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ID INFRAESTRUCTURA\"/>
    </mc:Choice>
  </mc:AlternateContent>
  <xr:revisionPtr revIDLastSave="0" documentId="8_{B72A1C5C-5A9A-4532-A72C-A13E8A3CE8E1}" xr6:coauthVersionLast="47" xr6:coauthVersionMax="47" xr10:uidLastSave="{00000000-0000-0000-0000-000000000000}"/>
  <bookViews>
    <workbookView xWindow="-108" yWindow="-108" windowWidth="23256" windowHeight="12456" tabRatio="749" firstSheet="3" activeTab="11" xr2:uid="{00000000-000D-0000-FFFF-FFFF00000000}"/>
  </bookViews>
  <sheets>
    <sheet name="Cronograma" sheetId="25" state="hidden" r:id="rId1"/>
    <sheet name="Cronog Menzualizado" sheetId="26" state="hidden" r:id="rId2"/>
    <sheet name="Presupuesto" sheetId="23" state="hidden" r:id="rId3"/>
    <sheet name="INGRESO DATOS" sheetId="18" r:id="rId4"/>
    <sheet name="CALCULO PRESUPUESTO" sheetId="19" r:id="rId5"/>
    <sheet name="FICHA VALORACION" sheetId="2" state="hidden" r:id="rId6"/>
    <sheet name="1.A" sheetId="3" r:id="rId7"/>
    <sheet name="SUELDOS" sheetId="20" state="hidden" r:id="rId8"/>
    <sheet name="1.B" sheetId="4" state="hidden" r:id="rId9"/>
    <sheet name="2.A" sheetId="6" r:id="rId10"/>
    <sheet name="3.A" sheetId="9" r:id="rId11"/>
    <sheet name="3.B" sheetId="7" r:id="rId12"/>
    <sheet name="2.B" sheetId="5" state="hidden" r:id="rId13"/>
    <sheet name="3.C" sheetId="10" state="hidden" r:id="rId14"/>
    <sheet name="ESCENARIOS DEPORTIVOS" sheetId="21" state="hidden" r:id="rId15"/>
    <sheet name="SUELDOS Y COSTOS" sheetId="16" state="hidden" r:id="rId16"/>
    <sheet name="CALIFICACION" sheetId="15" state="hidden" r:id="rId17"/>
    <sheet name="GRAFICO" sheetId="17" state="hidden" r:id="rId18"/>
  </sheets>
  <definedNames>
    <definedName name="_xlnm._FilterDatabase" localSheetId="14" hidden="1">'ESCENARIOS DEPORTIVOS'!$A$2:$D$2</definedName>
    <definedName name="_xlnm.Print_Area" localSheetId="6">'1.A'!$A$2:$I$25</definedName>
    <definedName name="_xlnm.Print_Area" localSheetId="8">'1.B'!$A$1:$I$21</definedName>
    <definedName name="_xlnm.Print_Area" localSheetId="9">'2.A'!$A$1:$N$22</definedName>
    <definedName name="_xlnm.Print_Area" localSheetId="12">'2.B'!$A$1:$N$23</definedName>
    <definedName name="_xlnm.Print_Area" localSheetId="10">'3.A'!$A$1:$E$38</definedName>
    <definedName name="_xlnm.Print_Area" localSheetId="11">'3.B'!$A$1:$D$20</definedName>
    <definedName name="_xlnm.Print_Area" localSheetId="13">'3.C'!$A$1:$C$28</definedName>
    <definedName name="_xlnm.Print_Area" localSheetId="4">'CALCULO PRESUPUESTO'!$A$1:$C$67</definedName>
    <definedName name="_xlnm.Print_Area" localSheetId="16">CALIFICACION!$A$1:$I$21</definedName>
    <definedName name="_xlnm.Print_Area" localSheetId="14">'ESCENARIOS DEPORTIVOS'!$A$1:$D$23</definedName>
    <definedName name="_xlnm.Print_Area" localSheetId="5">'FICHA VALORACION'!$B$2:$E$38</definedName>
    <definedName name="_xlnm.Print_Area" localSheetId="3">'INGRESO DATOS'!$B$1:$G$25</definedName>
    <definedName name="_xlnm.Print_Area" localSheetId="15">'SUELDOS Y COSTOS'!$B$1:$C$38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9" l="1"/>
  <c r="B9" i="6" l="1"/>
  <c r="B11" i="7" l="1"/>
  <c r="A10" i="7"/>
  <c r="C21" i="21" l="1"/>
  <c r="AX6" i="26"/>
  <c r="AX23" i="26" s="1"/>
  <c r="AT6" i="26"/>
  <c r="AT23" i="26" s="1"/>
  <c r="AP6" i="26"/>
  <c r="AP23" i="26" s="1"/>
  <c r="AL6" i="26"/>
  <c r="AL23" i="26" s="1"/>
  <c r="AH6" i="26"/>
  <c r="AH23" i="26" s="1"/>
  <c r="AG6" i="26"/>
  <c r="AG23" i="26" s="1"/>
  <c r="AD6" i="26"/>
  <c r="AD23" i="26" s="1"/>
  <c r="Z6" i="26"/>
  <c r="Z23" i="26" s="1"/>
  <c r="R7" i="26"/>
  <c r="N15" i="25"/>
  <c r="N24" i="25"/>
  <c r="M24" i="25"/>
  <c r="BB22" i="26"/>
  <c r="AU22" i="26"/>
  <c r="AQ22" i="26"/>
  <c r="AM22" i="26"/>
  <c r="AI22" i="26"/>
  <c r="AE22" i="26"/>
  <c r="AA22" i="26"/>
  <c r="W22" i="26"/>
  <c r="S22" i="26"/>
  <c r="O22" i="26"/>
  <c r="K22" i="26"/>
  <c r="G22" i="26"/>
  <c r="D11" i="23"/>
  <c r="D4" i="23"/>
  <c r="T6" i="26"/>
  <c r="T23" i="26" s="1"/>
  <c r="U6" i="26"/>
  <c r="U23" i="26" s="1"/>
  <c r="V6" i="26"/>
  <c r="V23" i="26" s="1"/>
  <c r="W8" i="26"/>
  <c r="W9" i="26"/>
  <c r="T10" i="26"/>
  <c r="U10" i="26"/>
  <c r="V10" i="26"/>
  <c r="W11" i="26"/>
  <c r="W12" i="26"/>
  <c r="T13" i="26"/>
  <c r="U13" i="26"/>
  <c r="V13" i="26"/>
  <c r="W14" i="26"/>
  <c r="W15" i="26"/>
  <c r="W16" i="26"/>
  <c r="W17" i="26"/>
  <c r="W18" i="26"/>
  <c r="W19" i="26"/>
  <c r="W20" i="26"/>
  <c r="W21" i="26"/>
  <c r="AA8" i="26"/>
  <c r="AA9" i="26"/>
  <c r="Z10" i="26"/>
  <c r="X13" i="26"/>
  <c r="Y13" i="26"/>
  <c r="Z13" i="26"/>
  <c r="AA14" i="26"/>
  <c r="AA15" i="26"/>
  <c r="AA16" i="26"/>
  <c r="AA17" i="26"/>
  <c r="AA18" i="26"/>
  <c r="AA19" i="26"/>
  <c r="AA20" i="26"/>
  <c r="AA21" i="26"/>
  <c r="O21" i="26"/>
  <c r="O20" i="26"/>
  <c r="O19" i="26"/>
  <c r="O18" i="26"/>
  <c r="O17" i="26"/>
  <c r="O16" i="26"/>
  <c r="O15" i="26"/>
  <c r="O14" i="26"/>
  <c r="N13" i="26"/>
  <c r="M13" i="26"/>
  <c r="L13" i="26"/>
  <c r="O12" i="26"/>
  <c r="O11" i="26"/>
  <c r="N10" i="26"/>
  <c r="M10" i="26"/>
  <c r="L10" i="26"/>
  <c r="O9" i="26"/>
  <c r="O8" i="26"/>
  <c r="N6" i="26"/>
  <c r="M6" i="26"/>
  <c r="M23" i="26" s="1"/>
  <c r="L6" i="26"/>
  <c r="K21" i="26"/>
  <c r="K20" i="26"/>
  <c r="K19" i="26"/>
  <c r="K18" i="26"/>
  <c r="K17" i="26"/>
  <c r="K16" i="26"/>
  <c r="K15" i="26"/>
  <c r="K14" i="26"/>
  <c r="J13" i="26"/>
  <c r="I13" i="26"/>
  <c r="H13" i="26"/>
  <c r="K12" i="26"/>
  <c r="K11" i="26"/>
  <c r="J10" i="26"/>
  <c r="I10" i="26"/>
  <c r="H10" i="26"/>
  <c r="K9" i="26"/>
  <c r="K8" i="26"/>
  <c r="J6" i="26"/>
  <c r="I6" i="26"/>
  <c r="H6" i="26"/>
  <c r="M23" i="25"/>
  <c r="M22" i="25"/>
  <c r="M21" i="25"/>
  <c r="M20" i="25"/>
  <c r="M19" i="25"/>
  <c r="M18" i="25"/>
  <c r="M17" i="25"/>
  <c r="M16" i="25"/>
  <c r="M14" i="25"/>
  <c r="M11" i="25"/>
  <c r="K15" i="25"/>
  <c r="J15" i="25"/>
  <c r="I15" i="25"/>
  <c r="H15" i="25"/>
  <c r="J12" i="25"/>
  <c r="J10" i="25" s="1"/>
  <c r="J8" i="25" s="1"/>
  <c r="J26" i="25" s="1"/>
  <c r="I12" i="25"/>
  <c r="I10" i="25" s="1"/>
  <c r="I8" i="25" s="1"/>
  <c r="I26" i="25" s="1"/>
  <c r="H12" i="25"/>
  <c r="H8" i="25"/>
  <c r="F15" i="25"/>
  <c r="F13" i="25" s="1"/>
  <c r="E15" i="25"/>
  <c r="E13" i="25" s="1"/>
  <c r="M13" i="25" s="1"/>
  <c r="M12" i="25" s="1"/>
  <c r="F8" i="25"/>
  <c r="E8" i="25"/>
  <c r="N11" i="25"/>
  <c r="N14" i="25"/>
  <c r="N21" i="25"/>
  <c r="N23" i="25"/>
  <c r="BB21" i="26"/>
  <c r="BB20" i="26"/>
  <c r="BB19" i="26"/>
  <c r="BB18" i="26"/>
  <c r="BB17" i="26"/>
  <c r="BB16" i="26"/>
  <c r="BB15" i="26"/>
  <c r="BB14" i="26"/>
  <c r="BB12" i="26"/>
  <c r="BB11" i="26"/>
  <c r="BB9" i="26"/>
  <c r="BB8" i="26"/>
  <c r="BB6" i="26" s="1"/>
  <c r="BB23" i="26" s="1"/>
  <c r="AY12" i="26"/>
  <c r="AY11" i="26"/>
  <c r="AY9" i="26"/>
  <c r="AY8" i="26"/>
  <c r="AU21" i="26"/>
  <c r="AU20" i="26"/>
  <c r="AU19" i="26"/>
  <c r="AU18" i="26"/>
  <c r="AU17" i="26"/>
  <c r="AU16" i="26"/>
  <c r="AU15" i="26"/>
  <c r="AU14" i="26"/>
  <c r="AU12" i="26"/>
  <c r="AU11" i="26"/>
  <c r="AU9" i="26"/>
  <c r="AU8" i="26"/>
  <c r="AQ21" i="26"/>
  <c r="AQ20" i="26"/>
  <c r="AQ19" i="26"/>
  <c r="AQ18" i="26"/>
  <c r="AQ17" i="26"/>
  <c r="AQ16" i="26"/>
  <c r="AQ15" i="26"/>
  <c r="AQ14" i="26"/>
  <c r="AQ12" i="26"/>
  <c r="AQ11" i="26"/>
  <c r="AQ9" i="26"/>
  <c r="AQ8" i="26"/>
  <c r="AM21" i="26"/>
  <c r="AM20" i="26"/>
  <c r="AM19" i="26"/>
  <c r="AM18" i="26"/>
  <c r="AM17" i="26"/>
  <c r="AM16" i="26"/>
  <c r="AM15" i="26"/>
  <c r="AM14" i="26"/>
  <c r="AM12" i="26"/>
  <c r="AM11" i="26"/>
  <c r="AM9" i="26"/>
  <c r="AM8" i="26"/>
  <c r="AI21" i="26"/>
  <c r="AI20" i="26"/>
  <c r="AI19" i="26"/>
  <c r="AI18" i="26"/>
  <c r="AI17" i="26"/>
  <c r="AI16" i="26"/>
  <c r="AI15" i="26"/>
  <c r="AI14" i="26"/>
  <c r="AI12" i="26"/>
  <c r="AI11" i="26"/>
  <c r="AI9" i="26"/>
  <c r="AI8" i="26"/>
  <c r="AE21" i="26"/>
  <c r="AE20" i="26"/>
  <c r="AE19" i="26"/>
  <c r="AE18" i="26"/>
  <c r="AE17" i="26"/>
  <c r="AE16" i="26"/>
  <c r="AE15" i="26"/>
  <c r="AE12" i="26"/>
  <c r="AE9" i="26"/>
  <c r="G21" i="26"/>
  <c r="G20" i="26"/>
  <c r="G19" i="26"/>
  <c r="G18" i="26"/>
  <c r="G17" i="26"/>
  <c r="G16" i="26"/>
  <c r="G15" i="26"/>
  <c r="G14" i="26"/>
  <c r="G12" i="26"/>
  <c r="G11" i="26"/>
  <c r="G9" i="26"/>
  <c r="G8" i="26"/>
  <c r="S21" i="26"/>
  <c r="S20" i="26"/>
  <c r="S19" i="26"/>
  <c r="S18" i="26"/>
  <c r="S17" i="26"/>
  <c r="S16" i="26"/>
  <c r="S15" i="26"/>
  <c r="S14" i="26"/>
  <c r="S12" i="26"/>
  <c r="S11" i="26"/>
  <c r="R13" i="26"/>
  <c r="Q13" i="26"/>
  <c r="P13" i="26"/>
  <c r="R10" i="26"/>
  <c r="Q10" i="26"/>
  <c r="P10" i="26"/>
  <c r="R6" i="26"/>
  <c r="R23" i="26" s="1"/>
  <c r="F13" i="26"/>
  <c r="E13" i="26"/>
  <c r="D13" i="26"/>
  <c r="F10" i="26"/>
  <c r="E10" i="26"/>
  <c r="D10" i="26"/>
  <c r="D23" i="26" s="1"/>
  <c r="E6" i="26"/>
  <c r="F6" i="26"/>
  <c r="D6" i="26"/>
  <c r="AX13" i="26"/>
  <c r="AX10" i="26"/>
  <c r="AW10" i="26"/>
  <c r="AV10" i="26"/>
  <c r="AT13" i="26"/>
  <c r="AS13" i="26"/>
  <c r="AR13" i="26"/>
  <c r="AT10" i="26"/>
  <c r="AS10" i="26"/>
  <c r="AR10" i="26"/>
  <c r="AP13" i="26"/>
  <c r="AO13" i="26"/>
  <c r="AN13" i="26"/>
  <c r="AP10" i="26"/>
  <c r="AO10" i="26"/>
  <c r="AO6" i="26" s="1"/>
  <c r="AO23" i="26" s="1"/>
  <c r="AN10" i="26"/>
  <c r="AL13" i="26"/>
  <c r="AK13" i="26"/>
  <c r="AJ13" i="26"/>
  <c r="AL10" i="26"/>
  <c r="AK10" i="26"/>
  <c r="AK6" i="26" s="1"/>
  <c r="AK23" i="26" s="1"/>
  <c r="AJ10" i="26"/>
  <c r="AJ6" i="26" s="1"/>
  <c r="AJ23" i="26" s="1"/>
  <c r="AH13" i="26"/>
  <c r="AG13" i="26"/>
  <c r="AF13" i="26"/>
  <c r="AH10" i="26"/>
  <c r="AG10" i="26"/>
  <c r="AF10" i="26"/>
  <c r="AF6" i="26" s="1"/>
  <c r="AF23" i="26" s="1"/>
  <c r="AD13" i="26"/>
  <c r="AC13" i="26"/>
  <c r="AB13" i="26"/>
  <c r="AD10" i="26"/>
  <c r="AC10" i="26"/>
  <c r="AB10" i="26"/>
  <c r="E11" i="23"/>
  <c r="F11" i="23"/>
  <c r="H11" i="23"/>
  <c r="I11" i="23"/>
  <c r="E8" i="23"/>
  <c r="F8" i="23"/>
  <c r="H8" i="23"/>
  <c r="I8" i="23"/>
  <c r="E4" i="23"/>
  <c r="F4" i="23"/>
  <c r="H4" i="23"/>
  <c r="I4" i="23"/>
  <c r="F10" i="5"/>
  <c r="B10" i="5"/>
  <c r="G10" i="4"/>
  <c r="D10" i="5" s="1"/>
  <c r="K6" i="26" l="1"/>
  <c r="AB6" i="26"/>
  <c r="AB23" i="26" s="1"/>
  <c r="AR6" i="26"/>
  <c r="AR23" i="26" s="1"/>
  <c r="AC6" i="26"/>
  <c r="AC23" i="26" s="1"/>
  <c r="AS6" i="26"/>
  <c r="AS23" i="26" s="1"/>
  <c r="H26" i="25"/>
  <c r="AN6" i="26"/>
  <c r="AN23" i="26" s="1"/>
  <c r="M15" i="25"/>
  <c r="BB7" i="26"/>
  <c r="K10" i="26"/>
  <c r="H10" i="4"/>
  <c r="I10" i="4" s="1"/>
  <c r="I23" i="26"/>
  <c r="K13" i="26"/>
  <c r="L23" i="26"/>
  <c r="O10" i="26"/>
  <c r="S10" i="26"/>
  <c r="E23" i="26"/>
  <c r="H23" i="26"/>
  <c r="M10" i="25"/>
  <c r="M8" i="25" s="1"/>
  <c r="O13" i="26"/>
  <c r="W10" i="26"/>
  <c r="O6" i="26"/>
  <c r="D8" i="23"/>
  <c r="AI10" i="26"/>
  <c r="AA13" i="26"/>
  <c r="W13" i="26"/>
  <c r="W6" i="26"/>
  <c r="W23" i="26" s="1"/>
  <c r="W24" i="26" s="1"/>
  <c r="N13" i="25"/>
  <c r="N12" i="25" s="1"/>
  <c r="F12" i="25"/>
  <c r="E12" i="25"/>
  <c r="K12" i="25"/>
  <c r="N10" i="25"/>
  <c r="N8" i="25" s="1"/>
  <c r="AE10" i="26"/>
  <c r="AY10" i="26"/>
  <c r="AE13" i="26"/>
  <c r="AM13" i="26"/>
  <c r="AQ10" i="26"/>
  <c r="G10" i="26"/>
  <c r="AM10" i="26"/>
  <c r="AQ13" i="26"/>
  <c r="AU10" i="26"/>
  <c r="AU13" i="26"/>
  <c r="G13" i="26"/>
  <c r="S13" i="26"/>
  <c r="G6" i="26"/>
  <c r="AI13" i="26"/>
  <c r="BB10" i="26"/>
  <c r="K23" i="26"/>
  <c r="BB13" i="26"/>
  <c r="J23" i="26"/>
  <c r="N23" i="26"/>
  <c r="F23" i="26"/>
  <c r="I10" i="5"/>
  <c r="E10" i="5"/>
  <c r="H10" i="5"/>
  <c r="G10" i="5"/>
  <c r="G11" i="4"/>
  <c r="G9" i="4"/>
  <c r="AM6" i="26" l="1"/>
  <c r="AM23" i="26" s="1"/>
  <c r="AM24" i="26" s="1"/>
  <c r="G23" i="26"/>
  <c r="AU6" i="26"/>
  <c r="AU23" i="26" s="1"/>
  <c r="AU24" i="26" s="1"/>
  <c r="AQ6" i="26"/>
  <c r="AQ23" i="26" s="1"/>
  <c r="AQ24" i="26" s="1"/>
  <c r="AE8" i="26"/>
  <c r="AE6" i="26"/>
  <c r="AE23" i="26" s="1"/>
  <c r="AE24" i="26" s="1"/>
  <c r="AI6" i="26"/>
  <c r="AI23" i="26" s="1"/>
  <c r="AI24" i="26" s="1"/>
  <c r="O23" i="26"/>
  <c r="N26" i="25"/>
  <c r="F26" i="25"/>
  <c r="M26" i="25"/>
  <c r="E26" i="25"/>
  <c r="K8" i="25"/>
  <c r="K26" i="25" s="1"/>
  <c r="K27" i="25" s="1"/>
  <c r="AE11" i="26"/>
  <c r="G24" i="26"/>
  <c r="K24" i="26"/>
  <c r="J10" i="5"/>
  <c r="R9" i="6"/>
  <c r="S9" i="6"/>
  <c r="AE14" i="26" l="1"/>
  <c r="O24" i="26"/>
  <c r="A8" i="7" l="1"/>
  <c r="B8" i="7"/>
  <c r="D8" i="7" s="1"/>
  <c r="B9" i="7"/>
  <c r="D9" i="7" s="1"/>
  <c r="B10" i="7"/>
  <c r="A11" i="7"/>
  <c r="D10" i="7" l="1"/>
  <c r="F10" i="7" s="1"/>
  <c r="C9" i="6" l="1"/>
  <c r="F9" i="5" l="1"/>
  <c r="F11" i="5"/>
  <c r="F12" i="5"/>
  <c r="F13" i="5" l="1"/>
  <c r="E10" i="9" l="1"/>
  <c r="C16" i="19" s="1"/>
  <c r="E48" i="2" l="1"/>
  <c r="D7" i="2" l="1"/>
  <c r="D8" i="2"/>
  <c r="D9" i="2"/>
  <c r="D11" i="2"/>
  <c r="B7" i="15"/>
  <c r="E41" i="2" l="1"/>
  <c r="A9" i="6"/>
  <c r="B11" i="5" l="1"/>
  <c r="A12" i="5"/>
  <c r="B12" i="5"/>
  <c r="A13" i="4"/>
  <c r="G12" i="4" l="1"/>
  <c r="D12" i="5" s="1"/>
  <c r="G12" i="5" l="1"/>
  <c r="H12" i="5"/>
  <c r="I12" i="5"/>
  <c r="E12" i="5"/>
  <c r="H12" i="4"/>
  <c r="H10" i="3" l="1"/>
  <c r="K10" i="3"/>
  <c r="J12" i="5"/>
  <c r="D9" i="6"/>
  <c r="D11" i="5"/>
  <c r="C9" i="5"/>
  <c r="C10" i="5" s="1"/>
  <c r="B9" i="5"/>
  <c r="A9" i="5"/>
  <c r="D9" i="5"/>
  <c r="L10" i="5" l="1"/>
  <c r="K10" i="5"/>
  <c r="E9" i="6"/>
  <c r="Q9" i="6"/>
  <c r="T9" i="6" s="1"/>
  <c r="G9" i="5"/>
  <c r="E9" i="5"/>
  <c r="I9" i="5"/>
  <c r="H9" i="5"/>
  <c r="E11" i="5"/>
  <c r="I11" i="5"/>
  <c r="G11" i="5"/>
  <c r="H11" i="5"/>
  <c r="D13" i="5"/>
  <c r="G9" i="6"/>
  <c r="I9" i="6"/>
  <c r="H9" i="6"/>
  <c r="L9" i="5"/>
  <c r="H9" i="4"/>
  <c r="I9" i="4" s="1"/>
  <c r="M10" i="5" l="1"/>
  <c r="N10" i="5" s="1"/>
  <c r="K9" i="4"/>
  <c r="H13" i="5"/>
  <c r="G13" i="5"/>
  <c r="E13" i="5"/>
  <c r="J9" i="5"/>
  <c r="K9" i="5" s="1"/>
  <c r="M9" i="5" s="1"/>
  <c r="N9" i="5" s="1"/>
  <c r="P9" i="5" s="1"/>
  <c r="I13" i="5"/>
  <c r="J11" i="5"/>
  <c r="J9" i="6"/>
  <c r="H11" i="4"/>
  <c r="C22" i="19" l="1"/>
  <c r="J13" i="5"/>
  <c r="G10" i="6" l="1"/>
  <c r="T10" i="6"/>
  <c r="C19" i="19" l="1"/>
  <c r="C18" i="19"/>
  <c r="E19" i="9" l="1"/>
  <c r="E21" i="9" l="1"/>
  <c r="D5" i="2" l="1"/>
  <c r="A2" i="10" l="1"/>
  <c r="A2" i="7"/>
  <c r="A2" i="9"/>
  <c r="A2" i="6"/>
  <c r="A2" i="4"/>
  <c r="A3" i="3"/>
  <c r="A2" i="5"/>
  <c r="L9" i="6" l="1"/>
  <c r="K9" i="6"/>
  <c r="C12" i="5"/>
  <c r="I12" i="4"/>
  <c r="K12" i="4" s="1"/>
  <c r="C11" i="5"/>
  <c r="I11" i="4"/>
  <c r="K11" i="4" s="1"/>
  <c r="M9" i="6" l="1"/>
  <c r="I13" i="4"/>
  <c r="L11" i="5"/>
  <c r="K11" i="5"/>
  <c r="L12" i="5"/>
  <c r="K12" i="5"/>
  <c r="N9" i="6"/>
  <c r="E17" i="9"/>
  <c r="E18" i="9"/>
  <c r="E20" i="9"/>
  <c r="E22" i="9"/>
  <c r="E23" i="9"/>
  <c r="E24" i="9"/>
  <c r="E16" i="9"/>
  <c r="K13" i="5" l="1"/>
  <c r="L13" i="5"/>
  <c r="E12" i="9"/>
  <c r="G13" i="9" s="1"/>
  <c r="C14" i="19" s="1"/>
  <c r="I10" i="3" l="1"/>
  <c r="F10" i="6" l="1"/>
  <c r="B6" i="15" l="1"/>
  <c r="D18" i="15"/>
  <c r="D17" i="15"/>
  <c r="D15" i="15"/>
  <c r="D16" i="15"/>
  <c r="D14" i="15"/>
  <c r="D13" i="15"/>
  <c r="AC1" i="10"/>
  <c r="Z1" i="10"/>
  <c r="AA1" i="10"/>
  <c r="AD1" i="10"/>
  <c r="AF1" i="10"/>
  <c r="AB1" i="10"/>
  <c r="AE1" i="10"/>
  <c r="AJ1" i="10"/>
  <c r="AH1" i="10"/>
  <c r="AI1" i="10"/>
  <c r="AL1" i="10"/>
  <c r="I11" i="3" l="1"/>
  <c r="M11" i="5"/>
  <c r="N11" i="5" s="1"/>
  <c r="P11" i="5" s="1"/>
  <c r="C23" i="19" s="1"/>
  <c r="M12" i="5"/>
  <c r="N12" i="5" s="1"/>
  <c r="P12" i="5" s="1"/>
  <c r="D10" i="6"/>
  <c r="F16" i="15"/>
  <c r="G16" i="15" s="1"/>
  <c r="H16" i="15" s="1"/>
  <c r="I16" i="15" s="1"/>
  <c r="F13" i="15"/>
  <c r="G13" i="15" s="1"/>
  <c r="H13" i="15" s="1"/>
  <c r="I13" i="15" s="1"/>
  <c r="F18" i="15"/>
  <c r="G18" i="15" s="1"/>
  <c r="H18" i="15" s="1"/>
  <c r="I18" i="15" s="1"/>
  <c r="F14" i="15"/>
  <c r="G14" i="15" s="1"/>
  <c r="H14" i="15" s="1"/>
  <c r="I14" i="15" s="1"/>
  <c r="F17" i="15"/>
  <c r="G17" i="15" s="1"/>
  <c r="H17" i="15" s="1"/>
  <c r="I17" i="15" s="1"/>
  <c r="F15" i="15"/>
  <c r="G15" i="15" s="1"/>
  <c r="H15" i="15" s="1"/>
  <c r="I15" i="15" s="1"/>
  <c r="N13" i="5" l="1"/>
  <c r="C25" i="19"/>
  <c r="E10" i="6"/>
  <c r="I10" i="6"/>
  <c r="H10" i="6"/>
  <c r="L10" i="6" l="1"/>
  <c r="E28" i="9"/>
  <c r="E22" i="2"/>
  <c r="J10" i="6"/>
  <c r="C15" i="19" l="1"/>
  <c r="N10" i="6" l="1"/>
  <c r="C13" i="19" s="1"/>
  <c r="K10" i="6"/>
  <c r="E27" i="2"/>
  <c r="E26" i="2" l="1"/>
  <c r="E28" i="2" s="1"/>
  <c r="C38" i="16"/>
  <c r="C5" i="17" l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l="1"/>
  <c r="C24" i="17" s="1"/>
  <c r="C25" i="17" s="1"/>
  <c r="C26" i="17" s="1"/>
  <c r="C27" i="17" s="1"/>
  <c r="C12" i="19" l="1"/>
  <c r="E21" i="2"/>
  <c r="E23" i="2" s="1"/>
  <c r="C33" i="19" l="1"/>
  <c r="C31" i="19"/>
  <c r="C30" i="19"/>
  <c r="C32" i="19" l="1"/>
  <c r="B18" i="10"/>
  <c r="E33" i="2" s="1"/>
  <c r="C22" i="21" l="1"/>
  <c r="D11" i="7" s="1"/>
  <c r="D12" i="7" s="1"/>
  <c r="E32" i="2" s="1"/>
  <c r="E9" i="9" l="1"/>
  <c r="C17" i="19" s="1"/>
  <c r="I26" i="9" s="1"/>
  <c r="C14" i="9"/>
  <c r="E14" i="9" s="1"/>
  <c r="I27" i="9" l="1"/>
  <c r="J27" i="9" s="1"/>
  <c r="I28" i="9" l="1"/>
  <c r="J28" i="9" s="1"/>
  <c r="D27" i="9" s="1"/>
  <c r="E27" i="9" l="1"/>
  <c r="C20" i="19" s="1"/>
  <c r="E29" i="9" l="1"/>
  <c r="E31" i="2" s="1"/>
  <c r="E34" i="2" s="1"/>
  <c r="E36" i="2" s="1"/>
  <c r="J36" i="2" l="1"/>
  <c r="C10" i="18"/>
  <c r="D10" i="2" s="1"/>
  <c r="B28" i="17" s="1"/>
  <c r="C28" i="17" s="1"/>
  <c r="H41" i="2" s="1"/>
  <c r="G9" i="23"/>
  <c r="J9" i="23" s="1"/>
  <c r="P8" i="26"/>
  <c r="Q8" i="26" s="1"/>
  <c r="S8" i="26" s="1"/>
  <c r="G20" i="23"/>
  <c r="J20" i="23" s="1"/>
  <c r="C34" i="19"/>
  <c r="C35" i="19" s="1"/>
  <c r="I36" i="2"/>
  <c r="B5" i="15"/>
  <c r="C42" i="2"/>
  <c r="E42" i="2"/>
  <c r="E38" i="2"/>
  <c r="G10" i="23" l="1"/>
  <c r="G6" i="23"/>
  <c r="J6" i="23" s="1"/>
  <c r="J4" i="23" s="1"/>
  <c r="P9" i="26"/>
  <c r="Q9" i="26" s="1"/>
  <c r="BA9" i="26" s="1"/>
  <c r="C29" i="17"/>
  <c r="C30" i="17" s="1"/>
  <c r="C31" i="17" s="1"/>
  <c r="G15" i="23"/>
  <c r="J15" i="23" s="1"/>
  <c r="G12" i="23"/>
  <c r="J12" i="23" s="1"/>
  <c r="AZ8" i="26"/>
  <c r="AZ7" i="26" s="1"/>
  <c r="X11" i="26"/>
  <c r="AZ11" i="26" s="1"/>
  <c r="AV19" i="26"/>
  <c r="AZ19" i="26" s="1"/>
  <c r="AV15" i="26"/>
  <c r="AW15" i="26" s="1"/>
  <c r="BA15" i="26" s="1"/>
  <c r="G19" i="23"/>
  <c r="J19" i="23" s="1"/>
  <c r="AV18" i="26"/>
  <c r="AZ18" i="26" s="1"/>
  <c r="AV16" i="26"/>
  <c r="AZ16" i="26" s="1"/>
  <c r="AV22" i="26"/>
  <c r="AW22" i="26" s="1"/>
  <c r="BA22" i="26" s="1"/>
  <c r="H42" i="2"/>
  <c r="AV20" i="26"/>
  <c r="AZ20" i="26" s="1"/>
  <c r="P7" i="26"/>
  <c r="P6" i="26" s="1"/>
  <c r="P23" i="26" s="1"/>
  <c r="BC8" i="26"/>
  <c r="BA8" i="26"/>
  <c r="BA7" i="26" s="1"/>
  <c r="Q7" i="26"/>
  <c r="Q6" i="26" s="1"/>
  <c r="Q23" i="26" s="1"/>
  <c r="G7" i="23" l="1"/>
  <c r="J7" i="23" s="1"/>
  <c r="S9" i="26"/>
  <c r="BC9" i="26" s="1"/>
  <c r="D11" i="25" s="1"/>
  <c r="L11" i="25" s="1"/>
  <c r="AZ9" i="26"/>
  <c r="G4" i="23"/>
  <c r="AV21" i="26"/>
  <c r="AW21" i="26" s="1"/>
  <c r="BA21" i="26" s="1"/>
  <c r="G17" i="23"/>
  <c r="J17" i="23" s="1"/>
  <c r="AZ22" i="26"/>
  <c r="AZ15" i="26"/>
  <c r="AY15" i="26"/>
  <c r="BC15" i="26" s="1"/>
  <c r="D17" i="25" s="1"/>
  <c r="L17" i="25" s="1"/>
  <c r="Y11" i="26"/>
  <c r="AA11" i="26" s="1"/>
  <c r="BC11" i="26" s="1"/>
  <c r="D13" i="25" s="1"/>
  <c r="AV17" i="26"/>
  <c r="AW17" i="26" s="1"/>
  <c r="BA17" i="26" s="1"/>
  <c r="G14" i="23"/>
  <c r="J14" i="23" s="1"/>
  <c r="AW19" i="26"/>
  <c r="BA19" i="26" s="1"/>
  <c r="AY22" i="26"/>
  <c r="BC22" i="26" s="1"/>
  <c r="D24" i="25" s="1"/>
  <c r="L24" i="25" s="1"/>
  <c r="AV14" i="26"/>
  <c r="AW14" i="26" s="1"/>
  <c r="AY14" i="26" s="1"/>
  <c r="BC14" i="26" s="1"/>
  <c r="D16" i="25" s="1"/>
  <c r="X12" i="26"/>
  <c r="Y12" i="26" s="1"/>
  <c r="AW16" i="26"/>
  <c r="BA16" i="26" s="1"/>
  <c r="G16" i="23"/>
  <c r="J16" i="23" s="1"/>
  <c r="AW20" i="26"/>
  <c r="BA20" i="26" s="1"/>
  <c r="G13" i="23"/>
  <c r="J13" i="23" s="1"/>
  <c r="G18" i="23"/>
  <c r="J18" i="23" s="1"/>
  <c r="AW18" i="26"/>
  <c r="BA18" i="26" s="1"/>
  <c r="AZ21" i="26"/>
  <c r="J11" i="23"/>
  <c r="G11" i="23"/>
  <c r="X10" i="26"/>
  <c r="X6" i="26" s="1"/>
  <c r="X23" i="26" s="1"/>
  <c r="J10" i="23"/>
  <c r="J8" i="23" s="1"/>
  <c r="G8" i="23"/>
  <c r="G11" i="25"/>
  <c r="O11" i="25" s="1"/>
  <c r="S7" i="26"/>
  <c r="S6" i="26" s="1"/>
  <c r="S23" i="26" s="1"/>
  <c r="S24" i="26" s="1"/>
  <c r="BC7" i="26"/>
  <c r="D10" i="25"/>
  <c r="AY21" i="26" l="1"/>
  <c r="BC21" i="26" s="1"/>
  <c r="D23" i="25" s="1"/>
  <c r="L23" i="25" s="1"/>
  <c r="AZ12" i="26"/>
  <c r="AZ10" i="26" s="1"/>
  <c r="AZ17" i="26"/>
  <c r="AY19" i="26"/>
  <c r="BC19" i="26" s="1"/>
  <c r="D21" i="25" s="1"/>
  <c r="G21" i="25" s="1"/>
  <c r="O21" i="25" s="1"/>
  <c r="G17" i="25"/>
  <c r="O17" i="25" s="1"/>
  <c r="BA14" i="26"/>
  <c r="BA13" i="26" s="1"/>
  <c r="AV13" i="26"/>
  <c r="AV6" i="26" s="1"/>
  <c r="AV23" i="26" s="1"/>
  <c r="AW13" i="26"/>
  <c r="AW6" i="26" s="1"/>
  <c r="AW23" i="26" s="1"/>
  <c r="AY17" i="26"/>
  <c r="BC17" i="26" s="1"/>
  <c r="D19" i="25" s="1"/>
  <c r="L19" i="25" s="1"/>
  <c r="AY16" i="26"/>
  <c r="BC16" i="26" s="1"/>
  <c r="D18" i="25" s="1"/>
  <c r="G18" i="25" s="1"/>
  <c r="O18" i="25" s="1"/>
  <c r="G24" i="25"/>
  <c r="O24" i="25" s="1"/>
  <c r="AZ14" i="26"/>
  <c r="AZ13" i="26" s="1"/>
  <c r="AZ6" i="26" s="1"/>
  <c r="AZ23" i="26" s="1"/>
  <c r="BA11" i="26"/>
  <c r="AY20" i="26"/>
  <c r="BC20" i="26" s="1"/>
  <c r="D22" i="25" s="1"/>
  <c r="L22" i="25" s="1"/>
  <c r="AY18" i="26"/>
  <c r="BC18" i="26" s="1"/>
  <c r="D20" i="25" s="1"/>
  <c r="G20" i="25" s="1"/>
  <c r="O20" i="25" s="1"/>
  <c r="J21" i="23"/>
  <c r="G23" i="25"/>
  <c r="O23" i="25" s="1"/>
  <c r="BC13" i="26"/>
  <c r="AY13" i="26"/>
  <c r="AY6" i="26" s="1"/>
  <c r="AY23" i="26" s="1"/>
  <c r="AY24" i="26" s="1"/>
  <c r="BA12" i="26"/>
  <c r="Y10" i="26"/>
  <c r="Y6" i="26" s="1"/>
  <c r="Y23" i="26" s="1"/>
  <c r="AA12" i="26"/>
  <c r="D9" i="25"/>
  <c r="G10" i="25"/>
  <c r="L10" i="25"/>
  <c r="L9" i="25" s="1"/>
  <c r="G13" i="25"/>
  <c r="L13" i="25"/>
  <c r="D15" i="25"/>
  <c r="L16" i="25"/>
  <c r="G16" i="25"/>
  <c r="L21" i="25" l="1"/>
  <c r="G19" i="25"/>
  <c r="O19" i="25" s="1"/>
  <c r="BA10" i="26"/>
  <c r="BA6" i="26" s="1"/>
  <c r="BA23" i="26" s="1"/>
  <c r="L18" i="25"/>
  <c r="G22" i="25"/>
  <c r="O22" i="25" s="1"/>
  <c r="L20" i="25"/>
  <c r="L15" i="25"/>
  <c r="BC12" i="26"/>
  <c r="AA10" i="26"/>
  <c r="AA6" i="26" s="1"/>
  <c r="AA23" i="26" s="1"/>
  <c r="AA24" i="26" s="1"/>
  <c r="O13" i="25"/>
  <c r="O16" i="25"/>
  <c r="O15" i="25" s="1"/>
  <c r="G15" i="25"/>
  <c r="O10" i="25"/>
  <c r="O9" i="25" s="1"/>
  <c r="G9" i="25"/>
  <c r="D14" i="25" l="1"/>
  <c r="BC10" i="26"/>
  <c r="BC6" i="26" s="1"/>
  <c r="BD6" i="26" l="1"/>
  <c r="BD23" i="26" s="1"/>
  <c r="BC23" i="26"/>
  <c r="BC24" i="26" s="1"/>
  <c r="G14" i="25"/>
  <c r="L14" i="25"/>
  <c r="L12" i="25" s="1"/>
  <c r="L8" i="25" s="1"/>
  <c r="L26" i="25" s="1"/>
  <c r="D12" i="25"/>
  <c r="D8" i="25" s="1"/>
  <c r="D26" i="25" s="1"/>
  <c r="O14" i="25" l="1"/>
  <c r="O12" i="25" s="1"/>
  <c r="O8" i="25" s="1"/>
  <c r="G12" i="25"/>
  <c r="G8" i="25" s="1"/>
  <c r="G26" i="25" s="1"/>
  <c r="G27" i="25" s="1"/>
  <c r="O26" i="25" l="1"/>
  <c r="O27" i="25" s="1"/>
  <c r="P8" i="25"/>
  <c r="P26" i="25" s="1"/>
</calcChain>
</file>

<file path=xl/sharedStrings.xml><?xml version="1.0" encoding="utf-8"?>
<sst xmlns="http://schemas.openxmlformats.org/spreadsheetml/2006/main" count="791" uniqueCount="469">
  <si>
    <t xml:space="preserve"> TIEMPO </t>
  </si>
  <si>
    <t>ACTIVIDAD</t>
  </si>
  <si>
    <t>PREVISTO</t>
  </si>
  <si>
    <t>MENSUAL</t>
  </si>
  <si>
    <t>TOTAL</t>
  </si>
  <si>
    <t>VALOR TOTAL</t>
  </si>
  <si>
    <t>CONCEPTO</t>
  </si>
  <si>
    <t>FUNCION O ACTIVIDAD</t>
  </si>
  <si>
    <t xml:space="preserve">CONCEPTO </t>
  </si>
  <si>
    <t>CANTIDAD</t>
  </si>
  <si>
    <t>VALOR</t>
  </si>
  <si>
    <t>TIEMPO</t>
  </si>
  <si>
    <t>VACACIONES</t>
  </si>
  <si>
    <t xml:space="preserve"> </t>
  </si>
  <si>
    <t>TOTAL CARGAS SOCIALES</t>
  </si>
  <si>
    <t>(USD)</t>
  </si>
  <si>
    <t>GARANTIAS</t>
  </si>
  <si>
    <t>MISCELANEOS</t>
  </si>
  <si>
    <t>DEL PERSONAL TECNICO</t>
  </si>
  <si>
    <t>Monto</t>
  </si>
  <si>
    <t>Porcentaje</t>
  </si>
  <si>
    <t>(%)</t>
  </si>
  <si>
    <t>REFERENCIAL</t>
  </si>
  <si>
    <t>CUADRO DE RESUMEN FINAL DE CALIFICACION</t>
  </si>
  <si>
    <t>N.-</t>
  </si>
  <si>
    <t>OFERENTES</t>
  </si>
  <si>
    <t>PUNTAJE SOBRE 100</t>
  </si>
  <si>
    <t>MONTO OFERTA ECONOMICA</t>
  </si>
  <si>
    <t>d</t>
  </si>
  <si>
    <t>Puntaje sobre 100</t>
  </si>
  <si>
    <t>EVALUACION FINAL</t>
  </si>
  <si>
    <t>MEDIA</t>
  </si>
  <si>
    <t>PONDERACION (0,80)</t>
  </si>
  <si>
    <t>PONDERACION (0,2)</t>
  </si>
  <si>
    <t>OFERTAS #</t>
  </si>
  <si>
    <t>SECRETARIA</t>
  </si>
  <si>
    <t>DESCRIPCION</t>
  </si>
  <si>
    <t>SUELDO  Y COSTO MENSUAL ($)</t>
  </si>
  <si>
    <t>PERSONAL TECNICO</t>
  </si>
  <si>
    <t xml:space="preserve">JEFE O DIRECTOR </t>
  </si>
  <si>
    <t>PERSONAL AUXILIAR Y/O ADMINISTRATIVO</t>
  </si>
  <si>
    <t>TOPOGRAFOS</t>
  </si>
  <si>
    <t>CADENEROS</t>
  </si>
  <si>
    <t>CHOFER</t>
  </si>
  <si>
    <t>CONSERJE, MENSAJERO</t>
  </si>
  <si>
    <t>ALQUILERES</t>
  </si>
  <si>
    <t>ARRENDAMIENTO</t>
  </si>
  <si>
    <t>GASTOS GENERALES</t>
  </si>
  <si>
    <t>INDIRECTOS</t>
  </si>
  <si>
    <t>DEL PERSONAL AUXILIAR Y ADMINISTRATIVO</t>
  </si>
  <si>
    <t>TOTAL DE SUELDOS</t>
  </si>
  <si>
    <t xml:space="preserve">TOTAL DE BENEFICIOS SOCIALES </t>
  </si>
  <si>
    <t>PARTICIP</t>
  </si>
  <si>
    <t>%</t>
  </si>
  <si>
    <t>MENSUAL PARTICIPAC.</t>
  </si>
  <si>
    <t>SUELDO BASICO</t>
  </si>
  <si>
    <t>(Calculados como un porcentaje (%) sobre el total del valor de los sueldos del personal técnico y del personal auxiliar y administrativo.</t>
  </si>
  <si>
    <t>SUBCONTRATOS</t>
  </si>
  <si>
    <t>PERSONAL AUXILIAR Y ADMINISTRATIVO</t>
  </si>
  <si>
    <t>1.A</t>
  </si>
  <si>
    <t>1.B</t>
  </si>
  <si>
    <t>PROVINCIA:</t>
  </si>
  <si>
    <t>PARROQUIA:</t>
  </si>
  <si>
    <t>CÓDIGO DE PROCESO:</t>
  </si>
  <si>
    <t>CÓDIGO DE CONTRATO:</t>
  </si>
  <si>
    <t>OBJETO DE CONTRATACIÓN:</t>
  </si>
  <si>
    <t>CANTÓN:</t>
  </si>
  <si>
    <t>MONTO REFERENCIAL:</t>
  </si>
  <si>
    <t>DATOS PRELIMINARES</t>
  </si>
  <si>
    <t>PLAZO DE EJECUCIÓN:</t>
  </si>
  <si>
    <t>RESUMEN GENERAL</t>
  </si>
  <si>
    <t>2.A</t>
  </si>
  <si>
    <t>2.B</t>
  </si>
  <si>
    <t>(DÍAS)</t>
  </si>
  <si>
    <t>3.A</t>
  </si>
  <si>
    <t>4.A</t>
  </si>
  <si>
    <t>5.A</t>
  </si>
  <si>
    <t>VIÁTICOS</t>
  </si>
  <si>
    <t>TOTAL DE PERSONAL TÉCNICO</t>
  </si>
  <si>
    <t>TOTAL DE PERSONAL AUX. Y ADM.</t>
  </si>
  <si>
    <t>Estudio de Suelos</t>
  </si>
  <si>
    <t>Ensayos y Pruebas de Hormigones</t>
  </si>
  <si>
    <t>Ensayos y Pruebas de Instalaciones Hidrosanitarias</t>
  </si>
  <si>
    <t>Ensayos y Pruebas de Instalaciones Eléctricas</t>
  </si>
  <si>
    <t>Permisos Municipales-Ambientales</t>
  </si>
  <si>
    <t>ALQUILER-ARRENDAMIENTO</t>
  </si>
  <si>
    <t>MONTOS</t>
  </si>
  <si>
    <t>CADENERO</t>
  </si>
  <si>
    <t>TOPÓGRAFO</t>
  </si>
  <si>
    <t>CONTRATISTA:</t>
  </si>
  <si>
    <t>Viajes Pluvial Personal Técnico</t>
  </si>
  <si>
    <t>Ensayos y Pruebas de Acero Estructural destructivos</t>
  </si>
  <si>
    <t>Ensayos y Pruebas ultrasonido</t>
  </si>
  <si>
    <t>TIPO DE CONTRATACION:</t>
  </si>
  <si>
    <t xml:space="preserve">Ensayos y Pruebas de Acero Estructural </t>
  </si>
  <si>
    <t>GASTOS MISCELANEOS</t>
  </si>
  <si>
    <t>Ensayos y Pruebas de estanqueidad de colectores y del sistema de agua potable.</t>
  </si>
  <si>
    <t>SOLO PARA URBANIZACION</t>
  </si>
  <si>
    <t>NO VA</t>
  </si>
  <si>
    <t>SIEMPRE 5</t>
  </si>
  <si>
    <t>MODIFICABLE ACORDE AL NUMERO DE VIVIENDAS</t>
  </si>
  <si>
    <t>197 NUMERO DE VIVIENDAS</t>
  </si>
  <si>
    <t>RESIDENTE DE FISCALIZACIÓN</t>
  </si>
  <si>
    <t>SECRETARIO/A</t>
  </si>
  <si>
    <t>PICHINCHA</t>
  </si>
  <si>
    <t>DATOS DE LA OBRA:</t>
  </si>
  <si>
    <t>b</t>
  </si>
  <si>
    <t>c</t>
  </si>
  <si>
    <t>a</t>
  </si>
  <si>
    <t>e</t>
  </si>
  <si>
    <t>f</t>
  </si>
  <si>
    <t>g</t>
  </si>
  <si>
    <t>DIBUJANTE, PLANILLADOR</t>
  </si>
  <si>
    <t>PROFESIONALES ESPECIALISTAS 1</t>
  </si>
  <si>
    <t>PROFESIONALES ESPECIALISTAS 2</t>
  </si>
  <si>
    <t>incrementar 30 dias al plazo de contrato de obra para liquidacion y recepcion</t>
  </si>
  <si>
    <t>A</t>
  </si>
  <si>
    <t>B</t>
  </si>
  <si>
    <t>ALQUILER-ARRENDAMIENTO, VIÁTICOS, SUBCONTRATOS.</t>
  </si>
  <si>
    <t>GASTOS MISCELANEOS.</t>
  </si>
  <si>
    <t>VARIOS.</t>
  </si>
  <si>
    <t>1A</t>
  </si>
  <si>
    <t>1B</t>
  </si>
  <si>
    <t>3.- VIAJES, VIATICOS, EQUIPOS DE OFICINA, MATERIALES</t>
  </si>
  <si>
    <t>2A</t>
  </si>
  <si>
    <t>2B</t>
  </si>
  <si>
    <t>3A</t>
  </si>
  <si>
    <t>3B</t>
  </si>
  <si>
    <t>3C</t>
  </si>
  <si>
    <t xml:space="preserve">TOTAL DE VIAJES, VIATICOS, EQUIPOS DE OFICINA, MATERIALES </t>
  </si>
  <si>
    <t>DECIMO TERCER SUELDO</t>
  </si>
  <si>
    <t>DECIMO CUARTO SUELDO</t>
  </si>
  <si>
    <t>FONDO DE RESERVA</t>
  </si>
  <si>
    <t>2.- CARGAS SOCIALES</t>
  </si>
  <si>
    <t>C</t>
  </si>
  <si>
    <t>D</t>
  </si>
  <si>
    <t>E</t>
  </si>
  <si>
    <t>A+B+C+D+E</t>
  </si>
  <si>
    <t>TOTAL CARGAS SOCIALES PERSONAL TECNICO</t>
  </si>
  <si>
    <t>DENOMINACION</t>
  </si>
  <si>
    <t>APORTE IESS PATRONAL</t>
  </si>
  <si>
    <t xml:space="preserve"> TOTAL ALQUILERES, ARRENDAMIENTOS, GARANTIAS, SUBCONTRATOS</t>
  </si>
  <si>
    <t>OFICINA / ARRIENDO</t>
  </si>
  <si>
    <t>COMBUSTIBLE / VEHÍCULOS</t>
  </si>
  <si>
    <t>VIAJES AÉREOS PERSONAL TÉCNICO</t>
  </si>
  <si>
    <t>VIAJES TERRESTRES PERSONAL TÉCNICO</t>
  </si>
  <si>
    <t>PLOTEO DE PLANOS</t>
  </si>
  <si>
    <t>GARANTÍAS</t>
  </si>
  <si>
    <t>PLOTEO DE PLANOS E IMPRESIONES</t>
  </si>
  <si>
    <t>TOTAL CARGAS SOCIALES - PERSONAL AUXILIAR  Y ADMINISTRATIVO</t>
  </si>
  <si>
    <t>(MES)</t>
  </si>
  <si>
    <t>EQUIPOS TOPOGRÁFICOS Y LABORATORIOS</t>
  </si>
  <si>
    <t>EQUIPOS LABORATORIOS DE SUELOS</t>
  </si>
  <si>
    <t>EQUIPOS DE ESTUDIOS AMBIENTALES</t>
  </si>
  <si>
    <t>VEHÍCULOS 4X4 TIPO CUADRÓN (INC. COMBUSTIBLE)</t>
  </si>
  <si>
    <t>VEHÍCULOS (INC. COMBUSTIBLE)</t>
  </si>
  <si>
    <t>FIEL CUMPLIMIENTO</t>
  </si>
  <si>
    <t>BUEN USO DE ANTICIPO</t>
  </si>
  <si>
    <t>SUMINISTROS DE MATERIALES</t>
  </si>
  <si>
    <t>REPRODUCCIÓN DE DOCUMENTOS</t>
  </si>
  <si>
    <t>MANTENIMIENTO DE VEHÍCULOS</t>
  </si>
  <si>
    <t>MANTENIMIENTO DE CUADRONES</t>
  </si>
  <si>
    <t>TASAS Y PERMISOS</t>
  </si>
  <si>
    <t>EQUIPOS DE COMPUTACIÓN</t>
  </si>
  <si>
    <t>INTERNET (CORREOS, NAVEGACIÓN)</t>
  </si>
  <si>
    <t>INTERNET EN OBRAS</t>
  </si>
  <si>
    <t>MOVILIZACIÓN</t>
  </si>
  <si>
    <t>OFICINA</t>
  </si>
  <si>
    <t>EN BASE A LA TABLA DE SUELDOS Y SALARIOS DEL SERVICIO PUBLICO 2020</t>
  </si>
  <si>
    <t>UTILIDAD EMPRESARIAL</t>
  </si>
  <si>
    <t>REPRODUCCION DE DOCUMENTOS</t>
  </si>
  <si>
    <t>GARAANTIACUMPLIMIENTO</t>
  </si>
  <si>
    <t>GARANTIAANTICPO</t>
  </si>
  <si>
    <t>11, 15 %</t>
  </si>
  <si>
    <t>TIEMPO
PREVISTO 
(MESES)</t>
  </si>
  <si>
    <t>MONTO TOTAL CARGAS SOCIALES 
(US$)</t>
  </si>
  <si>
    <t>SALARIO 
MENSUAL      
(US$)</t>
  </si>
  <si>
    <t>SALARIO TOTAL INDIVIDUAL 
(US$)</t>
  </si>
  <si>
    <t>SALARIO</t>
  </si>
  <si>
    <t>LUZ, AGUA, TELÉFONO (OFICINA)</t>
  </si>
  <si>
    <t>1.- SALARIOS</t>
  </si>
  <si>
    <t>CARGAS 
SOCIALES 
(%SOBRE 
SALARIO 
TOTAL)</t>
  </si>
  <si>
    <t>SALARIO MENSUAL / 24</t>
  </si>
  <si>
    <t>SALARIO MENSUAL / 12</t>
  </si>
  <si>
    <t>ENSAYOS Y PRUEBAS 
(PRUEBAS DE HORMIGONES, ENSAYOS Y COMPROBACIÓN  DE SOLDADURAS, TINTA PENETRANTE, ENTRE OTROS)</t>
  </si>
  <si>
    <t>REFERENCIAL 5%</t>
  </si>
  <si>
    <t>MONTO CONTRATADO:</t>
  </si>
  <si>
    <t>MENSUAL
CARGAS 
SOCIALES</t>
  </si>
  <si>
    <t>MONTO CONTRATADO OBRA:</t>
  </si>
  <si>
    <t>210 DIAS DE FISCALIZACIÓN + 180 DIAS DE ESTADO DE CONTRATO HASTA RECEP DEFINITIVA</t>
  </si>
  <si>
    <t>1. COSTOS DIRECTOS</t>
  </si>
  <si>
    <t>Remuneraciones</t>
  </si>
  <si>
    <t>DESCRIPCIÓN</t>
  </si>
  <si>
    <t>Beneficios o cargas sociales</t>
  </si>
  <si>
    <t>Viajes y viáticos</t>
  </si>
  <si>
    <t>Subcontratos y servicios varios</t>
  </si>
  <si>
    <t>Arrendamientos y Alquileres vehículos</t>
  </si>
  <si>
    <t>Arrendamientos y Alquileres de equipos e instalaciones</t>
  </si>
  <si>
    <t>Suministros y Materiales</t>
  </si>
  <si>
    <t>Reproducciones, ediciones y publicaciones</t>
  </si>
  <si>
    <t>Otros</t>
  </si>
  <si>
    <t>2. COSTOS INDIRECTOS</t>
  </si>
  <si>
    <t>Personal de dirección</t>
  </si>
  <si>
    <t>Personal intermedio</t>
  </si>
  <si>
    <t>Personal de mantenimiento y limpieza</t>
  </si>
  <si>
    <t>Personal subalterno</t>
  </si>
  <si>
    <t>Personal de control de calidad</t>
  </si>
  <si>
    <t>Personal informático</t>
  </si>
  <si>
    <t>Personal de servicios varios</t>
  </si>
  <si>
    <t>Sueldos, salarios y beneficios o cargas sociales del personal directivo y administrativo que desarrolle su actividad de manera permanente en la consultora</t>
  </si>
  <si>
    <t>Arrendamientos y alquileres o depreciación y mantenimiento y operación de instalaciones y equipos, utilizados en forma permanente para el desarrollo de sus actividades</t>
  </si>
  <si>
    <t>3. GASTOS GENERALES</t>
  </si>
  <si>
    <t>4. UTILIDAD EMPRESARIAL</t>
  </si>
  <si>
    <t>Sueldos, salarios y beneficios o cargas sociales del personal directivo y administrativo que desarrolle su actividad de manera permanente en la consultora}</t>
  </si>
  <si>
    <t>TOTAL VARIOS</t>
  </si>
  <si>
    <t>MESES</t>
  </si>
  <si>
    <t>VALOR MENSUAL</t>
  </si>
  <si>
    <t>TOTAL GASTOS MISCELANEOS</t>
  </si>
  <si>
    <t>sp12</t>
  </si>
  <si>
    <t xml:space="preserve"> SALARIOS DEL PERSONAL TÉCNICO</t>
  </si>
  <si>
    <t xml:space="preserve"> SALARIOS DEL PERSONAL AUXILIAR  Y ADMINISTRATIVO</t>
  </si>
  <si>
    <t xml:space="preserve"> CARGAS SOCIALES - PERSONAL TÉCNICO</t>
  </si>
  <si>
    <t xml:space="preserve"> CARGAS SOCIALES - PERSONAL AUXILIAR  Y ADMINISTRATIVO</t>
  </si>
  <si>
    <t xml:space="preserve"> ALQUILERES, ARRENDAMIENTOS, GARANTIAS, SUBCONTRATOS</t>
  </si>
  <si>
    <t xml:space="preserve"> VARIOS</t>
  </si>
  <si>
    <t>PERFIL PROFESIONAL</t>
  </si>
  <si>
    <t>GRUPO OCUPACIONAL DEL SERVIDOR PUBLICO</t>
  </si>
  <si>
    <t>Ing. Civil o Arquitecto, haber ejercido el cargo de Residente de fiscalización de obra, fiscalizador, superintendente o contratista en 3 o más contratos de fiscalización de construcción de obras civiles y/o arquitectónicas, cuyos montos sumados sean superiores a 29.492,67 USD en el período de los últimos 10 años.</t>
  </si>
  <si>
    <t>PERFIL OCUPACIONAL</t>
  </si>
  <si>
    <t>Mínimo Bachiller</t>
  </si>
  <si>
    <t>Servidor Público 1</t>
  </si>
  <si>
    <t>Servidor Público 6</t>
  </si>
  <si>
    <t>Título profesional terminal en topografía</t>
  </si>
  <si>
    <t>Servidor Público 5</t>
  </si>
  <si>
    <t>Servidor Público de apoyo 3</t>
  </si>
  <si>
    <t>GRUPO OCUPACIONAL</t>
  </si>
  <si>
    <t>GRADO</t>
  </si>
  <si>
    <t>RMU en USD</t>
  </si>
  <si>
    <t xml:space="preserve">Servidor Público de Servicios 1 </t>
  </si>
  <si>
    <t>Servidor Público de Servicios 2</t>
  </si>
  <si>
    <t>Servidor Público de Apoyo 1</t>
  </si>
  <si>
    <t>Servidor Público de Apoyo 2</t>
  </si>
  <si>
    <t>Servidor Público de Apoyo 3</t>
  </si>
  <si>
    <t>Servidor Público de Apoyo 4</t>
  </si>
  <si>
    <t>Servidor Público 2</t>
  </si>
  <si>
    <t>Servidor Público 3</t>
  </si>
  <si>
    <t>Servidor Público 4</t>
  </si>
  <si>
    <t>Servidor Público 7</t>
  </si>
  <si>
    <t>Servidor Público 8</t>
  </si>
  <si>
    <t>Servidor Público 9</t>
  </si>
  <si>
    <t>Servidor Público 10</t>
  </si>
  <si>
    <t>Servidor Público 11</t>
  </si>
  <si>
    <t>Servidor Público 12</t>
  </si>
  <si>
    <t>Servidor Público 13</t>
  </si>
  <si>
    <t>Servidor Público 14</t>
  </si>
  <si>
    <t>TABLA DE SUELDOS Y SALARIOS 2022</t>
  </si>
  <si>
    <t>Ciudad Deportiva Fedeguayas</t>
  </si>
  <si>
    <t>Complejo Roberto Gilbert</t>
  </si>
  <si>
    <t>Complejo Náutico Garay Vallarino</t>
  </si>
  <si>
    <t>Complejo Náutico 4 Mosqueteros</t>
  </si>
  <si>
    <t>DÍAS</t>
  </si>
  <si>
    <t>Velódromo Zamora</t>
  </si>
  <si>
    <t>Coliseo Voltaire Paladines Polo</t>
  </si>
  <si>
    <t>Pista BMX Azuay</t>
  </si>
  <si>
    <t>Muro de escalada Riobamba</t>
  </si>
  <si>
    <t>GUAYAS</t>
  </si>
  <si>
    <t xml:space="preserve">Complejo Francisco Jimenez Buendía </t>
  </si>
  <si>
    <t>PROVINCIA</t>
  </si>
  <si>
    <t>AZUAY</t>
  </si>
  <si>
    <t>CHIMBORAZO</t>
  </si>
  <si>
    <t>ZAMORA</t>
  </si>
  <si>
    <t>ESCENARIO DEPORTIVO</t>
  </si>
  <si>
    <t>2 EQUIPOS DE TRABAJO</t>
  </si>
  <si>
    <t>CONTRATO DE CONSULTORIA</t>
  </si>
  <si>
    <t>Procesamiento de datos</t>
  </si>
  <si>
    <t>TOTAL EN DIAS</t>
  </si>
  <si>
    <t>TOTAL EN MESES</t>
  </si>
  <si>
    <t>Titulo profesional en ingeniería civil o arquitectura</t>
  </si>
  <si>
    <t>LISTADO DE ESCENARIOS</t>
  </si>
  <si>
    <t xml:space="preserve">DATOS GENERALES CONSULTORÍA </t>
  </si>
  <si>
    <t>Componentes / Rubros</t>
  </si>
  <si>
    <t>Grupo de Gasto</t>
  </si>
  <si>
    <t>FUENTES DE FINANCIAMIENTO (dólares)</t>
  </si>
  <si>
    <t>Externas</t>
  </si>
  <si>
    <t>Crédito</t>
  </si>
  <si>
    <t>Cooperación</t>
  </si>
  <si>
    <t>Fiscales</t>
  </si>
  <si>
    <t>Autogestión</t>
  </si>
  <si>
    <t>A. Comunidad</t>
  </si>
  <si>
    <t>Internas</t>
  </si>
  <si>
    <t>Componente 2 
Ante Proyecto</t>
  </si>
  <si>
    <t>Componente 3
Proyecto Definitivo</t>
  </si>
  <si>
    <t xml:space="preserve">Componente 1 
Estudios Preliminares </t>
  </si>
  <si>
    <t>PRODUCTOS</t>
  </si>
  <si>
    <t>PLAZO</t>
  </si>
  <si>
    <t xml:space="preserve">60 días y 25% del monto total </t>
  </si>
  <si>
    <t>CRONOGRAMA VALORADO</t>
  </si>
  <si>
    <t>DAP (para prioridad o actualización)</t>
  </si>
  <si>
    <t>Planificación</t>
  </si>
  <si>
    <t>Sub Total</t>
  </si>
  <si>
    <t>Total Proyecto</t>
  </si>
  <si>
    <t>En US$</t>
  </si>
  <si>
    <t>C1</t>
  </si>
  <si>
    <t>Total</t>
  </si>
  <si>
    <t>Notas:</t>
  </si>
  <si>
    <t>En caso de contar con otra fuente de financiamiento incluirla en el cronograma.</t>
  </si>
  <si>
    <t>IVA y Fiscalización deben contemplarse en caso de requerirse.</t>
  </si>
  <si>
    <t>Colocar número de grupo de gasto.</t>
  </si>
  <si>
    <t>Considerar para la programación del presente ejercicio fiscal el valor codificado actual.</t>
  </si>
  <si>
    <t>Para años anteriores, considerar valores ejecutados al cierre del ejecicio fiscal incluida la fuente 998 y adjuntar medios de verificación.</t>
  </si>
  <si>
    <t>En caso de contar con finaciamiento externo, describir los datos de la hoja "Detalle Externo".</t>
  </si>
  <si>
    <t xml:space="preserve">Todos los rubros incluidos en el cronograma valorado, deberán estar concatenados a una hoja de calculo a nivel de item de gasto y costo unitario. </t>
  </si>
  <si>
    <t>DAP (para prioridad)</t>
  </si>
  <si>
    <r>
      <t xml:space="preserve">Contrato/Planificado 
</t>
    </r>
    <r>
      <rPr>
        <sz val="11"/>
        <color indexed="10"/>
        <rFont val="Calibri"/>
        <family val="2"/>
      </rPr>
      <t>(a)</t>
    </r>
  </si>
  <si>
    <r>
      <t xml:space="preserve">IVA 
</t>
    </r>
    <r>
      <rPr>
        <sz val="11"/>
        <color indexed="10"/>
        <rFont val="Calibri"/>
        <family val="2"/>
      </rPr>
      <t>(b)</t>
    </r>
  </si>
  <si>
    <t>CRONOGRAMA VALORADO MENSUALIZADO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</si>
  <si>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</si>
  <si>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</si>
  <si>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</si>
  <si>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</si>
  <si>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</si>
  <si>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</si>
  <si>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</si>
  <si>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</si>
  <si>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</si>
  <si>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</si>
  <si>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</si>
  <si>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</si>
  <si>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Desagregar cada componente a nivel de actividades .</t>
  </si>
  <si>
    <t>TOTAL con iva</t>
  </si>
  <si>
    <t>Levantamiento Topográfico y Planimétrico</t>
  </si>
  <si>
    <t xml:space="preserve">Estudios Preliminares </t>
  </si>
  <si>
    <t>Díagnóstico Informe de Estado Actual</t>
  </si>
  <si>
    <t>Ante Proyecto</t>
  </si>
  <si>
    <t>Anteproyecto Arquitectónico e ingenierías</t>
  </si>
  <si>
    <t>Cálculo de Presupuesto Referencial</t>
  </si>
  <si>
    <t>Proyecto Definitivo</t>
  </si>
  <si>
    <t>Área Arquitectónica</t>
  </si>
  <si>
    <t>Área Estructural</t>
  </si>
  <si>
    <t xml:space="preserve">Área Hidrosanitaria </t>
  </si>
  <si>
    <t>Área Electrónica</t>
  </si>
  <si>
    <t>Área Ingeniería Mecánica</t>
  </si>
  <si>
    <t>Área Ingeniería Eléctrica</t>
  </si>
  <si>
    <t>Regularizaciones Ambientales</t>
  </si>
  <si>
    <t xml:space="preserve">165 días y 50% del monto total </t>
  </si>
  <si>
    <t>Los valores incluyen IVA</t>
  </si>
  <si>
    <r>
      <t xml:space="preserve">Total Fiscal    </t>
    </r>
    <r>
      <rPr>
        <sz val="11"/>
        <color indexed="10"/>
        <rFont val="Calibri"/>
        <family val="2"/>
      </rPr>
      <t>(a + b )</t>
    </r>
  </si>
  <si>
    <t xml:space="preserve">Total Externo        </t>
  </si>
  <si>
    <t xml:space="preserve">Total  Externo          </t>
  </si>
  <si>
    <r>
      <t>Total Fical</t>
    </r>
    <r>
      <rPr>
        <sz val="11"/>
        <color indexed="10"/>
        <rFont val="Calibri"/>
        <family val="2"/>
      </rPr>
      <t>(a + b)</t>
    </r>
  </si>
  <si>
    <r>
      <t xml:space="preserve">Total Fical </t>
    </r>
    <r>
      <rPr>
        <sz val="11"/>
        <color indexed="10"/>
        <rFont val="Calibri"/>
        <family val="2"/>
      </rPr>
      <t>(a + b)</t>
    </r>
  </si>
  <si>
    <t>SUB TOTAL</t>
  </si>
  <si>
    <t>IVA</t>
  </si>
  <si>
    <t xml:space="preserve">TOTAL </t>
  </si>
  <si>
    <t xml:space="preserve">25% del monto total </t>
  </si>
  <si>
    <t xml:space="preserve">50% del monto total </t>
  </si>
  <si>
    <t>40% del monto de los Estudios Preliminares</t>
  </si>
  <si>
    <t>60% del monto de los Estudios Preliminares</t>
  </si>
  <si>
    <t>60% del monto del Anteproyecto</t>
  </si>
  <si>
    <t>40% del monto  del Anteproyecto</t>
  </si>
  <si>
    <t>12% del monto  del Proyecto Definitivo</t>
  </si>
  <si>
    <t>18% del monto  del Proyecto Definitivo</t>
  </si>
  <si>
    <t>Presupuesto, Análisis de Precios Unitarios, Especificaciones Técnicas, Cronograma Valorado de ejecución de cada obra y Términos de Referencia para la contratación de las obras</t>
  </si>
  <si>
    <t>Marco Lógico, Modelo de Gestión y Términos de Referencia para la etpa de inversión</t>
  </si>
  <si>
    <t>5% del monto  del Proyecto Definitivo</t>
  </si>
  <si>
    <t>Act. 1,1</t>
  </si>
  <si>
    <t>ESTUDIOS PRELIMINARES</t>
  </si>
  <si>
    <t>Sub. act. 1,1,1</t>
  </si>
  <si>
    <t>Act. 1,2</t>
  </si>
  <si>
    <t>ANTE PROYECTO</t>
  </si>
  <si>
    <t>Act. 1,3</t>
  </si>
  <si>
    <t>PROYECTO DEFINITIVO</t>
  </si>
  <si>
    <r>
      <t xml:space="preserve">Total Fiscal  
  </t>
    </r>
    <r>
      <rPr>
        <sz val="11"/>
        <color indexed="10"/>
        <rFont val="Calibri"/>
        <family val="2"/>
      </rPr>
      <t>(a + b )</t>
    </r>
  </si>
  <si>
    <r>
      <t xml:space="preserve">Contrato/
Planificado 
</t>
    </r>
    <r>
      <rPr>
        <sz val="11"/>
        <color indexed="10"/>
        <rFont val="Calibri"/>
        <family val="2"/>
      </rPr>
      <t>(a)</t>
    </r>
  </si>
  <si>
    <t xml:space="preserve">Elaborar los estudios definitivos de cada escenario deportivo seleccionado para eventos deportivos internacionales </t>
  </si>
  <si>
    <t>Sub. act. 1,1,2</t>
  </si>
  <si>
    <t>Sub act. 1,2,1</t>
  </si>
  <si>
    <t>Sub act. 1,2,2</t>
  </si>
  <si>
    <t>Sub act. 1,3,1</t>
  </si>
  <si>
    <t>Sub act. 1,3,3</t>
  </si>
  <si>
    <t>Sub act. 1,3,2</t>
  </si>
  <si>
    <t>Sub act. 1,3,4</t>
  </si>
  <si>
    <t>Sub act. 1,3,5</t>
  </si>
  <si>
    <t>Sub act. 1,3,6</t>
  </si>
  <si>
    <t>Sub act. 1,3,7</t>
  </si>
  <si>
    <t>Sub act. 1,3,8</t>
  </si>
  <si>
    <t>Sub act. 1,3,9</t>
  </si>
  <si>
    <t>Arq. Elsa Vivanco</t>
  </si>
  <si>
    <t>DIRECTORA DE INFRAESTRUCTURA DEPORTIVA</t>
  </si>
  <si>
    <t>Pista atlética Estadio Guaranda</t>
  </si>
  <si>
    <t>ANEXO 1A</t>
  </si>
  <si>
    <t>ANEXO 1B</t>
  </si>
  <si>
    <t>ANEXO 2A</t>
  </si>
  <si>
    <t>ANEXO 2B</t>
  </si>
  <si>
    <t>ANEXO 3A</t>
  </si>
  <si>
    <t>ANEXO 3B</t>
  </si>
  <si>
    <t>ANEXO 3C</t>
  </si>
  <si>
    <t>Coliseo Abel Jiménez Parra Complejo Parque Samanes</t>
  </si>
  <si>
    <t xml:space="preserve">Complejo de Tenis Federación Ecuatoriana de Tenis </t>
  </si>
  <si>
    <t>Coliseo de Gimnasia FEDENADOR</t>
  </si>
  <si>
    <t>Canchas de Squash, 
Ráquetbol Centro Activo Cuenca</t>
  </si>
  <si>
    <t>Velódromo y patinódromo Complejo Totoracocha Federación Deportiva de Azuay</t>
  </si>
  <si>
    <t>Muro de escalada Concentración Deportiva de Pichincha Quito</t>
  </si>
  <si>
    <t>Centro de Alto Rendimiento Carpuela</t>
  </si>
  <si>
    <t>Elaborar los estudios definitivos de cada escenario deportivo seleccionado para eventos deportivos internacionales</t>
  </si>
  <si>
    <t>Pista atlética Estadio Guranda</t>
  </si>
  <si>
    <t>BOLÍVAR</t>
  </si>
  <si>
    <t>DEPORTES</t>
  </si>
  <si>
    <t xml:space="preserve">Ciudad Deportiva FEDEGUAYAS </t>
  </si>
  <si>
    <t>Arquería, Atletismo, Fútbol, Muro de escalada, Tiro deportivo, Voleibol, Voleibol de Playa, Tenis de mesa, Boxeo, Levantamiento de Pesas, Gimnasia Artística, Patinaje</t>
  </si>
  <si>
    <t xml:space="preserve">Complejo Francisco Jiménez Buendía </t>
  </si>
  <si>
    <t>Ciclismo, Patinaje, Rugby Seven, Sóftbol</t>
  </si>
  <si>
    <t>Balonmano, Futbol Sala, Judo, Karate, Luchas, Taekwondo</t>
  </si>
  <si>
    <t>Bádminton, Baloncesto</t>
  </si>
  <si>
    <t>Natación</t>
  </si>
  <si>
    <t>Tenis</t>
  </si>
  <si>
    <t>Gimnasia Artística y Rítmica</t>
  </si>
  <si>
    <t>Ciclismo, Patinaje</t>
  </si>
  <si>
    <t>Ciclismo BMX</t>
  </si>
  <si>
    <t>Atletismo</t>
  </si>
  <si>
    <t>Baloncesto</t>
  </si>
  <si>
    <t>Escalada</t>
  </si>
  <si>
    <t>Ciclismo</t>
  </si>
  <si>
    <t>IMBABURA</t>
  </si>
  <si>
    <t>Varias disciplinas</t>
  </si>
  <si>
    <t>CANTÓN</t>
  </si>
  <si>
    <t>GUAYAQUIL</t>
  </si>
  <si>
    <t>CUENCA</t>
  </si>
  <si>
    <t>GUARANDA</t>
  </si>
  <si>
    <t>QUITO</t>
  </si>
  <si>
    <t>RIOBAMBA</t>
  </si>
  <si>
    <t>IBARRA</t>
  </si>
  <si>
    <t>ATLETAS ALTO RENDIMIENTO</t>
  </si>
  <si>
    <t>2022-2025</t>
  </si>
  <si>
    <t>PROPIETARIO Y/O ADMINISTRADOR</t>
  </si>
  <si>
    <t>Squash, Ráquetbol</t>
  </si>
  <si>
    <t>Canchas de Squash,  Ráquetbol Centro Activo Cuenca</t>
  </si>
  <si>
    <t>MINISTERIO DEL DEPORTE</t>
  </si>
  <si>
    <t>FEDEAZUAY</t>
  </si>
  <si>
    <t>FEDE BOLIVAR</t>
  </si>
  <si>
    <t>FEDE CHIMBORAZO</t>
  </si>
  <si>
    <t>FEDE GUAYAS</t>
  </si>
  <si>
    <t>FEDENADOR</t>
  </si>
  <si>
    <t>DFEDERACIÓN ECUATORIANA DE TENIS</t>
  </si>
  <si>
    <t>CONCENTRACIÓN DEPORTIVA DE PICHINCHA</t>
  </si>
  <si>
    <t>FEDERACIÓN PROVINCIAL ZAMORA</t>
  </si>
  <si>
    <t>ACTUALIZACIÓN</t>
  </si>
  <si>
    <t>CONSULTORIA A CONTRATAR</t>
  </si>
  <si>
    <t>ELECTROMECÁNICOS</t>
  </si>
  <si>
    <t>PLANILLADOR</t>
  </si>
  <si>
    <t>glob</t>
  </si>
  <si>
    <t>MONTO REFERENCIALDE LA FISCALIZACIÓN</t>
  </si>
  <si>
    <t>FISCALIZADOR ARQUITECTO / INGENIERO CIVIL</t>
  </si>
  <si>
    <t>Fiscalización de la "…..........."</t>
  </si>
  <si>
    <t>ELABORADO POR:</t>
  </si>
  <si>
    <t>________________________________</t>
  </si>
  <si>
    <t>Responsable de la elaboración del PAID</t>
  </si>
  <si>
    <t>APROBADO POR:</t>
  </si>
  <si>
    <t>_______________________________</t>
  </si>
  <si>
    <t>Representante Legal (Fed. Dep. Prov.)/Presidente del organismo deportivo</t>
  </si>
  <si>
    <t>PLAZO DE FISCALIZACIÓN</t>
  </si>
  <si>
    <t>NOMBRE DEL OBJETO DE FINANCIAMIENTO</t>
  </si>
  <si>
    <t>MES Y AÑO</t>
  </si>
  <si>
    <t>NOMBRE DE LA INTERVENCIÓN:</t>
  </si>
  <si>
    <t>ANEXO FISCALIZACIÓN</t>
  </si>
  <si>
    <t>RA</t>
  </si>
  <si>
    <t>RM</t>
  </si>
  <si>
    <t>RA/ VALOR ANEXO 1A</t>
  </si>
  <si>
    <t>ANEXO INGRESO DE DATOS/PLAZO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</si>
</sst>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\ _€_-;\-* #,##0.00\ _€_-;_-* &quot;-&quot;??\ _€_-;_-@_-"/>
    <numFmt numFmtId="166" formatCode="#,##0.00;[Red]#,##0.00"/>
    <numFmt numFmtId="167" formatCode="_ * #,##0_ ;_ * \-#,##0_ ;_ * &quot;-&quot;??_ ;_ @_ "/>
    <numFmt numFmtId="168" formatCode="_-[$$-300A]\ * #,##0.00_ ;_-[$$-300A]\ * \-#,##0.00\ ;_-[$$-300A]\ * &quot;-&quot;??_ ;_-@_ "/>
    <numFmt numFmtId="169" formatCode="0.0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indexed="10"/>
      <name val="Arial"/>
      <family val="2"/>
    </font>
    <font>
      <sz val="14"/>
      <color theme="0"/>
      <name val="Arial"/>
      <family val="2"/>
    </font>
    <font>
      <b/>
      <sz val="14"/>
      <color theme="0" tint="-0.249977111117893"/>
      <name val="Arial"/>
      <family val="2"/>
    </font>
    <font>
      <sz val="14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0"/>
      <color rgb="FFFF000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0"/>
      <color rgb="FF000000"/>
      <name val="Arial"/>
      <family val="2"/>
    </font>
    <font>
      <sz val="14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sz val="12"/>
      <color theme="0" tint="-0.34998626667073579"/>
      <name val="Arial"/>
      <family val="2"/>
    </font>
    <font>
      <sz val="9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4"/>
      <color theme="0" tint="-0.249977111117893"/>
      <name val="Arial"/>
      <family val="2"/>
    </font>
    <font>
      <sz val="6"/>
      <color theme="0" tint="-0.249977111117893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4472C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44" fontId="10" fillId="0" borderId="0" applyFont="0" applyFill="0" applyBorder="0" applyAlignment="0" applyProtection="0"/>
    <xf numFmtId="0" fontId="3" fillId="0" borderId="0"/>
  </cellStyleXfs>
  <cellXfs count="554">
    <xf numFmtId="0" fontId="0" fillId="0" borderId="0" xfId="0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4" fontId="0" fillId="4" borderId="1" xfId="0" applyNumberFormat="1" applyFill="1" applyBorder="1" applyAlignment="1">
      <alignment horizontal="center"/>
    </xf>
    <xf numFmtId="0" fontId="11" fillId="0" borderId="0" xfId="0" applyFont="1" applyAlignment="1">
      <alignment vertical="center"/>
    </xf>
    <xf numFmtId="43" fontId="11" fillId="0" borderId="0" xfId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10" fontId="11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43" fontId="8" fillId="0" borderId="0" xfId="1" applyFont="1" applyBorder="1" applyAlignment="1">
      <alignment vertical="center"/>
    </xf>
    <xf numFmtId="43" fontId="8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3" fontId="11" fillId="0" borderId="0" xfId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43" fontId="13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9" fontId="11" fillId="0" borderId="1" xfId="0" applyNumberFormat="1" applyFont="1" applyBorder="1" applyAlignment="1">
      <alignment horizontal="center" vertical="center"/>
    </xf>
    <xf numFmtId="43" fontId="11" fillId="0" borderId="1" xfId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43" fontId="11" fillId="0" borderId="0" xfId="1" applyFont="1" applyBorder="1" applyAlignment="1">
      <alignment horizontal="center" vertical="center"/>
    </xf>
    <xf numFmtId="43" fontId="8" fillId="0" borderId="0" xfId="1" applyFont="1" applyBorder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2" fontId="11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2" fontId="11" fillId="0" borderId="1" xfId="1" applyNumberFormat="1" applyFont="1" applyBorder="1" applyAlignment="1">
      <alignment horizontal="center" vertical="center"/>
    </xf>
    <xf numFmtId="43" fontId="11" fillId="0" borderId="1" xfId="1" applyFont="1" applyBorder="1" applyAlignment="1">
      <alignment vertical="center"/>
    </xf>
    <xf numFmtId="1" fontId="11" fillId="4" borderId="1" xfId="1" applyNumberFormat="1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vertical="center"/>
    </xf>
    <xf numFmtId="1" fontId="11" fillId="0" borderId="1" xfId="1" applyNumberFormat="1" applyFont="1" applyFill="1" applyBorder="1" applyAlignment="1">
      <alignment horizontal="center" vertical="center"/>
    </xf>
    <xf numFmtId="4" fontId="8" fillId="0" borderId="16" xfId="0" applyNumberFormat="1" applyFont="1" applyBorder="1" applyAlignment="1">
      <alignment horizontal="center" vertical="center"/>
    </xf>
    <xf numFmtId="4" fontId="8" fillId="2" borderId="16" xfId="0" applyNumberFormat="1" applyFont="1" applyFill="1" applyBorder="1" applyAlignment="1">
      <alignment horizontal="center" vertical="center"/>
    </xf>
    <xf numFmtId="4" fontId="8" fillId="0" borderId="16" xfId="0" applyNumberFormat="1" applyFont="1" applyBorder="1" applyAlignment="1">
      <alignment horizontal="right" vertical="center"/>
    </xf>
    <xf numFmtId="4" fontId="8" fillId="0" borderId="17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4" fontId="8" fillId="2" borderId="0" xfId="0" applyNumberFormat="1" applyFont="1" applyFill="1" applyAlignment="1">
      <alignment horizontal="center" vertical="center"/>
    </xf>
    <xf numFmtId="4" fontId="8" fillId="0" borderId="0" xfId="0" applyNumberFormat="1" applyFont="1" applyAlignment="1">
      <alignment horizontal="right" vertical="center"/>
    </xf>
    <xf numFmtId="43" fontId="11" fillId="0" borderId="32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68" fontId="15" fillId="0" borderId="28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8" fillId="3" borderId="38" xfId="0" applyFont="1" applyFill="1" applyBorder="1" applyAlignment="1">
      <alignment horizontal="center" vertical="center"/>
    </xf>
    <xf numFmtId="43" fontId="8" fillId="0" borderId="0" xfId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43" fontId="4" fillId="0" borderId="0" xfId="1" applyFont="1"/>
    <xf numFmtId="0" fontId="4" fillId="0" borderId="10" xfId="0" applyFont="1" applyBorder="1"/>
    <xf numFmtId="0" fontId="4" fillId="0" borderId="14" xfId="0" applyFont="1" applyBorder="1"/>
    <xf numFmtId="43" fontId="4" fillId="0" borderId="0" xfId="1" applyFont="1" applyBorder="1"/>
    <xf numFmtId="43" fontId="4" fillId="3" borderId="14" xfId="1" applyFont="1" applyFill="1" applyBorder="1"/>
    <xf numFmtId="43" fontId="4" fillId="0" borderId="14" xfId="1" applyFont="1" applyBorder="1"/>
    <xf numFmtId="43" fontId="4" fillId="0" borderId="11" xfId="1" applyFont="1" applyBorder="1"/>
    <xf numFmtId="167" fontId="4" fillId="0" borderId="14" xfId="1" applyNumberFormat="1" applyFont="1" applyBorder="1"/>
    <xf numFmtId="0" fontId="4" fillId="0" borderId="15" xfId="0" applyFont="1" applyBorder="1"/>
    <xf numFmtId="43" fontId="4" fillId="0" borderId="7" xfId="1" applyFont="1" applyBorder="1"/>
    <xf numFmtId="43" fontId="4" fillId="3" borderId="15" xfId="1" applyFont="1" applyFill="1" applyBorder="1"/>
    <xf numFmtId="167" fontId="4" fillId="0" borderId="15" xfId="1" applyNumberFormat="1" applyFont="1" applyBorder="1"/>
    <xf numFmtId="43" fontId="4" fillId="0" borderId="13" xfId="1" applyFont="1" applyBorder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0" borderId="0" xfId="0" applyFont="1" applyAlignment="1">
      <alignment vertical="center" wrapText="1"/>
    </xf>
    <xf numFmtId="1" fontId="11" fillId="0" borderId="1" xfId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" fontId="12" fillId="0" borderId="0" xfId="0" applyNumberFormat="1" applyFont="1" applyAlignment="1">
      <alignment vertical="center"/>
    </xf>
    <xf numFmtId="2" fontId="11" fillId="0" borderId="18" xfId="0" applyNumberFormat="1" applyFont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10" fontId="11" fillId="0" borderId="18" xfId="0" applyNumberFormat="1" applyFont="1" applyBorder="1" applyAlignment="1">
      <alignment horizontal="center" vertical="center"/>
    </xf>
    <xf numFmtId="43" fontId="17" fillId="0" borderId="0" xfId="1" applyFont="1" applyAlignment="1">
      <alignment horizontal="right" vertical="center"/>
    </xf>
    <xf numFmtId="0" fontId="8" fillId="3" borderId="46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43" fontId="11" fillId="0" borderId="32" xfId="1" applyFont="1" applyBorder="1" applyAlignment="1">
      <alignment vertical="center"/>
    </xf>
    <xf numFmtId="0" fontId="8" fillId="3" borderId="32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vertical="center"/>
    </xf>
    <xf numFmtId="43" fontId="11" fillId="0" borderId="32" xfId="1" applyFont="1" applyFill="1" applyBorder="1" applyAlignment="1">
      <alignment vertical="center"/>
    </xf>
    <xf numFmtId="43" fontId="11" fillId="0" borderId="0" xfId="1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3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166" fontId="8" fillId="3" borderId="50" xfId="1" applyNumberFormat="1" applyFont="1" applyFill="1" applyBorder="1" applyAlignment="1">
      <alignment vertical="center"/>
    </xf>
    <xf numFmtId="0" fontId="7" fillId="0" borderId="31" xfId="0" applyFont="1" applyBorder="1" applyAlignment="1">
      <alignment horizontal="center" vertical="center"/>
    </xf>
    <xf numFmtId="4" fontId="8" fillId="0" borderId="32" xfId="0" applyNumberFormat="1" applyFont="1" applyBorder="1" applyAlignment="1">
      <alignment vertical="center"/>
    </xf>
    <xf numFmtId="4" fontId="8" fillId="3" borderId="39" xfId="0" applyNumberFormat="1" applyFont="1" applyFill="1" applyBorder="1" applyAlignment="1">
      <alignment horizontal="center" vertical="center"/>
    </xf>
    <xf numFmtId="4" fontId="8" fillId="3" borderId="39" xfId="0" applyNumberFormat="1" applyFont="1" applyFill="1" applyBorder="1" applyAlignment="1">
      <alignment horizontal="right" vertical="center"/>
    </xf>
    <xf numFmtId="4" fontId="8" fillId="3" borderId="40" xfId="0" applyNumberFormat="1" applyFont="1" applyFill="1" applyBorder="1" applyAlignment="1">
      <alignment horizontal="right" vertical="center"/>
    </xf>
    <xf numFmtId="0" fontId="11" fillId="0" borderId="18" xfId="0" applyFont="1" applyBorder="1" applyAlignment="1">
      <alignment horizontal="left" vertical="center"/>
    </xf>
    <xf numFmtId="4" fontId="11" fillId="3" borderId="6" xfId="0" applyNumberFormat="1" applyFont="1" applyFill="1" applyBorder="1" applyAlignment="1">
      <alignment horizontal="center" vertical="center"/>
    </xf>
    <xf numFmtId="4" fontId="11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4" fontId="11" fillId="3" borderId="18" xfId="0" applyNumberFormat="1" applyFont="1" applyFill="1" applyBorder="1" applyAlignment="1">
      <alignment horizontal="center" vertical="center"/>
    </xf>
    <xf numFmtId="4" fontId="8" fillId="3" borderId="18" xfId="0" applyNumberFormat="1" applyFont="1" applyFill="1" applyBorder="1" applyAlignment="1">
      <alignment horizontal="center" vertical="center"/>
    </xf>
    <xf numFmtId="4" fontId="8" fillId="6" borderId="39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9" fillId="3" borderId="46" xfId="0" applyFont="1" applyFill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43" fontId="11" fillId="0" borderId="32" xfId="1" applyFont="1" applyFill="1" applyBorder="1" applyAlignment="1">
      <alignment horizontal="center" vertical="center"/>
    </xf>
    <xf numFmtId="166" fontId="8" fillId="3" borderId="30" xfId="1" applyNumberFormat="1" applyFont="1" applyFill="1" applyBorder="1" applyAlignment="1">
      <alignment vertical="center"/>
    </xf>
    <xf numFmtId="43" fontId="8" fillId="3" borderId="40" xfId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1" fontId="11" fillId="0" borderId="6" xfId="1" applyNumberFormat="1" applyFont="1" applyBorder="1" applyAlignment="1">
      <alignment horizontal="center" vertical="center"/>
    </xf>
    <xf numFmtId="43" fontId="11" fillId="0" borderId="6" xfId="1" applyFont="1" applyBorder="1" applyAlignment="1">
      <alignment vertical="center"/>
    </xf>
    <xf numFmtId="43" fontId="11" fillId="0" borderId="42" xfId="1" applyFont="1" applyBorder="1" applyAlignment="1">
      <alignment horizontal="center" vertical="center"/>
    </xf>
    <xf numFmtId="43" fontId="11" fillId="0" borderId="49" xfId="1" applyFont="1" applyBorder="1" applyAlignment="1">
      <alignment vertical="center"/>
    </xf>
    <xf numFmtId="0" fontId="11" fillId="0" borderId="48" xfId="0" applyFont="1" applyBorder="1" applyAlignment="1">
      <alignment vertical="center" wrapText="1"/>
    </xf>
    <xf numFmtId="43" fontId="11" fillId="0" borderId="50" xfId="1" applyFont="1" applyBorder="1" applyAlignment="1">
      <alignment vertical="center"/>
    </xf>
    <xf numFmtId="1" fontId="11" fillId="0" borderId="27" xfId="1" applyNumberFormat="1" applyFont="1" applyBorder="1" applyAlignment="1">
      <alignment horizontal="center" vertical="center"/>
    </xf>
    <xf numFmtId="1" fontId="11" fillId="0" borderId="53" xfId="1" applyNumberFormat="1" applyFont="1" applyBorder="1" applyAlignment="1">
      <alignment horizontal="center" vertical="center"/>
    </xf>
    <xf numFmtId="43" fontId="11" fillId="0" borderId="18" xfId="1" applyFont="1" applyBorder="1" applyAlignment="1">
      <alignment vertical="center"/>
    </xf>
    <xf numFmtId="43" fontId="11" fillId="0" borderId="37" xfId="1" applyFont="1" applyBorder="1" applyAlignment="1">
      <alignment vertical="center"/>
    </xf>
    <xf numFmtId="0" fontId="9" fillId="6" borderId="4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vertical="center"/>
    </xf>
    <xf numFmtId="1" fontId="11" fillId="4" borderId="18" xfId="1" applyNumberFormat="1" applyFont="1" applyFill="1" applyBorder="1" applyAlignment="1">
      <alignment horizontal="center" vertical="center"/>
    </xf>
    <xf numFmtId="43" fontId="11" fillId="4" borderId="18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43" fontId="8" fillId="0" borderId="0" xfId="1" applyFont="1" applyFill="1" applyAlignment="1">
      <alignment horizontal="center" vertical="center"/>
    </xf>
    <xf numFmtId="43" fontId="8" fillId="0" borderId="0" xfId="1" applyFont="1" applyFill="1" applyAlignment="1">
      <alignment horizontal="center" vertical="center" wrapText="1"/>
    </xf>
    <xf numFmtId="43" fontId="8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19" fillId="0" borderId="0" xfId="1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43" fontId="4" fillId="0" borderId="0" xfId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3" fontId="4" fillId="11" borderId="1" xfId="1" applyFont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43" fontId="4" fillId="11" borderId="1" xfId="1" applyFont="1" applyFill="1" applyBorder="1" applyAlignment="1">
      <alignment horizontal="center" vertical="center"/>
    </xf>
    <xf numFmtId="0" fontId="4" fillId="0" borderId="1" xfId="4" applyBorder="1" applyAlignment="1">
      <alignment vertical="center"/>
    </xf>
    <xf numFmtId="43" fontId="4" fillId="7" borderId="1" xfId="1" applyFont="1" applyFill="1" applyBorder="1" applyAlignment="1">
      <alignment horizontal="center" vertical="center"/>
    </xf>
    <xf numFmtId="43" fontId="4" fillId="8" borderId="1" xfId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4" fillId="10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43" fontId="4" fillId="12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vertical="center"/>
    </xf>
    <xf numFmtId="0" fontId="9" fillId="13" borderId="1" xfId="2" applyFont="1" applyFill="1" applyBorder="1" applyAlignment="1">
      <alignment vertical="center"/>
    </xf>
    <xf numFmtId="43" fontId="4" fillId="13" borderId="1" xfId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vertical="center"/>
    </xf>
    <xf numFmtId="10" fontId="9" fillId="4" borderId="1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3" fontId="19" fillId="0" borderId="0" xfId="1" applyFont="1" applyBorder="1" applyAlignment="1">
      <alignment vertical="center"/>
    </xf>
    <xf numFmtId="43" fontId="19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4" fontId="20" fillId="2" borderId="0" xfId="0" applyNumberFormat="1" applyFont="1" applyFill="1" applyAlignment="1">
      <alignment horizontal="center" vertical="center"/>
    </xf>
    <xf numFmtId="4" fontId="20" fillId="0" borderId="0" xfId="0" applyNumberFormat="1" applyFont="1" applyAlignment="1">
      <alignment horizontal="right" vertical="center"/>
    </xf>
    <xf numFmtId="4" fontId="11" fillId="0" borderId="31" xfId="0" applyNumberFormat="1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" fontId="4" fillId="0" borderId="0" xfId="0" applyNumberFormat="1" applyFont="1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9" fillId="3" borderId="50" xfId="0" applyFont="1" applyFill="1" applyBorder="1" applyAlignment="1">
      <alignment horizontal="center" vertical="center" wrapText="1"/>
    </xf>
    <xf numFmtId="0" fontId="11" fillId="0" borderId="48" xfId="0" applyFont="1" applyBorder="1" applyAlignment="1">
      <alignment horizontal="justify" vertical="center" wrapText="1"/>
    </xf>
    <xf numFmtId="43" fontId="11" fillId="0" borderId="49" xfId="1" applyFont="1" applyBorder="1" applyAlignment="1">
      <alignment horizontal="center" vertical="center" wrapText="1"/>
    </xf>
    <xf numFmtId="10" fontId="11" fillId="0" borderId="50" xfId="3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3" fontId="24" fillId="0" borderId="0" xfId="1" applyFont="1" applyAlignment="1">
      <alignment vertical="center"/>
    </xf>
    <xf numFmtId="43" fontId="24" fillId="0" borderId="0" xfId="1" applyFont="1" applyAlignment="1">
      <alignment horizontal="right" vertical="center"/>
    </xf>
    <xf numFmtId="43" fontId="25" fillId="0" borderId="0" xfId="1" applyFont="1" applyAlignment="1">
      <alignment horizontal="right" vertical="center"/>
    </xf>
    <xf numFmtId="0" fontId="26" fillId="6" borderId="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10" fontId="11" fillId="0" borderId="0" xfId="3" applyNumberFormat="1" applyFont="1" applyAlignment="1">
      <alignment vertical="center"/>
    </xf>
    <xf numFmtId="44" fontId="27" fillId="0" borderId="25" xfId="5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44" fontId="27" fillId="0" borderId="8" xfId="5" applyFont="1" applyBorder="1" applyAlignment="1">
      <alignment horizontal="right" vertical="center"/>
    </xf>
    <xf numFmtId="10" fontId="28" fillId="0" borderId="9" xfId="3" applyNumberFormat="1" applyFont="1" applyBorder="1" applyAlignment="1">
      <alignment vertical="center"/>
    </xf>
    <xf numFmtId="44" fontId="27" fillId="0" borderId="3" xfId="5" applyFont="1" applyBorder="1" applyAlignment="1">
      <alignment horizontal="right" vertical="center"/>
    </xf>
    <xf numFmtId="0" fontId="4" fillId="0" borderId="62" xfId="0" applyFont="1" applyBorder="1" applyAlignment="1">
      <alignment vertical="center"/>
    </xf>
    <xf numFmtId="10" fontId="28" fillId="0" borderId="4" xfId="1" applyNumberFormat="1" applyFont="1" applyBorder="1" applyAlignment="1">
      <alignment horizontal="right" vertical="center"/>
    </xf>
    <xf numFmtId="43" fontId="24" fillId="0" borderId="0" xfId="1" applyFont="1" applyAlignment="1">
      <alignment horizontal="left" vertical="center" wrapText="1" inden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0" fontId="29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28" fillId="0" borderId="2" xfId="0" applyFont="1" applyBorder="1" applyAlignment="1">
      <alignment vertical="center"/>
    </xf>
    <xf numFmtId="10" fontId="15" fillId="0" borderId="0" xfId="0" applyNumberFormat="1" applyFont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166" fontId="8" fillId="0" borderId="24" xfId="1" applyNumberFormat="1" applyFont="1" applyFill="1" applyBorder="1" applyAlignment="1">
      <alignment horizontal="center" vertical="center"/>
    </xf>
    <xf numFmtId="166" fontId="8" fillId="0" borderId="24" xfId="1" applyNumberFormat="1" applyFont="1" applyFill="1" applyBorder="1" applyAlignment="1">
      <alignment vertical="center"/>
    </xf>
    <xf numFmtId="43" fontId="17" fillId="0" borderId="0" xfId="1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10" fontId="11" fillId="0" borderId="0" xfId="3" applyNumberFormat="1" applyFont="1" applyFill="1" applyAlignment="1">
      <alignment vertical="center"/>
    </xf>
    <xf numFmtId="44" fontId="27" fillId="0" borderId="0" xfId="5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wrapText="1"/>
    </xf>
    <xf numFmtId="4" fontId="9" fillId="0" borderId="1" xfId="0" applyNumberFormat="1" applyFont="1" applyBorder="1"/>
    <xf numFmtId="4" fontId="0" fillId="0" borderId="1" xfId="0" applyNumberFormat="1" applyBorder="1"/>
    <xf numFmtId="4" fontId="0" fillId="0" borderId="0" xfId="0" applyNumberFormat="1"/>
    <xf numFmtId="4" fontId="9" fillId="6" borderId="1" xfId="0" applyNumberFormat="1" applyFont="1" applyFill="1" applyBorder="1"/>
    <xf numFmtId="43" fontId="22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4" fontId="0" fillId="0" borderId="1" xfId="0" applyNumberFormat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43" fontId="8" fillId="6" borderId="1" xfId="0" applyNumberFormat="1" applyFont="1" applyFill="1" applyBorder="1" applyAlignment="1">
      <alignment vertical="center"/>
    </xf>
    <xf numFmtId="4" fontId="9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43" fontId="8" fillId="6" borderId="40" xfId="1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44" fontId="11" fillId="0" borderId="0" xfId="5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2" fontId="1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0" fillId="0" borderId="0" xfId="5" applyFont="1"/>
    <xf numFmtId="44" fontId="0" fillId="0" borderId="0" xfId="0" applyNumberFormat="1"/>
    <xf numFmtId="44" fontId="5" fillId="0" borderId="1" xfId="5" applyFont="1" applyBorder="1" applyAlignment="1">
      <alignment horizontal="center" vertical="center" wrapText="1"/>
    </xf>
    <xf numFmtId="44" fontId="33" fillId="0" borderId="1" xfId="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 wrapText="1"/>
    </xf>
    <xf numFmtId="0" fontId="35" fillId="5" borderId="0" xfId="0" applyFont="1" applyFill="1" applyAlignment="1">
      <alignment vertical="center" wrapText="1"/>
    </xf>
    <xf numFmtId="169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26" xfId="0" applyFont="1" applyBorder="1" applyAlignment="1">
      <alignment vertical="center" wrapText="1"/>
    </xf>
    <xf numFmtId="0" fontId="0" fillId="0" borderId="68" xfId="0" applyBorder="1" applyAlignment="1">
      <alignment horizontal="center" vertical="center" wrapText="1"/>
    </xf>
    <xf numFmtId="43" fontId="2" fillId="0" borderId="27" xfId="1" applyFont="1" applyFill="1" applyBorder="1" applyAlignment="1">
      <alignment vertical="center" wrapText="1"/>
    </xf>
    <xf numFmtId="43" fontId="2" fillId="0" borderId="1" xfId="1" applyFont="1" applyFill="1" applyBorder="1" applyAlignment="1">
      <alignment vertical="center" wrapText="1"/>
    </xf>
    <xf numFmtId="43" fontId="2" fillId="0" borderId="32" xfId="1" applyFont="1" applyFill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68" xfId="1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43" fontId="2" fillId="0" borderId="31" xfId="1" applyFont="1" applyFill="1" applyBorder="1" applyAlignment="1">
      <alignment vertical="center" wrapText="1"/>
    </xf>
    <xf numFmtId="43" fontId="2" fillId="0" borderId="68" xfId="1" applyFont="1" applyFill="1" applyBorder="1" applyAlignment="1">
      <alignment vertical="center" wrapText="1"/>
    </xf>
    <xf numFmtId="0" fontId="35" fillId="0" borderId="0" xfId="0" applyFont="1" applyAlignment="1">
      <alignment vertical="center" wrapText="1"/>
    </xf>
    <xf numFmtId="43" fontId="2" fillId="0" borderId="38" xfId="1" applyFont="1" applyBorder="1" applyAlignment="1">
      <alignment vertical="center" wrapText="1"/>
    </xf>
    <xf numFmtId="43" fontId="36" fillId="15" borderId="39" xfId="1" applyFont="1" applyFill="1" applyBorder="1" applyAlignment="1">
      <alignment vertical="center" wrapText="1"/>
    </xf>
    <xf numFmtId="43" fontId="36" fillId="15" borderId="40" xfId="1" applyFont="1" applyFill="1" applyBorder="1" applyAlignment="1">
      <alignment vertical="center" wrapText="1"/>
    </xf>
    <xf numFmtId="43" fontId="34" fillId="15" borderId="69" xfId="1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43" fontId="36" fillId="15" borderId="69" xfId="1" applyFont="1" applyFill="1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8" fillId="0" borderId="0" xfId="0" applyFont="1" applyAlignment="1">
      <alignment vertical="center"/>
    </xf>
    <xf numFmtId="0" fontId="35" fillId="0" borderId="68" xfId="0" applyFont="1" applyBorder="1" applyAlignment="1">
      <alignment horizontal="center" vertical="center" wrapText="1"/>
    </xf>
    <xf numFmtId="43" fontId="35" fillId="0" borderId="31" xfId="1" applyFont="1" applyFill="1" applyBorder="1" applyAlignment="1">
      <alignment vertical="center" wrapText="1"/>
    </xf>
    <xf numFmtId="43" fontId="35" fillId="0" borderId="32" xfId="1" applyFont="1" applyFill="1" applyBorder="1" applyAlignment="1">
      <alignment vertical="center" wrapText="1"/>
    </xf>
    <xf numFmtId="43" fontId="35" fillId="0" borderId="57" xfId="1" applyFont="1" applyFill="1" applyBorder="1" applyAlignment="1">
      <alignment vertical="center" wrapText="1"/>
    </xf>
    <xf numFmtId="43" fontId="34" fillId="15" borderId="15" xfId="1" applyFont="1" applyFill="1" applyBorder="1" applyAlignment="1">
      <alignment vertical="center" wrapText="1"/>
    </xf>
    <xf numFmtId="0" fontId="37" fillId="0" borderId="0" xfId="0" applyFont="1" applyAlignment="1">
      <alignment vertical="center" wrapText="1"/>
    </xf>
    <xf numFmtId="4" fontId="42" fillId="0" borderId="0" xfId="0" applyNumberFormat="1" applyFont="1" applyAlignment="1">
      <alignment vertical="center" wrapText="1"/>
    </xf>
    <xf numFmtId="43" fontId="35" fillId="0" borderId="27" xfId="1" applyFont="1" applyFill="1" applyBorder="1" applyAlignment="1">
      <alignment vertical="center" wrapText="1"/>
    </xf>
    <xf numFmtId="43" fontId="2" fillId="0" borderId="56" xfId="1" applyFont="1" applyFill="1" applyBorder="1" applyAlignment="1">
      <alignment vertical="center" wrapText="1"/>
    </xf>
    <xf numFmtId="0" fontId="41" fillId="0" borderId="29" xfId="0" applyFont="1" applyBorder="1" applyAlignment="1">
      <alignment vertical="center" wrapText="1"/>
    </xf>
    <xf numFmtId="0" fontId="41" fillId="0" borderId="30" xfId="0" applyFont="1" applyBorder="1" applyAlignment="1">
      <alignment vertical="center" wrapText="1"/>
    </xf>
    <xf numFmtId="0" fontId="4" fillId="0" borderId="49" xfId="0" applyFont="1" applyBorder="1" applyAlignment="1">
      <alignment horizontal="center" vertical="center" wrapText="1"/>
    </xf>
    <xf numFmtId="43" fontId="35" fillId="0" borderId="1" xfId="1" applyFont="1" applyFill="1" applyBorder="1" applyAlignment="1">
      <alignment vertical="center" wrapText="1"/>
    </xf>
    <xf numFmtId="43" fontId="35" fillId="0" borderId="45" xfId="1" applyFont="1" applyFill="1" applyBorder="1" applyAlignment="1">
      <alignment vertical="center" wrapText="1"/>
    </xf>
    <xf numFmtId="43" fontId="35" fillId="0" borderId="46" xfId="1" applyFont="1" applyFill="1" applyBorder="1" applyAlignment="1">
      <alignment vertical="center" wrapText="1"/>
    </xf>
    <xf numFmtId="43" fontId="35" fillId="0" borderId="47" xfId="1" applyFont="1" applyFill="1" applyBorder="1" applyAlignment="1">
      <alignment vertical="center" wrapText="1"/>
    </xf>
    <xf numFmtId="43" fontId="35" fillId="0" borderId="70" xfId="1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43" fontId="35" fillId="0" borderId="41" xfId="1" applyFont="1" applyFill="1" applyBorder="1" applyAlignment="1">
      <alignment vertical="center" wrapText="1"/>
    </xf>
    <xf numFmtId="43" fontId="35" fillId="0" borderId="6" xfId="1" applyFont="1" applyFill="1" applyBorder="1" applyAlignment="1">
      <alignment vertical="center" wrapText="1"/>
    </xf>
    <xf numFmtId="43" fontId="35" fillId="0" borderId="42" xfId="1" applyFont="1" applyFill="1" applyBorder="1" applyAlignment="1">
      <alignment vertical="center" wrapText="1"/>
    </xf>
    <xf numFmtId="43" fontId="35" fillId="0" borderId="72" xfId="1" applyFont="1" applyFill="1" applyBorder="1" applyAlignment="1">
      <alignment vertical="center" wrapText="1"/>
    </xf>
    <xf numFmtId="0" fontId="4" fillId="0" borderId="48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5" fillId="0" borderId="28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29" xfId="0" applyFont="1" applyBorder="1" applyAlignment="1">
      <alignment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26" xfId="0" applyFont="1" applyBorder="1" applyAlignment="1">
      <alignment vertical="center" wrapText="1"/>
    </xf>
    <xf numFmtId="43" fontId="1" fillId="0" borderId="31" xfId="1" applyFont="1" applyFill="1" applyBorder="1" applyAlignment="1">
      <alignment vertical="center" wrapText="1"/>
    </xf>
    <xf numFmtId="43" fontId="1" fillId="0" borderId="1" xfId="1" applyFont="1" applyFill="1" applyBorder="1" applyAlignment="1">
      <alignment vertical="center" wrapText="1"/>
    </xf>
    <xf numFmtId="43" fontId="1" fillId="0" borderId="32" xfId="1" applyFont="1" applyFill="1" applyBorder="1" applyAlignment="1">
      <alignment vertical="center" wrapText="1"/>
    </xf>
    <xf numFmtId="0" fontId="7" fillId="0" borderId="68" xfId="0" applyFont="1" applyBorder="1" applyAlignment="1">
      <alignment horizontal="center" vertical="center" wrapText="1"/>
    </xf>
    <xf numFmtId="43" fontId="1" fillId="0" borderId="33" xfId="1" applyFont="1" applyFill="1" applyBorder="1" applyAlignment="1">
      <alignment vertical="center" wrapText="1"/>
    </xf>
    <xf numFmtId="43" fontId="1" fillId="0" borderId="18" xfId="1" applyFont="1" applyFill="1" applyBorder="1" applyAlignment="1">
      <alignment vertical="center" wrapText="1"/>
    </xf>
    <xf numFmtId="43" fontId="1" fillId="0" borderId="37" xfId="1" applyFont="1" applyFill="1" applyBorder="1" applyAlignment="1">
      <alignment vertical="center" wrapText="1"/>
    </xf>
    <xf numFmtId="43" fontId="1" fillId="0" borderId="48" xfId="1" applyFont="1" applyFill="1" applyBorder="1" applyAlignment="1">
      <alignment vertical="center" wrapText="1"/>
    </xf>
    <xf numFmtId="43" fontId="1" fillId="0" borderId="49" xfId="1" applyFont="1" applyFill="1" applyBorder="1" applyAlignment="1">
      <alignment vertical="center" wrapText="1"/>
    </xf>
    <xf numFmtId="43" fontId="1" fillId="0" borderId="50" xfId="1" applyFont="1" applyFill="1" applyBorder="1" applyAlignment="1">
      <alignment vertical="center" wrapText="1"/>
    </xf>
    <xf numFmtId="43" fontId="1" fillId="0" borderId="38" xfId="1" applyFont="1" applyBorder="1" applyAlignment="1">
      <alignment vertical="center" wrapText="1"/>
    </xf>
    <xf numFmtId="43" fontId="1" fillId="0" borderId="57" xfId="1" applyFont="1" applyFill="1" applyBorder="1" applyAlignment="1">
      <alignment vertical="center" wrapText="1"/>
    </xf>
    <xf numFmtId="43" fontId="1" fillId="0" borderId="68" xfId="1" applyFont="1" applyFill="1" applyBorder="1" applyAlignment="1">
      <alignment vertical="center" wrapText="1"/>
    </xf>
    <xf numFmtId="43" fontId="1" fillId="0" borderId="71" xfId="1" applyFont="1" applyFill="1" applyBorder="1" applyAlignment="1">
      <alignment vertical="center" wrapText="1"/>
    </xf>
    <xf numFmtId="0" fontId="44" fillId="0" borderId="31" xfId="0" applyFont="1" applyBorder="1" applyAlignment="1">
      <alignment horizontal="center" vertical="center" wrapText="1"/>
    </xf>
    <xf numFmtId="0" fontId="44" fillId="0" borderId="26" xfId="0" applyFont="1" applyBorder="1" applyAlignment="1">
      <alignment vertical="center" wrapText="1"/>
    </xf>
    <xf numFmtId="0" fontId="45" fillId="0" borderId="31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0" fontId="5" fillId="0" borderId="31" xfId="0" applyFont="1" applyBorder="1" applyAlignment="1">
      <alignment horizontal="center" vertical="center" wrapText="1"/>
    </xf>
    <xf numFmtId="0" fontId="45" fillId="0" borderId="26" xfId="0" applyFont="1" applyBorder="1" applyAlignment="1">
      <alignment vertical="center" wrapText="1"/>
    </xf>
    <xf numFmtId="0" fontId="9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1" fillId="5" borderId="1" xfId="6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7" fillId="9" borderId="0" xfId="0" applyFont="1" applyFill="1" applyAlignment="1">
      <alignment vertical="center"/>
    </xf>
    <xf numFmtId="43" fontId="7" fillId="0" borderId="0" xfId="1" applyFont="1" applyAlignment="1"/>
    <xf numFmtId="0" fontId="32" fillId="0" borderId="0" xfId="0" applyFont="1"/>
    <xf numFmtId="0" fontId="47" fillId="0" borderId="1" xfId="0" applyFont="1" applyBorder="1" applyAlignment="1">
      <alignment vertical="center" wrapText="1"/>
    </xf>
    <xf numFmtId="0" fontId="46" fillId="17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7" fillId="0" borderId="1" xfId="0" applyFont="1" applyBorder="1" applyAlignment="1">
      <alignment horizontal="left" vertical="center"/>
    </xf>
    <xf numFmtId="0" fontId="0" fillId="18" borderId="1" xfId="0" applyFill="1" applyBorder="1"/>
    <xf numFmtId="0" fontId="48" fillId="16" borderId="21" xfId="0" applyFont="1" applyFill="1" applyBorder="1" applyAlignment="1">
      <alignment horizontal="center" vertical="center" wrapText="1"/>
    </xf>
    <xf numFmtId="0" fontId="47" fillId="0" borderId="6" xfId="0" applyFont="1" applyBorder="1" applyAlignment="1">
      <alignment vertical="center"/>
    </xf>
    <xf numFmtId="0" fontId="47" fillId="0" borderId="6" xfId="0" applyFont="1" applyBorder="1" applyAlignment="1">
      <alignment vertical="center" wrapText="1"/>
    </xf>
    <xf numFmtId="0" fontId="47" fillId="0" borderId="6" xfId="0" applyFont="1" applyBorder="1" applyAlignment="1">
      <alignment horizontal="left" vertical="center"/>
    </xf>
    <xf numFmtId="0" fontId="0" fillId="18" borderId="6" xfId="0" applyFill="1" applyBorder="1"/>
    <xf numFmtId="0" fontId="46" fillId="16" borderId="1" xfId="0" applyFont="1" applyFill="1" applyBorder="1" applyAlignment="1">
      <alignment horizontal="center" vertical="center"/>
    </xf>
    <xf numFmtId="0" fontId="48" fillId="16" borderId="1" xfId="0" applyFont="1" applyFill="1" applyBorder="1" applyAlignment="1">
      <alignment horizontal="center" vertical="center" wrapText="1"/>
    </xf>
    <xf numFmtId="0" fontId="48" fillId="16" borderId="1" xfId="0" applyFont="1" applyFill="1" applyBorder="1" applyAlignment="1">
      <alignment horizontal="center" vertical="center"/>
    </xf>
    <xf numFmtId="0" fontId="48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9" fontId="11" fillId="0" borderId="1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169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168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6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right" vertical="center"/>
    </xf>
    <xf numFmtId="0" fontId="51" fillId="0" borderId="6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left" vertical="center"/>
    </xf>
    <xf numFmtId="0" fontId="8" fillId="3" borderId="34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166" fontId="8" fillId="3" borderId="28" xfId="1" applyNumberFormat="1" applyFont="1" applyFill="1" applyBorder="1" applyAlignment="1">
      <alignment horizontal="center" vertical="center"/>
    </xf>
    <xf numFmtId="166" fontId="8" fillId="3" borderId="29" xfId="1" applyNumberFormat="1" applyFont="1" applyFill="1" applyBorder="1" applyAlignment="1">
      <alignment horizontal="center" vertical="center"/>
    </xf>
    <xf numFmtId="166" fontId="8" fillId="3" borderId="44" xfId="1" applyNumberFormat="1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 wrapText="1" indent="2"/>
    </xf>
    <xf numFmtId="0" fontId="11" fillId="0" borderId="57" xfId="0" applyFont="1" applyBorder="1" applyAlignment="1">
      <alignment horizontal="left" vertical="center" wrapText="1" indent="2"/>
    </xf>
    <xf numFmtId="0" fontId="11" fillId="0" borderId="56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4" fontId="11" fillId="0" borderId="26" xfId="0" applyNumberFormat="1" applyFont="1" applyBorder="1" applyAlignment="1">
      <alignment horizontal="left" vertical="center" wrapText="1" indent="2"/>
    </xf>
    <xf numFmtId="4" fontId="11" fillId="0" borderId="57" xfId="0" applyNumberFormat="1" applyFont="1" applyBorder="1" applyAlignment="1">
      <alignment horizontal="left" vertical="center" wrapText="1" indent="2"/>
    </xf>
    <xf numFmtId="0" fontId="11" fillId="0" borderId="0" xfId="0" applyFont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 indent="2"/>
    </xf>
    <xf numFmtId="0" fontId="11" fillId="0" borderId="32" xfId="0" applyFont="1" applyBorder="1" applyAlignment="1">
      <alignment horizontal="left" vertical="center" wrapText="1" indent="2"/>
    </xf>
    <xf numFmtId="0" fontId="11" fillId="0" borderId="65" xfId="0" applyFont="1" applyBorder="1" applyAlignment="1">
      <alignment horizontal="left" vertical="center" wrapText="1" indent="2"/>
    </xf>
    <xf numFmtId="0" fontId="11" fillId="0" borderId="66" xfId="0" applyFont="1" applyBorder="1" applyAlignment="1">
      <alignment horizontal="left" vertical="center" wrapText="1" indent="2"/>
    </xf>
    <xf numFmtId="0" fontId="8" fillId="6" borderId="39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14" borderId="28" xfId="0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9" fillId="3" borderId="61" xfId="0" applyFont="1" applyFill="1" applyBorder="1" applyAlignment="1">
      <alignment horizontal="center" vertical="center" wrapText="1"/>
    </xf>
    <xf numFmtId="0" fontId="9" fillId="3" borderId="46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58" xfId="0" applyFont="1" applyFill="1" applyBorder="1" applyAlignment="1">
      <alignment horizontal="center" vertical="center" wrapText="1"/>
    </xf>
    <xf numFmtId="0" fontId="9" fillId="3" borderId="6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0" fontId="8" fillId="14" borderId="39" xfId="0" applyFont="1" applyFill="1" applyBorder="1" applyAlignment="1">
      <alignment horizontal="center" vertical="center"/>
    </xf>
    <xf numFmtId="0" fontId="8" fillId="14" borderId="40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63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3" borderId="58" xfId="0" applyFont="1" applyFill="1" applyBorder="1" applyAlignment="1">
      <alignment horizontal="center" vertical="center" wrapText="1"/>
    </xf>
    <xf numFmtId="0" fontId="21" fillId="3" borderId="63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9" fillId="6" borderId="63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1" fillId="3" borderId="59" xfId="0" applyFont="1" applyFill="1" applyBorder="1" applyAlignment="1">
      <alignment horizontal="center" vertical="center" wrapText="1"/>
    </xf>
    <xf numFmtId="0" fontId="21" fillId="3" borderId="64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43" fontId="8" fillId="0" borderId="0" xfId="1" applyFont="1" applyAlignment="1">
      <alignment horizontal="center" vertical="center"/>
    </xf>
    <xf numFmtId="43" fontId="8" fillId="14" borderId="28" xfId="1" applyFont="1" applyFill="1" applyBorder="1" applyAlignment="1">
      <alignment horizontal="center" vertical="center"/>
    </xf>
    <xf numFmtId="43" fontId="8" fillId="14" borderId="29" xfId="1" applyFont="1" applyFill="1" applyBorder="1" applyAlignment="1">
      <alignment horizontal="center" vertical="center"/>
    </xf>
    <xf numFmtId="43" fontId="8" fillId="14" borderId="30" xfId="1" applyFont="1" applyFill="1" applyBorder="1" applyAlignment="1">
      <alignment horizontal="center" vertical="center"/>
    </xf>
    <xf numFmtId="43" fontId="8" fillId="0" borderId="0" xfId="1" applyFont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left" vertical="center"/>
    </xf>
    <xf numFmtId="0" fontId="9" fillId="3" borderId="33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3" fillId="0" borderId="0" xfId="2" applyFont="1" applyAlignment="1">
      <alignment horizontal="center" vertical="center" wrapText="1"/>
    </xf>
    <xf numFmtId="43" fontId="5" fillId="3" borderId="21" xfId="1" applyFont="1" applyFill="1" applyBorder="1" applyAlignment="1">
      <alignment horizontal="center" vertical="center" wrapText="1"/>
    </xf>
    <xf numFmtId="43" fontId="5" fillId="3" borderId="15" xfId="1" applyFont="1" applyFill="1" applyBorder="1" applyAlignment="1">
      <alignment horizontal="center" vertical="center" wrapText="1"/>
    </xf>
    <xf numFmtId="43" fontId="5" fillId="0" borderId="22" xfId="1" applyFont="1" applyBorder="1" applyAlignment="1">
      <alignment horizontal="center" vertical="center" wrapText="1"/>
    </xf>
    <xf numFmtId="43" fontId="5" fillId="0" borderId="13" xfId="1" applyFont="1" applyBorder="1" applyAlignment="1">
      <alignment horizontal="center" vertical="center" wrapText="1"/>
    </xf>
    <xf numFmtId="43" fontId="4" fillId="0" borderId="23" xfId="1" applyFont="1" applyBorder="1" applyAlignment="1">
      <alignment horizontal="center" vertical="center" wrapText="1"/>
    </xf>
    <xf numFmtId="43" fontId="4" fillId="0" borderId="12" xfId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43" fontId="4" fillId="0" borderId="24" xfId="1" applyFont="1" applyBorder="1" applyAlignment="1">
      <alignment horizontal="center" vertical="center" wrapText="1"/>
    </xf>
    <xf numFmtId="43" fontId="4" fillId="0" borderId="7" xfId="1" applyFont="1" applyBorder="1" applyAlignment="1">
      <alignment horizontal="center" vertical="center" wrapText="1"/>
    </xf>
    <xf numFmtId="43" fontId="4" fillId="3" borderId="21" xfId="1" applyFont="1" applyFill="1" applyBorder="1" applyAlignment="1">
      <alignment horizontal="center" vertical="center" wrapText="1"/>
    </xf>
    <xf numFmtId="43" fontId="4" fillId="3" borderId="15" xfId="1" applyFont="1" applyFill="1" applyBorder="1" applyAlignment="1">
      <alignment horizontal="center" vertical="center" wrapText="1"/>
    </xf>
    <xf numFmtId="43" fontId="4" fillId="0" borderId="21" xfId="1" applyFont="1" applyBorder="1" applyAlignment="1">
      <alignment horizontal="center" vertical="center" wrapText="1"/>
    </xf>
    <xf numFmtId="43" fontId="4" fillId="0" borderId="15" xfId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</cellXfs>
  <cellStyles count="7">
    <cellStyle name="Millares" xfId="1" builtinId="3"/>
    <cellStyle name="Moneda" xfId="5" builtinId="4"/>
    <cellStyle name="Normal" xfId="0" builtinId="0"/>
    <cellStyle name="Normal 2" xfId="2" xr:uid="{00000000-0005-0000-0000-000003000000}"/>
    <cellStyle name="Normal 2 2 2" xfId="4" xr:uid="{00000000-0005-0000-0000-000004000000}"/>
    <cellStyle name="Normal 3" xfId="6" xr:uid="{00000000-0005-0000-0000-000031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Pt>
            <c:idx val="24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spPr>
              <a:ln w="3810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F64-4BD7-ABB7-DE2223C5266C}"/>
              </c:ext>
            </c:extLst>
          </c:dPt>
          <c:xVal>
            <c:numRef>
              <c:f>GRAFICO!$B$4:$B$32</c:f>
              <c:numCache>
                <c:formatCode>#,##0.00</c:formatCode>
                <c:ptCount val="29"/>
                <c:pt idx="0">
                  <c:v>500000</c:v>
                </c:pt>
                <c:pt idx="1">
                  <c:v>600000</c:v>
                </c:pt>
                <c:pt idx="2">
                  <c:v>700000</c:v>
                </c:pt>
                <c:pt idx="3">
                  <c:v>800000</c:v>
                </c:pt>
                <c:pt idx="4">
                  <c:v>801000</c:v>
                </c:pt>
                <c:pt idx="5">
                  <c:v>900000</c:v>
                </c:pt>
                <c:pt idx="6">
                  <c:v>1000000</c:v>
                </c:pt>
                <c:pt idx="7">
                  <c:v>1200000</c:v>
                </c:pt>
                <c:pt idx="8">
                  <c:v>1400000</c:v>
                </c:pt>
                <c:pt idx="9">
                  <c:v>1600000</c:v>
                </c:pt>
                <c:pt idx="10">
                  <c:v>1800000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  <c:pt idx="18">
                  <c:v>5500000</c:v>
                </c:pt>
                <c:pt idx="19">
                  <c:v>6000000</c:v>
                </c:pt>
                <c:pt idx="20">
                  <c:v>6500000</c:v>
                </c:pt>
                <c:pt idx="21">
                  <c:v>7000000</c:v>
                </c:pt>
                <c:pt idx="22">
                  <c:v>7500000</c:v>
                </c:pt>
                <c:pt idx="23">
                  <c:v>8000000</c:v>
                </c:pt>
                <c:pt idx="24">
                  <c:v>0</c:v>
                </c:pt>
                <c:pt idx="25">
                  <c:v>8500000</c:v>
                </c:pt>
                <c:pt idx="26">
                  <c:v>9000000</c:v>
                </c:pt>
                <c:pt idx="27">
                  <c:v>9500000</c:v>
                </c:pt>
                <c:pt idx="28">
                  <c:v>10000000</c:v>
                </c:pt>
              </c:numCache>
            </c:numRef>
          </c:xVal>
          <c:yVal>
            <c:numRef>
              <c:f>GRAFICO!$C$4:$C$32</c:f>
              <c:numCache>
                <c:formatCode>0.00</c:formatCode>
                <c:ptCount val="29"/>
                <c:pt idx="0" formatCode="#,##0.00">
                  <c:v>6</c:v>
                </c:pt>
                <c:pt idx="1">
                  <c:v>5.9789473684210526</c:v>
                </c:pt>
                <c:pt idx="2">
                  <c:v>5.9578947368421051</c:v>
                </c:pt>
                <c:pt idx="3">
                  <c:v>5.9368421052631577</c:v>
                </c:pt>
                <c:pt idx="4">
                  <c:v>5.9366315789473685</c:v>
                </c:pt>
                <c:pt idx="5">
                  <c:v>5.9157894736842103</c:v>
                </c:pt>
                <c:pt idx="6">
                  <c:v>5.8947368421052628</c:v>
                </c:pt>
                <c:pt idx="7">
                  <c:v>5.852631578947368</c:v>
                </c:pt>
                <c:pt idx="8">
                  <c:v>5.8105263157894731</c:v>
                </c:pt>
                <c:pt idx="9">
                  <c:v>5.7684210526315782</c:v>
                </c:pt>
                <c:pt idx="10">
                  <c:v>5.7263157894736834</c:v>
                </c:pt>
                <c:pt idx="11">
                  <c:v>5.6842105263157885</c:v>
                </c:pt>
                <c:pt idx="12">
                  <c:v>5.5789473684210513</c:v>
                </c:pt>
                <c:pt idx="13">
                  <c:v>5.4736842105263142</c:v>
                </c:pt>
                <c:pt idx="14">
                  <c:v>5.368421052631577</c:v>
                </c:pt>
                <c:pt idx="15">
                  <c:v>5.2631578947368398</c:v>
                </c:pt>
                <c:pt idx="16">
                  <c:v>5.1578947368421026</c:v>
                </c:pt>
                <c:pt idx="17">
                  <c:v>5.0526315789473655</c:v>
                </c:pt>
                <c:pt idx="18">
                  <c:v>4.9473684210526283</c:v>
                </c:pt>
                <c:pt idx="19">
                  <c:v>4.8421052631578911</c:v>
                </c:pt>
                <c:pt idx="20">
                  <c:v>4.736842105263154</c:v>
                </c:pt>
                <c:pt idx="21">
                  <c:v>4.6315789473684168</c:v>
                </c:pt>
                <c:pt idx="22">
                  <c:v>4.5263157894736796</c:v>
                </c:pt>
                <c:pt idx="23">
                  <c:v>4.4210526315789425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#,##0.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9-4E9C-9D7F-952ABCC4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4944"/>
        <c:axId val="83315520"/>
      </c:scatterChart>
      <c:valAx>
        <c:axId val="83314944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s-EC"/>
          </a:p>
        </c:txPr>
        <c:crossAx val="83315520"/>
        <c:crosses val="autoZero"/>
        <c:crossBetween val="midCat"/>
        <c:majorUnit val="500000"/>
        <c:dispUnits>
          <c:builtInUnit val="millions"/>
        </c:dispUnits>
      </c:valAx>
      <c:valAx>
        <c:axId val="83315520"/>
        <c:scaling>
          <c:orientation val="minMax"/>
          <c:max val="7"/>
          <c:min val="3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C"/>
          </a:p>
        </c:txPr>
        <c:crossAx val="8331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1</xdr:row>
      <xdr:rowOff>171450</xdr:rowOff>
    </xdr:from>
    <xdr:to>
      <xdr:col>1</xdr:col>
      <xdr:colOff>956718</xdr:colOff>
      <xdr:row>1</xdr:row>
      <xdr:rowOff>1016000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32F065-27A4-4404-99A2-849153BE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1" y="330200"/>
          <a:ext cx="1330837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203199</xdr:colOff>
      <xdr:row>1</xdr:row>
      <xdr:rowOff>215900</xdr:rowOff>
    </xdr:from>
    <xdr:to>
      <xdr:col>17</xdr:col>
      <xdr:colOff>414072</xdr:colOff>
      <xdr:row>2</xdr:row>
      <xdr:rowOff>161086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71E25403-15FB-49DF-B0AD-71893908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1366" y="374650"/>
          <a:ext cx="3310467" cy="11305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330199</xdr:colOff>
      <xdr:row>1</xdr:row>
      <xdr:rowOff>347134</xdr:rowOff>
    </xdr:from>
    <xdr:to>
      <xdr:col>16</xdr:col>
      <xdr:colOff>566209</xdr:colOff>
      <xdr:row>1</xdr:row>
      <xdr:rowOff>560917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220B872E-C5A7-4701-812C-1BEBA3D52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199" y="505884"/>
          <a:ext cx="5141385" cy="213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3311236</xdr:colOff>
      <xdr:row>29</xdr:row>
      <xdr:rowOff>96982</xdr:rowOff>
    </xdr:from>
    <xdr:to>
      <xdr:col>0</xdr:col>
      <xdr:colOff>3325091</xdr:colOff>
      <xdr:row>35</xdr:row>
      <xdr:rowOff>55419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98BFD1E-0BF1-4A0B-B24B-03244EB5011B}"/>
            </a:ext>
          </a:extLst>
        </xdr:cNvPr>
        <xdr:cNvCxnSpPr/>
      </xdr:nvCxnSpPr>
      <xdr:spPr>
        <a:xfrm flipH="1" flipV="1">
          <a:off x="3311236" y="6954982"/>
          <a:ext cx="13855" cy="16209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2</xdr:row>
      <xdr:rowOff>19050</xdr:rowOff>
    </xdr:from>
    <xdr:to>
      <xdr:col>12</xdr:col>
      <xdr:colOff>190500</xdr:colOff>
      <xdr:row>33</xdr:row>
      <xdr:rowOff>38100</xdr:rowOff>
    </xdr:to>
    <xdr:graphicFrame macro="">
      <xdr:nvGraphicFramePr>
        <xdr:cNvPr id="7" name="6 Gráfico" title="PORCENTAJES PARA FISCALIZACIÓN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A299-63C3-475B-8FB8-46F1ABE68830}">
  <dimension ref="A2:T44"/>
  <sheetViews>
    <sheetView zoomScale="80" zoomScaleNormal="80" workbookViewId="0">
      <selection activeCell="J7" sqref="J7"/>
    </sheetView>
  </sheetViews>
  <sheetFormatPr baseColWidth="10" defaultColWidth="8.88671875" defaultRowHeight="13.2"/>
  <cols>
    <col min="1" max="1" width="9.44140625" style="256" customWidth="1"/>
    <col min="2" max="2" width="26" style="256" customWidth="1"/>
    <col min="3" max="3" width="6.109375" style="256" customWidth="1"/>
    <col min="4" max="4" width="11.5546875" style="256" customWidth="1"/>
    <col min="5" max="5" width="5.44140625" style="256" customWidth="1"/>
    <col min="6" max="6" width="6.88671875" style="256" customWidth="1"/>
    <col min="7" max="7" width="12.33203125" style="256" customWidth="1"/>
    <col min="8" max="8" width="14.33203125" style="256" hidden="1" customWidth="1"/>
    <col min="9" max="9" width="5.6640625" style="256" hidden="1" customWidth="1"/>
    <col min="10" max="10" width="11.33203125" style="256" hidden="1" customWidth="1"/>
    <col min="11" max="11" width="14.5546875" style="256" hidden="1" customWidth="1"/>
    <col min="12" max="12" width="12.44140625" style="256" customWidth="1"/>
    <col min="13" max="13" width="5.5546875" style="256" customWidth="1"/>
    <col min="14" max="14" width="6.44140625" style="256" customWidth="1"/>
    <col min="15" max="16" width="12.33203125" style="256" customWidth="1"/>
    <col min="17" max="17" width="15.44140625" style="256" bestFit="1" customWidth="1"/>
    <col min="18" max="18" width="15.88671875" style="256" bestFit="1" customWidth="1"/>
    <col min="19" max="19" width="14.5546875" style="256" customWidth="1"/>
    <col min="20" max="20" width="17.5546875" style="256" customWidth="1"/>
    <col min="21" max="38" width="14.6640625" style="256" customWidth="1"/>
    <col min="39" max="252" width="11.44140625" style="256" customWidth="1"/>
    <col min="253" max="253" width="8.88671875" style="256"/>
    <col min="254" max="254" width="6" style="256" customWidth="1"/>
    <col min="255" max="255" width="16.5546875" style="256" customWidth="1"/>
    <col min="256" max="256" width="6.109375" style="256" customWidth="1"/>
    <col min="257" max="257" width="15.109375" style="256" customWidth="1"/>
    <col min="258" max="258" width="5.44140625" style="256" customWidth="1"/>
    <col min="259" max="259" width="10.88671875" style="256" customWidth="1"/>
    <col min="260" max="260" width="6.88671875" style="256" customWidth="1"/>
    <col min="261" max="261" width="14.44140625" style="256" customWidth="1"/>
    <col min="262" max="262" width="14.33203125" style="256" customWidth="1"/>
    <col min="263" max="263" width="5.6640625" style="256" customWidth="1"/>
    <col min="264" max="264" width="10" style="256" customWidth="1"/>
    <col min="265" max="265" width="11.33203125" style="256" customWidth="1"/>
    <col min="266" max="266" width="14.5546875" style="256" customWidth="1"/>
    <col min="267" max="267" width="13.6640625" style="256" customWidth="1"/>
    <col min="268" max="268" width="5.5546875" style="256" customWidth="1"/>
    <col min="269" max="269" width="12" style="256" customWidth="1"/>
    <col min="270" max="270" width="6.44140625" style="256" customWidth="1"/>
    <col min="271" max="271" width="14.5546875" style="256" customWidth="1"/>
    <col min="272" max="272" width="14.44140625" style="256" customWidth="1"/>
    <col min="273" max="273" width="15.44140625" style="256" bestFit="1" customWidth="1"/>
    <col min="274" max="274" width="15.88671875" style="256" bestFit="1" customWidth="1"/>
    <col min="275" max="275" width="14.5546875" style="256" customWidth="1"/>
    <col min="276" max="276" width="17.5546875" style="256" customWidth="1"/>
    <col min="277" max="294" width="14.6640625" style="256" customWidth="1"/>
    <col min="295" max="508" width="11.44140625" style="256" customWidth="1"/>
    <col min="509" max="509" width="8.88671875" style="256"/>
    <col min="510" max="510" width="6" style="256" customWidth="1"/>
    <col min="511" max="511" width="16.5546875" style="256" customWidth="1"/>
    <col min="512" max="512" width="6.109375" style="256" customWidth="1"/>
    <col min="513" max="513" width="15.109375" style="256" customWidth="1"/>
    <col min="514" max="514" width="5.44140625" style="256" customWidth="1"/>
    <col min="515" max="515" width="10.88671875" style="256" customWidth="1"/>
    <col min="516" max="516" width="6.88671875" style="256" customWidth="1"/>
    <col min="517" max="517" width="14.44140625" style="256" customWidth="1"/>
    <col min="518" max="518" width="14.33203125" style="256" customWidth="1"/>
    <col min="519" max="519" width="5.6640625" style="256" customWidth="1"/>
    <col min="520" max="520" width="10" style="256" customWidth="1"/>
    <col min="521" max="521" width="11.33203125" style="256" customWidth="1"/>
    <col min="522" max="522" width="14.5546875" style="256" customWidth="1"/>
    <col min="523" max="523" width="13.6640625" style="256" customWidth="1"/>
    <col min="524" max="524" width="5.5546875" style="256" customWidth="1"/>
    <col min="525" max="525" width="12" style="256" customWidth="1"/>
    <col min="526" max="526" width="6.44140625" style="256" customWidth="1"/>
    <col min="527" max="527" width="14.5546875" style="256" customWidth="1"/>
    <col min="528" max="528" width="14.44140625" style="256" customWidth="1"/>
    <col min="529" max="529" width="15.44140625" style="256" bestFit="1" customWidth="1"/>
    <col min="530" max="530" width="15.88671875" style="256" bestFit="1" customWidth="1"/>
    <col min="531" max="531" width="14.5546875" style="256" customWidth="1"/>
    <col min="532" max="532" width="17.5546875" style="256" customWidth="1"/>
    <col min="533" max="550" width="14.6640625" style="256" customWidth="1"/>
    <col min="551" max="764" width="11.44140625" style="256" customWidth="1"/>
    <col min="765" max="765" width="8.88671875" style="256"/>
    <col min="766" max="766" width="6" style="256" customWidth="1"/>
    <col min="767" max="767" width="16.5546875" style="256" customWidth="1"/>
    <col min="768" max="768" width="6.109375" style="256" customWidth="1"/>
    <col min="769" max="769" width="15.109375" style="256" customWidth="1"/>
    <col min="770" max="770" width="5.44140625" style="256" customWidth="1"/>
    <col min="771" max="771" width="10.88671875" style="256" customWidth="1"/>
    <col min="772" max="772" width="6.88671875" style="256" customWidth="1"/>
    <col min="773" max="773" width="14.44140625" style="256" customWidth="1"/>
    <col min="774" max="774" width="14.33203125" style="256" customWidth="1"/>
    <col min="775" max="775" width="5.6640625" style="256" customWidth="1"/>
    <col min="776" max="776" width="10" style="256" customWidth="1"/>
    <col min="777" max="777" width="11.33203125" style="256" customWidth="1"/>
    <col min="778" max="778" width="14.5546875" style="256" customWidth="1"/>
    <col min="779" max="779" width="13.6640625" style="256" customWidth="1"/>
    <col min="780" max="780" width="5.5546875" style="256" customWidth="1"/>
    <col min="781" max="781" width="12" style="256" customWidth="1"/>
    <col min="782" max="782" width="6.44140625" style="256" customWidth="1"/>
    <col min="783" max="783" width="14.5546875" style="256" customWidth="1"/>
    <col min="784" max="784" width="14.44140625" style="256" customWidth="1"/>
    <col min="785" max="785" width="15.44140625" style="256" bestFit="1" customWidth="1"/>
    <col min="786" max="786" width="15.88671875" style="256" bestFit="1" customWidth="1"/>
    <col min="787" max="787" width="14.5546875" style="256" customWidth="1"/>
    <col min="788" max="788" width="17.5546875" style="256" customWidth="1"/>
    <col min="789" max="806" width="14.6640625" style="256" customWidth="1"/>
    <col min="807" max="1020" width="11.44140625" style="256" customWidth="1"/>
    <col min="1021" max="1021" width="8.88671875" style="256"/>
    <col min="1022" max="1022" width="6" style="256" customWidth="1"/>
    <col min="1023" max="1023" width="16.5546875" style="256" customWidth="1"/>
    <col min="1024" max="1024" width="6.109375" style="256" customWidth="1"/>
    <col min="1025" max="1025" width="15.109375" style="256" customWidth="1"/>
    <col min="1026" max="1026" width="5.44140625" style="256" customWidth="1"/>
    <col min="1027" max="1027" width="10.88671875" style="256" customWidth="1"/>
    <col min="1028" max="1028" width="6.88671875" style="256" customWidth="1"/>
    <col min="1029" max="1029" width="14.44140625" style="256" customWidth="1"/>
    <col min="1030" max="1030" width="14.33203125" style="256" customWidth="1"/>
    <col min="1031" max="1031" width="5.6640625" style="256" customWidth="1"/>
    <col min="1032" max="1032" width="10" style="256" customWidth="1"/>
    <col min="1033" max="1033" width="11.33203125" style="256" customWidth="1"/>
    <col min="1034" max="1034" width="14.5546875" style="256" customWidth="1"/>
    <col min="1035" max="1035" width="13.6640625" style="256" customWidth="1"/>
    <col min="1036" max="1036" width="5.5546875" style="256" customWidth="1"/>
    <col min="1037" max="1037" width="12" style="256" customWidth="1"/>
    <col min="1038" max="1038" width="6.44140625" style="256" customWidth="1"/>
    <col min="1039" max="1039" width="14.5546875" style="256" customWidth="1"/>
    <col min="1040" max="1040" width="14.44140625" style="256" customWidth="1"/>
    <col min="1041" max="1041" width="15.44140625" style="256" bestFit="1" customWidth="1"/>
    <col min="1042" max="1042" width="15.88671875" style="256" bestFit="1" customWidth="1"/>
    <col min="1043" max="1043" width="14.5546875" style="256" customWidth="1"/>
    <col min="1044" max="1044" width="17.5546875" style="256" customWidth="1"/>
    <col min="1045" max="1062" width="14.6640625" style="256" customWidth="1"/>
    <col min="1063" max="1276" width="11.44140625" style="256" customWidth="1"/>
    <col min="1277" max="1277" width="8.88671875" style="256"/>
    <col min="1278" max="1278" width="6" style="256" customWidth="1"/>
    <col min="1279" max="1279" width="16.5546875" style="256" customWidth="1"/>
    <col min="1280" max="1280" width="6.109375" style="256" customWidth="1"/>
    <col min="1281" max="1281" width="15.109375" style="256" customWidth="1"/>
    <col min="1282" max="1282" width="5.44140625" style="256" customWidth="1"/>
    <col min="1283" max="1283" width="10.88671875" style="256" customWidth="1"/>
    <col min="1284" max="1284" width="6.88671875" style="256" customWidth="1"/>
    <col min="1285" max="1285" width="14.44140625" style="256" customWidth="1"/>
    <col min="1286" max="1286" width="14.33203125" style="256" customWidth="1"/>
    <col min="1287" max="1287" width="5.6640625" style="256" customWidth="1"/>
    <col min="1288" max="1288" width="10" style="256" customWidth="1"/>
    <col min="1289" max="1289" width="11.33203125" style="256" customWidth="1"/>
    <col min="1290" max="1290" width="14.5546875" style="256" customWidth="1"/>
    <col min="1291" max="1291" width="13.6640625" style="256" customWidth="1"/>
    <col min="1292" max="1292" width="5.5546875" style="256" customWidth="1"/>
    <col min="1293" max="1293" width="12" style="256" customWidth="1"/>
    <col min="1294" max="1294" width="6.44140625" style="256" customWidth="1"/>
    <col min="1295" max="1295" width="14.5546875" style="256" customWidth="1"/>
    <col min="1296" max="1296" width="14.44140625" style="256" customWidth="1"/>
    <col min="1297" max="1297" width="15.44140625" style="256" bestFit="1" customWidth="1"/>
    <col min="1298" max="1298" width="15.88671875" style="256" bestFit="1" customWidth="1"/>
    <col min="1299" max="1299" width="14.5546875" style="256" customWidth="1"/>
    <col min="1300" max="1300" width="17.5546875" style="256" customWidth="1"/>
    <col min="1301" max="1318" width="14.6640625" style="256" customWidth="1"/>
    <col min="1319" max="1532" width="11.44140625" style="256" customWidth="1"/>
    <col min="1533" max="1533" width="8.88671875" style="256"/>
    <col min="1534" max="1534" width="6" style="256" customWidth="1"/>
    <col min="1535" max="1535" width="16.5546875" style="256" customWidth="1"/>
    <col min="1536" max="1536" width="6.109375" style="256" customWidth="1"/>
    <col min="1537" max="1537" width="15.109375" style="256" customWidth="1"/>
    <col min="1538" max="1538" width="5.44140625" style="256" customWidth="1"/>
    <col min="1539" max="1539" width="10.88671875" style="256" customWidth="1"/>
    <col min="1540" max="1540" width="6.88671875" style="256" customWidth="1"/>
    <col min="1541" max="1541" width="14.44140625" style="256" customWidth="1"/>
    <col min="1542" max="1542" width="14.33203125" style="256" customWidth="1"/>
    <col min="1543" max="1543" width="5.6640625" style="256" customWidth="1"/>
    <col min="1544" max="1544" width="10" style="256" customWidth="1"/>
    <col min="1545" max="1545" width="11.33203125" style="256" customWidth="1"/>
    <col min="1546" max="1546" width="14.5546875" style="256" customWidth="1"/>
    <col min="1547" max="1547" width="13.6640625" style="256" customWidth="1"/>
    <col min="1548" max="1548" width="5.5546875" style="256" customWidth="1"/>
    <col min="1549" max="1549" width="12" style="256" customWidth="1"/>
    <col min="1550" max="1550" width="6.44140625" style="256" customWidth="1"/>
    <col min="1551" max="1551" width="14.5546875" style="256" customWidth="1"/>
    <col min="1552" max="1552" width="14.44140625" style="256" customWidth="1"/>
    <col min="1553" max="1553" width="15.44140625" style="256" bestFit="1" customWidth="1"/>
    <col min="1554" max="1554" width="15.88671875" style="256" bestFit="1" customWidth="1"/>
    <col min="1555" max="1555" width="14.5546875" style="256" customWidth="1"/>
    <col min="1556" max="1556" width="17.5546875" style="256" customWidth="1"/>
    <col min="1557" max="1574" width="14.6640625" style="256" customWidth="1"/>
    <col min="1575" max="1788" width="11.44140625" style="256" customWidth="1"/>
    <col min="1789" max="1789" width="8.88671875" style="256"/>
    <col min="1790" max="1790" width="6" style="256" customWidth="1"/>
    <col min="1791" max="1791" width="16.5546875" style="256" customWidth="1"/>
    <col min="1792" max="1792" width="6.109375" style="256" customWidth="1"/>
    <col min="1793" max="1793" width="15.109375" style="256" customWidth="1"/>
    <col min="1794" max="1794" width="5.44140625" style="256" customWidth="1"/>
    <col min="1795" max="1795" width="10.88671875" style="256" customWidth="1"/>
    <col min="1796" max="1796" width="6.88671875" style="256" customWidth="1"/>
    <col min="1797" max="1797" width="14.44140625" style="256" customWidth="1"/>
    <col min="1798" max="1798" width="14.33203125" style="256" customWidth="1"/>
    <col min="1799" max="1799" width="5.6640625" style="256" customWidth="1"/>
    <col min="1800" max="1800" width="10" style="256" customWidth="1"/>
    <col min="1801" max="1801" width="11.33203125" style="256" customWidth="1"/>
    <col min="1802" max="1802" width="14.5546875" style="256" customWidth="1"/>
    <col min="1803" max="1803" width="13.6640625" style="256" customWidth="1"/>
    <col min="1804" max="1804" width="5.5546875" style="256" customWidth="1"/>
    <col min="1805" max="1805" width="12" style="256" customWidth="1"/>
    <col min="1806" max="1806" width="6.44140625" style="256" customWidth="1"/>
    <col min="1807" max="1807" width="14.5546875" style="256" customWidth="1"/>
    <col min="1808" max="1808" width="14.44140625" style="256" customWidth="1"/>
    <col min="1809" max="1809" width="15.44140625" style="256" bestFit="1" customWidth="1"/>
    <col min="1810" max="1810" width="15.88671875" style="256" bestFit="1" customWidth="1"/>
    <col min="1811" max="1811" width="14.5546875" style="256" customWidth="1"/>
    <col min="1812" max="1812" width="17.5546875" style="256" customWidth="1"/>
    <col min="1813" max="1830" width="14.6640625" style="256" customWidth="1"/>
    <col min="1831" max="2044" width="11.44140625" style="256" customWidth="1"/>
    <col min="2045" max="2045" width="8.88671875" style="256"/>
    <col min="2046" max="2046" width="6" style="256" customWidth="1"/>
    <col min="2047" max="2047" width="16.5546875" style="256" customWidth="1"/>
    <col min="2048" max="2048" width="6.109375" style="256" customWidth="1"/>
    <col min="2049" max="2049" width="15.109375" style="256" customWidth="1"/>
    <col min="2050" max="2050" width="5.44140625" style="256" customWidth="1"/>
    <col min="2051" max="2051" width="10.88671875" style="256" customWidth="1"/>
    <col min="2052" max="2052" width="6.88671875" style="256" customWidth="1"/>
    <col min="2053" max="2053" width="14.44140625" style="256" customWidth="1"/>
    <col min="2054" max="2054" width="14.33203125" style="256" customWidth="1"/>
    <col min="2055" max="2055" width="5.6640625" style="256" customWidth="1"/>
    <col min="2056" max="2056" width="10" style="256" customWidth="1"/>
    <col min="2057" max="2057" width="11.33203125" style="256" customWidth="1"/>
    <col min="2058" max="2058" width="14.5546875" style="256" customWidth="1"/>
    <col min="2059" max="2059" width="13.6640625" style="256" customWidth="1"/>
    <col min="2060" max="2060" width="5.5546875" style="256" customWidth="1"/>
    <col min="2061" max="2061" width="12" style="256" customWidth="1"/>
    <col min="2062" max="2062" width="6.44140625" style="256" customWidth="1"/>
    <col min="2063" max="2063" width="14.5546875" style="256" customWidth="1"/>
    <col min="2064" max="2064" width="14.44140625" style="256" customWidth="1"/>
    <col min="2065" max="2065" width="15.44140625" style="256" bestFit="1" customWidth="1"/>
    <col min="2066" max="2066" width="15.88671875" style="256" bestFit="1" customWidth="1"/>
    <col min="2067" max="2067" width="14.5546875" style="256" customWidth="1"/>
    <col min="2068" max="2068" width="17.5546875" style="256" customWidth="1"/>
    <col min="2069" max="2086" width="14.6640625" style="256" customWidth="1"/>
    <col min="2087" max="2300" width="11.44140625" style="256" customWidth="1"/>
    <col min="2301" max="2301" width="8.88671875" style="256"/>
    <col min="2302" max="2302" width="6" style="256" customWidth="1"/>
    <col min="2303" max="2303" width="16.5546875" style="256" customWidth="1"/>
    <col min="2304" max="2304" width="6.109375" style="256" customWidth="1"/>
    <col min="2305" max="2305" width="15.109375" style="256" customWidth="1"/>
    <col min="2306" max="2306" width="5.44140625" style="256" customWidth="1"/>
    <col min="2307" max="2307" width="10.88671875" style="256" customWidth="1"/>
    <col min="2308" max="2308" width="6.88671875" style="256" customWidth="1"/>
    <col min="2309" max="2309" width="14.44140625" style="256" customWidth="1"/>
    <col min="2310" max="2310" width="14.33203125" style="256" customWidth="1"/>
    <col min="2311" max="2311" width="5.6640625" style="256" customWidth="1"/>
    <col min="2312" max="2312" width="10" style="256" customWidth="1"/>
    <col min="2313" max="2313" width="11.33203125" style="256" customWidth="1"/>
    <col min="2314" max="2314" width="14.5546875" style="256" customWidth="1"/>
    <col min="2315" max="2315" width="13.6640625" style="256" customWidth="1"/>
    <col min="2316" max="2316" width="5.5546875" style="256" customWidth="1"/>
    <col min="2317" max="2317" width="12" style="256" customWidth="1"/>
    <col min="2318" max="2318" width="6.44140625" style="256" customWidth="1"/>
    <col min="2319" max="2319" width="14.5546875" style="256" customWidth="1"/>
    <col min="2320" max="2320" width="14.44140625" style="256" customWidth="1"/>
    <col min="2321" max="2321" width="15.44140625" style="256" bestFit="1" customWidth="1"/>
    <col min="2322" max="2322" width="15.88671875" style="256" bestFit="1" customWidth="1"/>
    <col min="2323" max="2323" width="14.5546875" style="256" customWidth="1"/>
    <col min="2324" max="2324" width="17.5546875" style="256" customWidth="1"/>
    <col min="2325" max="2342" width="14.6640625" style="256" customWidth="1"/>
    <col min="2343" max="2556" width="11.44140625" style="256" customWidth="1"/>
    <col min="2557" max="2557" width="8.88671875" style="256"/>
    <col min="2558" max="2558" width="6" style="256" customWidth="1"/>
    <col min="2559" max="2559" width="16.5546875" style="256" customWidth="1"/>
    <col min="2560" max="2560" width="6.109375" style="256" customWidth="1"/>
    <col min="2561" max="2561" width="15.109375" style="256" customWidth="1"/>
    <col min="2562" max="2562" width="5.44140625" style="256" customWidth="1"/>
    <col min="2563" max="2563" width="10.88671875" style="256" customWidth="1"/>
    <col min="2564" max="2564" width="6.88671875" style="256" customWidth="1"/>
    <col min="2565" max="2565" width="14.44140625" style="256" customWidth="1"/>
    <col min="2566" max="2566" width="14.33203125" style="256" customWidth="1"/>
    <col min="2567" max="2567" width="5.6640625" style="256" customWidth="1"/>
    <col min="2568" max="2568" width="10" style="256" customWidth="1"/>
    <col min="2569" max="2569" width="11.33203125" style="256" customWidth="1"/>
    <col min="2570" max="2570" width="14.5546875" style="256" customWidth="1"/>
    <col min="2571" max="2571" width="13.6640625" style="256" customWidth="1"/>
    <col min="2572" max="2572" width="5.5546875" style="256" customWidth="1"/>
    <col min="2573" max="2573" width="12" style="256" customWidth="1"/>
    <col min="2574" max="2574" width="6.44140625" style="256" customWidth="1"/>
    <col min="2575" max="2575" width="14.5546875" style="256" customWidth="1"/>
    <col min="2576" max="2576" width="14.44140625" style="256" customWidth="1"/>
    <col min="2577" max="2577" width="15.44140625" style="256" bestFit="1" customWidth="1"/>
    <col min="2578" max="2578" width="15.88671875" style="256" bestFit="1" customWidth="1"/>
    <col min="2579" max="2579" width="14.5546875" style="256" customWidth="1"/>
    <col min="2580" max="2580" width="17.5546875" style="256" customWidth="1"/>
    <col min="2581" max="2598" width="14.6640625" style="256" customWidth="1"/>
    <col min="2599" max="2812" width="11.44140625" style="256" customWidth="1"/>
    <col min="2813" max="2813" width="8.88671875" style="256"/>
    <col min="2814" max="2814" width="6" style="256" customWidth="1"/>
    <col min="2815" max="2815" width="16.5546875" style="256" customWidth="1"/>
    <col min="2816" max="2816" width="6.109375" style="256" customWidth="1"/>
    <col min="2817" max="2817" width="15.109375" style="256" customWidth="1"/>
    <col min="2818" max="2818" width="5.44140625" style="256" customWidth="1"/>
    <col min="2819" max="2819" width="10.88671875" style="256" customWidth="1"/>
    <col min="2820" max="2820" width="6.88671875" style="256" customWidth="1"/>
    <col min="2821" max="2821" width="14.44140625" style="256" customWidth="1"/>
    <col min="2822" max="2822" width="14.33203125" style="256" customWidth="1"/>
    <col min="2823" max="2823" width="5.6640625" style="256" customWidth="1"/>
    <col min="2824" max="2824" width="10" style="256" customWidth="1"/>
    <col min="2825" max="2825" width="11.33203125" style="256" customWidth="1"/>
    <col min="2826" max="2826" width="14.5546875" style="256" customWidth="1"/>
    <col min="2827" max="2827" width="13.6640625" style="256" customWidth="1"/>
    <col min="2828" max="2828" width="5.5546875" style="256" customWidth="1"/>
    <col min="2829" max="2829" width="12" style="256" customWidth="1"/>
    <col min="2830" max="2830" width="6.44140625" style="256" customWidth="1"/>
    <col min="2831" max="2831" width="14.5546875" style="256" customWidth="1"/>
    <col min="2832" max="2832" width="14.44140625" style="256" customWidth="1"/>
    <col min="2833" max="2833" width="15.44140625" style="256" bestFit="1" customWidth="1"/>
    <col min="2834" max="2834" width="15.88671875" style="256" bestFit="1" customWidth="1"/>
    <col min="2835" max="2835" width="14.5546875" style="256" customWidth="1"/>
    <col min="2836" max="2836" width="17.5546875" style="256" customWidth="1"/>
    <col min="2837" max="2854" width="14.6640625" style="256" customWidth="1"/>
    <col min="2855" max="3068" width="11.44140625" style="256" customWidth="1"/>
    <col min="3069" max="3069" width="8.88671875" style="256"/>
    <col min="3070" max="3070" width="6" style="256" customWidth="1"/>
    <col min="3071" max="3071" width="16.5546875" style="256" customWidth="1"/>
    <col min="3072" max="3072" width="6.109375" style="256" customWidth="1"/>
    <col min="3073" max="3073" width="15.109375" style="256" customWidth="1"/>
    <col min="3074" max="3074" width="5.44140625" style="256" customWidth="1"/>
    <col min="3075" max="3075" width="10.88671875" style="256" customWidth="1"/>
    <col min="3076" max="3076" width="6.88671875" style="256" customWidth="1"/>
    <col min="3077" max="3077" width="14.44140625" style="256" customWidth="1"/>
    <col min="3078" max="3078" width="14.33203125" style="256" customWidth="1"/>
    <col min="3079" max="3079" width="5.6640625" style="256" customWidth="1"/>
    <col min="3080" max="3080" width="10" style="256" customWidth="1"/>
    <col min="3081" max="3081" width="11.33203125" style="256" customWidth="1"/>
    <col min="3082" max="3082" width="14.5546875" style="256" customWidth="1"/>
    <col min="3083" max="3083" width="13.6640625" style="256" customWidth="1"/>
    <col min="3084" max="3084" width="5.5546875" style="256" customWidth="1"/>
    <col min="3085" max="3085" width="12" style="256" customWidth="1"/>
    <col min="3086" max="3086" width="6.44140625" style="256" customWidth="1"/>
    <col min="3087" max="3087" width="14.5546875" style="256" customWidth="1"/>
    <col min="3088" max="3088" width="14.44140625" style="256" customWidth="1"/>
    <col min="3089" max="3089" width="15.44140625" style="256" bestFit="1" customWidth="1"/>
    <col min="3090" max="3090" width="15.88671875" style="256" bestFit="1" customWidth="1"/>
    <col min="3091" max="3091" width="14.5546875" style="256" customWidth="1"/>
    <col min="3092" max="3092" width="17.5546875" style="256" customWidth="1"/>
    <col min="3093" max="3110" width="14.6640625" style="256" customWidth="1"/>
    <col min="3111" max="3324" width="11.44140625" style="256" customWidth="1"/>
    <col min="3325" max="3325" width="8.88671875" style="256"/>
    <col min="3326" max="3326" width="6" style="256" customWidth="1"/>
    <col min="3327" max="3327" width="16.5546875" style="256" customWidth="1"/>
    <col min="3328" max="3328" width="6.109375" style="256" customWidth="1"/>
    <col min="3329" max="3329" width="15.109375" style="256" customWidth="1"/>
    <col min="3330" max="3330" width="5.44140625" style="256" customWidth="1"/>
    <col min="3331" max="3331" width="10.88671875" style="256" customWidth="1"/>
    <col min="3332" max="3332" width="6.88671875" style="256" customWidth="1"/>
    <col min="3333" max="3333" width="14.44140625" style="256" customWidth="1"/>
    <col min="3334" max="3334" width="14.33203125" style="256" customWidth="1"/>
    <col min="3335" max="3335" width="5.6640625" style="256" customWidth="1"/>
    <col min="3336" max="3336" width="10" style="256" customWidth="1"/>
    <col min="3337" max="3337" width="11.33203125" style="256" customWidth="1"/>
    <col min="3338" max="3338" width="14.5546875" style="256" customWidth="1"/>
    <col min="3339" max="3339" width="13.6640625" style="256" customWidth="1"/>
    <col min="3340" max="3340" width="5.5546875" style="256" customWidth="1"/>
    <col min="3341" max="3341" width="12" style="256" customWidth="1"/>
    <col min="3342" max="3342" width="6.44140625" style="256" customWidth="1"/>
    <col min="3343" max="3343" width="14.5546875" style="256" customWidth="1"/>
    <col min="3344" max="3344" width="14.44140625" style="256" customWidth="1"/>
    <col min="3345" max="3345" width="15.44140625" style="256" bestFit="1" customWidth="1"/>
    <col min="3346" max="3346" width="15.88671875" style="256" bestFit="1" customWidth="1"/>
    <col min="3347" max="3347" width="14.5546875" style="256" customWidth="1"/>
    <col min="3348" max="3348" width="17.5546875" style="256" customWidth="1"/>
    <col min="3349" max="3366" width="14.6640625" style="256" customWidth="1"/>
    <col min="3367" max="3580" width="11.44140625" style="256" customWidth="1"/>
    <col min="3581" max="3581" width="8.88671875" style="256"/>
    <col min="3582" max="3582" width="6" style="256" customWidth="1"/>
    <col min="3583" max="3583" width="16.5546875" style="256" customWidth="1"/>
    <col min="3584" max="3584" width="6.109375" style="256" customWidth="1"/>
    <col min="3585" max="3585" width="15.109375" style="256" customWidth="1"/>
    <col min="3586" max="3586" width="5.44140625" style="256" customWidth="1"/>
    <col min="3587" max="3587" width="10.88671875" style="256" customWidth="1"/>
    <col min="3588" max="3588" width="6.88671875" style="256" customWidth="1"/>
    <col min="3589" max="3589" width="14.44140625" style="256" customWidth="1"/>
    <col min="3590" max="3590" width="14.33203125" style="256" customWidth="1"/>
    <col min="3591" max="3591" width="5.6640625" style="256" customWidth="1"/>
    <col min="3592" max="3592" width="10" style="256" customWidth="1"/>
    <col min="3593" max="3593" width="11.33203125" style="256" customWidth="1"/>
    <col min="3594" max="3594" width="14.5546875" style="256" customWidth="1"/>
    <col min="3595" max="3595" width="13.6640625" style="256" customWidth="1"/>
    <col min="3596" max="3596" width="5.5546875" style="256" customWidth="1"/>
    <col min="3597" max="3597" width="12" style="256" customWidth="1"/>
    <col min="3598" max="3598" width="6.44140625" style="256" customWidth="1"/>
    <col min="3599" max="3599" width="14.5546875" style="256" customWidth="1"/>
    <col min="3600" max="3600" width="14.44140625" style="256" customWidth="1"/>
    <col min="3601" max="3601" width="15.44140625" style="256" bestFit="1" customWidth="1"/>
    <col min="3602" max="3602" width="15.88671875" style="256" bestFit="1" customWidth="1"/>
    <col min="3603" max="3603" width="14.5546875" style="256" customWidth="1"/>
    <col min="3604" max="3604" width="17.5546875" style="256" customWidth="1"/>
    <col min="3605" max="3622" width="14.6640625" style="256" customWidth="1"/>
    <col min="3623" max="3836" width="11.44140625" style="256" customWidth="1"/>
    <col min="3837" max="3837" width="8.88671875" style="256"/>
    <col min="3838" max="3838" width="6" style="256" customWidth="1"/>
    <col min="3839" max="3839" width="16.5546875" style="256" customWidth="1"/>
    <col min="3840" max="3840" width="6.109375" style="256" customWidth="1"/>
    <col min="3841" max="3841" width="15.109375" style="256" customWidth="1"/>
    <col min="3842" max="3842" width="5.44140625" style="256" customWidth="1"/>
    <col min="3843" max="3843" width="10.88671875" style="256" customWidth="1"/>
    <col min="3844" max="3844" width="6.88671875" style="256" customWidth="1"/>
    <col min="3845" max="3845" width="14.44140625" style="256" customWidth="1"/>
    <col min="3846" max="3846" width="14.33203125" style="256" customWidth="1"/>
    <col min="3847" max="3847" width="5.6640625" style="256" customWidth="1"/>
    <col min="3848" max="3848" width="10" style="256" customWidth="1"/>
    <col min="3849" max="3849" width="11.33203125" style="256" customWidth="1"/>
    <col min="3850" max="3850" width="14.5546875" style="256" customWidth="1"/>
    <col min="3851" max="3851" width="13.6640625" style="256" customWidth="1"/>
    <col min="3852" max="3852" width="5.5546875" style="256" customWidth="1"/>
    <col min="3853" max="3853" width="12" style="256" customWidth="1"/>
    <col min="3854" max="3854" width="6.44140625" style="256" customWidth="1"/>
    <col min="3855" max="3855" width="14.5546875" style="256" customWidth="1"/>
    <col min="3856" max="3856" width="14.44140625" style="256" customWidth="1"/>
    <col min="3857" max="3857" width="15.44140625" style="256" bestFit="1" customWidth="1"/>
    <col min="3858" max="3858" width="15.88671875" style="256" bestFit="1" customWidth="1"/>
    <col min="3859" max="3859" width="14.5546875" style="256" customWidth="1"/>
    <col min="3860" max="3860" width="17.5546875" style="256" customWidth="1"/>
    <col min="3861" max="3878" width="14.6640625" style="256" customWidth="1"/>
    <col min="3879" max="4092" width="11.44140625" style="256" customWidth="1"/>
    <col min="4093" max="4093" width="8.88671875" style="256"/>
    <col min="4094" max="4094" width="6" style="256" customWidth="1"/>
    <col min="4095" max="4095" width="16.5546875" style="256" customWidth="1"/>
    <col min="4096" max="4096" width="6.109375" style="256" customWidth="1"/>
    <col min="4097" max="4097" width="15.109375" style="256" customWidth="1"/>
    <col min="4098" max="4098" width="5.44140625" style="256" customWidth="1"/>
    <col min="4099" max="4099" width="10.88671875" style="256" customWidth="1"/>
    <col min="4100" max="4100" width="6.88671875" style="256" customWidth="1"/>
    <col min="4101" max="4101" width="14.44140625" style="256" customWidth="1"/>
    <col min="4102" max="4102" width="14.33203125" style="256" customWidth="1"/>
    <col min="4103" max="4103" width="5.6640625" style="256" customWidth="1"/>
    <col min="4104" max="4104" width="10" style="256" customWidth="1"/>
    <col min="4105" max="4105" width="11.33203125" style="256" customWidth="1"/>
    <col min="4106" max="4106" width="14.5546875" style="256" customWidth="1"/>
    <col min="4107" max="4107" width="13.6640625" style="256" customWidth="1"/>
    <col min="4108" max="4108" width="5.5546875" style="256" customWidth="1"/>
    <col min="4109" max="4109" width="12" style="256" customWidth="1"/>
    <col min="4110" max="4110" width="6.44140625" style="256" customWidth="1"/>
    <col min="4111" max="4111" width="14.5546875" style="256" customWidth="1"/>
    <col min="4112" max="4112" width="14.44140625" style="256" customWidth="1"/>
    <col min="4113" max="4113" width="15.44140625" style="256" bestFit="1" customWidth="1"/>
    <col min="4114" max="4114" width="15.88671875" style="256" bestFit="1" customWidth="1"/>
    <col min="4115" max="4115" width="14.5546875" style="256" customWidth="1"/>
    <col min="4116" max="4116" width="17.5546875" style="256" customWidth="1"/>
    <col min="4117" max="4134" width="14.6640625" style="256" customWidth="1"/>
    <col min="4135" max="4348" width="11.44140625" style="256" customWidth="1"/>
    <col min="4349" max="4349" width="8.88671875" style="256"/>
    <col min="4350" max="4350" width="6" style="256" customWidth="1"/>
    <col min="4351" max="4351" width="16.5546875" style="256" customWidth="1"/>
    <col min="4352" max="4352" width="6.109375" style="256" customWidth="1"/>
    <col min="4353" max="4353" width="15.109375" style="256" customWidth="1"/>
    <col min="4354" max="4354" width="5.44140625" style="256" customWidth="1"/>
    <col min="4355" max="4355" width="10.88671875" style="256" customWidth="1"/>
    <col min="4356" max="4356" width="6.88671875" style="256" customWidth="1"/>
    <col min="4357" max="4357" width="14.44140625" style="256" customWidth="1"/>
    <col min="4358" max="4358" width="14.33203125" style="256" customWidth="1"/>
    <col min="4359" max="4359" width="5.6640625" style="256" customWidth="1"/>
    <col min="4360" max="4360" width="10" style="256" customWidth="1"/>
    <col min="4361" max="4361" width="11.33203125" style="256" customWidth="1"/>
    <col min="4362" max="4362" width="14.5546875" style="256" customWidth="1"/>
    <col min="4363" max="4363" width="13.6640625" style="256" customWidth="1"/>
    <col min="4364" max="4364" width="5.5546875" style="256" customWidth="1"/>
    <col min="4365" max="4365" width="12" style="256" customWidth="1"/>
    <col min="4366" max="4366" width="6.44140625" style="256" customWidth="1"/>
    <col min="4367" max="4367" width="14.5546875" style="256" customWidth="1"/>
    <col min="4368" max="4368" width="14.44140625" style="256" customWidth="1"/>
    <col min="4369" max="4369" width="15.44140625" style="256" bestFit="1" customWidth="1"/>
    <col min="4370" max="4370" width="15.88671875" style="256" bestFit="1" customWidth="1"/>
    <col min="4371" max="4371" width="14.5546875" style="256" customWidth="1"/>
    <col min="4372" max="4372" width="17.5546875" style="256" customWidth="1"/>
    <col min="4373" max="4390" width="14.6640625" style="256" customWidth="1"/>
    <col min="4391" max="4604" width="11.44140625" style="256" customWidth="1"/>
    <col min="4605" max="4605" width="8.88671875" style="256"/>
    <col min="4606" max="4606" width="6" style="256" customWidth="1"/>
    <col min="4607" max="4607" width="16.5546875" style="256" customWidth="1"/>
    <col min="4608" max="4608" width="6.109375" style="256" customWidth="1"/>
    <col min="4609" max="4609" width="15.109375" style="256" customWidth="1"/>
    <col min="4610" max="4610" width="5.44140625" style="256" customWidth="1"/>
    <col min="4611" max="4611" width="10.88671875" style="256" customWidth="1"/>
    <col min="4612" max="4612" width="6.88671875" style="256" customWidth="1"/>
    <col min="4613" max="4613" width="14.44140625" style="256" customWidth="1"/>
    <col min="4614" max="4614" width="14.33203125" style="256" customWidth="1"/>
    <col min="4615" max="4615" width="5.6640625" style="256" customWidth="1"/>
    <col min="4616" max="4616" width="10" style="256" customWidth="1"/>
    <col min="4617" max="4617" width="11.33203125" style="256" customWidth="1"/>
    <col min="4618" max="4618" width="14.5546875" style="256" customWidth="1"/>
    <col min="4619" max="4619" width="13.6640625" style="256" customWidth="1"/>
    <col min="4620" max="4620" width="5.5546875" style="256" customWidth="1"/>
    <col min="4621" max="4621" width="12" style="256" customWidth="1"/>
    <col min="4622" max="4622" width="6.44140625" style="256" customWidth="1"/>
    <col min="4623" max="4623" width="14.5546875" style="256" customWidth="1"/>
    <col min="4624" max="4624" width="14.44140625" style="256" customWidth="1"/>
    <col min="4625" max="4625" width="15.44140625" style="256" bestFit="1" customWidth="1"/>
    <col min="4626" max="4626" width="15.88671875" style="256" bestFit="1" customWidth="1"/>
    <col min="4627" max="4627" width="14.5546875" style="256" customWidth="1"/>
    <col min="4628" max="4628" width="17.5546875" style="256" customWidth="1"/>
    <col min="4629" max="4646" width="14.6640625" style="256" customWidth="1"/>
    <col min="4647" max="4860" width="11.44140625" style="256" customWidth="1"/>
    <col min="4861" max="4861" width="8.88671875" style="256"/>
    <col min="4862" max="4862" width="6" style="256" customWidth="1"/>
    <col min="4863" max="4863" width="16.5546875" style="256" customWidth="1"/>
    <col min="4864" max="4864" width="6.109375" style="256" customWidth="1"/>
    <col min="4865" max="4865" width="15.109375" style="256" customWidth="1"/>
    <col min="4866" max="4866" width="5.44140625" style="256" customWidth="1"/>
    <col min="4867" max="4867" width="10.88671875" style="256" customWidth="1"/>
    <col min="4868" max="4868" width="6.88671875" style="256" customWidth="1"/>
    <col min="4869" max="4869" width="14.44140625" style="256" customWidth="1"/>
    <col min="4870" max="4870" width="14.33203125" style="256" customWidth="1"/>
    <col min="4871" max="4871" width="5.6640625" style="256" customWidth="1"/>
    <col min="4872" max="4872" width="10" style="256" customWidth="1"/>
    <col min="4873" max="4873" width="11.33203125" style="256" customWidth="1"/>
    <col min="4874" max="4874" width="14.5546875" style="256" customWidth="1"/>
    <col min="4875" max="4875" width="13.6640625" style="256" customWidth="1"/>
    <col min="4876" max="4876" width="5.5546875" style="256" customWidth="1"/>
    <col min="4877" max="4877" width="12" style="256" customWidth="1"/>
    <col min="4878" max="4878" width="6.44140625" style="256" customWidth="1"/>
    <col min="4879" max="4879" width="14.5546875" style="256" customWidth="1"/>
    <col min="4880" max="4880" width="14.44140625" style="256" customWidth="1"/>
    <col min="4881" max="4881" width="15.44140625" style="256" bestFit="1" customWidth="1"/>
    <col min="4882" max="4882" width="15.88671875" style="256" bestFit="1" customWidth="1"/>
    <col min="4883" max="4883" width="14.5546875" style="256" customWidth="1"/>
    <col min="4884" max="4884" width="17.5546875" style="256" customWidth="1"/>
    <col min="4885" max="4902" width="14.6640625" style="256" customWidth="1"/>
    <col min="4903" max="5116" width="11.44140625" style="256" customWidth="1"/>
    <col min="5117" max="5117" width="8.88671875" style="256"/>
    <col min="5118" max="5118" width="6" style="256" customWidth="1"/>
    <col min="5119" max="5119" width="16.5546875" style="256" customWidth="1"/>
    <col min="5120" max="5120" width="6.109375" style="256" customWidth="1"/>
    <col min="5121" max="5121" width="15.109375" style="256" customWidth="1"/>
    <col min="5122" max="5122" width="5.44140625" style="256" customWidth="1"/>
    <col min="5123" max="5123" width="10.88671875" style="256" customWidth="1"/>
    <col min="5124" max="5124" width="6.88671875" style="256" customWidth="1"/>
    <col min="5125" max="5125" width="14.44140625" style="256" customWidth="1"/>
    <col min="5126" max="5126" width="14.33203125" style="256" customWidth="1"/>
    <col min="5127" max="5127" width="5.6640625" style="256" customWidth="1"/>
    <col min="5128" max="5128" width="10" style="256" customWidth="1"/>
    <col min="5129" max="5129" width="11.33203125" style="256" customWidth="1"/>
    <col min="5130" max="5130" width="14.5546875" style="256" customWidth="1"/>
    <col min="5131" max="5131" width="13.6640625" style="256" customWidth="1"/>
    <col min="5132" max="5132" width="5.5546875" style="256" customWidth="1"/>
    <col min="5133" max="5133" width="12" style="256" customWidth="1"/>
    <col min="5134" max="5134" width="6.44140625" style="256" customWidth="1"/>
    <col min="5135" max="5135" width="14.5546875" style="256" customWidth="1"/>
    <col min="5136" max="5136" width="14.44140625" style="256" customWidth="1"/>
    <col min="5137" max="5137" width="15.44140625" style="256" bestFit="1" customWidth="1"/>
    <col min="5138" max="5138" width="15.88671875" style="256" bestFit="1" customWidth="1"/>
    <col min="5139" max="5139" width="14.5546875" style="256" customWidth="1"/>
    <col min="5140" max="5140" width="17.5546875" style="256" customWidth="1"/>
    <col min="5141" max="5158" width="14.6640625" style="256" customWidth="1"/>
    <col min="5159" max="5372" width="11.44140625" style="256" customWidth="1"/>
    <col min="5373" max="5373" width="8.88671875" style="256"/>
    <col min="5374" max="5374" width="6" style="256" customWidth="1"/>
    <col min="5375" max="5375" width="16.5546875" style="256" customWidth="1"/>
    <col min="5376" max="5376" width="6.109375" style="256" customWidth="1"/>
    <col min="5377" max="5377" width="15.109375" style="256" customWidth="1"/>
    <col min="5378" max="5378" width="5.44140625" style="256" customWidth="1"/>
    <col min="5379" max="5379" width="10.88671875" style="256" customWidth="1"/>
    <col min="5380" max="5380" width="6.88671875" style="256" customWidth="1"/>
    <col min="5381" max="5381" width="14.44140625" style="256" customWidth="1"/>
    <col min="5382" max="5382" width="14.33203125" style="256" customWidth="1"/>
    <col min="5383" max="5383" width="5.6640625" style="256" customWidth="1"/>
    <col min="5384" max="5384" width="10" style="256" customWidth="1"/>
    <col min="5385" max="5385" width="11.33203125" style="256" customWidth="1"/>
    <col min="5386" max="5386" width="14.5546875" style="256" customWidth="1"/>
    <col min="5387" max="5387" width="13.6640625" style="256" customWidth="1"/>
    <col min="5388" max="5388" width="5.5546875" style="256" customWidth="1"/>
    <col min="5389" max="5389" width="12" style="256" customWidth="1"/>
    <col min="5390" max="5390" width="6.44140625" style="256" customWidth="1"/>
    <col min="5391" max="5391" width="14.5546875" style="256" customWidth="1"/>
    <col min="5392" max="5392" width="14.44140625" style="256" customWidth="1"/>
    <col min="5393" max="5393" width="15.44140625" style="256" bestFit="1" customWidth="1"/>
    <col min="5394" max="5394" width="15.88671875" style="256" bestFit="1" customWidth="1"/>
    <col min="5395" max="5395" width="14.5546875" style="256" customWidth="1"/>
    <col min="5396" max="5396" width="17.5546875" style="256" customWidth="1"/>
    <col min="5397" max="5414" width="14.6640625" style="256" customWidth="1"/>
    <col min="5415" max="5628" width="11.44140625" style="256" customWidth="1"/>
    <col min="5629" max="5629" width="8.88671875" style="256"/>
    <col min="5630" max="5630" width="6" style="256" customWidth="1"/>
    <col min="5631" max="5631" width="16.5546875" style="256" customWidth="1"/>
    <col min="5632" max="5632" width="6.109375" style="256" customWidth="1"/>
    <col min="5633" max="5633" width="15.109375" style="256" customWidth="1"/>
    <col min="5634" max="5634" width="5.44140625" style="256" customWidth="1"/>
    <col min="5635" max="5635" width="10.88671875" style="256" customWidth="1"/>
    <col min="5636" max="5636" width="6.88671875" style="256" customWidth="1"/>
    <col min="5637" max="5637" width="14.44140625" style="256" customWidth="1"/>
    <col min="5638" max="5638" width="14.33203125" style="256" customWidth="1"/>
    <col min="5639" max="5639" width="5.6640625" style="256" customWidth="1"/>
    <col min="5640" max="5640" width="10" style="256" customWidth="1"/>
    <col min="5641" max="5641" width="11.33203125" style="256" customWidth="1"/>
    <col min="5642" max="5642" width="14.5546875" style="256" customWidth="1"/>
    <col min="5643" max="5643" width="13.6640625" style="256" customWidth="1"/>
    <col min="5644" max="5644" width="5.5546875" style="256" customWidth="1"/>
    <col min="5645" max="5645" width="12" style="256" customWidth="1"/>
    <col min="5646" max="5646" width="6.44140625" style="256" customWidth="1"/>
    <col min="5647" max="5647" width="14.5546875" style="256" customWidth="1"/>
    <col min="5648" max="5648" width="14.44140625" style="256" customWidth="1"/>
    <col min="5649" max="5649" width="15.44140625" style="256" bestFit="1" customWidth="1"/>
    <col min="5650" max="5650" width="15.88671875" style="256" bestFit="1" customWidth="1"/>
    <col min="5651" max="5651" width="14.5546875" style="256" customWidth="1"/>
    <col min="5652" max="5652" width="17.5546875" style="256" customWidth="1"/>
    <col min="5653" max="5670" width="14.6640625" style="256" customWidth="1"/>
    <col min="5671" max="5884" width="11.44140625" style="256" customWidth="1"/>
    <col min="5885" max="5885" width="8.88671875" style="256"/>
    <col min="5886" max="5886" width="6" style="256" customWidth="1"/>
    <col min="5887" max="5887" width="16.5546875" style="256" customWidth="1"/>
    <col min="5888" max="5888" width="6.109375" style="256" customWidth="1"/>
    <col min="5889" max="5889" width="15.109375" style="256" customWidth="1"/>
    <col min="5890" max="5890" width="5.44140625" style="256" customWidth="1"/>
    <col min="5891" max="5891" width="10.88671875" style="256" customWidth="1"/>
    <col min="5892" max="5892" width="6.88671875" style="256" customWidth="1"/>
    <col min="5893" max="5893" width="14.44140625" style="256" customWidth="1"/>
    <col min="5894" max="5894" width="14.33203125" style="256" customWidth="1"/>
    <col min="5895" max="5895" width="5.6640625" style="256" customWidth="1"/>
    <col min="5896" max="5896" width="10" style="256" customWidth="1"/>
    <col min="5897" max="5897" width="11.33203125" style="256" customWidth="1"/>
    <col min="5898" max="5898" width="14.5546875" style="256" customWidth="1"/>
    <col min="5899" max="5899" width="13.6640625" style="256" customWidth="1"/>
    <col min="5900" max="5900" width="5.5546875" style="256" customWidth="1"/>
    <col min="5901" max="5901" width="12" style="256" customWidth="1"/>
    <col min="5902" max="5902" width="6.44140625" style="256" customWidth="1"/>
    <col min="5903" max="5903" width="14.5546875" style="256" customWidth="1"/>
    <col min="5904" max="5904" width="14.44140625" style="256" customWidth="1"/>
    <col min="5905" max="5905" width="15.44140625" style="256" bestFit="1" customWidth="1"/>
    <col min="5906" max="5906" width="15.88671875" style="256" bestFit="1" customWidth="1"/>
    <col min="5907" max="5907" width="14.5546875" style="256" customWidth="1"/>
    <col min="5908" max="5908" width="17.5546875" style="256" customWidth="1"/>
    <col min="5909" max="5926" width="14.6640625" style="256" customWidth="1"/>
    <col min="5927" max="6140" width="11.44140625" style="256" customWidth="1"/>
    <col min="6141" max="6141" width="8.88671875" style="256"/>
    <col min="6142" max="6142" width="6" style="256" customWidth="1"/>
    <col min="6143" max="6143" width="16.5546875" style="256" customWidth="1"/>
    <col min="6144" max="6144" width="6.109375" style="256" customWidth="1"/>
    <col min="6145" max="6145" width="15.109375" style="256" customWidth="1"/>
    <col min="6146" max="6146" width="5.44140625" style="256" customWidth="1"/>
    <col min="6147" max="6147" width="10.88671875" style="256" customWidth="1"/>
    <col min="6148" max="6148" width="6.88671875" style="256" customWidth="1"/>
    <col min="6149" max="6149" width="14.44140625" style="256" customWidth="1"/>
    <col min="6150" max="6150" width="14.33203125" style="256" customWidth="1"/>
    <col min="6151" max="6151" width="5.6640625" style="256" customWidth="1"/>
    <col min="6152" max="6152" width="10" style="256" customWidth="1"/>
    <col min="6153" max="6153" width="11.33203125" style="256" customWidth="1"/>
    <col min="6154" max="6154" width="14.5546875" style="256" customWidth="1"/>
    <col min="6155" max="6155" width="13.6640625" style="256" customWidth="1"/>
    <col min="6156" max="6156" width="5.5546875" style="256" customWidth="1"/>
    <col min="6157" max="6157" width="12" style="256" customWidth="1"/>
    <col min="6158" max="6158" width="6.44140625" style="256" customWidth="1"/>
    <col min="6159" max="6159" width="14.5546875" style="256" customWidth="1"/>
    <col min="6160" max="6160" width="14.44140625" style="256" customWidth="1"/>
    <col min="6161" max="6161" width="15.44140625" style="256" bestFit="1" customWidth="1"/>
    <col min="6162" max="6162" width="15.88671875" style="256" bestFit="1" customWidth="1"/>
    <col min="6163" max="6163" width="14.5546875" style="256" customWidth="1"/>
    <col min="6164" max="6164" width="17.5546875" style="256" customWidth="1"/>
    <col min="6165" max="6182" width="14.6640625" style="256" customWidth="1"/>
    <col min="6183" max="6396" width="11.44140625" style="256" customWidth="1"/>
    <col min="6397" max="6397" width="8.88671875" style="256"/>
    <col min="6398" max="6398" width="6" style="256" customWidth="1"/>
    <col min="6399" max="6399" width="16.5546875" style="256" customWidth="1"/>
    <col min="6400" max="6400" width="6.109375" style="256" customWidth="1"/>
    <col min="6401" max="6401" width="15.109375" style="256" customWidth="1"/>
    <col min="6402" max="6402" width="5.44140625" style="256" customWidth="1"/>
    <col min="6403" max="6403" width="10.88671875" style="256" customWidth="1"/>
    <col min="6404" max="6404" width="6.88671875" style="256" customWidth="1"/>
    <col min="6405" max="6405" width="14.44140625" style="256" customWidth="1"/>
    <col min="6406" max="6406" width="14.33203125" style="256" customWidth="1"/>
    <col min="6407" max="6407" width="5.6640625" style="256" customWidth="1"/>
    <col min="6408" max="6408" width="10" style="256" customWidth="1"/>
    <col min="6409" max="6409" width="11.33203125" style="256" customWidth="1"/>
    <col min="6410" max="6410" width="14.5546875" style="256" customWidth="1"/>
    <col min="6411" max="6411" width="13.6640625" style="256" customWidth="1"/>
    <col min="6412" max="6412" width="5.5546875" style="256" customWidth="1"/>
    <col min="6413" max="6413" width="12" style="256" customWidth="1"/>
    <col min="6414" max="6414" width="6.44140625" style="256" customWidth="1"/>
    <col min="6415" max="6415" width="14.5546875" style="256" customWidth="1"/>
    <col min="6416" max="6416" width="14.44140625" style="256" customWidth="1"/>
    <col min="6417" max="6417" width="15.44140625" style="256" bestFit="1" customWidth="1"/>
    <col min="6418" max="6418" width="15.88671875" style="256" bestFit="1" customWidth="1"/>
    <col min="6419" max="6419" width="14.5546875" style="256" customWidth="1"/>
    <col min="6420" max="6420" width="17.5546875" style="256" customWidth="1"/>
    <col min="6421" max="6438" width="14.6640625" style="256" customWidth="1"/>
    <col min="6439" max="6652" width="11.44140625" style="256" customWidth="1"/>
    <col min="6653" max="6653" width="8.88671875" style="256"/>
    <col min="6654" max="6654" width="6" style="256" customWidth="1"/>
    <col min="6655" max="6655" width="16.5546875" style="256" customWidth="1"/>
    <col min="6656" max="6656" width="6.109375" style="256" customWidth="1"/>
    <col min="6657" max="6657" width="15.109375" style="256" customWidth="1"/>
    <col min="6658" max="6658" width="5.44140625" style="256" customWidth="1"/>
    <col min="6659" max="6659" width="10.88671875" style="256" customWidth="1"/>
    <col min="6660" max="6660" width="6.88671875" style="256" customWidth="1"/>
    <col min="6661" max="6661" width="14.44140625" style="256" customWidth="1"/>
    <col min="6662" max="6662" width="14.33203125" style="256" customWidth="1"/>
    <col min="6663" max="6663" width="5.6640625" style="256" customWidth="1"/>
    <col min="6664" max="6664" width="10" style="256" customWidth="1"/>
    <col min="6665" max="6665" width="11.33203125" style="256" customWidth="1"/>
    <col min="6666" max="6666" width="14.5546875" style="256" customWidth="1"/>
    <col min="6667" max="6667" width="13.6640625" style="256" customWidth="1"/>
    <col min="6668" max="6668" width="5.5546875" style="256" customWidth="1"/>
    <col min="6669" max="6669" width="12" style="256" customWidth="1"/>
    <col min="6670" max="6670" width="6.44140625" style="256" customWidth="1"/>
    <col min="6671" max="6671" width="14.5546875" style="256" customWidth="1"/>
    <col min="6672" max="6672" width="14.44140625" style="256" customWidth="1"/>
    <col min="6673" max="6673" width="15.44140625" style="256" bestFit="1" customWidth="1"/>
    <col min="6674" max="6674" width="15.88671875" style="256" bestFit="1" customWidth="1"/>
    <col min="6675" max="6675" width="14.5546875" style="256" customWidth="1"/>
    <col min="6676" max="6676" width="17.5546875" style="256" customWidth="1"/>
    <col min="6677" max="6694" width="14.6640625" style="256" customWidth="1"/>
    <col min="6695" max="6908" width="11.44140625" style="256" customWidth="1"/>
    <col min="6909" max="6909" width="8.88671875" style="256"/>
    <col min="6910" max="6910" width="6" style="256" customWidth="1"/>
    <col min="6911" max="6911" width="16.5546875" style="256" customWidth="1"/>
    <col min="6912" max="6912" width="6.109375" style="256" customWidth="1"/>
    <col min="6913" max="6913" width="15.109375" style="256" customWidth="1"/>
    <col min="6914" max="6914" width="5.44140625" style="256" customWidth="1"/>
    <col min="6915" max="6915" width="10.88671875" style="256" customWidth="1"/>
    <col min="6916" max="6916" width="6.88671875" style="256" customWidth="1"/>
    <col min="6917" max="6917" width="14.44140625" style="256" customWidth="1"/>
    <col min="6918" max="6918" width="14.33203125" style="256" customWidth="1"/>
    <col min="6919" max="6919" width="5.6640625" style="256" customWidth="1"/>
    <col min="6920" max="6920" width="10" style="256" customWidth="1"/>
    <col min="6921" max="6921" width="11.33203125" style="256" customWidth="1"/>
    <col min="6922" max="6922" width="14.5546875" style="256" customWidth="1"/>
    <col min="6923" max="6923" width="13.6640625" style="256" customWidth="1"/>
    <col min="6924" max="6924" width="5.5546875" style="256" customWidth="1"/>
    <col min="6925" max="6925" width="12" style="256" customWidth="1"/>
    <col min="6926" max="6926" width="6.44140625" style="256" customWidth="1"/>
    <col min="6927" max="6927" width="14.5546875" style="256" customWidth="1"/>
    <col min="6928" max="6928" width="14.44140625" style="256" customWidth="1"/>
    <col min="6929" max="6929" width="15.44140625" style="256" bestFit="1" customWidth="1"/>
    <col min="6930" max="6930" width="15.88671875" style="256" bestFit="1" customWidth="1"/>
    <col min="6931" max="6931" width="14.5546875" style="256" customWidth="1"/>
    <col min="6932" max="6932" width="17.5546875" style="256" customWidth="1"/>
    <col min="6933" max="6950" width="14.6640625" style="256" customWidth="1"/>
    <col min="6951" max="7164" width="11.44140625" style="256" customWidth="1"/>
    <col min="7165" max="7165" width="8.88671875" style="256"/>
    <col min="7166" max="7166" width="6" style="256" customWidth="1"/>
    <col min="7167" max="7167" width="16.5546875" style="256" customWidth="1"/>
    <col min="7168" max="7168" width="6.109375" style="256" customWidth="1"/>
    <col min="7169" max="7169" width="15.109375" style="256" customWidth="1"/>
    <col min="7170" max="7170" width="5.44140625" style="256" customWidth="1"/>
    <col min="7171" max="7171" width="10.88671875" style="256" customWidth="1"/>
    <col min="7172" max="7172" width="6.88671875" style="256" customWidth="1"/>
    <col min="7173" max="7173" width="14.44140625" style="256" customWidth="1"/>
    <col min="7174" max="7174" width="14.33203125" style="256" customWidth="1"/>
    <col min="7175" max="7175" width="5.6640625" style="256" customWidth="1"/>
    <col min="7176" max="7176" width="10" style="256" customWidth="1"/>
    <col min="7177" max="7177" width="11.33203125" style="256" customWidth="1"/>
    <col min="7178" max="7178" width="14.5546875" style="256" customWidth="1"/>
    <col min="7179" max="7179" width="13.6640625" style="256" customWidth="1"/>
    <col min="7180" max="7180" width="5.5546875" style="256" customWidth="1"/>
    <col min="7181" max="7181" width="12" style="256" customWidth="1"/>
    <col min="7182" max="7182" width="6.44140625" style="256" customWidth="1"/>
    <col min="7183" max="7183" width="14.5546875" style="256" customWidth="1"/>
    <col min="7184" max="7184" width="14.44140625" style="256" customWidth="1"/>
    <col min="7185" max="7185" width="15.44140625" style="256" bestFit="1" customWidth="1"/>
    <col min="7186" max="7186" width="15.88671875" style="256" bestFit="1" customWidth="1"/>
    <col min="7187" max="7187" width="14.5546875" style="256" customWidth="1"/>
    <col min="7188" max="7188" width="17.5546875" style="256" customWidth="1"/>
    <col min="7189" max="7206" width="14.6640625" style="256" customWidth="1"/>
    <col min="7207" max="7420" width="11.44140625" style="256" customWidth="1"/>
    <col min="7421" max="7421" width="8.88671875" style="256"/>
    <col min="7422" max="7422" width="6" style="256" customWidth="1"/>
    <col min="7423" max="7423" width="16.5546875" style="256" customWidth="1"/>
    <col min="7424" max="7424" width="6.109375" style="256" customWidth="1"/>
    <col min="7425" max="7425" width="15.109375" style="256" customWidth="1"/>
    <col min="7426" max="7426" width="5.44140625" style="256" customWidth="1"/>
    <col min="7427" max="7427" width="10.88671875" style="256" customWidth="1"/>
    <col min="7428" max="7428" width="6.88671875" style="256" customWidth="1"/>
    <col min="7429" max="7429" width="14.44140625" style="256" customWidth="1"/>
    <col min="7430" max="7430" width="14.33203125" style="256" customWidth="1"/>
    <col min="7431" max="7431" width="5.6640625" style="256" customWidth="1"/>
    <col min="7432" max="7432" width="10" style="256" customWidth="1"/>
    <col min="7433" max="7433" width="11.33203125" style="256" customWidth="1"/>
    <col min="7434" max="7434" width="14.5546875" style="256" customWidth="1"/>
    <col min="7435" max="7435" width="13.6640625" style="256" customWidth="1"/>
    <col min="7436" max="7436" width="5.5546875" style="256" customWidth="1"/>
    <col min="7437" max="7437" width="12" style="256" customWidth="1"/>
    <col min="7438" max="7438" width="6.44140625" style="256" customWidth="1"/>
    <col min="7439" max="7439" width="14.5546875" style="256" customWidth="1"/>
    <col min="7440" max="7440" width="14.44140625" style="256" customWidth="1"/>
    <col min="7441" max="7441" width="15.44140625" style="256" bestFit="1" customWidth="1"/>
    <col min="7442" max="7442" width="15.88671875" style="256" bestFit="1" customWidth="1"/>
    <col min="7443" max="7443" width="14.5546875" style="256" customWidth="1"/>
    <col min="7444" max="7444" width="17.5546875" style="256" customWidth="1"/>
    <col min="7445" max="7462" width="14.6640625" style="256" customWidth="1"/>
    <col min="7463" max="7676" width="11.44140625" style="256" customWidth="1"/>
    <col min="7677" max="7677" width="8.88671875" style="256"/>
    <col min="7678" max="7678" width="6" style="256" customWidth="1"/>
    <col min="7679" max="7679" width="16.5546875" style="256" customWidth="1"/>
    <col min="7680" max="7680" width="6.109375" style="256" customWidth="1"/>
    <col min="7681" max="7681" width="15.109375" style="256" customWidth="1"/>
    <col min="7682" max="7682" width="5.44140625" style="256" customWidth="1"/>
    <col min="7683" max="7683" width="10.88671875" style="256" customWidth="1"/>
    <col min="7684" max="7684" width="6.88671875" style="256" customWidth="1"/>
    <col min="7685" max="7685" width="14.44140625" style="256" customWidth="1"/>
    <col min="7686" max="7686" width="14.33203125" style="256" customWidth="1"/>
    <col min="7687" max="7687" width="5.6640625" style="256" customWidth="1"/>
    <col min="7688" max="7688" width="10" style="256" customWidth="1"/>
    <col min="7689" max="7689" width="11.33203125" style="256" customWidth="1"/>
    <col min="7690" max="7690" width="14.5546875" style="256" customWidth="1"/>
    <col min="7691" max="7691" width="13.6640625" style="256" customWidth="1"/>
    <col min="7692" max="7692" width="5.5546875" style="256" customWidth="1"/>
    <col min="7693" max="7693" width="12" style="256" customWidth="1"/>
    <col min="7694" max="7694" width="6.44140625" style="256" customWidth="1"/>
    <col min="7695" max="7695" width="14.5546875" style="256" customWidth="1"/>
    <col min="7696" max="7696" width="14.44140625" style="256" customWidth="1"/>
    <col min="7697" max="7697" width="15.44140625" style="256" bestFit="1" customWidth="1"/>
    <col min="7698" max="7698" width="15.88671875" style="256" bestFit="1" customWidth="1"/>
    <col min="7699" max="7699" width="14.5546875" style="256" customWidth="1"/>
    <col min="7700" max="7700" width="17.5546875" style="256" customWidth="1"/>
    <col min="7701" max="7718" width="14.6640625" style="256" customWidth="1"/>
    <col min="7719" max="7932" width="11.44140625" style="256" customWidth="1"/>
    <col min="7933" max="7933" width="8.88671875" style="256"/>
    <col min="7934" max="7934" width="6" style="256" customWidth="1"/>
    <col min="7935" max="7935" width="16.5546875" style="256" customWidth="1"/>
    <col min="7936" max="7936" width="6.109375" style="256" customWidth="1"/>
    <col min="7937" max="7937" width="15.109375" style="256" customWidth="1"/>
    <col min="7938" max="7938" width="5.44140625" style="256" customWidth="1"/>
    <col min="7939" max="7939" width="10.88671875" style="256" customWidth="1"/>
    <col min="7940" max="7940" width="6.88671875" style="256" customWidth="1"/>
    <col min="7941" max="7941" width="14.44140625" style="256" customWidth="1"/>
    <col min="7942" max="7942" width="14.33203125" style="256" customWidth="1"/>
    <col min="7943" max="7943" width="5.6640625" style="256" customWidth="1"/>
    <col min="7944" max="7944" width="10" style="256" customWidth="1"/>
    <col min="7945" max="7945" width="11.33203125" style="256" customWidth="1"/>
    <col min="7946" max="7946" width="14.5546875" style="256" customWidth="1"/>
    <col min="7947" max="7947" width="13.6640625" style="256" customWidth="1"/>
    <col min="7948" max="7948" width="5.5546875" style="256" customWidth="1"/>
    <col min="7949" max="7949" width="12" style="256" customWidth="1"/>
    <col min="7950" max="7950" width="6.44140625" style="256" customWidth="1"/>
    <col min="7951" max="7951" width="14.5546875" style="256" customWidth="1"/>
    <col min="7952" max="7952" width="14.44140625" style="256" customWidth="1"/>
    <col min="7953" max="7953" width="15.44140625" style="256" bestFit="1" customWidth="1"/>
    <col min="7954" max="7954" width="15.88671875" style="256" bestFit="1" customWidth="1"/>
    <col min="7955" max="7955" width="14.5546875" style="256" customWidth="1"/>
    <col min="7956" max="7956" width="17.5546875" style="256" customWidth="1"/>
    <col min="7957" max="7974" width="14.6640625" style="256" customWidth="1"/>
    <col min="7975" max="8188" width="11.44140625" style="256" customWidth="1"/>
    <col min="8189" max="8189" width="8.88671875" style="256"/>
    <col min="8190" max="8190" width="6" style="256" customWidth="1"/>
    <col min="8191" max="8191" width="16.5546875" style="256" customWidth="1"/>
    <col min="8192" max="8192" width="6.109375" style="256" customWidth="1"/>
    <col min="8193" max="8193" width="15.109375" style="256" customWidth="1"/>
    <col min="8194" max="8194" width="5.44140625" style="256" customWidth="1"/>
    <col min="8195" max="8195" width="10.88671875" style="256" customWidth="1"/>
    <col min="8196" max="8196" width="6.88671875" style="256" customWidth="1"/>
    <col min="8197" max="8197" width="14.44140625" style="256" customWidth="1"/>
    <col min="8198" max="8198" width="14.33203125" style="256" customWidth="1"/>
    <col min="8199" max="8199" width="5.6640625" style="256" customWidth="1"/>
    <col min="8200" max="8200" width="10" style="256" customWidth="1"/>
    <col min="8201" max="8201" width="11.33203125" style="256" customWidth="1"/>
    <col min="8202" max="8202" width="14.5546875" style="256" customWidth="1"/>
    <col min="8203" max="8203" width="13.6640625" style="256" customWidth="1"/>
    <col min="8204" max="8204" width="5.5546875" style="256" customWidth="1"/>
    <col min="8205" max="8205" width="12" style="256" customWidth="1"/>
    <col min="8206" max="8206" width="6.44140625" style="256" customWidth="1"/>
    <col min="8207" max="8207" width="14.5546875" style="256" customWidth="1"/>
    <col min="8208" max="8208" width="14.44140625" style="256" customWidth="1"/>
    <col min="8209" max="8209" width="15.44140625" style="256" bestFit="1" customWidth="1"/>
    <col min="8210" max="8210" width="15.88671875" style="256" bestFit="1" customWidth="1"/>
    <col min="8211" max="8211" width="14.5546875" style="256" customWidth="1"/>
    <col min="8212" max="8212" width="17.5546875" style="256" customWidth="1"/>
    <col min="8213" max="8230" width="14.6640625" style="256" customWidth="1"/>
    <col min="8231" max="8444" width="11.44140625" style="256" customWidth="1"/>
    <col min="8445" max="8445" width="8.88671875" style="256"/>
    <col min="8446" max="8446" width="6" style="256" customWidth="1"/>
    <col min="8447" max="8447" width="16.5546875" style="256" customWidth="1"/>
    <col min="8448" max="8448" width="6.109375" style="256" customWidth="1"/>
    <col min="8449" max="8449" width="15.109375" style="256" customWidth="1"/>
    <col min="8450" max="8450" width="5.44140625" style="256" customWidth="1"/>
    <col min="8451" max="8451" width="10.88671875" style="256" customWidth="1"/>
    <col min="8452" max="8452" width="6.88671875" style="256" customWidth="1"/>
    <col min="8453" max="8453" width="14.44140625" style="256" customWidth="1"/>
    <col min="8454" max="8454" width="14.33203125" style="256" customWidth="1"/>
    <col min="8455" max="8455" width="5.6640625" style="256" customWidth="1"/>
    <col min="8456" max="8456" width="10" style="256" customWidth="1"/>
    <col min="8457" max="8457" width="11.33203125" style="256" customWidth="1"/>
    <col min="8458" max="8458" width="14.5546875" style="256" customWidth="1"/>
    <col min="8459" max="8459" width="13.6640625" style="256" customWidth="1"/>
    <col min="8460" max="8460" width="5.5546875" style="256" customWidth="1"/>
    <col min="8461" max="8461" width="12" style="256" customWidth="1"/>
    <col min="8462" max="8462" width="6.44140625" style="256" customWidth="1"/>
    <col min="8463" max="8463" width="14.5546875" style="256" customWidth="1"/>
    <col min="8464" max="8464" width="14.44140625" style="256" customWidth="1"/>
    <col min="8465" max="8465" width="15.44140625" style="256" bestFit="1" customWidth="1"/>
    <col min="8466" max="8466" width="15.88671875" style="256" bestFit="1" customWidth="1"/>
    <col min="8467" max="8467" width="14.5546875" style="256" customWidth="1"/>
    <col min="8468" max="8468" width="17.5546875" style="256" customWidth="1"/>
    <col min="8469" max="8486" width="14.6640625" style="256" customWidth="1"/>
    <col min="8487" max="8700" width="11.44140625" style="256" customWidth="1"/>
    <col min="8701" max="8701" width="8.88671875" style="256"/>
    <col min="8702" max="8702" width="6" style="256" customWidth="1"/>
    <col min="8703" max="8703" width="16.5546875" style="256" customWidth="1"/>
    <col min="8704" max="8704" width="6.109375" style="256" customWidth="1"/>
    <col min="8705" max="8705" width="15.109375" style="256" customWidth="1"/>
    <col min="8706" max="8706" width="5.44140625" style="256" customWidth="1"/>
    <col min="8707" max="8707" width="10.88671875" style="256" customWidth="1"/>
    <col min="8708" max="8708" width="6.88671875" style="256" customWidth="1"/>
    <col min="8709" max="8709" width="14.44140625" style="256" customWidth="1"/>
    <col min="8710" max="8710" width="14.33203125" style="256" customWidth="1"/>
    <col min="8711" max="8711" width="5.6640625" style="256" customWidth="1"/>
    <col min="8712" max="8712" width="10" style="256" customWidth="1"/>
    <col min="8713" max="8713" width="11.33203125" style="256" customWidth="1"/>
    <col min="8714" max="8714" width="14.5546875" style="256" customWidth="1"/>
    <col min="8715" max="8715" width="13.6640625" style="256" customWidth="1"/>
    <col min="8716" max="8716" width="5.5546875" style="256" customWidth="1"/>
    <col min="8717" max="8717" width="12" style="256" customWidth="1"/>
    <col min="8718" max="8718" width="6.44140625" style="256" customWidth="1"/>
    <col min="8719" max="8719" width="14.5546875" style="256" customWidth="1"/>
    <col min="8720" max="8720" width="14.44140625" style="256" customWidth="1"/>
    <col min="8721" max="8721" width="15.44140625" style="256" bestFit="1" customWidth="1"/>
    <col min="8722" max="8722" width="15.88671875" style="256" bestFit="1" customWidth="1"/>
    <col min="8723" max="8723" width="14.5546875" style="256" customWidth="1"/>
    <col min="8724" max="8724" width="17.5546875" style="256" customWidth="1"/>
    <col min="8725" max="8742" width="14.6640625" style="256" customWidth="1"/>
    <col min="8743" max="8956" width="11.44140625" style="256" customWidth="1"/>
    <col min="8957" max="8957" width="8.88671875" style="256"/>
    <col min="8958" max="8958" width="6" style="256" customWidth="1"/>
    <col min="8959" max="8959" width="16.5546875" style="256" customWidth="1"/>
    <col min="8960" max="8960" width="6.109375" style="256" customWidth="1"/>
    <col min="8961" max="8961" width="15.109375" style="256" customWidth="1"/>
    <col min="8962" max="8962" width="5.44140625" style="256" customWidth="1"/>
    <col min="8963" max="8963" width="10.88671875" style="256" customWidth="1"/>
    <col min="8964" max="8964" width="6.88671875" style="256" customWidth="1"/>
    <col min="8965" max="8965" width="14.44140625" style="256" customWidth="1"/>
    <col min="8966" max="8966" width="14.33203125" style="256" customWidth="1"/>
    <col min="8967" max="8967" width="5.6640625" style="256" customWidth="1"/>
    <col min="8968" max="8968" width="10" style="256" customWidth="1"/>
    <col min="8969" max="8969" width="11.33203125" style="256" customWidth="1"/>
    <col min="8970" max="8970" width="14.5546875" style="256" customWidth="1"/>
    <col min="8971" max="8971" width="13.6640625" style="256" customWidth="1"/>
    <col min="8972" max="8972" width="5.5546875" style="256" customWidth="1"/>
    <col min="8973" max="8973" width="12" style="256" customWidth="1"/>
    <col min="8974" max="8974" width="6.44140625" style="256" customWidth="1"/>
    <col min="8975" max="8975" width="14.5546875" style="256" customWidth="1"/>
    <col min="8976" max="8976" width="14.44140625" style="256" customWidth="1"/>
    <col min="8977" max="8977" width="15.44140625" style="256" bestFit="1" customWidth="1"/>
    <col min="8978" max="8978" width="15.88671875" style="256" bestFit="1" customWidth="1"/>
    <col min="8979" max="8979" width="14.5546875" style="256" customWidth="1"/>
    <col min="8980" max="8980" width="17.5546875" style="256" customWidth="1"/>
    <col min="8981" max="8998" width="14.6640625" style="256" customWidth="1"/>
    <col min="8999" max="9212" width="11.44140625" style="256" customWidth="1"/>
    <col min="9213" max="9213" width="8.88671875" style="256"/>
    <col min="9214" max="9214" width="6" style="256" customWidth="1"/>
    <col min="9215" max="9215" width="16.5546875" style="256" customWidth="1"/>
    <col min="9216" max="9216" width="6.109375" style="256" customWidth="1"/>
    <col min="9217" max="9217" width="15.109375" style="256" customWidth="1"/>
    <col min="9218" max="9218" width="5.44140625" style="256" customWidth="1"/>
    <col min="9219" max="9219" width="10.88671875" style="256" customWidth="1"/>
    <col min="9220" max="9220" width="6.88671875" style="256" customWidth="1"/>
    <col min="9221" max="9221" width="14.44140625" style="256" customWidth="1"/>
    <col min="9222" max="9222" width="14.33203125" style="256" customWidth="1"/>
    <col min="9223" max="9223" width="5.6640625" style="256" customWidth="1"/>
    <col min="9224" max="9224" width="10" style="256" customWidth="1"/>
    <col min="9225" max="9225" width="11.33203125" style="256" customWidth="1"/>
    <col min="9226" max="9226" width="14.5546875" style="256" customWidth="1"/>
    <col min="9227" max="9227" width="13.6640625" style="256" customWidth="1"/>
    <col min="9228" max="9228" width="5.5546875" style="256" customWidth="1"/>
    <col min="9229" max="9229" width="12" style="256" customWidth="1"/>
    <col min="9230" max="9230" width="6.44140625" style="256" customWidth="1"/>
    <col min="9231" max="9231" width="14.5546875" style="256" customWidth="1"/>
    <col min="9232" max="9232" width="14.44140625" style="256" customWidth="1"/>
    <col min="9233" max="9233" width="15.44140625" style="256" bestFit="1" customWidth="1"/>
    <col min="9234" max="9234" width="15.88671875" style="256" bestFit="1" customWidth="1"/>
    <col min="9235" max="9235" width="14.5546875" style="256" customWidth="1"/>
    <col min="9236" max="9236" width="17.5546875" style="256" customWidth="1"/>
    <col min="9237" max="9254" width="14.6640625" style="256" customWidth="1"/>
    <col min="9255" max="9468" width="11.44140625" style="256" customWidth="1"/>
    <col min="9469" max="9469" width="8.88671875" style="256"/>
    <col min="9470" max="9470" width="6" style="256" customWidth="1"/>
    <col min="9471" max="9471" width="16.5546875" style="256" customWidth="1"/>
    <col min="9472" max="9472" width="6.109375" style="256" customWidth="1"/>
    <col min="9473" max="9473" width="15.109375" style="256" customWidth="1"/>
    <col min="9474" max="9474" width="5.44140625" style="256" customWidth="1"/>
    <col min="9475" max="9475" width="10.88671875" style="256" customWidth="1"/>
    <col min="9476" max="9476" width="6.88671875" style="256" customWidth="1"/>
    <col min="9477" max="9477" width="14.44140625" style="256" customWidth="1"/>
    <col min="9478" max="9478" width="14.33203125" style="256" customWidth="1"/>
    <col min="9479" max="9479" width="5.6640625" style="256" customWidth="1"/>
    <col min="9480" max="9480" width="10" style="256" customWidth="1"/>
    <col min="9481" max="9481" width="11.33203125" style="256" customWidth="1"/>
    <col min="9482" max="9482" width="14.5546875" style="256" customWidth="1"/>
    <col min="9483" max="9483" width="13.6640625" style="256" customWidth="1"/>
    <col min="9484" max="9484" width="5.5546875" style="256" customWidth="1"/>
    <col min="9485" max="9485" width="12" style="256" customWidth="1"/>
    <col min="9486" max="9486" width="6.44140625" style="256" customWidth="1"/>
    <col min="9487" max="9487" width="14.5546875" style="256" customWidth="1"/>
    <col min="9488" max="9488" width="14.44140625" style="256" customWidth="1"/>
    <col min="9489" max="9489" width="15.44140625" style="256" bestFit="1" customWidth="1"/>
    <col min="9490" max="9490" width="15.88671875" style="256" bestFit="1" customWidth="1"/>
    <col min="9491" max="9491" width="14.5546875" style="256" customWidth="1"/>
    <col min="9492" max="9492" width="17.5546875" style="256" customWidth="1"/>
    <col min="9493" max="9510" width="14.6640625" style="256" customWidth="1"/>
    <col min="9511" max="9724" width="11.44140625" style="256" customWidth="1"/>
    <col min="9725" max="9725" width="8.88671875" style="256"/>
    <col min="9726" max="9726" width="6" style="256" customWidth="1"/>
    <col min="9727" max="9727" width="16.5546875" style="256" customWidth="1"/>
    <col min="9728" max="9728" width="6.109375" style="256" customWidth="1"/>
    <col min="9729" max="9729" width="15.109375" style="256" customWidth="1"/>
    <col min="9730" max="9730" width="5.44140625" style="256" customWidth="1"/>
    <col min="9731" max="9731" width="10.88671875" style="256" customWidth="1"/>
    <col min="9732" max="9732" width="6.88671875" style="256" customWidth="1"/>
    <col min="9733" max="9733" width="14.44140625" style="256" customWidth="1"/>
    <col min="9734" max="9734" width="14.33203125" style="256" customWidth="1"/>
    <col min="9735" max="9735" width="5.6640625" style="256" customWidth="1"/>
    <col min="9736" max="9736" width="10" style="256" customWidth="1"/>
    <col min="9737" max="9737" width="11.33203125" style="256" customWidth="1"/>
    <col min="9738" max="9738" width="14.5546875" style="256" customWidth="1"/>
    <col min="9739" max="9739" width="13.6640625" style="256" customWidth="1"/>
    <col min="9740" max="9740" width="5.5546875" style="256" customWidth="1"/>
    <col min="9741" max="9741" width="12" style="256" customWidth="1"/>
    <col min="9742" max="9742" width="6.44140625" style="256" customWidth="1"/>
    <col min="9743" max="9743" width="14.5546875" style="256" customWidth="1"/>
    <col min="9744" max="9744" width="14.44140625" style="256" customWidth="1"/>
    <col min="9745" max="9745" width="15.44140625" style="256" bestFit="1" customWidth="1"/>
    <col min="9746" max="9746" width="15.88671875" style="256" bestFit="1" customWidth="1"/>
    <col min="9747" max="9747" width="14.5546875" style="256" customWidth="1"/>
    <col min="9748" max="9748" width="17.5546875" style="256" customWidth="1"/>
    <col min="9749" max="9766" width="14.6640625" style="256" customWidth="1"/>
    <col min="9767" max="9980" width="11.44140625" style="256" customWidth="1"/>
    <col min="9981" max="9981" width="8.88671875" style="256"/>
    <col min="9982" max="9982" width="6" style="256" customWidth="1"/>
    <col min="9983" max="9983" width="16.5546875" style="256" customWidth="1"/>
    <col min="9984" max="9984" width="6.109375" style="256" customWidth="1"/>
    <col min="9985" max="9985" width="15.109375" style="256" customWidth="1"/>
    <col min="9986" max="9986" width="5.44140625" style="256" customWidth="1"/>
    <col min="9987" max="9987" width="10.88671875" style="256" customWidth="1"/>
    <col min="9988" max="9988" width="6.88671875" style="256" customWidth="1"/>
    <col min="9989" max="9989" width="14.44140625" style="256" customWidth="1"/>
    <col min="9990" max="9990" width="14.33203125" style="256" customWidth="1"/>
    <col min="9991" max="9991" width="5.6640625" style="256" customWidth="1"/>
    <col min="9992" max="9992" width="10" style="256" customWidth="1"/>
    <col min="9993" max="9993" width="11.33203125" style="256" customWidth="1"/>
    <col min="9994" max="9994" width="14.5546875" style="256" customWidth="1"/>
    <col min="9995" max="9995" width="13.6640625" style="256" customWidth="1"/>
    <col min="9996" max="9996" width="5.5546875" style="256" customWidth="1"/>
    <col min="9997" max="9997" width="12" style="256" customWidth="1"/>
    <col min="9998" max="9998" width="6.44140625" style="256" customWidth="1"/>
    <col min="9999" max="9999" width="14.5546875" style="256" customWidth="1"/>
    <col min="10000" max="10000" width="14.44140625" style="256" customWidth="1"/>
    <col min="10001" max="10001" width="15.44140625" style="256" bestFit="1" customWidth="1"/>
    <col min="10002" max="10002" width="15.88671875" style="256" bestFit="1" customWidth="1"/>
    <col min="10003" max="10003" width="14.5546875" style="256" customWidth="1"/>
    <col min="10004" max="10004" width="17.5546875" style="256" customWidth="1"/>
    <col min="10005" max="10022" width="14.6640625" style="256" customWidth="1"/>
    <col min="10023" max="10236" width="11.44140625" style="256" customWidth="1"/>
    <col min="10237" max="10237" width="8.88671875" style="256"/>
    <col min="10238" max="10238" width="6" style="256" customWidth="1"/>
    <col min="10239" max="10239" width="16.5546875" style="256" customWidth="1"/>
    <col min="10240" max="10240" width="6.109375" style="256" customWidth="1"/>
    <col min="10241" max="10241" width="15.109375" style="256" customWidth="1"/>
    <col min="10242" max="10242" width="5.44140625" style="256" customWidth="1"/>
    <col min="10243" max="10243" width="10.88671875" style="256" customWidth="1"/>
    <col min="10244" max="10244" width="6.88671875" style="256" customWidth="1"/>
    <col min="10245" max="10245" width="14.44140625" style="256" customWidth="1"/>
    <col min="10246" max="10246" width="14.33203125" style="256" customWidth="1"/>
    <col min="10247" max="10247" width="5.6640625" style="256" customWidth="1"/>
    <col min="10248" max="10248" width="10" style="256" customWidth="1"/>
    <col min="10249" max="10249" width="11.33203125" style="256" customWidth="1"/>
    <col min="10250" max="10250" width="14.5546875" style="256" customWidth="1"/>
    <col min="10251" max="10251" width="13.6640625" style="256" customWidth="1"/>
    <col min="10252" max="10252" width="5.5546875" style="256" customWidth="1"/>
    <col min="10253" max="10253" width="12" style="256" customWidth="1"/>
    <col min="10254" max="10254" width="6.44140625" style="256" customWidth="1"/>
    <col min="10255" max="10255" width="14.5546875" style="256" customWidth="1"/>
    <col min="10256" max="10256" width="14.44140625" style="256" customWidth="1"/>
    <col min="10257" max="10257" width="15.44140625" style="256" bestFit="1" customWidth="1"/>
    <col min="10258" max="10258" width="15.88671875" style="256" bestFit="1" customWidth="1"/>
    <col min="10259" max="10259" width="14.5546875" style="256" customWidth="1"/>
    <col min="10260" max="10260" width="17.5546875" style="256" customWidth="1"/>
    <col min="10261" max="10278" width="14.6640625" style="256" customWidth="1"/>
    <col min="10279" max="10492" width="11.44140625" style="256" customWidth="1"/>
    <col min="10493" max="10493" width="8.88671875" style="256"/>
    <col min="10494" max="10494" width="6" style="256" customWidth="1"/>
    <col min="10495" max="10495" width="16.5546875" style="256" customWidth="1"/>
    <col min="10496" max="10496" width="6.109375" style="256" customWidth="1"/>
    <col min="10497" max="10497" width="15.109375" style="256" customWidth="1"/>
    <col min="10498" max="10498" width="5.44140625" style="256" customWidth="1"/>
    <col min="10499" max="10499" width="10.88671875" style="256" customWidth="1"/>
    <col min="10500" max="10500" width="6.88671875" style="256" customWidth="1"/>
    <col min="10501" max="10501" width="14.44140625" style="256" customWidth="1"/>
    <col min="10502" max="10502" width="14.33203125" style="256" customWidth="1"/>
    <col min="10503" max="10503" width="5.6640625" style="256" customWidth="1"/>
    <col min="10504" max="10504" width="10" style="256" customWidth="1"/>
    <col min="10505" max="10505" width="11.33203125" style="256" customWidth="1"/>
    <col min="10506" max="10506" width="14.5546875" style="256" customWidth="1"/>
    <col min="10507" max="10507" width="13.6640625" style="256" customWidth="1"/>
    <col min="10508" max="10508" width="5.5546875" style="256" customWidth="1"/>
    <col min="10509" max="10509" width="12" style="256" customWidth="1"/>
    <col min="10510" max="10510" width="6.44140625" style="256" customWidth="1"/>
    <col min="10511" max="10511" width="14.5546875" style="256" customWidth="1"/>
    <col min="10512" max="10512" width="14.44140625" style="256" customWidth="1"/>
    <col min="10513" max="10513" width="15.44140625" style="256" bestFit="1" customWidth="1"/>
    <col min="10514" max="10514" width="15.88671875" style="256" bestFit="1" customWidth="1"/>
    <col min="10515" max="10515" width="14.5546875" style="256" customWidth="1"/>
    <col min="10516" max="10516" width="17.5546875" style="256" customWidth="1"/>
    <col min="10517" max="10534" width="14.6640625" style="256" customWidth="1"/>
    <col min="10535" max="10748" width="11.44140625" style="256" customWidth="1"/>
    <col min="10749" max="10749" width="8.88671875" style="256"/>
    <col min="10750" max="10750" width="6" style="256" customWidth="1"/>
    <col min="10751" max="10751" width="16.5546875" style="256" customWidth="1"/>
    <col min="10752" max="10752" width="6.109375" style="256" customWidth="1"/>
    <col min="10753" max="10753" width="15.109375" style="256" customWidth="1"/>
    <col min="10754" max="10754" width="5.44140625" style="256" customWidth="1"/>
    <col min="10755" max="10755" width="10.88671875" style="256" customWidth="1"/>
    <col min="10756" max="10756" width="6.88671875" style="256" customWidth="1"/>
    <col min="10757" max="10757" width="14.44140625" style="256" customWidth="1"/>
    <col min="10758" max="10758" width="14.33203125" style="256" customWidth="1"/>
    <col min="10759" max="10759" width="5.6640625" style="256" customWidth="1"/>
    <col min="10760" max="10760" width="10" style="256" customWidth="1"/>
    <col min="10761" max="10761" width="11.33203125" style="256" customWidth="1"/>
    <col min="10762" max="10762" width="14.5546875" style="256" customWidth="1"/>
    <col min="10763" max="10763" width="13.6640625" style="256" customWidth="1"/>
    <col min="10764" max="10764" width="5.5546875" style="256" customWidth="1"/>
    <col min="10765" max="10765" width="12" style="256" customWidth="1"/>
    <col min="10766" max="10766" width="6.44140625" style="256" customWidth="1"/>
    <col min="10767" max="10767" width="14.5546875" style="256" customWidth="1"/>
    <col min="10768" max="10768" width="14.44140625" style="256" customWidth="1"/>
    <col min="10769" max="10769" width="15.44140625" style="256" bestFit="1" customWidth="1"/>
    <col min="10770" max="10770" width="15.88671875" style="256" bestFit="1" customWidth="1"/>
    <col min="10771" max="10771" width="14.5546875" style="256" customWidth="1"/>
    <col min="10772" max="10772" width="17.5546875" style="256" customWidth="1"/>
    <col min="10773" max="10790" width="14.6640625" style="256" customWidth="1"/>
    <col min="10791" max="11004" width="11.44140625" style="256" customWidth="1"/>
    <col min="11005" max="11005" width="8.88671875" style="256"/>
    <col min="11006" max="11006" width="6" style="256" customWidth="1"/>
    <col min="11007" max="11007" width="16.5546875" style="256" customWidth="1"/>
    <col min="11008" max="11008" width="6.109375" style="256" customWidth="1"/>
    <col min="11009" max="11009" width="15.109375" style="256" customWidth="1"/>
    <col min="11010" max="11010" width="5.44140625" style="256" customWidth="1"/>
    <col min="11011" max="11011" width="10.88671875" style="256" customWidth="1"/>
    <col min="11012" max="11012" width="6.88671875" style="256" customWidth="1"/>
    <col min="11013" max="11013" width="14.44140625" style="256" customWidth="1"/>
    <col min="11014" max="11014" width="14.33203125" style="256" customWidth="1"/>
    <col min="11015" max="11015" width="5.6640625" style="256" customWidth="1"/>
    <col min="11016" max="11016" width="10" style="256" customWidth="1"/>
    <col min="11017" max="11017" width="11.33203125" style="256" customWidth="1"/>
    <col min="11018" max="11018" width="14.5546875" style="256" customWidth="1"/>
    <col min="11019" max="11019" width="13.6640625" style="256" customWidth="1"/>
    <col min="11020" max="11020" width="5.5546875" style="256" customWidth="1"/>
    <col min="11021" max="11021" width="12" style="256" customWidth="1"/>
    <col min="11022" max="11022" width="6.44140625" style="256" customWidth="1"/>
    <col min="11023" max="11023" width="14.5546875" style="256" customWidth="1"/>
    <col min="11024" max="11024" width="14.44140625" style="256" customWidth="1"/>
    <col min="11025" max="11025" width="15.44140625" style="256" bestFit="1" customWidth="1"/>
    <col min="11026" max="11026" width="15.88671875" style="256" bestFit="1" customWidth="1"/>
    <col min="11027" max="11027" width="14.5546875" style="256" customWidth="1"/>
    <col min="11028" max="11028" width="17.5546875" style="256" customWidth="1"/>
    <col min="11029" max="11046" width="14.6640625" style="256" customWidth="1"/>
    <col min="11047" max="11260" width="11.44140625" style="256" customWidth="1"/>
    <col min="11261" max="11261" width="8.88671875" style="256"/>
    <col min="11262" max="11262" width="6" style="256" customWidth="1"/>
    <col min="11263" max="11263" width="16.5546875" style="256" customWidth="1"/>
    <col min="11264" max="11264" width="6.109375" style="256" customWidth="1"/>
    <col min="11265" max="11265" width="15.109375" style="256" customWidth="1"/>
    <col min="11266" max="11266" width="5.44140625" style="256" customWidth="1"/>
    <col min="11267" max="11267" width="10.88671875" style="256" customWidth="1"/>
    <col min="11268" max="11268" width="6.88671875" style="256" customWidth="1"/>
    <col min="11269" max="11269" width="14.44140625" style="256" customWidth="1"/>
    <col min="11270" max="11270" width="14.33203125" style="256" customWidth="1"/>
    <col min="11271" max="11271" width="5.6640625" style="256" customWidth="1"/>
    <col min="11272" max="11272" width="10" style="256" customWidth="1"/>
    <col min="11273" max="11273" width="11.33203125" style="256" customWidth="1"/>
    <col min="11274" max="11274" width="14.5546875" style="256" customWidth="1"/>
    <col min="11275" max="11275" width="13.6640625" style="256" customWidth="1"/>
    <col min="11276" max="11276" width="5.5546875" style="256" customWidth="1"/>
    <col min="11277" max="11277" width="12" style="256" customWidth="1"/>
    <col min="11278" max="11278" width="6.44140625" style="256" customWidth="1"/>
    <col min="11279" max="11279" width="14.5546875" style="256" customWidth="1"/>
    <col min="11280" max="11280" width="14.44140625" style="256" customWidth="1"/>
    <col min="11281" max="11281" width="15.44140625" style="256" bestFit="1" customWidth="1"/>
    <col min="11282" max="11282" width="15.88671875" style="256" bestFit="1" customWidth="1"/>
    <col min="11283" max="11283" width="14.5546875" style="256" customWidth="1"/>
    <col min="11284" max="11284" width="17.5546875" style="256" customWidth="1"/>
    <col min="11285" max="11302" width="14.6640625" style="256" customWidth="1"/>
    <col min="11303" max="11516" width="11.44140625" style="256" customWidth="1"/>
    <col min="11517" max="11517" width="8.88671875" style="256"/>
    <col min="11518" max="11518" width="6" style="256" customWidth="1"/>
    <col min="11519" max="11519" width="16.5546875" style="256" customWidth="1"/>
    <col min="11520" max="11520" width="6.109375" style="256" customWidth="1"/>
    <col min="11521" max="11521" width="15.109375" style="256" customWidth="1"/>
    <col min="11522" max="11522" width="5.44140625" style="256" customWidth="1"/>
    <col min="11523" max="11523" width="10.88671875" style="256" customWidth="1"/>
    <col min="11524" max="11524" width="6.88671875" style="256" customWidth="1"/>
    <col min="11525" max="11525" width="14.44140625" style="256" customWidth="1"/>
    <col min="11526" max="11526" width="14.33203125" style="256" customWidth="1"/>
    <col min="11527" max="11527" width="5.6640625" style="256" customWidth="1"/>
    <col min="11528" max="11528" width="10" style="256" customWidth="1"/>
    <col min="11529" max="11529" width="11.33203125" style="256" customWidth="1"/>
    <col min="11530" max="11530" width="14.5546875" style="256" customWidth="1"/>
    <col min="11531" max="11531" width="13.6640625" style="256" customWidth="1"/>
    <col min="11532" max="11532" width="5.5546875" style="256" customWidth="1"/>
    <col min="11533" max="11533" width="12" style="256" customWidth="1"/>
    <col min="11534" max="11534" width="6.44140625" style="256" customWidth="1"/>
    <col min="11535" max="11535" width="14.5546875" style="256" customWidth="1"/>
    <col min="11536" max="11536" width="14.44140625" style="256" customWidth="1"/>
    <col min="11537" max="11537" width="15.44140625" style="256" bestFit="1" customWidth="1"/>
    <col min="11538" max="11538" width="15.88671875" style="256" bestFit="1" customWidth="1"/>
    <col min="11539" max="11539" width="14.5546875" style="256" customWidth="1"/>
    <col min="11540" max="11540" width="17.5546875" style="256" customWidth="1"/>
    <col min="11541" max="11558" width="14.6640625" style="256" customWidth="1"/>
    <col min="11559" max="11772" width="11.44140625" style="256" customWidth="1"/>
    <col min="11773" max="11773" width="8.88671875" style="256"/>
    <col min="11774" max="11774" width="6" style="256" customWidth="1"/>
    <col min="11775" max="11775" width="16.5546875" style="256" customWidth="1"/>
    <col min="11776" max="11776" width="6.109375" style="256" customWidth="1"/>
    <col min="11777" max="11777" width="15.109375" style="256" customWidth="1"/>
    <col min="11778" max="11778" width="5.44140625" style="256" customWidth="1"/>
    <col min="11779" max="11779" width="10.88671875" style="256" customWidth="1"/>
    <col min="11780" max="11780" width="6.88671875" style="256" customWidth="1"/>
    <col min="11781" max="11781" width="14.44140625" style="256" customWidth="1"/>
    <col min="11782" max="11782" width="14.33203125" style="256" customWidth="1"/>
    <col min="11783" max="11783" width="5.6640625" style="256" customWidth="1"/>
    <col min="11784" max="11784" width="10" style="256" customWidth="1"/>
    <col min="11785" max="11785" width="11.33203125" style="256" customWidth="1"/>
    <col min="11786" max="11786" width="14.5546875" style="256" customWidth="1"/>
    <col min="11787" max="11787" width="13.6640625" style="256" customWidth="1"/>
    <col min="11788" max="11788" width="5.5546875" style="256" customWidth="1"/>
    <col min="11789" max="11789" width="12" style="256" customWidth="1"/>
    <col min="11790" max="11790" width="6.44140625" style="256" customWidth="1"/>
    <col min="11791" max="11791" width="14.5546875" style="256" customWidth="1"/>
    <col min="11792" max="11792" width="14.44140625" style="256" customWidth="1"/>
    <col min="11793" max="11793" width="15.44140625" style="256" bestFit="1" customWidth="1"/>
    <col min="11794" max="11794" width="15.88671875" style="256" bestFit="1" customWidth="1"/>
    <col min="11795" max="11795" width="14.5546875" style="256" customWidth="1"/>
    <col min="11796" max="11796" width="17.5546875" style="256" customWidth="1"/>
    <col min="11797" max="11814" width="14.6640625" style="256" customWidth="1"/>
    <col min="11815" max="12028" width="11.44140625" style="256" customWidth="1"/>
    <col min="12029" max="12029" width="8.88671875" style="256"/>
    <col min="12030" max="12030" width="6" style="256" customWidth="1"/>
    <col min="12031" max="12031" width="16.5546875" style="256" customWidth="1"/>
    <col min="12032" max="12032" width="6.109375" style="256" customWidth="1"/>
    <col min="12033" max="12033" width="15.109375" style="256" customWidth="1"/>
    <col min="12034" max="12034" width="5.44140625" style="256" customWidth="1"/>
    <col min="12035" max="12035" width="10.88671875" style="256" customWidth="1"/>
    <col min="12036" max="12036" width="6.88671875" style="256" customWidth="1"/>
    <col min="12037" max="12037" width="14.44140625" style="256" customWidth="1"/>
    <col min="12038" max="12038" width="14.33203125" style="256" customWidth="1"/>
    <col min="12039" max="12039" width="5.6640625" style="256" customWidth="1"/>
    <col min="12040" max="12040" width="10" style="256" customWidth="1"/>
    <col min="12041" max="12041" width="11.33203125" style="256" customWidth="1"/>
    <col min="12042" max="12042" width="14.5546875" style="256" customWidth="1"/>
    <col min="12043" max="12043" width="13.6640625" style="256" customWidth="1"/>
    <col min="12044" max="12044" width="5.5546875" style="256" customWidth="1"/>
    <col min="12045" max="12045" width="12" style="256" customWidth="1"/>
    <col min="12046" max="12046" width="6.44140625" style="256" customWidth="1"/>
    <col min="12047" max="12047" width="14.5546875" style="256" customWidth="1"/>
    <col min="12048" max="12048" width="14.44140625" style="256" customWidth="1"/>
    <col min="12049" max="12049" width="15.44140625" style="256" bestFit="1" customWidth="1"/>
    <col min="12050" max="12050" width="15.88671875" style="256" bestFit="1" customWidth="1"/>
    <col min="12051" max="12051" width="14.5546875" style="256" customWidth="1"/>
    <col min="12052" max="12052" width="17.5546875" style="256" customWidth="1"/>
    <col min="12053" max="12070" width="14.6640625" style="256" customWidth="1"/>
    <col min="12071" max="12284" width="11.44140625" style="256" customWidth="1"/>
    <col min="12285" max="12285" width="8.88671875" style="256"/>
    <col min="12286" max="12286" width="6" style="256" customWidth="1"/>
    <col min="12287" max="12287" width="16.5546875" style="256" customWidth="1"/>
    <col min="12288" max="12288" width="6.109375" style="256" customWidth="1"/>
    <col min="12289" max="12289" width="15.109375" style="256" customWidth="1"/>
    <col min="12290" max="12290" width="5.44140625" style="256" customWidth="1"/>
    <col min="12291" max="12291" width="10.88671875" style="256" customWidth="1"/>
    <col min="12292" max="12292" width="6.88671875" style="256" customWidth="1"/>
    <col min="12293" max="12293" width="14.44140625" style="256" customWidth="1"/>
    <col min="12294" max="12294" width="14.33203125" style="256" customWidth="1"/>
    <col min="12295" max="12295" width="5.6640625" style="256" customWidth="1"/>
    <col min="12296" max="12296" width="10" style="256" customWidth="1"/>
    <col min="12297" max="12297" width="11.33203125" style="256" customWidth="1"/>
    <col min="12298" max="12298" width="14.5546875" style="256" customWidth="1"/>
    <col min="12299" max="12299" width="13.6640625" style="256" customWidth="1"/>
    <col min="12300" max="12300" width="5.5546875" style="256" customWidth="1"/>
    <col min="12301" max="12301" width="12" style="256" customWidth="1"/>
    <col min="12302" max="12302" width="6.44140625" style="256" customWidth="1"/>
    <col min="12303" max="12303" width="14.5546875" style="256" customWidth="1"/>
    <col min="12304" max="12304" width="14.44140625" style="256" customWidth="1"/>
    <col min="12305" max="12305" width="15.44140625" style="256" bestFit="1" customWidth="1"/>
    <col min="12306" max="12306" width="15.88671875" style="256" bestFit="1" customWidth="1"/>
    <col min="12307" max="12307" width="14.5546875" style="256" customWidth="1"/>
    <col min="12308" max="12308" width="17.5546875" style="256" customWidth="1"/>
    <col min="12309" max="12326" width="14.6640625" style="256" customWidth="1"/>
    <col min="12327" max="12540" width="11.44140625" style="256" customWidth="1"/>
    <col min="12541" max="12541" width="8.88671875" style="256"/>
    <col min="12542" max="12542" width="6" style="256" customWidth="1"/>
    <col min="12543" max="12543" width="16.5546875" style="256" customWidth="1"/>
    <col min="12544" max="12544" width="6.109375" style="256" customWidth="1"/>
    <col min="12545" max="12545" width="15.109375" style="256" customWidth="1"/>
    <col min="12546" max="12546" width="5.44140625" style="256" customWidth="1"/>
    <col min="12547" max="12547" width="10.88671875" style="256" customWidth="1"/>
    <col min="12548" max="12548" width="6.88671875" style="256" customWidth="1"/>
    <col min="12549" max="12549" width="14.44140625" style="256" customWidth="1"/>
    <col min="12550" max="12550" width="14.33203125" style="256" customWidth="1"/>
    <col min="12551" max="12551" width="5.6640625" style="256" customWidth="1"/>
    <col min="12552" max="12552" width="10" style="256" customWidth="1"/>
    <col min="12553" max="12553" width="11.33203125" style="256" customWidth="1"/>
    <col min="12554" max="12554" width="14.5546875" style="256" customWidth="1"/>
    <col min="12555" max="12555" width="13.6640625" style="256" customWidth="1"/>
    <col min="12556" max="12556" width="5.5546875" style="256" customWidth="1"/>
    <col min="12557" max="12557" width="12" style="256" customWidth="1"/>
    <col min="12558" max="12558" width="6.44140625" style="256" customWidth="1"/>
    <col min="12559" max="12559" width="14.5546875" style="256" customWidth="1"/>
    <col min="12560" max="12560" width="14.44140625" style="256" customWidth="1"/>
    <col min="12561" max="12561" width="15.44140625" style="256" bestFit="1" customWidth="1"/>
    <col min="12562" max="12562" width="15.88671875" style="256" bestFit="1" customWidth="1"/>
    <col min="12563" max="12563" width="14.5546875" style="256" customWidth="1"/>
    <col min="12564" max="12564" width="17.5546875" style="256" customWidth="1"/>
    <col min="12565" max="12582" width="14.6640625" style="256" customWidth="1"/>
    <col min="12583" max="12796" width="11.44140625" style="256" customWidth="1"/>
    <col min="12797" max="12797" width="8.88671875" style="256"/>
    <col min="12798" max="12798" width="6" style="256" customWidth="1"/>
    <col min="12799" max="12799" width="16.5546875" style="256" customWidth="1"/>
    <col min="12800" max="12800" width="6.109375" style="256" customWidth="1"/>
    <col min="12801" max="12801" width="15.109375" style="256" customWidth="1"/>
    <col min="12802" max="12802" width="5.44140625" style="256" customWidth="1"/>
    <col min="12803" max="12803" width="10.88671875" style="256" customWidth="1"/>
    <col min="12804" max="12804" width="6.88671875" style="256" customWidth="1"/>
    <col min="12805" max="12805" width="14.44140625" style="256" customWidth="1"/>
    <col min="12806" max="12806" width="14.33203125" style="256" customWidth="1"/>
    <col min="12807" max="12807" width="5.6640625" style="256" customWidth="1"/>
    <col min="12808" max="12808" width="10" style="256" customWidth="1"/>
    <col min="12809" max="12809" width="11.33203125" style="256" customWidth="1"/>
    <col min="12810" max="12810" width="14.5546875" style="256" customWidth="1"/>
    <col min="12811" max="12811" width="13.6640625" style="256" customWidth="1"/>
    <col min="12812" max="12812" width="5.5546875" style="256" customWidth="1"/>
    <col min="12813" max="12813" width="12" style="256" customWidth="1"/>
    <col min="12814" max="12814" width="6.44140625" style="256" customWidth="1"/>
    <col min="12815" max="12815" width="14.5546875" style="256" customWidth="1"/>
    <col min="12816" max="12816" width="14.44140625" style="256" customWidth="1"/>
    <col min="12817" max="12817" width="15.44140625" style="256" bestFit="1" customWidth="1"/>
    <col min="12818" max="12818" width="15.88671875" style="256" bestFit="1" customWidth="1"/>
    <col min="12819" max="12819" width="14.5546875" style="256" customWidth="1"/>
    <col min="12820" max="12820" width="17.5546875" style="256" customWidth="1"/>
    <col min="12821" max="12838" width="14.6640625" style="256" customWidth="1"/>
    <col min="12839" max="13052" width="11.44140625" style="256" customWidth="1"/>
    <col min="13053" max="13053" width="8.88671875" style="256"/>
    <col min="13054" max="13054" width="6" style="256" customWidth="1"/>
    <col min="13055" max="13055" width="16.5546875" style="256" customWidth="1"/>
    <col min="13056" max="13056" width="6.109375" style="256" customWidth="1"/>
    <col min="13057" max="13057" width="15.109375" style="256" customWidth="1"/>
    <col min="13058" max="13058" width="5.44140625" style="256" customWidth="1"/>
    <col min="13059" max="13059" width="10.88671875" style="256" customWidth="1"/>
    <col min="13060" max="13060" width="6.88671875" style="256" customWidth="1"/>
    <col min="13061" max="13061" width="14.44140625" style="256" customWidth="1"/>
    <col min="13062" max="13062" width="14.33203125" style="256" customWidth="1"/>
    <col min="13063" max="13063" width="5.6640625" style="256" customWidth="1"/>
    <col min="13064" max="13064" width="10" style="256" customWidth="1"/>
    <col min="13065" max="13065" width="11.33203125" style="256" customWidth="1"/>
    <col min="13066" max="13066" width="14.5546875" style="256" customWidth="1"/>
    <col min="13067" max="13067" width="13.6640625" style="256" customWidth="1"/>
    <col min="13068" max="13068" width="5.5546875" style="256" customWidth="1"/>
    <col min="13069" max="13069" width="12" style="256" customWidth="1"/>
    <col min="13070" max="13070" width="6.44140625" style="256" customWidth="1"/>
    <col min="13071" max="13071" width="14.5546875" style="256" customWidth="1"/>
    <col min="13072" max="13072" width="14.44140625" style="256" customWidth="1"/>
    <col min="13073" max="13073" width="15.44140625" style="256" bestFit="1" customWidth="1"/>
    <col min="13074" max="13074" width="15.88671875" style="256" bestFit="1" customWidth="1"/>
    <col min="13075" max="13075" width="14.5546875" style="256" customWidth="1"/>
    <col min="13076" max="13076" width="17.5546875" style="256" customWidth="1"/>
    <col min="13077" max="13094" width="14.6640625" style="256" customWidth="1"/>
    <col min="13095" max="13308" width="11.44140625" style="256" customWidth="1"/>
    <col min="13309" max="13309" width="8.88671875" style="256"/>
    <col min="13310" max="13310" width="6" style="256" customWidth="1"/>
    <col min="13311" max="13311" width="16.5546875" style="256" customWidth="1"/>
    <col min="13312" max="13312" width="6.109375" style="256" customWidth="1"/>
    <col min="13313" max="13313" width="15.109375" style="256" customWidth="1"/>
    <col min="13314" max="13314" width="5.44140625" style="256" customWidth="1"/>
    <col min="13315" max="13315" width="10.88671875" style="256" customWidth="1"/>
    <col min="13316" max="13316" width="6.88671875" style="256" customWidth="1"/>
    <col min="13317" max="13317" width="14.44140625" style="256" customWidth="1"/>
    <col min="13318" max="13318" width="14.33203125" style="256" customWidth="1"/>
    <col min="13319" max="13319" width="5.6640625" style="256" customWidth="1"/>
    <col min="13320" max="13320" width="10" style="256" customWidth="1"/>
    <col min="13321" max="13321" width="11.33203125" style="256" customWidth="1"/>
    <col min="13322" max="13322" width="14.5546875" style="256" customWidth="1"/>
    <col min="13323" max="13323" width="13.6640625" style="256" customWidth="1"/>
    <col min="13324" max="13324" width="5.5546875" style="256" customWidth="1"/>
    <col min="13325" max="13325" width="12" style="256" customWidth="1"/>
    <col min="13326" max="13326" width="6.44140625" style="256" customWidth="1"/>
    <col min="13327" max="13327" width="14.5546875" style="256" customWidth="1"/>
    <col min="13328" max="13328" width="14.44140625" style="256" customWidth="1"/>
    <col min="13329" max="13329" width="15.44140625" style="256" bestFit="1" customWidth="1"/>
    <col min="13330" max="13330" width="15.88671875" style="256" bestFit="1" customWidth="1"/>
    <col min="13331" max="13331" width="14.5546875" style="256" customWidth="1"/>
    <col min="13332" max="13332" width="17.5546875" style="256" customWidth="1"/>
    <col min="13333" max="13350" width="14.6640625" style="256" customWidth="1"/>
    <col min="13351" max="13564" width="11.44140625" style="256" customWidth="1"/>
    <col min="13565" max="13565" width="8.88671875" style="256"/>
    <col min="13566" max="13566" width="6" style="256" customWidth="1"/>
    <col min="13567" max="13567" width="16.5546875" style="256" customWidth="1"/>
    <col min="13568" max="13568" width="6.109375" style="256" customWidth="1"/>
    <col min="13569" max="13569" width="15.109375" style="256" customWidth="1"/>
    <col min="13570" max="13570" width="5.44140625" style="256" customWidth="1"/>
    <col min="13571" max="13571" width="10.88671875" style="256" customWidth="1"/>
    <col min="13572" max="13572" width="6.88671875" style="256" customWidth="1"/>
    <col min="13573" max="13573" width="14.44140625" style="256" customWidth="1"/>
    <col min="13574" max="13574" width="14.33203125" style="256" customWidth="1"/>
    <col min="13575" max="13575" width="5.6640625" style="256" customWidth="1"/>
    <col min="13576" max="13576" width="10" style="256" customWidth="1"/>
    <col min="13577" max="13577" width="11.33203125" style="256" customWidth="1"/>
    <col min="13578" max="13578" width="14.5546875" style="256" customWidth="1"/>
    <col min="13579" max="13579" width="13.6640625" style="256" customWidth="1"/>
    <col min="13580" max="13580" width="5.5546875" style="256" customWidth="1"/>
    <col min="13581" max="13581" width="12" style="256" customWidth="1"/>
    <col min="13582" max="13582" width="6.44140625" style="256" customWidth="1"/>
    <col min="13583" max="13583" width="14.5546875" style="256" customWidth="1"/>
    <col min="13584" max="13584" width="14.44140625" style="256" customWidth="1"/>
    <col min="13585" max="13585" width="15.44140625" style="256" bestFit="1" customWidth="1"/>
    <col min="13586" max="13586" width="15.88671875" style="256" bestFit="1" customWidth="1"/>
    <col min="13587" max="13587" width="14.5546875" style="256" customWidth="1"/>
    <col min="13588" max="13588" width="17.5546875" style="256" customWidth="1"/>
    <col min="13589" max="13606" width="14.6640625" style="256" customWidth="1"/>
    <col min="13607" max="13820" width="11.44140625" style="256" customWidth="1"/>
    <col min="13821" max="13821" width="8.88671875" style="256"/>
    <col min="13822" max="13822" width="6" style="256" customWidth="1"/>
    <col min="13823" max="13823" width="16.5546875" style="256" customWidth="1"/>
    <col min="13824" max="13824" width="6.109375" style="256" customWidth="1"/>
    <col min="13825" max="13825" width="15.109375" style="256" customWidth="1"/>
    <col min="13826" max="13826" width="5.44140625" style="256" customWidth="1"/>
    <col min="13827" max="13827" width="10.88671875" style="256" customWidth="1"/>
    <col min="13828" max="13828" width="6.88671875" style="256" customWidth="1"/>
    <col min="13829" max="13829" width="14.44140625" style="256" customWidth="1"/>
    <col min="13830" max="13830" width="14.33203125" style="256" customWidth="1"/>
    <col min="13831" max="13831" width="5.6640625" style="256" customWidth="1"/>
    <col min="13832" max="13832" width="10" style="256" customWidth="1"/>
    <col min="13833" max="13833" width="11.33203125" style="256" customWidth="1"/>
    <col min="13834" max="13834" width="14.5546875" style="256" customWidth="1"/>
    <col min="13835" max="13835" width="13.6640625" style="256" customWidth="1"/>
    <col min="13836" max="13836" width="5.5546875" style="256" customWidth="1"/>
    <col min="13837" max="13837" width="12" style="256" customWidth="1"/>
    <col min="13838" max="13838" width="6.44140625" style="256" customWidth="1"/>
    <col min="13839" max="13839" width="14.5546875" style="256" customWidth="1"/>
    <col min="13840" max="13840" width="14.44140625" style="256" customWidth="1"/>
    <col min="13841" max="13841" width="15.44140625" style="256" bestFit="1" customWidth="1"/>
    <col min="13842" max="13842" width="15.88671875" style="256" bestFit="1" customWidth="1"/>
    <col min="13843" max="13843" width="14.5546875" style="256" customWidth="1"/>
    <col min="13844" max="13844" width="17.5546875" style="256" customWidth="1"/>
    <col min="13845" max="13862" width="14.6640625" style="256" customWidth="1"/>
    <col min="13863" max="14076" width="11.44140625" style="256" customWidth="1"/>
    <col min="14077" max="14077" width="8.88671875" style="256"/>
    <col min="14078" max="14078" width="6" style="256" customWidth="1"/>
    <col min="14079" max="14079" width="16.5546875" style="256" customWidth="1"/>
    <col min="14080" max="14080" width="6.109375" style="256" customWidth="1"/>
    <col min="14081" max="14081" width="15.109375" style="256" customWidth="1"/>
    <col min="14082" max="14082" width="5.44140625" style="256" customWidth="1"/>
    <col min="14083" max="14083" width="10.88671875" style="256" customWidth="1"/>
    <col min="14084" max="14084" width="6.88671875" style="256" customWidth="1"/>
    <col min="14085" max="14085" width="14.44140625" style="256" customWidth="1"/>
    <col min="14086" max="14086" width="14.33203125" style="256" customWidth="1"/>
    <col min="14087" max="14087" width="5.6640625" style="256" customWidth="1"/>
    <col min="14088" max="14088" width="10" style="256" customWidth="1"/>
    <col min="14089" max="14089" width="11.33203125" style="256" customWidth="1"/>
    <col min="14090" max="14090" width="14.5546875" style="256" customWidth="1"/>
    <col min="14091" max="14091" width="13.6640625" style="256" customWidth="1"/>
    <col min="14092" max="14092" width="5.5546875" style="256" customWidth="1"/>
    <col min="14093" max="14093" width="12" style="256" customWidth="1"/>
    <col min="14094" max="14094" width="6.44140625" style="256" customWidth="1"/>
    <col min="14095" max="14095" width="14.5546875" style="256" customWidth="1"/>
    <col min="14096" max="14096" width="14.44140625" style="256" customWidth="1"/>
    <col min="14097" max="14097" width="15.44140625" style="256" bestFit="1" customWidth="1"/>
    <col min="14098" max="14098" width="15.88671875" style="256" bestFit="1" customWidth="1"/>
    <col min="14099" max="14099" width="14.5546875" style="256" customWidth="1"/>
    <col min="14100" max="14100" width="17.5546875" style="256" customWidth="1"/>
    <col min="14101" max="14118" width="14.6640625" style="256" customWidth="1"/>
    <col min="14119" max="14332" width="11.44140625" style="256" customWidth="1"/>
    <col min="14333" max="14333" width="8.88671875" style="256"/>
    <col min="14334" max="14334" width="6" style="256" customWidth="1"/>
    <col min="14335" max="14335" width="16.5546875" style="256" customWidth="1"/>
    <col min="14336" max="14336" width="6.109375" style="256" customWidth="1"/>
    <col min="14337" max="14337" width="15.109375" style="256" customWidth="1"/>
    <col min="14338" max="14338" width="5.44140625" style="256" customWidth="1"/>
    <col min="14339" max="14339" width="10.88671875" style="256" customWidth="1"/>
    <col min="14340" max="14340" width="6.88671875" style="256" customWidth="1"/>
    <col min="14341" max="14341" width="14.44140625" style="256" customWidth="1"/>
    <col min="14342" max="14342" width="14.33203125" style="256" customWidth="1"/>
    <col min="14343" max="14343" width="5.6640625" style="256" customWidth="1"/>
    <col min="14344" max="14344" width="10" style="256" customWidth="1"/>
    <col min="14345" max="14345" width="11.33203125" style="256" customWidth="1"/>
    <col min="14346" max="14346" width="14.5546875" style="256" customWidth="1"/>
    <col min="14347" max="14347" width="13.6640625" style="256" customWidth="1"/>
    <col min="14348" max="14348" width="5.5546875" style="256" customWidth="1"/>
    <col min="14349" max="14349" width="12" style="256" customWidth="1"/>
    <col min="14350" max="14350" width="6.44140625" style="256" customWidth="1"/>
    <col min="14351" max="14351" width="14.5546875" style="256" customWidth="1"/>
    <col min="14352" max="14352" width="14.44140625" style="256" customWidth="1"/>
    <col min="14353" max="14353" width="15.44140625" style="256" bestFit="1" customWidth="1"/>
    <col min="14354" max="14354" width="15.88671875" style="256" bestFit="1" customWidth="1"/>
    <col min="14355" max="14355" width="14.5546875" style="256" customWidth="1"/>
    <col min="14356" max="14356" width="17.5546875" style="256" customWidth="1"/>
    <col min="14357" max="14374" width="14.6640625" style="256" customWidth="1"/>
    <col min="14375" max="14588" width="11.44140625" style="256" customWidth="1"/>
    <col min="14589" max="14589" width="8.88671875" style="256"/>
    <col min="14590" max="14590" width="6" style="256" customWidth="1"/>
    <col min="14591" max="14591" width="16.5546875" style="256" customWidth="1"/>
    <col min="14592" max="14592" width="6.109375" style="256" customWidth="1"/>
    <col min="14593" max="14593" width="15.109375" style="256" customWidth="1"/>
    <col min="14594" max="14594" width="5.44140625" style="256" customWidth="1"/>
    <col min="14595" max="14595" width="10.88671875" style="256" customWidth="1"/>
    <col min="14596" max="14596" width="6.88671875" style="256" customWidth="1"/>
    <col min="14597" max="14597" width="14.44140625" style="256" customWidth="1"/>
    <col min="14598" max="14598" width="14.33203125" style="256" customWidth="1"/>
    <col min="14599" max="14599" width="5.6640625" style="256" customWidth="1"/>
    <col min="14600" max="14600" width="10" style="256" customWidth="1"/>
    <col min="14601" max="14601" width="11.33203125" style="256" customWidth="1"/>
    <col min="14602" max="14602" width="14.5546875" style="256" customWidth="1"/>
    <col min="14603" max="14603" width="13.6640625" style="256" customWidth="1"/>
    <col min="14604" max="14604" width="5.5546875" style="256" customWidth="1"/>
    <col min="14605" max="14605" width="12" style="256" customWidth="1"/>
    <col min="14606" max="14606" width="6.44140625" style="256" customWidth="1"/>
    <col min="14607" max="14607" width="14.5546875" style="256" customWidth="1"/>
    <col min="14608" max="14608" width="14.44140625" style="256" customWidth="1"/>
    <col min="14609" max="14609" width="15.44140625" style="256" bestFit="1" customWidth="1"/>
    <col min="14610" max="14610" width="15.88671875" style="256" bestFit="1" customWidth="1"/>
    <col min="14611" max="14611" width="14.5546875" style="256" customWidth="1"/>
    <col min="14612" max="14612" width="17.5546875" style="256" customWidth="1"/>
    <col min="14613" max="14630" width="14.6640625" style="256" customWidth="1"/>
    <col min="14631" max="14844" width="11.44140625" style="256" customWidth="1"/>
    <col min="14845" max="14845" width="8.88671875" style="256"/>
    <col min="14846" max="14846" width="6" style="256" customWidth="1"/>
    <col min="14847" max="14847" width="16.5546875" style="256" customWidth="1"/>
    <col min="14848" max="14848" width="6.109375" style="256" customWidth="1"/>
    <col min="14849" max="14849" width="15.109375" style="256" customWidth="1"/>
    <col min="14850" max="14850" width="5.44140625" style="256" customWidth="1"/>
    <col min="14851" max="14851" width="10.88671875" style="256" customWidth="1"/>
    <col min="14852" max="14852" width="6.88671875" style="256" customWidth="1"/>
    <col min="14853" max="14853" width="14.44140625" style="256" customWidth="1"/>
    <col min="14854" max="14854" width="14.33203125" style="256" customWidth="1"/>
    <col min="14855" max="14855" width="5.6640625" style="256" customWidth="1"/>
    <col min="14856" max="14856" width="10" style="256" customWidth="1"/>
    <col min="14857" max="14857" width="11.33203125" style="256" customWidth="1"/>
    <col min="14858" max="14858" width="14.5546875" style="256" customWidth="1"/>
    <col min="14859" max="14859" width="13.6640625" style="256" customWidth="1"/>
    <col min="14860" max="14860" width="5.5546875" style="256" customWidth="1"/>
    <col min="14861" max="14861" width="12" style="256" customWidth="1"/>
    <col min="14862" max="14862" width="6.44140625" style="256" customWidth="1"/>
    <col min="14863" max="14863" width="14.5546875" style="256" customWidth="1"/>
    <col min="14864" max="14864" width="14.44140625" style="256" customWidth="1"/>
    <col min="14865" max="14865" width="15.44140625" style="256" bestFit="1" customWidth="1"/>
    <col min="14866" max="14866" width="15.88671875" style="256" bestFit="1" customWidth="1"/>
    <col min="14867" max="14867" width="14.5546875" style="256" customWidth="1"/>
    <col min="14868" max="14868" width="17.5546875" style="256" customWidth="1"/>
    <col min="14869" max="14886" width="14.6640625" style="256" customWidth="1"/>
    <col min="14887" max="15100" width="11.44140625" style="256" customWidth="1"/>
    <col min="15101" max="15101" width="8.88671875" style="256"/>
    <col min="15102" max="15102" width="6" style="256" customWidth="1"/>
    <col min="15103" max="15103" width="16.5546875" style="256" customWidth="1"/>
    <col min="15104" max="15104" width="6.109375" style="256" customWidth="1"/>
    <col min="15105" max="15105" width="15.109375" style="256" customWidth="1"/>
    <col min="15106" max="15106" width="5.44140625" style="256" customWidth="1"/>
    <col min="15107" max="15107" width="10.88671875" style="256" customWidth="1"/>
    <col min="15108" max="15108" width="6.88671875" style="256" customWidth="1"/>
    <col min="15109" max="15109" width="14.44140625" style="256" customWidth="1"/>
    <col min="15110" max="15110" width="14.33203125" style="256" customWidth="1"/>
    <col min="15111" max="15111" width="5.6640625" style="256" customWidth="1"/>
    <col min="15112" max="15112" width="10" style="256" customWidth="1"/>
    <col min="15113" max="15113" width="11.33203125" style="256" customWidth="1"/>
    <col min="15114" max="15114" width="14.5546875" style="256" customWidth="1"/>
    <col min="15115" max="15115" width="13.6640625" style="256" customWidth="1"/>
    <col min="15116" max="15116" width="5.5546875" style="256" customWidth="1"/>
    <col min="15117" max="15117" width="12" style="256" customWidth="1"/>
    <col min="15118" max="15118" width="6.44140625" style="256" customWidth="1"/>
    <col min="15119" max="15119" width="14.5546875" style="256" customWidth="1"/>
    <col min="15120" max="15120" width="14.44140625" style="256" customWidth="1"/>
    <col min="15121" max="15121" width="15.44140625" style="256" bestFit="1" customWidth="1"/>
    <col min="15122" max="15122" width="15.88671875" style="256" bestFit="1" customWidth="1"/>
    <col min="15123" max="15123" width="14.5546875" style="256" customWidth="1"/>
    <col min="15124" max="15124" width="17.5546875" style="256" customWidth="1"/>
    <col min="15125" max="15142" width="14.6640625" style="256" customWidth="1"/>
    <col min="15143" max="15356" width="11.44140625" style="256" customWidth="1"/>
    <col min="15357" max="15357" width="8.88671875" style="256"/>
    <col min="15358" max="15358" width="6" style="256" customWidth="1"/>
    <col min="15359" max="15359" width="16.5546875" style="256" customWidth="1"/>
    <col min="15360" max="15360" width="6.109375" style="256" customWidth="1"/>
    <col min="15361" max="15361" width="15.109375" style="256" customWidth="1"/>
    <col min="15362" max="15362" width="5.44140625" style="256" customWidth="1"/>
    <col min="15363" max="15363" width="10.88671875" style="256" customWidth="1"/>
    <col min="15364" max="15364" width="6.88671875" style="256" customWidth="1"/>
    <col min="15365" max="15365" width="14.44140625" style="256" customWidth="1"/>
    <col min="15366" max="15366" width="14.33203125" style="256" customWidth="1"/>
    <col min="15367" max="15367" width="5.6640625" style="256" customWidth="1"/>
    <col min="15368" max="15368" width="10" style="256" customWidth="1"/>
    <col min="15369" max="15369" width="11.33203125" style="256" customWidth="1"/>
    <col min="15370" max="15370" width="14.5546875" style="256" customWidth="1"/>
    <col min="15371" max="15371" width="13.6640625" style="256" customWidth="1"/>
    <col min="15372" max="15372" width="5.5546875" style="256" customWidth="1"/>
    <col min="15373" max="15373" width="12" style="256" customWidth="1"/>
    <col min="15374" max="15374" width="6.44140625" style="256" customWidth="1"/>
    <col min="15375" max="15375" width="14.5546875" style="256" customWidth="1"/>
    <col min="15376" max="15376" width="14.44140625" style="256" customWidth="1"/>
    <col min="15377" max="15377" width="15.44140625" style="256" bestFit="1" customWidth="1"/>
    <col min="15378" max="15378" width="15.88671875" style="256" bestFit="1" customWidth="1"/>
    <col min="15379" max="15379" width="14.5546875" style="256" customWidth="1"/>
    <col min="15380" max="15380" width="17.5546875" style="256" customWidth="1"/>
    <col min="15381" max="15398" width="14.6640625" style="256" customWidth="1"/>
    <col min="15399" max="15612" width="11.44140625" style="256" customWidth="1"/>
    <col min="15613" max="15613" width="8.88671875" style="256"/>
    <col min="15614" max="15614" width="6" style="256" customWidth="1"/>
    <col min="15615" max="15615" width="16.5546875" style="256" customWidth="1"/>
    <col min="15616" max="15616" width="6.109375" style="256" customWidth="1"/>
    <col min="15617" max="15617" width="15.109375" style="256" customWidth="1"/>
    <col min="15618" max="15618" width="5.44140625" style="256" customWidth="1"/>
    <col min="15619" max="15619" width="10.88671875" style="256" customWidth="1"/>
    <col min="15620" max="15620" width="6.88671875" style="256" customWidth="1"/>
    <col min="15621" max="15621" width="14.44140625" style="256" customWidth="1"/>
    <col min="15622" max="15622" width="14.33203125" style="256" customWidth="1"/>
    <col min="15623" max="15623" width="5.6640625" style="256" customWidth="1"/>
    <col min="15624" max="15624" width="10" style="256" customWidth="1"/>
    <col min="15625" max="15625" width="11.33203125" style="256" customWidth="1"/>
    <col min="15626" max="15626" width="14.5546875" style="256" customWidth="1"/>
    <col min="15627" max="15627" width="13.6640625" style="256" customWidth="1"/>
    <col min="15628" max="15628" width="5.5546875" style="256" customWidth="1"/>
    <col min="15629" max="15629" width="12" style="256" customWidth="1"/>
    <col min="15630" max="15630" width="6.44140625" style="256" customWidth="1"/>
    <col min="15631" max="15631" width="14.5546875" style="256" customWidth="1"/>
    <col min="15632" max="15632" width="14.44140625" style="256" customWidth="1"/>
    <col min="15633" max="15633" width="15.44140625" style="256" bestFit="1" customWidth="1"/>
    <col min="15634" max="15634" width="15.88671875" style="256" bestFit="1" customWidth="1"/>
    <col min="15635" max="15635" width="14.5546875" style="256" customWidth="1"/>
    <col min="15636" max="15636" width="17.5546875" style="256" customWidth="1"/>
    <col min="15637" max="15654" width="14.6640625" style="256" customWidth="1"/>
    <col min="15655" max="15868" width="11.44140625" style="256" customWidth="1"/>
    <col min="15869" max="15869" width="8.88671875" style="256"/>
    <col min="15870" max="15870" width="6" style="256" customWidth="1"/>
    <col min="15871" max="15871" width="16.5546875" style="256" customWidth="1"/>
    <col min="15872" max="15872" width="6.109375" style="256" customWidth="1"/>
    <col min="15873" max="15873" width="15.109375" style="256" customWidth="1"/>
    <col min="15874" max="15874" width="5.44140625" style="256" customWidth="1"/>
    <col min="15875" max="15875" width="10.88671875" style="256" customWidth="1"/>
    <col min="15876" max="15876" width="6.88671875" style="256" customWidth="1"/>
    <col min="15877" max="15877" width="14.44140625" style="256" customWidth="1"/>
    <col min="15878" max="15878" width="14.33203125" style="256" customWidth="1"/>
    <col min="15879" max="15879" width="5.6640625" style="256" customWidth="1"/>
    <col min="15880" max="15880" width="10" style="256" customWidth="1"/>
    <col min="15881" max="15881" width="11.33203125" style="256" customWidth="1"/>
    <col min="15882" max="15882" width="14.5546875" style="256" customWidth="1"/>
    <col min="15883" max="15883" width="13.6640625" style="256" customWidth="1"/>
    <col min="15884" max="15884" width="5.5546875" style="256" customWidth="1"/>
    <col min="15885" max="15885" width="12" style="256" customWidth="1"/>
    <col min="15886" max="15886" width="6.44140625" style="256" customWidth="1"/>
    <col min="15887" max="15887" width="14.5546875" style="256" customWidth="1"/>
    <col min="15888" max="15888" width="14.44140625" style="256" customWidth="1"/>
    <col min="15889" max="15889" width="15.44140625" style="256" bestFit="1" customWidth="1"/>
    <col min="15890" max="15890" width="15.88671875" style="256" bestFit="1" customWidth="1"/>
    <col min="15891" max="15891" width="14.5546875" style="256" customWidth="1"/>
    <col min="15892" max="15892" width="17.5546875" style="256" customWidth="1"/>
    <col min="15893" max="15910" width="14.6640625" style="256" customWidth="1"/>
    <col min="15911" max="16124" width="11.44140625" style="256" customWidth="1"/>
    <col min="16125" max="16125" width="8.88671875" style="256"/>
    <col min="16126" max="16126" width="6" style="256" customWidth="1"/>
    <col min="16127" max="16127" width="16.5546875" style="256" customWidth="1"/>
    <col min="16128" max="16128" width="6.109375" style="256" customWidth="1"/>
    <col min="16129" max="16129" width="15.109375" style="256" customWidth="1"/>
    <col min="16130" max="16130" width="5.44140625" style="256" customWidth="1"/>
    <col min="16131" max="16131" width="10.88671875" style="256" customWidth="1"/>
    <col min="16132" max="16132" width="6.88671875" style="256" customWidth="1"/>
    <col min="16133" max="16133" width="14.44140625" style="256" customWidth="1"/>
    <col min="16134" max="16134" width="14.33203125" style="256" customWidth="1"/>
    <col min="16135" max="16135" width="5.6640625" style="256" customWidth="1"/>
    <col min="16136" max="16136" width="10" style="256" customWidth="1"/>
    <col min="16137" max="16137" width="11.33203125" style="256" customWidth="1"/>
    <col min="16138" max="16138" width="14.5546875" style="256" customWidth="1"/>
    <col min="16139" max="16139" width="13.6640625" style="256" customWidth="1"/>
    <col min="16140" max="16140" width="5.5546875" style="256" customWidth="1"/>
    <col min="16141" max="16141" width="12" style="256" customWidth="1"/>
    <col min="16142" max="16142" width="6.44140625" style="256" customWidth="1"/>
    <col min="16143" max="16143" width="14.5546875" style="256" customWidth="1"/>
    <col min="16144" max="16144" width="14.44140625" style="256" customWidth="1"/>
    <col min="16145" max="16145" width="15.44140625" style="256" bestFit="1" customWidth="1"/>
    <col min="16146" max="16146" width="15.88671875" style="256" bestFit="1" customWidth="1"/>
    <col min="16147" max="16147" width="14.5546875" style="256" customWidth="1"/>
    <col min="16148" max="16148" width="17.5546875" style="256" customWidth="1"/>
    <col min="16149" max="16166" width="14.6640625" style="256" customWidth="1"/>
    <col min="16167" max="16380" width="11.44140625" style="256" customWidth="1"/>
    <col min="16381" max="16384" width="8.88671875" style="256"/>
  </cols>
  <sheetData>
    <row r="2" spans="1:20" ht="93" customHeigh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</row>
    <row r="3" spans="1:20" s="260" customFormat="1" ht="18.75" customHeight="1">
      <c r="A3" s="256"/>
      <c r="B3" s="285" t="s">
        <v>296</v>
      </c>
      <c r="C3" s="257"/>
      <c r="D3" s="257"/>
      <c r="E3" s="257"/>
      <c r="F3" s="257"/>
      <c r="G3" s="257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</row>
    <row r="4" spans="1:20" ht="13.8" thickBot="1">
      <c r="B4" s="256" t="s">
        <v>312</v>
      </c>
    </row>
    <row r="5" spans="1:20" ht="16.5" customHeight="1">
      <c r="C5" s="386" t="s">
        <v>281</v>
      </c>
      <c r="D5" s="389">
        <v>2023</v>
      </c>
      <c r="E5" s="390"/>
      <c r="F5" s="390"/>
      <c r="G5" s="391"/>
      <c r="H5" s="389">
        <v>2024</v>
      </c>
      <c r="I5" s="390"/>
      <c r="J5" s="390"/>
      <c r="K5" s="391"/>
      <c r="L5" s="389" t="s">
        <v>299</v>
      </c>
      <c r="M5" s="390"/>
      <c r="N5" s="390"/>
      <c r="O5" s="391"/>
      <c r="P5" s="392" t="s">
        <v>300</v>
      </c>
    </row>
    <row r="6" spans="1:20" ht="48" customHeight="1" thickBot="1">
      <c r="C6" s="387"/>
      <c r="D6" s="261" t="s">
        <v>313</v>
      </c>
      <c r="E6" s="262" t="s">
        <v>314</v>
      </c>
      <c r="F6" s="262" t="s">
        <v>348</v>
      </c>
      <c r="G6" s="262" t="s">
        <v>350</v>
      </c>
      <c r="H6" s="261" t="s">
        <v>313</v>
      </c>
      <c r="I6" s="262" t="s">
        <v>314</v>
      </c>
      <c r="J6" s="262" t="s">
        <v>348</v>
      </c>
      <c r="K6" s="262" t="s">
        <v>349</v>
      </c>
      <c r="L6" s="261" t="s">
        <v>313</v>
      </c>
      <c r="M6" s="262" t="s">
        <v>314</v>
      </c>
      <c r="N6" s="262" t="s">
        <v>348</v>
      </c>
      <c r="O6" s="262" t="s">
        <v>349</v>
      </c>
      <c r="P6" s="393"/>
    </row>
    <row r="8" spans="1:20" ht="72">
      <c r="A8" s="263" t="s">
        <v>302</v>
      </c>
      <c r="B8" s="264" t="s">
        <v>404</v>
      </c>
      <c r="C8" s="265"/>
      <c r="D8" s="293" t="e">
        <f>D9+D12+D15</f>
        <v>#REF!</v>
      </c>
      <c r="E8" s="293">
        <f t="shared" ref="E8:F8" si="0">SUM(E10:E11)</f>
        <v>0</v>
      </c>
      <c r="F8" s="293">
        <f t="shared" si="0"/>
        <v>0</v>
      </c>
      <c r="G8" s="288" t="e">
        <f>G9+G12+G15</f>
        <v>#REF!</v>
      </c>
      <c r="H8" s="293">
        <f>SUM(H10:H11)</f>
        <v>0</v>
      </c>
      <c r="I8" s="293">
        <f t="shared" ref="I8" si="1">SUM(I10:I11)</f>
        <v>0</v>
      </c>
      <c r="J8" s="293">
        <f t="shared" ref="J8" si="2">SUM(J10:J11)</f>
        <v>0</v>
      </c>
      <c r="K8" s="288">
        <f>SUM(K10:K11)</f>
        <v>0</v>
      </c>
      <c r="L8" s="293" t="e">
        <f>L9+L12+L15</f>
        <v>#REF!</v>
      </c>
      <c r="M8" s="293">
        <f t="shared" ref="M8:N8" si="3">SUM(M10:M11)</f>
        <v>0</v>
      </c>
      <c r="N8" s="293">
        <f t="shared" si="3"/>
        <v>0</v>
      </c>
      <c r="O8" s="288" t="e">
        <f>O9+O12+O15</f>
        <v>#REF!</v>
      </c>
      <c r="P8" s="270" t="e">
        <f>O8</f>
        <v>#REF!</v>
      </c>
    </row>
    <row r="9" spans="1:20" ht="36.75" customHeight="1">
      <c r="A9" s="308" t="s">
        <v>365</v>
      </c>
      <c r="B9" s="305" t="s">
        <v>366</v>
      </c>
      <c r="C9" s="265"/>
      <c r="D9" s="293" t="e">
        <f>SUM(D10:D11)</f>
        <v>#REF!</v>
      </c>
      <c r="E9" s="293"/>
      <c r="F9" s="293"/>
      <c r="G9" s="288" t="e">
        <f>SUM(G10:G11)</f>
        <v>#REF!</v>
      </c>
      <c r="H9" s="293"/>
      <c r="I9" s="293"/>
      <c r="J9" s="293"/>
      <c r="K9" s="288"/>
      <c r="L9" s="293" t="e">
        <f>SUM(L10:L11)</f>
        <v>#REF!</v>
      </c>
      <c r="M9" s="293"/>
      <c r="N9" s="293"/>
      <c r="O9" s="288" t="e">
        <f>SUM(O10:O11)</f>
        <v>#REF!</v>
      </c>
      <c r="P9" s="270"/>
    </row>
    <row r="10" spans="1:20" ht="34.5" customHeight="1">
      <c r="A10" s="307" t="s">
        <v>367</v>
      </c>
      <c r="B10" s="271" t="s">
        <v>330</v>
      </c>
      <c r="C10" s="265">
        <v>73</v>
      </c>
      <c r="D10" s="294" t="e">
        <f>'Cronog Menzualizado'!BC8</f>
        <v>#REF!</v>
      </c>
      <c r="E10" s="267"/>
      <c r="F10" s="267"/>
      <c r="G10" s="268" t="e">
        <f>+D10+E10</f>
        <v>#REF!</v>
      </c>
      <c r="H10" s="272"/>
      <c r="I10" s="267">
        <f t="shared" ref="I10:J10" si="4">+I11+I12</f>
        <v>0</v>
      </c>
      <c r="J10" s="267">
        <f t="shared" si="4"/>
        <v>0</v>
      </c>
      <c r="K10" s="268"/>
      <c r="L10" s="267" t="e">
        <f t="shared" ref="L10:N11" si="5">+D10+H10</f>
        <v>#REF!</v>
      </c>
      <c r="M10" s="269">
        <f t="shared" si="5"/>
        <v>0</v>
      </c>
      <c r="N10" s="269">
        <f t="shared" si="5"/>
        <v>0</v>
      </c>
      <c r="O10" s="268" t="e">
        <f>G10+K10</f>
        <v>#REF!</v>
      </c>
      <c r="P10" s="273"/>
    </row>
    <row r="11" spans="1:20" ht="26.4">
      <c r="A11" s="307" t="s">
        <v>375</v>
      </c>
      <c r="B11" s="271" t="s">
        <v>332</v>
      </c>
      <c r="C11" s="265">
        <v>73</v>
      </c>
      <c r="D11" s="294" t="e">
        <f>'Cronog Menzualizado'!BC9</f>
        <v>#REF!</v>
      </c>
      <c r="E11" s="267"/>
      <c r="F11" s="267"/>
      <c r="G11" s="268" t="e">
        <f>+D11+E11</f>
        <v>#REF!</v>
      </c>
      <c r="H11" s="266"/>
      <c r="I11" s="267"/>
      <c r="J11" s="267"/>
      <c r="K11" s="268"/>
      <c r="L11" s="267" t="e">
        <f t="shared" si="5"/>
        <v>#REF!</v>
      </c>
      <c r="M11" s="269">
        <f t="shared" si="5"/>
        <v>0</v>
      </c>
      <c r="N11" s="269">
        <f t="shared" si="5"/>
        <v>0</v>
      </c>
      <c r="O11" s="268" t="e">
        <f>G11+K11</f>
        <v>#REF!</v>
      </c>
      <c r="P11" s="273"/>
    </row>
    <row r="12" spans="1:20" ht="36" customHeight="1">
      <c r="A12" s="308" t="s">
        <v>368</v>
      </c>
      <c r="B12" s="309" t="s">
        <v>369</v>
      </c>
      <c r="C12" s="286"/>
      <c r="D12" s="287" t="e">
        <f>SUM(D13:D14)</f>
        <v>#REF!</v>
      </c>
      <c r="E12" s="293">
        <f t="shared" ref="E12" si="6">SUM(E13:E14)</f>
        <v>0</v>
      </c>
      <c r="F12" s="293">
        <f t="shared" ref="F12" si="7">SUM(F13:F14)</f>
        <v>0</v>
      </c>
      <c r="G12" s="288" t="e">
        <f>SUM(G13:G14)</f>
        <v>#REF!</v>
      </c>
      <c r="H12" s="287">
        <f>SUM(H13:H14)</f>
        <v>0</v>
      </c>
      <c r="I12" s="293">
        <f t="shared" ref="I12" si="8">SUM(I13:I14)</f>
        <v>0</v>
      </c>
      <c r="J12" s="293">
        <f t="shared" ref="J12" si="9">SUM(J13:J14)</f>
        <v>0</v>
      </c>
      <c r="K12" s="288">
        <f>SUM(K13:K14)</f>
        <v>0</v>
      </c>
      <c r="L12" s="287" t="e">
        <f>SUM(L13:L14)</f>
        <v>#REF!</v>
      </c>
      <c r="M12" s="293">
        <f t="shared" ref="M12:N12" si="10">SUM(M13:M14)</f>
        <v>0</v>
      </c>
      <c r="N12" s="293">
        <f t="shared" si="10"/>
        <v>0</v>
      </c>
      <c r="O12" s="288" t="e">
        <f>SUM(O13:O14)</f>
        <v>#REF!</v>
      </c>
      <c r="P12" s="273"/>
    </row>
    <row r="13" spans="1:20" ht="30" customHeight="1">
      <c r="A13" s="307" t="s">
        <v>376</v>
      </c>
      <c r="B13" s="271" t="s">
        <v>334</v>
      </c>
      <c r="C13" s="265">
        <v>73</v>
      </c>
      <c r="D13" s="272" t="e">
        <f>'Cronog Menzualizado'!BC11</f>
        <v>#REF!</v>
      </c>
      <c r="E13" s="267">
        <f>+E14+E15</f>
        <v>0</v>
      </c>
      <c r="F13" s="267">
        <f>+F14+F15</f>
        <v>0</v>
      </c>
      <c r="G13" s="268" t="e">
        <f>+D13+E13</f>
        <v>#REF!</v>
      </c>
      <c r="H13" s="266"/>
      <c r="I13" s="267"/>
      <c r="J13" s="267"/>
      <c r="K13" s="268"/>
      <c r="L13" s="267" t="e">
        <f>+D13+H13</f>
        <v>#REF!</v>
      </c>
      <c r="M13" s="269">
        <f t="shared" ref="M13:M14" si="11">+E13+I13</f>
        <v>0</v>
      </c>
      <c r="N13" s="269">
        <f>+F13+J13</f>
        <v>0</v>
      </c>
      <c r="O13" s="268" t="e">
        <f>G13+K13</f>
        <v>#REF!</v>
      </c>
      <c r="P13" s="273"/>
    </row>
    <row r="14" spans="1:20" ht="31.5" customHeight="1">
      <c r="A14" s="307" t="s">
        <v>377</v>
      </c>
      <c r="B14" s="271" t="s">
        <v>335</v>
      </c>
      <c r="C14" s="265">
        <v>73</v>
      </c>
      <c r="D14" s="272" t="e">
        <f>'Cronog Menzualizado'!BC12</f>
        <v>#REF!</v>
      </c>
      <c r="E14" s="267"/>
      <c r="F14" s="267"/>
      <c r="G14" s="268" t="e">
        <f>+D14+E14</f>
        <v>#REF!</v>
      </c>
      <c r="H14" s="266"/>
      <c r="I14" s="267"/>
      <c r="J14" s="267"/>
      <c r="K14" s="268"/>
      <c r="L14" s="267" t="e">
        <f>+D14+H14</f>
        <v>#REF!</v>
      </c>
      <c r="M14" s="269">
        <f t="shared" si="11"/>
        <v>0</v>
      </c>
      <c r="N14" s="269">
        <f>+F14+J14</f>
        <v>0</v>
      </c>
      <c r="O14" s="268" t="e">
        <f>G14+K14</f>
        <v>#REF!</v>
      </c>
      <c r="P14" s="273"/>
    </row>
    <row r="15" spans="1:20" ht="34.5" customHeight="1">
      <c r="A15" s="308" t="s">
        <v>370</v>
      </c>
      <c r="B15" s="309" t="s">
        <v>371</v>
      </c>
      <c r="C15" s="286"/>
      <c r="D15" s="287" t="e">
        <f>SUM(D16:D24)</f>
        <v>#REF!</v>
      </c>
      <c r="E15" s="293">
        <f t="shared" ref="E15" si="12">SUM(E16:E17)</f>
        <v>0</v>
      </c>
      <c r="F15" s="293">
        <f t="shared" ref="F15" si="13">SUM(F16:F17)</f>
        <v>0</v>
      </c>
      <c r="G15" s="288" t="e">
        <f>SUM(G16:G24)</f>
        <v>#REF!</v>
      </c>
      <c r="H15" s="287">
        <f>SUM(H16:H23)</f>
        <v>0</v>
      </c>
      <c r="I15" s="293">
        <f t="shared" ref="I15" si="14">SUM(I16:I17)</f>
        <v>0</v>
      </c>
      <c r="J15" s="293">
        <f t="shared" ref="J15" si="15">SUM(J16:J17)</f>
        <v>0</v>
      </c>
      <c r="K15" s="288">
        <f>SUM(K16:K23)</f>
        <v>0</v>
      </c>
      <c r="L15" s="287" t="e">
        <f>SUM(L16:L24)</f>
        <v>#REF!</v>
      </c>
      <c r="M15" s="293">
        <f t="shared" ref="M15:N15" si="16">SUM(M16:M17)</f>
        <v>0</v>
      </c>
      <c r="N15" s="293">
        <f t="shared" si="16"/>
        <v>0</v>
      </c>
      <c r="O15" s="288" t="e">
        <f>SUM(O16:O24)</f>
        <v>#REF!</v>
      </c>
      <c r="P15" s="273"/>
    </row>
    <row r="16" spans="1:20" ht="26.4">
      <c r="A16" s="307" t="s">
        <v>378</v>
      </c>
      <c r="B16" s="271" t="s">
        <v>337</v>
      </c>
      <c r="C16" s="265">
        <v>73</v>
      </c>
      <c r="D16" s="272" t="e">
        <f>'Cronog Menzualizado'!BC14</f>
        <v>#REF!</v>
      </c>
      <c r="E16" s="267"/>
      <c r="F16" s="267"/>
      <c r="G16" s="268" t="e">
        <f t="shared" ref="G16:G23" si="17">+D16+E16</f>
        <v>#REF!</v>
      </c>
      <c r="H16" s="266"/>
      <c r="I16" s="267"/>
      <c r="J16" s="267"/>
      <c r="K16" s="268"/>
      <c r="L16" s="267" t="e">
        <f t="shared" ref="L16:L23" si="18">+D16+H16</f>
        <v>#REF!</v>
      </c>
      <c r="M16" s="269">
        <f t="shared" ref="M16:M23" si="19">+E16+I16</f>
        <v>0</v>
      </c>
      <c r="N16" s="269"/>
      <c r="O16" s="268" t="e">
        <f t="shared" ref="O16:O23" si="20">G16+K16</f>
        <v>#REF!</v>
      </c>
      <c r="P16" s="273"/>
    </row>
    <row r="17" spans="1:16" ht="26.4">
      <c r="A17" s="307" t="s">
        <v>380</v>
      </c>
      <c r="B17" s="271" t="s">
        <v>338</v>
      </c>
      <c r="C17" s="265">
        <v>73</v>
      </c>
      <c r="D17" s="272" t="e">
        <f>'Cronog Menzualizado'!BC15</f>
        <v>#REF!</v>
      </c>
      <c r="E17" s="267"/>
      <c r="F17" s="267"/>
      <c r="G17" s="268" t="e">
        <f t="shared" si="17"/>
        <v>#REF!</v>
      </c>
      <c r="H17" s="266"/>
      <c r="I17" s="267"/>
      <c r="J17" s="267"/>
      <c r="K17" s="268"/>
      <c r="L17" s="267" t="e">
        <f t="shared" si="18"/>
        <v>#REF!</v>
      </c>
      <c r="M17" s="269">
        <f t="shared" si="19"/>
        <v>0</v>
      </c>
      <c r="N17" s="269"/>
      <c r="O17" s="268" t="e">
        <f t="shared" si="20"/>
        <v>#REF!</v>
      </c>
      <c r="P17" s="273"/>
    </row>
    <row r="18" spans="1:16" ht="26.4">
      <c r="A18" s="307" t="s">
        <v>379</v>
      </c>
      <c r="B18" s="271" t="s">
        <v>339</v>
      </c>
      <c r="C18" s="265">
        <v>73</v>
      </c>
      <c r="D18" s="272" t="e">
        <f>'Cronog Menzualizado'!BC16</f>
        <v>#REF!</v>
      </c>
      <c r="E18" s="267"/>
      <c r="F18" s="267"/>
      <c r="G18" s="268" t="e">
        <f t="shared" si="17"/>
        <v>#REF!</v>
      </c>
      <c r="H18" s="266"/>
      <c r="I18" s="267"/>
      <c r="J18" s="267"/>
      <c r="K18" s="268"/>
      <c r="L18" s="267" t="e">
        <f t="shared" si="18"/>
        <v>#REF!</v>
      </c>
      <c r="M18" s="269">
        <f t="shared" si="19"/>
        <v>0</v>
      </c>
      <c r="N18" s="269"/>
      <c r="O18" s="268" t="e">
        <f t="shared" si="20"/>
        <v>#REF!</v>
      </c>
      <c r="P18" s="273"/>
    </row>
    <row r="19" spans="1:16" ht="26.4">
      <c r="A19" s="307" t="s">
        <v>381</v>
      </c>
      <c r="B19" s="271" t="s">
        <v>340</v>
      </c>
      <c r="C19" s="265">
        <v>73</v>
      </c>
      <c r="D19" s="272" t="e">
        <f>'Cronog Menzualizado'!BC17</f>
        <v>#REF!</v>
      </c>
      <c r="E19" s="267"/>
      <c r="F19" s="267"/>
      <c r="G19" s="268" t="e">
        <f t="shared" si="17"/>
        <v>#REF!</v>
      </c>
      <c r="H19" s="266"/>
      <c r="I19" s="267"/>
      <c r="J19" s="267"/>
      <c r="K19" s="268"/>
      <c r="L19" s="267" t="e">
        <f t="shared" si="18"/>
        <v>#REF!</v>
      </c>
      <c r="M19" s="269">
        <f t="shared" si="19"/>
        <v>0</v>
      </c>
      <c r="N19" s="269"/>
      <c r="O19" s="268" t="e">
        <f t="shared" si="20"/>
        <v>#REF!</v>
      </c>
      <c r="P19" s="273"/>
    </row>
    <row r="20" spans="1:16" ht="26.4">
      <c r="A20" s="307" t="s">
        <v>382</v>
      </c>
      <c r="B20" s="271" t="s">
        <v>341</v>
      </c>
      <c r="C20" s="265">
        <v>73</v>
      </c>
      <c r="D20" s="272" t="e">
        <f>'Cronog Menzualizado'!BC18</f>
        <v>#REF!</v>
      </c>
      <c r="E20" s="267"/>
      <c r="F20" s="267"/>
      <c r="G20" s="268" t="e">
        <f t="shared" si="17"/>
        <v>#REF!</v>
      </c>
      <c r="H20" s="266"/>
      <c r="I20" s="267"/>
      <c r="J20" s="267"/>
      <c r="K20" s="268"/>
      <c r="L20" s="267" t="e">
        <f t="shared" si="18"/>
        <v>#REF!</v>
      </c>
      <c r="M20" s="269">
        <f t="shared" si="19"/>
        <v>0</v>
      </c>
      <c r="N20" s="269"/>
      <c r="O20" s="268" t="e">
        <f t="shared" si="20"/>
        <v>#REF!</v>
      </c>
      <c r="P20" s="273"/>
    </row>
    <row r="21" spans="1:16" ht="30" customHeight="1">
      <c r="A21" s="307" t="s">
        <v>383</v>
      </c>
      <c r="B21" s="271" t="s">
        <v>342</v>
      </c>
      <c r="C21" s="265">
        <v>73</v>
      </c>
      <c r="D21" s="272" t="e">
        <f>'Cronog Menzualizado'!BC19</f>
        <v>#REF!</v>
      </c>
      <c r="E21" s="267"/>
      <c r="F21" s="267"/>
      <c r="G21" s="268" t="e">
        <f t="shared" si="17"/>
        <v>#REF!</v>
      </c>
      <c r="H21" s="272"/>
      <c r="I21" s="267"/>
      <c r="J21" s="267"/>
      <c r="K21" s="268"/>
      <c r="L21" s="267" t="e">
        <f t="shared" si="18"/>
        <v>#REF!</v>
      </c>
      <c r="M21" s="269">
        <f t="shared" si="19"/>
        <v>0</v>
      </c>
      <c r="N21" s="269">
        <f>+F21+J21</f>
        <v>0</v>
      </c>
      <c r="O21" s="268" t="e">
        <f t="shared" si="20"/>
        <v>#REF!</v>
      </c>
      <c r="P21" s="273"/>
    </row>
    <row r="22" spans="1:16" ht="100.5" customHeight="1">
      <c r="A22" s="307" t="s">
        <v>384</v>
      </c>
      <c r="B22" s="305" t="s">
        <v>362</v>
      </c>
      <c r="C22" s="265">
        <v>73</v>
      </c>
      <c r="D22" s="272" t="e">
        <f>'Cronog Menzualizado'!BC20</f>
        <v>#REF!</v>
      </c>
      <c r="E22" s="267"/>
      <c r="F22" s="267"/>
      <c r="G22" s="268" t="e">
        <f t="shared" si="17"/>
        <v>#REF!</v>
      </c>
      <c r="H22" s="266"/>
      <c r="I22" s="267"/>
      <c r="J22" s="267"/>
      <c r="K22" s="268"/>
      <c r="L22" s="267" t="e">
        <f t="shared" si="18"/>
        <v>#REF!</v>
      </c>
      <c r="M22" s="269">
        <f t="shared" si="19"/>
        <v>0</v>
      </c>
      <c r="N22" s="269"/>
      <c r="O22" s="268" t="e">
        <f t="shared" si="20"/>
        <v>#REF!</v>
      </c>
      <c r="P22" s="273"/>
    </row>
    <row r="23" spans="1:16" ht="31.5" customHeight="1">
      <c r="A23" s="307" t="s">
        <v>385</v>
      </c>
      <c r="B23" s="271" t="s">
        <v>343</v>
      </c>
      <c r="C23" s="265">
        <v>73</v>
      </c>
      <c r="D23" s="272" t="e">
        <f>'Cronog Menzualizado'!BC21</f>
        <v>#REF!</v>
      </c>
      <c r="E23" s="267"/>
      <c r="F23" s="267"/>
      <c r="G23" s="268" t="e">
        <f t="shared" si="17"/>
        <v>#REF!</v>
      </c>
      <c r="H23" s="266"/>
      <c r="I23" s="267"/>
      <c r="J23" s="267"/>
      <c r="K23" s="268"/>
      <c r="L23" s="267" t="e">
        <f t="shared" si="18"/>
        <v>#REF!</v>
      </c>
      <c r="M23" s="269">
        <f t="shared" si="19"/>
        <v>0</v>
      </c>
      <c r="N23" s="269">
        <f>+F23+J23</f>
        <v>0</v>
      </c>
      <c r="O23" s="268" t="e">
        <f t="shared" si="20"/>
        <v>#REF!</v>
      </c>
      <c r="P23" s="273"/>
    </row>
    <row r="24" spans="1:16" ht="52.8">
      <c r="A24" s="307" t="s">
        <v>386</v>
      </c>
      <c r="B24" s="305" t="s">
        <v>363</v>
      </c>
      <c r="C24" s="265">
        <v>73</v>
      </c>
      <c r="D24" s="272" t="e">
        <f>'Cronog Menzualizado'!BC22</f>
        <v>#REF!</v>
      </c>
      <c r="E24" s="267"/>
      <c r="F24" s="267"/>
      <c r="G24" s="268" t="e">
        <f t="shared" ref="G24" si="21">+D24+E24</f>
        <v>#REF!</v>
      </c>
      <c r="H24" s="266"/>
      <c r="I24" s="267"/>
      <c r="J24" s="267"/>
      <c r="K24" s="268"/>
      <c r="L24" s="267" t="e">
        <f t="shared" ref="L24" si="22">+D24+H24</f>
        <v>#REF!</v>
      </c>
      <c r="M24" s="269">
        <f t="shared" ref="M24" si="23">+E24+I24</f>
        <v>0</v>
      </c>
      <c r="N24" s="269">
        <f>+F24+J24</f>
        <v>0</v>
      </c>
      <c r="O24" s="268" t="e">
        <f t="shared" ref="O24" si="24">G24+K24</f>
        <v>#REF!</v>
      </c>
      <c r="P24" s="273"/>
    </row>
    <row r="25" spans="1:16" ht="13.8" thickBot="1"/>
    <row r="26" spans="1:16" ht="15" thickBot="1">
      <c r="B26" s="274" t="s">
        <v>299</v>
      </c>
      <c r="D26" s="275" t="e">
        <f>+D8</f>
        <v>#REF!</v>
      </c>
      <c r="E26" s="275">
        <f t="shared" ref="E26:N26" si="25">+E8+E12+E15</f>
        <v>0</v>
      </c>
      <c r="F26" s="277">
        <f t="shared" si="25"/>
        <v>0</v>
      </c>
      <c r="G26" s="277" t="e">
        <f>+G8</f>
        <v>#REF!</v>
      </c>
      <c r="H26" s="275">
        <f t="shared" si="25"/>
        <v>0</v>
      </c>
      <c r="I26" s="275">
        <f t="shared" si="25"/>
        <v>0</v>
      </c>
      <c r="J26" s="277">
        <f t="shared" si="25"/>
        <v>0</v>
      </c>
      <c r="K26" s="277">
        <f t="shared" si="25"/>
        <v>0</v>
      </c>
      <c r="L26" s="275" t="e">
        <f>+L8</f>
        <v>#REF!</v>
      </c>
      <c r="M26" s="275">
        <f t="shared" si="25"/>
        <v>0</v>
      </c>
      <c r="N26" s="277">
        <f t="shared" si="25"/>
        <v>0</v>
      </c>
      <c r="O26" s="277" t="e">
        <f>+O8</f>
        <v>#REF!</v>
      </c>
      <c r="P26" s="278" t="e">
        <f>+P8</f>
        <v>#REF!</v>
      </c>
    </row>
    <row r="27" spans="1:16" ht="16.2" thickBot="1">
      <c r="B27" s="279" t="s">
        <v>303</v>
      </c>
      <c r="G27" s="280" t="e">
        <f>SUM(F26:G26)</f>
        <v>#REF!</v>
      </c>
      <c r="K27" s="280">
        <f>SUM(J26:K26)</f>
        <v>0</v>
      </c>
      <c r="O27" s="280" t="e">
        <f>SUM(N26:O26)</f>
        <v>#REF!</v>
      </c>
    </row>
    <row r="28" spans="1:16">
      <c r="F28" s="281"/>
      <c r="O28" s="260"/>
    </row>
    <row r="29" spans="1:16" ht="30" customHeight="1">
      <c r="A29" s="384" t="s">
        <v>304</v>
      </c>
      <c r="B29" s="384"/>
      <c r="F29" s="281"/>
      <c r="G29" s="282"/>
      <c r="H29" s="283"/>
    </row>
    <row r="30" spans="1:16" ht="15" customHeight="1">
      <c r="A30" s="284">
        <v>1</v>
      </c>
      <c r="B30" s="385" t="s">
        <v>345</v>
      </c>
      <c r="C30" s="383"/>
      <c r="D30" s="383"/>
      <c r="E30" s="383"/>
      <c r="F30" s="383"/>
      <c r="G30" s="383"/>
      <c r="I30" s="283"/>
    </row>
    <row r="31" spans="1:16">
      <c r="A31" s="284"/>
      <c r="B31" s="383"/>
      <c r="C31" s="383"/>
      <c r="D31" s="383"/>
      <c r="E31" s="383"/>
      <c r="F31" s="383"/>
      <c r="G31" s="383"/>
      <c r="H31" s="283"/>
      <c r="I31" s="283"/>
    </row>
    <row r="32" spans="1:16">
      <c r="A32" s="284"/>
      <c r="B32" s="383"/>
      <c r="C32" s="383"/>
      <c r="D32" s="383"/>
      <c r="E32" s="383"/>
      <c r="F32" s="383"/>
      <c r="G32" s="383"/>
      <c r="H32" s="283"/>
      <c r="I32" s="283"/>
    </row>
    <row r="33" spans="1:7">
      <c r="A33" s="284"/>
      <c r="B33" s="383"/>
      <c r="C33" s="383"/>
      <c r="D33" s="383"/>
      <c r="E33" s="383"/>
      <c r="F33" s="383"/>
      <c r="G33" s="383"/>
    </row>
    <row r="34" spans="1:7">
      <c r="A34" s="284"/>
      <c r="B34" s="383"/>
      <c r="C34" s="383"/>
      <c r="D34" s="383"/>
      <c r="E34" s="383"/>
      <c r="F34" s="383"/>
      <c r="G34" s="383"/>
    </row>
    <row r="35" spans="1:7" ht="24.75" customHeight="1">
      <c r="A35" s="284"/>
      <c r="B35" s="383"/>
      <c r="C35" s="383"/>
      <c r="D35" s="383"/>
      <c r="E35" s="383"/>
      <c r="F35" s="383"/>
      <c r="G35" s="383"/>
    </row>
    <row r="36" spans="1:7">
      <c r="A36" s="284"/>
      <c r="B36" s="383"/>
      <c r="C36" s="383"/>
      <c r="D36" s="383"/>
      <c r="E36" s="383"/>
      <c r="F36" s="383"/>
      <c r="G36" s="383"/>
    </row>
    <row r="37" spans="1:7" s="274" customFormat="1" ht="14.4">
      <c r="A37" s="284"/>
      <c r="B37" s="383"/>
      <c r="C37" s="383"/>
      <c r="D37" s="383"/>
      <c r="E37" s="383"/>
      <c r="F37" s="383"/>
      <c r="G37" s="383"/>
    </row>
    <row r="40" spans="1:7" ht="17.25" customHeight="1"/>
    <row r="41" spans="1:7" ht="17.25" customHeight="1">
      <c r="B41" s="383"/>
      <c r="C41" s="383"/>
      <c r="D41" s="383"/>
      <c r="E41" s="383"/>
      <c r="F41" s="383"/>
      <c r="G41" s="383"/>
    </row>
    <row r="42" spans="1:7" ht="17.25" customHeight="1"/>
    <row r="43" spans="1:7" ht="17.25" customHeight="1"/>
    <row r="44" spans="1:7" ht="17.25" customHeight="1">
      <c r="B44" s="383"/>
      <c r="C44" s="383"/>
      <c r="D44" s="383"/>
      <c r="E44" s="383"/>
      <c r="F44" s="383"/>
      <c r="G44" s="383"/>
    </row>
  </sheetData>
  <mergeCells count="17">
    <mergeCell ref="A29:B29"/>
    <mergeCell ref="B30:G30"/>
    <mergeCell ref="C5:C6"/>
    <mergeCell ref="A2:T2"/>
    <mergeCell ref="D5:G5"/>
    <mergeCell ref="H5:K5"/>
    <mergeCell ref="L5:O5"/>
    <mergeCell ref="P5:P6"/>
    <mergeCell ref="B37:G37"/>
    <mergeCell ref="B41:G41"/>
    <mergeCell ref="B44:G44"/>
    <mergeCell ref="B31:G31"/>
    <mergeCell ref="B32:G32"/>
    <mergeCell ref="B33:G33"/>
    <mergeCell ref="B34:G34"/>
    <mergeCell ref="B35:G35"/>
    <mergeCell ref="B36:G3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24"/>
  <sheetViews>
    <sheetView zoomScale="55" zoomScaleNormal="55" zoomScaleSheetLayoutView="70" workbookViewId="0">
      <selection activeCell="B16" sqref="B16:H22"/>
    </sheetView>
  </sheetViews>
  <sheetFormatPr baseColWidth="10" defaultColWidth="11.44140625" defaultRowHeight="22.2" customHeight="1"/>
  <cols>
    <col min="1" max="1" width="11.33203125" style="8" customWidth="1"/>
    <col min="2" max="2" width="65.6640625" style="8" customWidth="1"/>
    <col min="3" max="3" width="17.5546875" style="8" customWidth="1"/>
    <col min="4" max="4" width="27.109375" style="8" bestFit="1" customWidth="1"/>
    <col min="5" max="5" width="12.5546875" style="8" customWidth="1"/>
    <col min="6" max="6" width="12.44140625" style="8" customWidth="1"/>
    <col min="7" max="7" width="17.6640625" style="8" customWidth="1"/>
    <col min="8" max="9" width="16.33203125" style="8" customWidth="1"/>
    <col min="10" max="10" width="15" style="13" customWidth="1"/>
    <col min="11" max="11" width="19.44140625" style="8" bestFit="1" customWidth="1"/>
    <col min="12" max="12" width="17" style="8" bestFit="1" customWidth="1"/>
    <col min="13" max="13" width="12.6640625" style="8" customWidth="1"/>
    <col min="14" max="14" width="17" style="8" bestFit="1" customWidth="1"/>
    <col min="15" max="16384" width="11.44140625" style="8"/>
  </cols>
  <sheetData>
    <row r="1" spans="1:20" ht="17.399999999999999">
      <c r="A1" s="419" t="s">
        <v>392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</row>
    <row r="2" spans="1:20" ht="17.399999999999999">
      <c r="A2" s="482" t="str">
        <f>'FICHA VALORACION'!D5</f>
        <v>Fiscalización de la "…..........."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20" ht="18" thickBo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20" ht="18" thickBot="1">
      <c r="A4" s="499" t="s">
        <v>221</v>
      </c>
      <c r="B4" s="499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500"/>
    </row>
    <row r="5" spans="1:20" s="91" customFormat="1" ht="9" thickBot="1">
      <c r="A5" s="505"/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1:20" ht="25.5" customHeight="1">
      <c r="A6" s="489" t="s">
        <v>9</v>
      </c>
      <c r="B6" s="489" t="s">
        <v>139</v>
      </c>
      <c r="C6" s="489" t="s">
        <v>174</v>
      </c>
      <c r="D6" s="508" t="s">
        <v>176</v>
      </c>
      <c r="E6" s="511" t="s">
        <v>130</v>
      </c>
      <c r="F6" s="511" t="s">
        <v>131</v>
      </c>
      <c r="G6" s="126" t="s">
        <v>12</v>
      </c>
      <c r="H6" s="126" t="s">
        <v>140</v>
      </c>
      <c r="I6" s="126" t="s">
        <v>132</v>
      </c>
      <c r="J6" s="511" t="s">
        <v>187</v>
      </c>
      <c r="K6" s="511" t="s">
        <v>14</v>
      </c>
      <c r="L6" s="508" t="s">
        <v>177</v>
      </c>
      <c r="M6" s="508" t="s">
        <v>181</v>
      </c>
      <c r="N6" s="514" t="s">
        <v>175</v>
      </c>
    </row>
    <row r="7" spans="1:20" ht="22.8">
      <c r="A7" s="490"/>
      <c r="B7" s="490"/>
      <c r="C7" s="490"/>
      <c r="D7" s="509"/>
      <c r="E7" s="513"/>
      <c r="F7" s="513"/>
      <c r="G7" s="185" t="s">
        <v>182</v>
      </c>
      <c r="H7" s="185" t="s">
        <v>173</v>
      </c>
      <c r="I7" s="185" t="s">
        <v>183</v>
      </c>
      <c r="J7" s="513"/>
      <c r="K7" s="512"/>
      <c r="L7" s="509"/>
      <c r="M7" s="509"/>
      <c r="N7" s="515"/>
    </row>
    <row r="8" spans="1:20" ht="27.75" customHeight="1">
      <c r="A8" s="491"/>
      <c r="B8" s="491"/>
      <c r="C8" s="491"/>
      <c r="D8" s="510"/>
      <c r="E8" s="127" t="s">
        <v>116</v>
      </c>
      <c r="F8" s="127" t="s">
        <v>117</v>
      </c>
      <c r="G8" s="127" t="s">
        <v>134</v>
      </c>
      <c r="H8" s="127" t="s">
        <v>135</v>
      </c>
      <c r="I8" s="127" t="s">
        <v>136</v>
      </c>
      <c r="J8" s="127" t="s">
        <v>137</v>
      </c>
      <c r="K8" s="513"/>
      <c r="L8" s="510"/>
      <c r="M8" s="510"/>
      <c r="N8" s="516"/>
    </row>
    <row r="9" spans="1:20" ht="30" customHeight="1" thickBot="1">
      <c r="A9" s="49">
        <f>+'1.A'!A10</f>
        <v>1</v>
      </c>
      <c r="B9" s="24" t="str">
        <f>+'1.A'!B10</f>
        <v>FISCALIZADOR ARQUITECTO / INGENIERO CIVIL</v>
      </c>
      <c r="C9" s="375">
        <f>ROUND(+('1.A'!E10/30)*'1.A'!F10,2)</f>
        <v>0</v>
      </c>
      <c r="D9" s="33">
        <f>+'1.A'!G10</f>
        <v>0</v>
      </c>
      <c r="E9" s="101">
        <f t="shared" ref="E9" si="0">+D9/12</f>
        <v>0</v>
      </c>
      <c r="F9" s="101">
        <v>0</v>
      </c>
      <c r="G9" s="100">
        <f t="shared" ref="G9" si="1">+D9/12/2</f>
        <v>0</v>
      </c>
      <c r="H9" s="100">
        <f t="shared" ref="H9" si="2">D9*11.15%</f>
        <v>0</v>
      </c>
      <c r="I9" s="101">
        <f t="shared" ref="I9" si="3">D9/12</f>
        <v>0</v>
      </c>
      <c r="J9" s="101">
        <f t="shared" ref="J9" si="4">+I9+H9+G9+F9+E9</f>
        <v>0</v>
      </c>
      <c r="K9" s="102">
        <f t="shared" ref="K9" si="5">+J9*(C9)</f>
        <v>0</v>
      </c>
      <c r="L9" s="33">
        <f t="shared" ref="L9" si="6">+D9*(C9)</f>
        <v>0</v>
      </c>
      <c r="M9" s="27" t="e">
        <f>+K9/L9</f>
        <v>#DIV/0!</v>
      </c>
      <c r="N9" s="95" t="e">
        <f t="shared" ref="N9" si="7">ROUND((L9*M9*A9),2)</f>
        <v>#DIV/0!</v>
      </c>
      <c r="Q9" s="233">
        <f t="shared" ref="Q9" si="8">D9/30</f>
        <v>0</v>
      </c>
      <c r="R9" s="8">
        <f t="shared" ref="R9" si="9">2.5*12</f>
        <v>30</v>
      </c>
      <c r="S9" s="8">
        <f t="shared" ref="S9" si="10">2.5*5</f>
        <v>12.5</v>
      </c>
      <c r="T9" s="8">
        <f t="shared" ref="T9" si="11">S9*Q9</f>
        <v>0</v>
      </c>
    </row>
    <row r="10" spans="1:20" ht="30" customHeight="1" thickBot="1">
      <c r="A10" s="504" t="s">
        <v>138</v>
      </c>
      <c r="B10" s="496"/>
      <c r="C10" s="497"/>
      <c r="D10" s="96">
        <f t="shared" ref="D10:L10" si="12">SUM(D9:D9)</f>
        <v>0</v>
      </c>
      <c r="E10" s="105">
        <f t="shared" si="12"/>
        <v>0</v>
      </c>
      <c r="F10" s="105">
        <f t="shared" si="12"/>
        <v>0</v>
      </c>
      <c r="G10" s="105">
        <f t="shared" si="12"/>
        <v>0</v>
      </c>
      <c r="H10" s="105">
        <f t="shared" si="12"/>
        <v>0</v>
      </c>
      <c r="I10" s="105">
        <f t="shared" si="12"/>
        <v>0</v>
      </c>
      <c r="J10" s="105">
        <f t="shared" si="12"/>
        <v>0</v>
      </c>
      <c r="K10" s="105">
        <f t="shared" si="12"/>
        <v>0</v>
      </c>
      <c r="L10" s="96">
        <f t="shared" si="12"/>
        <v>0</v>
      </c>
      <c r="M10" s="97" t="s">
        <v>13</v>
      </c>
      <c r="N10" s="98" t="e">
        <f>SUM(N9:N9)</f>
        <v>#DIV/0!</v>
      </c>
      <c r="T10" s="8">
        <f>SUM(T9:T9)</f>
        <v>0</v>
      </c>
    </row>
    <row r="11" spans="1:20" ht="21.75" customHeight="1" thickBot="1">
      <c r="D11" s="18"/>
      <c r="E11" s="18"/>
      <c r="F11" s="18"/>
      <c r="G11" s="18"/>
      <c r="H11" s="18"/>
      <c r="I11" s="18"/>
      <c r="J11" s="21"/>
      <c r="K11" s="18"/>
      <c r="L11" s="18"/>
    </row>
    <row r="12" spans="1:20" ht="30.75" customHeight="1" thickBot="1">
      <c r="C12" s="51">
        <v>450</v>
      </c>
      <c r="D12" s="52" t="s">
        <v>55</v>
      </c>
      <c r="E12" s="34"/>
    </row>
    <row r="13" spans="1:20" ht="30.75" customHeight="1">
      <c r="C13" s="381"/>
      <c r="D13" s="382"/>
      <c r="E13" s="34"/>
    </row>
    <row r="14" spans="1:20" ht="22.2" customHeight="1">
      <c r="A14" s="8" t="s">
        <v>465</v>
      </c>
      <c r="B14" s="8" t="s">
        <v>466</v>
      </c>
      <c r="C14" s="8" t="s">
        <v>466</v>
      </c>
      <c r="D14" s="172" t="s">
        <v>467</v>
      </c>
      <c r="E14" s="8" t="s">
        <v>465</v>
      </c>
      <c r="F14" s="8" t="s">
        <v>465</v>
      </c>
      <c r="G14" s="8" t="s">
        <v>465</v>
      </c>
      <c r="H14" s="8" t="s">
        <v>465</v>
      </c>
      <c r="I14" s="8" t="s">
        <v>465</v>
      </c>
      <c r="J14" s="13" t="s">
        <v>465</v>
      </c>
      <c r="K14" s="8" t="s">
        <v>465</v>
      </c>
      <c r="L14" s="8" t="s">
        <v>465</v>
      </c>
      <c r="M14" s="8" t="s">
        <v>465</v>
      </c>
      <c r="N14" s="8" t="s">
        <v>465</v>
      </c>
    </row>
    <row r="16" spans="1:20" ht="22.2" customHeight="1">
      <c r="B16" s="376"/>
      <c r="E16" s="376"/>
      <c r="I16" s="30"/>
      <c r="J16" s="8"/>
    </row>
    <row r="17" spans="2:10" ht="22.2" customHeight="1">
      <c r="B17" s="376"/>
      <c r="E17" s="376"/>
      <c r="I17" s="30"/>
      <c r="J17" s="8"/>
    </row>
    <row r="18" spans="2:10" ht="22.2" customHeight="1">
      <c r="B18" s="376"/>
      <c r="E18" s="376"/>
      <c r="I18" s="30"/>
      <c r="J18" s="8"/>
    </row>
    <row r="19" spans="2:10" ht="22.2" customHeight="1">
      <c r="B19" s="376"/>
      <c r="E19" s="376"/>
      <c r="I19" s="30"/>
      <c r="J19" s="8"/>
    </row>
    <row r="20" spans="2:10" ht="22.2" customHeight="1">
      <c r="B20" s="376"/>
      <c r="E20" s="376"/>
      <c r="I20" s="30"/>
      <c r="J20" s="8"/>
    </row>
    <row r="21" spans="2:10" ht="22.2" customHeight="1">
      <c r="B21" s="377"/>
      <c r="E21" s="377"/>
      <c r="I21" s="30"/>
      <c r="J21" s="8"/>
    </row>
    <row r="22" spans="2:10" ht="22.2" customHeight="1">
      <c r="B22" s="380"/>
      <c r="C22" s="380"/>
      <c r="E22" s="376"/>
      <c r="F22" s="376"/>
      <c r="G22" s="376"/>
      <c r="J22" s="8"/>
    </row>
    <row r="23" spans="2:10" ht="22.2" customHeight="1">
      <c r="B23" s="380"/>
      <c r="C23" s="380"/>
      <c r="D23" s="173"/>
      <c r="E23" s="376"/>
      <c r="F23" s="376"/>
      <c r="G23" s="376"/>
    </row>
    <row r="24" spans="2:10" ht="22.2" customHeight="1">
      <c r="B24" s="380"/>
      <c r="C24" s="380"/>
      <c r="D24" s="173"/>
      <c r="E24" s="376"/>
      <c r="F24" s="376"/>
      <c r="G24" s="376"/>
    </row>
  </sheetData>
  <mergeCells count="16">
    <mergeCell ref="A10:C10"/>
    <mergeCell ref="A1:N1"/>
    <mergeCell ref="A4:N4"/>
    <mergeCell ref="A2:N2"/>
    <mergeCell ref="A5:N5"/>
    <mergeCell ref="C6:C8"/>
    <mergeCell ref="D6:D8"/>
    <mergeCell ref="K6:K8"/>
    <mergeCell ref="L6:L8"/>
    <mergeCell ref="M6:M8"/>
    <mergeCell ref="N6:N8"/>
    <mergeCell ref="A6:A8"/>
    <mergeCell ref="B6:B8"/>
    <mergeCell ref="F6:F7"/>
    <mergeCell ref="E6:E7"/>
    <mergeCell ref="J6:J7"/>
  </mergeCells>
  <printOptions horizontalCentered="1"/>
  <pageMargins left="0.39370078740157483" right="0.39370078740157483" top="0.59055118110236227" bottom="0.39370078740157483" header="0.31496062992125984" footer="0.31496062992125984"/>
  <pageSetup paperSize="9"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9"/>
  <sheetViews>
    <sheetView showZeros="0" zoomScale="55" zoomScaleNormal="55" zoomScaleSheetLayoutView="70" workbookViewId="0">
      <selection activeCell="B32" sqref="B32:C32"/>
    </sheetView>
  </sheetViews>
  <sheetFormatPr baseColWidth="10" defaultColWidth="11.44140625" defaultRowHeight="22.2" customHeight="1"/>
  <cols>
    <col min="1" max="1" width="81.6640625" style="9" customWidth="1"/>
    <col min="2" max="2" width="13.5546875" style="8" bestFit="1" customWidth="1"/>
    <col min="3" max="3" width="9.5546875" style="9" customWidth="1"/>
    <col min="4" max="4" width="17.33203125" style="8" customWidth="1"/>
    <col min="5" max="5" width="20.88671875" style="8" customWidth="1"/>
    <col min="6" max="6" width="2.5546875" style="8" customWidth="1"/>
    <col min="7" max="7" width="19.44140625" style="8" customWidth="1"/>
    <col min="8" max="8" width="19" style="8" customWidth="1"/>
    <col min="9" max="9" width="25.109375" style="8" customWidth="1"/>
    <col min="10" max="10" width="26.88671875" style="8" customWidth="1"/>
    <col min="11" max="11" width="42" style="8" customWidth="1"/>
    <col min="12" max="12" width="15.6640625" style="8" customWidth="1"/>
    <col min="13" max="13" width="15.33203125" style="8" customWidth="1"/>
    <col min="14" max="14" width="14.6640625" style="8" customWidth="1"/>
    <col min="15" max="15" width="17.33203125" style="8" bestFit="1" customWidth="1"/>
    <col min="16" max="16" width="36" style="8" customWidth="1"/>
    <col min="17" max="17" width="11.5546875" style="8" bestFit="1" customWidth="1"/>
    <col min="18" max="18" width="44.44140625" style="8" customWidth="1"/>
    <col min="19" max="19" width="32" style="8" customWidth="1"/>
    <col min="20" max="20" width="18.5546875" style="8" customWidth="1"/>
    <col min="21" max="21" width="16.33203125" style="8" bestFit="1" customWidth="1"/>
    <col min="22" max="22" width="16.33203125" style="8" customWidth="1"/>
    <col min="23" max="23" width="16" style="8" customWidth="1"/>
    <col min="24" max="24" width="15.5546875" style="8" customWidth="1"/>
    <col min="25" max="25" width="15" style="8" bestFit="1" customWidth="1"/>
    <col min="26" max="26" width="14.44140625" style="8" bestFit="1" customWidth="1"/>
    <col min="27" max="27" width="13.5546875" style="8" customWidth="1"/>
    <col min="28" max="28" width="14.33203125" style="8" customWidth="1"/>
    <col min="29" max="29" width="16.5546875" style="8" customWidth="1"/>
    <col min="30" max="30" width="14.33203125" style="8" customWidth="1"/>
    <col min="31" max="31" width="15" style="8" bestFit="1" customWidth="1"/>
    <col min="32" max="16384" width="11.44140625" style="8"/>
  </cols>
  <sheetData>
    <row r="1" spans="1:8" ht="22.2" customHeight="1">
      <c r="A1" s="517" t="s">
        <v>394</v>
      </c>
      <c r="B1" s="517"/>
      <c r="C1" s="517"/>
      <c r="D1" s="517"/>
      <c r="E1" s="517"/>
      <c r="F1" s="133"/>
    </row>
    <row r="2" spans="1:8" ht="41.25" customHeight="1">
      <c r="A2" s="521" t="str">
        <f>'FICHA VALORACION'!D5</f>
        <v>Fiscalización de la "…..........."</v>
      </c>
      <c r="B2" s="521"/>
      <c r="C2" s="521"/>
      <c r="D2" s="521"/>
      <c r="E2" s="521"/>
      <c r="F2" s="134"/>
    </row>
    <row r="3" spans="1:8" ht="22.2" customHeight="1" thickBot="1">
      <c r="A3" s="54"/>
      <c r="B3" s="54"/>
      <c r="C3" s="54"/>
      <c r="D3" s="54"/>
      <c r="E3" s="54"/>
      <c r="F3" s="133"/>
    </row>
    <row r="4" spans="1:8" ht="18" thickBot="1">
      <c r="A4" s="518" t="s">
        <v>223</v>
      </c>
      <c r="B4" s="519"/>
      <c r="C4" s="519"/>
      <c r="D4" s="519"/>
      <c r="E4" s="520"/>
      <c r="F4" s="135"/>
    </row>
    <row r="5" spans="1:8" s="91" customFormat="1" ht="9" thickBot="1"/>
    <row r="6" spans="1:8" ht="22.2" customHeight="1">
      <c r="A6" s="501" t="s">
        <v>8</v>
      </c>
      <c r="B6" s="476" t="s">
        <v>9</v>
      </c>
      <c r="C6" s="108" t="s">
        <v>11</v>
      </c>
      <c r="D6" s="522" t="s">
        <v>10</v>
      </c>
      <c r="E6" s="523"/>
      <c r="F6" s="136"/>
    </row>
    <row r="7" spans="1:8" ht="28.5" customHeight="1">
      <c r="A7" s="527"/>
      <c r="B7" s="477"/>
      <c r="C7" s="113" t="s">
        <v>150</v>
      </c>
      <c r="D7" s="113" t="s">
        <v>3</v>
      </c>
      <c r="E7" s="114" t="s">
        <v>4</v>
      </c>
      <c r="F7" s="136"/>
    </row>
    <row r="8" spans="1:8" ht="22.2" customHeight="1">
      <c r="A8" s="524" t="s">
        <v>85</v>
      </c>
      <c r="B8" s="525"/>
      <c r="C8" s="525"/>
      <c r="D8" s="525"/>
      <c r="E8" s="526"/>
      <c r="F8" s="89"/>
    </row>
    <row r="9" spans="1:8" ht="30" customHeight="1">
      <c r="A9" s="90" t="s">
        <v>142</v>
      </c>
      <c r="B9" s="40">
        <v>1</v>
      </c>
      <c r="C9" s="372">
        <v>3.33</v>
      </c>
      <c r="D9" s="86">
        <v>400</v>
      </c>
      <c r="E9" s="110">
        <f>ROUND((B9*C9*D9),2)</f>
        <v>1332</v>
      </c>
      <c r="F9" s="132"/>
    </row>
    <row r="10" spans="1:8" ht="30" customHeight="1">
      <c r="A10" s="90" t="s">
        <v>143</v>
      </c>
      <c r="B10" s="40">
        <v>1</v>
      </c>
      <c r="C10" s="372">
        <v>3.33</v>
      </c>
      <c r="D10" s="86">
        <v>60</v>
      </c>
      <c r="E10" s="110">
        <f>ROUND((B10*C10*D10),2)</f>
        <v>199.8</v>
      </c>
      <c r="F10" s="132"/>
      <c r="G10" s="16"/>
    </row>
    <row r="11" spans="1:8" ht="22.2" customHeight="1">
      <c r="A11" s="524" t="s">
        <v>77</v>
      </c>
      <c r="B11" s="525"/>
      <c r="C11" s="525"/>
      <c r="D11" s="525"/>
      <c r="E11" s="526"/>
      <c r="F11" s="89"/>
    </row>
    <row r="12" spans="1:8" ht="30" customHeight="1">
      <c r="A12" s="90" t="s">
        <v>144</v>
      </c>
      <c r="B12" s="72">
        <v>0</v>
      </c>
      <c r="C12" s="72">
        <v>0</v>
      </c>
      <c r="D12" s="37">
        <v>0</v>
      </c>
      <c r="E12" s="48">
        <f>+B12*C12*D12</f>
        <v>0</v>
      </c>
      <c r="F12" s="132"/>
      <c r="G12" s="131"/>
      <c r="H12" s="31"/>
    </row>
    <row r="13" spans="1:8" ht="30" customHeight="1">
      <c r="A13" s="90" t="s">
        <v>145</v>
      </c>
      <c r="B13" s="40" t="s">
        <v>450</v>
      </c>
      <c r="C13" s="72">
        <v>0</v>
      </c>
      <c r="D13" s="37">
        <v>0</v>
      </c>
      <c r="E13" s="48">
        <v>0</v>
      </c>
      <c r="F13" s="132"/>
      <c r="G13" s="217">
        <f>SUM(E12:E13)</f>
        <v>0</v>
      </c>
    </row>
    <row r="14" spans="1:8" ht="22.2" customHeight="1">
      <c r="A14" s="115" t="s">
        <v>90</v>
      </c>
      <c r="B14" s="116"/>
      <c r="C14" s="117">
        <f>ROUND($C$9/30,0)</f>
        <v>0</v>
      </c>
      <c r="D14" s="117"/>
      <c r="E14" s="118">
        <f>+B14*C14*D14</f>
        <v>0</v>
      </c>
      <c r="F14" s="132"/>
      <c r="G14" s="131"/>
    </row>
    <row r="15" spans="1:8" ht="22.2" customHeight="1">
      <c r="A15" s="109" t="s">
        <v>57</v>
      </c>
      <c r="B15" s="36"/>
      <c r="C15" s="37"/>
      <c r="D15" s="37"/>
      <c r="E15" s="48"/>
      <c r="F15" s="132"/>
      <c r="G15" s="131"/>
    </row>
    <row r="16" spans="1:8" ht="22.2" hidden="1" customHeight="1">
      <c r="A16" s="90" t="s">
        <v>80</v>
      </c>
      <c r="B16" s="38"/>
      <c r="C16" s="37"/>
      <c r="D16" s="39">
        <v>100</v>
      </c>
      <c r="E16" s="84">
        <f>+B16*D16</f>
        <v>0</v>
      </c>
      <c r="F16" s="88"/>
      <c r="G16" s="131" t="s">
        <v>100</v>
      </c>
    </row>
    <row r="17" spans="1:11" ht="22.2" hidden="1" customHeight="1">
      <c r="A17" s="90" t="s">
        <v>81</v>
      </c>
      <c r="B17" s="38"/>
      <c r="C17" s="37"/>
      <c r="D17" s="39">
        <v>40</v>
      </c>
      <c r="E17" s="84">
        <f t="shared" ref="E17:E24" si="0">+B17*D17</f>
        <v>0</v>
      </c>
      <c r="F17" s="88"/>
      <c r="G17" s="131" t="s">
        <v>99</v>
      </c>
    </row>
    <row r="18" spans="1:11" ht="22.2" hidden="1" customHeight="1">
      <c r="A18" s="90" t="s">
        <v>94</v>
      </c>
      <c r="B18" s="38"/>
      <c r="C18" s="37"/>
      <c r="D18" s="39">
        <v>40</v>
      </c>
      <c r="E18" s="84">
        <f t="shared" si="0"/>
        <v>0</v>
      </c>
      <c r="F18" s="88"/>
      <c r="G18" s="131" t="s">
        <v>100</v>
      </c>
    </row>
    <row r="19" spans="1:11" ht="22.2" hidden="1" customHeight="1">
      <c r="A19" s="90" t="s">
        <v>91</v>
      </c>
      <c r="B19" s="38"/>
      <c r="C19" s="37"/>
      <c r="D19" s="39">
        <v>4744.5200000000004</v>
      </c>
      <c r="E19" s="84">
        <f t="shared" si="0"/>
        <v>0</v>
      </c>
      <c r="F19" s="88"/>
      <c r="G19" s="131"/>
    </row>
    <row r="20" spans="1:11" ht="22.2" hidden="1" customHeight="1">
      <c r="A20" s="90" t="s">
        <v>92</v>
      </c>
      <c r="B20" s="38"/>
      <c r="C20" s="37"/>
      <c r="D20" s="39">
        <v>1500</v>
      </c>
      <c r="E20" s="84">
        <f t="shared" si="0"/>
        <v>0</v>
      </c>
      <c r="F20" s="88"/>
      <c r="G20" s="131"/>
    </row>
    <row r="21" spans="1:11" ht="22.2" hidden="1" customHeight="1">
      <c r="A21" s="90" t="s">
        <v>82</v>
      </c>
      <c r="B21" s="38"/>
      <c r="C21" s="37"/>
      <c r="D21" s="39">
        <v>30</v>
      </c>
      <c r="E21" s="84">
        <f>+B21*D21</f>
        <v>0</v>
      </c>
      <c r="F21" s="88"/>
      <c r="G21" s="131" t="s">
        <v>101</v>
      </c>
    </row>
    <row r="22" spans="1:11" ht="22.2" hidden="1" customHeight="1">
      <c r="A22" s="90" t="s">
        <v>83</v>
      </c>
      <c r="B22" s="38"/>
      <c r="C22" s="37"/>
      <c r="D22" s="39">
        <v>20</v>
      </c>
      <c r="E22" s="84">
        <f t="shared" si="0"/>
        <v>0</v>
      </c>
      <c r="F22" s="88"/>
      <c r="G22" s="131" t="s">
        <v>101</v>
      </c>
    </row>
    <row r="23" spans="1:11" ht="22.2" hidden="1" customHeight="1">
      <c r="A23" s="90" t="s">
        <v>96</v>
      </c>
      <c r="B23" s="38"/>
      <c r="C23" s="37"/>
      <c r="D23" s="39">
        <v>800</v>
      </c>
      <c r="E23" s="84">
        <f t="shared" si="0"/>
        <v>0</v>
      </c>
      <c r="F23" s="88"/>
      <c r="G23" s="131" t="s">
        <v>97</v>
      </c>
    </row>
    <row r="24" spans="1:11" ht="22.2" hidden="1" customHeight="1">
      <c r="A24" s="128" t="s">
        <v>84</v>
      </c>
      <c r="B24" s="129"/>
      <c r="C24" s="124"/>
      <c r="D24" s="130">
        <v>5000</v>
      </c>
      <c r="E24" s="125">
        <f t="shared" si="0"/>
        <v>0</v>
      </c>
      <c r="F24" s="88"/>
      <c r="G24" s="131" t="s">
        <v>98</v>
      </c>
    </row>
    <row r="25" spans="1:11" ht="22.2" customHeight="1" thickBot="1">
      <c r="A25" s="524" t="s">
        <v>17</v>
      </c>
      <c r="B25" s="525"/>
      <c r="C25" s="525"/>
      <c r="D25" s="525"/>
      <c r="E25" s="526"/>
      <c r="F25" s="89"/>
      <c r="G25" s="131"/>
    </row>
    <row r="26" spans="1:11" ht="30" customHeight="1" thickBot="1">
      <c r="A26" s="90" t="s">
        <v>148</v>
      </c>
      <c r="B26" s="40" t="s">
        <v>450</v>
      </c>
      <c r="C26" s="37">
        <v>0</v>
      </c>
      <c r="D26" s="37">
        <v>0</v>
      </c>
      <c r="E26" s="84">
        <v>0</v>
      </c>
      <c r="F26" s="88"/>
      <c r="G26" s="181"/>
      <c r="H26" s="184" t="s">
        <v>185</v>
      </c>
      <c r="I26" s="218" t="e">
        <f>+'CALCULO PRESUPUESTO'!#REF!</f>
        <v>#REF!</v>
      </c>
      <c r="J26" s="111"/>
    </row>
    <row r="27" spans="1:11" ht="30" customHeight="1">
      <c r="A27" s="90" t="s">
        <v>147</v>
      </c>
      <c r="B27" s="122">
        <v>1</v>
      </c>
      <c r="C27" s="372">
        <v>3.33</v>
      </c>
      <c r="D27" s="37" t="e">
        <f>+J27+J28</f>
        <v>#REF!</v>
      </c>
      <c r="E27" s="84" t="e">
        <f>+ROUND((B27*C27*D27),2)</f>
        <v>#REF!</v>
      </c>
      <c r="F27" s="88"/>
      <c r="G27" s="181"/>
      <c r="H27" s="183" t="s">
        <v>171</v>
      </c>
      <c r="I27" s="182" t="e">
        <f>I26*0.05</f>
        <v>#REF!</v>
      </c>
      <c r="J27" s="182" t="e">
        <f>ROUND((I27*0.08/9.5),2)</f>
        <v>#REF!</v>
      </c>
      <c r="K27" s="195"/>
    </row>
    <row r="28" spans="1:11" ht="54.75" customHeight="1" thickBot="1">
      <c r="A28" s="120" t="s">
        <v>184</v>
      </c>
      <c r="B28" s="123"/>
      <c r="C28" s="119">
        <v>0</v>
      </c>
      <c r="D28" s="119"/>
      <c r="E28" s="121">
        <f>ROUND((B28*D28),2)</f>
        <v>0</v>
      </c>
      <c r="F28" s="88"/>
      <c r="G28" s="181"/>
      <c r="H28" s="183" t="s">
        <v>172</v>
      </c>
      <c r="I28" s="182" t="e">
        <f>+I26*0.5</f>
        <v>#REF!</v>
      </c>
      <c r="J28" s="182" t="e">
        <f>ROUND((I28*0.04/9.5),2)</f>
        <v>#REF!</v>
      </c>
    </row>
    <row r="29" spans="1:11" ht="32.25" customHeight="1" thickBot="1">
      <c r="A29" s="504" t="s">
        <v>141</v>
      </c>
      <c r="B29" s="496"/>
      <c r="C29" s="496"/>
      <c r="D29" s="497"/>
      <c r="E29" s="112" t="e">
        <f>SUM(E9:E28)</f>
        <v>#REF!</v>
      </c>
      <c r="F29" s="135"/>
    </row>
    <row r="31" spans="1:11" ht="22.2" customHeight="1">
      <c r="C31" s="8"/>
    </row>
    <row r="32" spans="1:11" ht="22.2" customHeight="1">
      <c r="A32" s="376"/>
      <c r="B32" s="376"/>
      <c r="C32" s="8"/>
      <c r="I32" s="30"/>
    </row>
    <row r="33" spans="1:9" ht="22.2" customHeight="1">
      <c r="A33" s="376"/>
      <c r="B33" s="376"/>
      <c r="C33" s="8"/>
      <c r="I33" s="30"/>
    </row>
    <row r="34" spans="1:9" ht="22.2" customHeight="1">
      <c r="A34" s="376"/>
      <c r="B34" s="376"/>
      <c r="C34" s="8"/>
      <c r="I34" s="30"/>
    </row>
    <row r="35" spans="1:9" ht="22.2" customHeight="1">
      <c r="A35" s="376"/>
      <c r="B35" s="376" t="s">
        <v>466</v>
      </c>
      <c r="C35" s="8" t="s">
        <v>466</v>
      </c>
      <c r="D35" s="8" t="s">
        <v>466</v>
      </c>
      <c r="E35" s="8" t="s">
        <v>465</v>
      </c>
      <c r="I35" s="30"/>
    </row>
    <row r="36" spans="1:9" ht="22.2" customHeight="1">
      <c r="A36" s="376"/>
      <c r="B36" s="376"/>
      <c r="C36" s="8"/>
      <c r="I36" s="30"/>
    </row>
    <row r="37" spans="1:9" ht="22.2" customHeight="1">
      <c r="A37" s="377"/>
      <c r="B37" s="377"/>
      <c r="C37" s="8"/>
      <c r="I37" s="30"/>
    </row>
    <row r="38" spans="1:9" ht="22.2" customHeight="1">
      <c r="A38" s="380"/>
      <c r="B38" s="376"/>
      <c r="C38" s="376"/>
      <c r="D38" s="376"/>
    </row>
    <row r="39" spans="1:9" ht="22.2" customHeight="1">
      <c r="A39" s="21"/>
    </row>
  </sheetData>
  <mergeCells count="10">
    <mergeCell ref="A1:E1"/>
    <mergeCell ref="A4:E4"/>
    <mergeCell ref="A2:E2"/>
    <mergeCell ref="D6:E6"/>
    <mergeCell ref="A29:D29"/>
    <mergeCell ref="A8:E8"/>
    <mergeCell ref="A11:E11"/>
    <mergeCell ref="A25:E25"/>
    <mergeCell ref="B6:B7"/>
    <mergeCell ref="A6:A7"/>
  </mergeCells>
  <printOptions horizontalCentered="1"/>
  <pageMargins left="0.39370078740157483" right="0.39370078740157483" top="0.78740157480314965" bottom="0.51181102362204722" header="0.31496062992125984" footer="0.31496062992125984"/>
  <pageSetup paperSize="9" scale="6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37"/>
  <sheetViews>
    <sheetView tabSelected="1" zoomScale="55" zoomScaleNormal="55" zoomScaleSheetLayoutView="70" workbookViewId="0">
      <selection activeCell="F20" sqref="F20"/>
    </sheetView>
  </sheetViews>
  <sheetFormatPr baseColWidth="10" defaultColWidth="11.44140625" defaultRowHeight="22.2" customHeight="1"/>
  <cols>
    <col min="1" max="1" width="59.5546875" style="8" customWidth="1"/>
    <col min="2" max="2" width="13.5546875" style="8" bestFit="1" customWidth="1"/>
    <col min="3" max="4" width="20.5546875" style="8" customWidth="1"/>
    <col min="5" max="5" width="20" style="8" customWidth="1"/>
    <col min="6" max="6" width="16.33203125" style="8" customWidth="1"/>
    <col min="7" max="7" width="34.44140625" style="9" customWidth="1"/>
    <col min="8" max="8" width="12.33203125" style="8" customWidth="1"/>
    <col min="9" max="9" width="16.33203125" style="9" customWidth="1"/>
    <col min="10" max="10" width="14.6640625" style="8" customWidth="1"/>
    <col min="11" max="11" width="17.33203125" style="8" customWidth="1"/>
    <col min="12" max="12" width="42.44140625" style="8" customWidth="1"/>
    <col min="13" max="14" width="12.6640625" style="8" customWidth="1"/>
    <col min="15" max="15" width="15.33203125" style="8" customWidth="1"/>
    <col min="16" max="17" width="15.6640625" style="8" customWidth="1"/>
    <col min="18" max="18" width="15.33203125" style="8" customWidth="1"/>
    <col min="19" max="19" width="14.6640625" style="8" customWidth="1"/>
    <col min="20" max="20" width="17.33203125" style="8" bestFit="1" customWidth="1"/>
    <col min="21" max="21" width="36" style="8" customWidth="1"/>
    <col min="22" max="22" width="11.5546875" style="8" bestFit="1" customWidth="1"/>
    <col min="23" max="23" width="44.44140625" style="8" customWidth="1"/>
    <col min="24" max="24" width="32" style="8" customWidth="1"/>
    <col min="25" max="25" width="18.5546875" style="8" customWidth="1"/>
    <col min="26" max="26" width="16.33203125" style="8" bestFit="1" customWidth="1"/>
    <col min="27" max="27" width="16.33203125" style="8" customWidth="1"/>
    <col min="28" max="28" width="16" style="8" customWidth="1"/>
    <col min="29" max="29" width="15.5546875" style="8" customWidth="1"/>
    <col min="30" max="30" width="15" style="8" bestFit="1" customWidth="1"/>
    <col min="31" max="31" width="14.44140625" style="8" bestFit="1" customWidth="1"/>
    <col min="32" max="32" width="13.5546875" style="8" customWidth="1"/>
    <col min="33" max="33" width="14.33203125" style="8" customWidth="1"/>
    <col min="34" max="34" width="16" style="35" customWidth="1"/>
    <col min="35" max="35" width="16.5546875" style="8" customWidth="1"/>
    <col min="36" max="36" width="14.33203125" style="8" customWidth="1"/>
    <col min="37" max="37" width="15" style="8" bestFit="1" customWidth="1"/>
    <col min="38" max="16384" width="11.44140625" style="8"/>
  </cols>
  <sheetData>
    <row r="1" spans="1:34" ht="17.399999999999999">
      <c r="A1" s="419" t="s">
        <v>395</v>
      </c>
      <c r="B1" s="419"/>
      <c r="C1" s="419"/>
      <c r="D1" s="419"/>
    </row>
    <row r="2" spans="1:34" ht="63.6" customHeight="1">
      <c r="A2" s="482" t="str">
        <f>'FICHA VALORACION'!D5</f>
        <v>Fiscalización de la "…..........."</v>
      </c>
      <c r="B2" s="482"/>
      <c r="C2" s="482"/>
      <c r="D2" s="482"/>
    </row>
    <row r="3" spans="1:34" ht="22.2" customHeight="1" thickBot="1">
      <c r="A3" s="21"/>
      <c r="B3" s="21"/>
      <c r="C3" s="21"/>
      <c r="D3" s="21"/>
    </row>
    <row r="4" spans="1:34" ht="24" customHeight="1" thickBot="1">
      <c r="A4" s="478" t="s">
        <v>95</v>
      </c>
      <c r="B4" s="479"/>
      <c r="C4" s="479"/>
      <c r="D4" s="480"/>
    </row>
    <row r="5" spans="1:34" s="91" customFormat="1" ht="9" thickBot="1">
      <c r="G5" s="137"/>
      <c r="I5" s="137"/>
      <c r="AH5" s="107"/>
    </row>
    <row r="6" spans="1:34" ht="22.2" customHeight="1">
      <c r="A6" s="501" t="s">
        <v>8</v>
      </c>
      <c r="B6" s="476" t="s">
        <v>215</v>
      </c>
      <c r="C6" s="485" t="s">
        <v>216</v>
      </c>
      <c r="D6" s="486" t="s">
        <v>5</v>
      </c>
    </row>
    <row r="7" spans="1:34" ht="22.2" customHeight="1">
      <c r="A7" s="450"/>
      <c r="B7" s="452"/>
      <c r="C7" s="488"/>
      <c r="D7" s="481"/>
    </row>
    <row r="8" spans="1:34" ht="21.75" customHeight="1">
      <c r="A8" s="170" t="str">
        <f>+'SUELDOS Y COSTOS'!B26</f>
        <v>SUMINISTROS DE MATERIALES</v>
      </c>
      <c r="B8" s="374" t="e">
        <f>('INGRESO DATOS'!#REF!)/30</f>
        <v>#REF!</v>
      </c>
      <c r="C8" s="32"/>
      <c r="D8" s="110" t="e">
        <f>+C8*B8</f>
        <v>#REF!</v>
      </c>
      <c r="E8" s="16"/>
    </row>
    <row r="9" spans="1:34" ht="22.2" customHeight="1">
      <c r="A9" s="90" t="s">
        <v>170</v>
      </c>
      <c r="B9" s="374" t="e">
        <f>('INGRESO DATOS'!#REF!)/30</f>
        <v>#REF!</v>
      </c>
      <c r="C9" s="32"/>
      <c r="D9" s="110" t="e">
        <f>+C9*B9</f>
        <v>#REF!</v>
      </c>
    </row>
    <row r="10" spans="1:34" ht="22.2" customHeight="1">
      <c r="A10" s="90" t="str">
        <f>+'SUELDOS Y COSTOS'!B36</f>
        <v>INTERNET EN OBRAS</v>
      </c>
      <c r="B10" s="374" t="e">
        <f>('INGRESO DATOS'!#REF!)/30</f>
        <v>#REF!</v>
      </c>
      <c r="C10" s="32"/>
      <c r="D10" s="110" t="e">
        <f t="shared" ref="D10:D11" si="0">ROUND((B10*C10),2)</f>
        <v>#REF!</v>
      </c>
      <c r="F10" s="373" t="e">
        <f>+D9+D10</f>
        <v>#REF!</v>
      </c>
    </row>
    <row r="11" spans="1:34" ht="22.2" customHeight="1" thickBot="1">
      <c r="A11" s="90" t="str">
        <f>+'SUELDOS Y COSTOS'!B33</f>
        <v>LUZ, AGUA, TELÉFONO (OFICINA)</v>
      </c>
      <c r="B11" s="374" t="e">
        <f>('INGRESO DATOS'!#REF!)/30</f>
        <v>#REF!</v>
      </c>
      <c r="C11" s="32"/>
      <c r="D11" s="110" t="e">
        <f t="shared" si="0"/>
        <v>#REF!</v>
      </c>
    </row>
    <row r="12" spans="1:34" ht="22.2" customHeight="1" thickBot="1">
      <c r="A12" s="504" t="s">
        <v>217</v>
      </c>
      <c r="B12" s="496"/>
      <c r="C12" s="497"/>
      <c r="D12" s="112" t="e">
        <f>SUM(D8:D11)</f>
        <v>#REF!</v>
      </c>
    </row>
    <row r="13" spans="1:34" ht="22.2" customHeight="1">
      <c r="D13" s="30"/>
    </row>
    <row r="14" spans="1:34" ht="22.2" customHeight="1">
      <c r="A14" s="376"/>
      <c r="B14" s="376"/>
      <c r="G14" s="8"/>
      <c r="I14" s="30"/>
      <c r="AH14" s="8"/>
    </row>
    <row r="15" spans="1:34" ht="22.2" customHeight="1">
      <c r="A15" s="376"/>
      <c r="B15" s="376"/>
      <c r="G15" s="8"/>
      <c r="I15" s="30"/>
      <c r="AH15" s="8"/>
    </row>
    <row r="16" spans="1:34" ht="22.2" customHeight="1">
      <c r="A16" s="376" t="s">
        <v>465</v>
      </c>
      <c r="B16" s="376" t="s">
        <v>465</v>
      </c>
      <c r="C16" s="8" t="s">
        <v>466</v>
      </c>
      <c r="D16" s="8" t="s">
        <v>465</v>
      </c>
      <c r="G16" s="8"/>
      <c r="I16" s="30"/>
      <c r="AH16" s="8"/>
    </row>
    <row r="17" spans="1:34" ht="22.2" customHeight="1">
      <c r="A17" s="376"/>
      <c r="B17" s="376" t="s">
        <v>468</v>
      </c>
      <c r="G17" s="8"/>
      <c r="I17" s="30"/>
      <c r="AH17" s="8"/>
    </row>
    <row r="18" spans="1:34" ht="22.2" customHeight="1">
      <c r="A18" s="376"/>
      <c r="B18" s="376"/>
      <c r="G18" s="8"/>
      <c r="I18" s="30"/>
      <c r="AH18" s="8"/>
    </row>
    <row r="19" spans="1:34" ht="22.2" customHeight="1">
      <c r="A19" s="377"/>
      <c r="B19" s="377"/>
      <c r="G19" s="8"/>
      <c r="I19" s="30"/>
      <c r="AH19" s="8"/>
    </row>
    <row r="20" spans="1:34" ht="22.2" customHeight="1">
      <c r="A20" s="376"/>
      <c r="B20" s="376"/>
      <c r="C20" s="376"/>
      <c r="D20" s="376"/>
      <c r="G20" s="8"/>
      <c r="I20" s="8"/>
      <c r="AH20" s="8"/>
    </row>
    <row r="21" spans="1:34" ht="22.2" customHeight="1">
      <c r="A21" s="13"/>
      <c r="B21" s="18"/>
      <c r="C21" s="18"/>
    </row>
    <row r="22" spans="1:34" ht="22.2" customHeight="1">
      <c r="B22" s="18"/>
      <c r="C22" s="18"/>
      <c r="D22" s="29"/>
    </row>
    <row r="23" spans="1:34" ht="22.2" customHeight="1">
      <c r="B23" s="18"/>
      <c r="C23" s="18"/>
      <c r="D23" s="29"/>
    </row>
    <row r="24" spans="1:34" ht="22.2" customHeight="1">
      <c r="B24" s="18"/>
      <c r="C24" s="18"/>
      <c r="D24" s="29"/>
    </row>
    <row r="25" spans="1:34" ht="22.2" customHeight="1">
      <c r="B25" s="18"/>
      <c r="C25" s="18"/>
      <c r="D25" s="29"/>
    </row>
    <row r="26" spans="1:34" ht="22.2" customHeight="1">
      <c r="B26" s="18"/>
      <c r="C26" s="18"/>
      <c r="D26" s="29"/>
    </row>
    <row r="27" spans="1:34" ht="22.2" customHeight="1">
      <c r="B27" s="18"/>
      <c r="C27" s="18"/>
      <c r="D27" s="29"/>
    </row>
    <row r="28" spans="1:34" ht="22.2" customHeight="1">
      <c r="B28" s="18"/>
      <c r="C28" s="18"/>
      <c r="D28" s="29"/>
    </row>
    <row r="29" spans="1:34" ht="22.2" customHeight="1">
      <c r="B29" s="18"/>
      <c r="C29" s="18"/>
      <c r="D29" s="29"/>
    </row>
    <row r="30" spans="1:34" ht="22.2" customHeight="1">
      <c r="D30" s="20"/>
    </row>
    <row r="31" spans="1:34" ht="22.2" customHeight="1">
      <c r="D31" s="30"/>
    </row>
    <row r="34" spans="4:4" ht="22.2" customHeight="1">
      <c r="D34" s="16"/>
    </row>
    <row r="36" spans="4:4" ht="22.2" customHeight="1">
      <c r="D36" s="31"/>
    </row>
    <row r="37" spans="4:4" ht="22.2" customHeight="1">
      <c r="D37" s="16"/>
    </row>
  </sheetData>
  <mergeCells count="8">
    <mergeCell ref="A12:C12"/>
    <mergeCell ref="A1:D1"/>
    <mergeCell ref="A4:D4"/>
    <mergeCell ref="C6:C7"/>
    <mergeCell ref="D6:D7"/>
    <mergeCell ref="A6:A7"/>
    <mergeCell ref="B6:B7"/>
    <mergeCell ref="A2:D2"/>
  </mergeCells>
  <printOptions horizontalCentered="1"/>
  <pageMargins left="0.39370078740157483" right="0.39370078740157483" top="0.78740157480314965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23"/>
  <sheetViews>
    <sheetView zoomScale="55" zoomScaleNormal="55" workbookViewId="0">
      <selection activeCell="G20" sqref="G20"/>
    </sheetView>
  </sheetViews>
  <sheetFormatPr baseColWidth="10" defaultColWidth="11.44140625" defaultRowHeight="22.2" customHeight="1"/>
  <cols>
    <col min="1" max="1" width="8.6640625" style="8" customWidth="1"/>
    <col min="2" max="2" width="35.33203125" style="8" customWidth="1"/>
    <col min="3" max="3" width="21.6640625" style="8" customWidth="1"/>
    <col min="4" max="4" width="20.88671875" style="8" customWidth="1"/>
    <col min="5" max="6" width="12.6640625" style="8" customWidth="1"/>
    <col min="7" max="7" width="17.5546875" style="8" customWidth="1"/>
    <col min="8" max="8" width="15.6640625" style="8" customWidth="1"/>
    <col min="9" max="9" width="17.5546875" style="8" customWidth="1"/>
    <col min="10" max="10" width="14.44140625" style="8" customWidth="1"/>
    <col min="11" max="11" width="15.44140625" style="8" customWidth="1"/>
    <col min="12" max="12" width="17" style="8" bestFit="1" customWidth="1"/>
    <col min="13" max="13" width="12.6640625" style="8" bestFit="1" customWidth="1"/>
    <col min="14" max="14" width="17.5546875" style="8" customWidth="1"/>
    <col min="15" max="15" width="11.44140625" style="8"/>
    <col min="16" max="16" width="13.6640625" style="8" bestFit="1" customWidth="1"/>
    <col min="17" max="16384" width="11.44140625" style="8"/>
  </cols>
  <sheetData>
    <row r="1" spans="1:16" ht="17.399999999999999">
      <c r="A1" s="463" t="s">
        <v>393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</row>
    <row r="2" spans="1:16" ht="17.399999999999999">
      <c r="A2" s="482" t="str">
        <f>'FICHA VALORACION'!D5</f>
        <v>Fiscalización de la "…..........."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6" ht="18" thickBo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6" ht="18" thickBot="1">
      <c r="A4" s="478" t="s">
        <v>222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16" s="91" customFormat="1" ht="9" thickBot="1">
      <c r="A5" s="531"/>
      <c r="B5" s="532"/>
      <c r="C5" s="532"/>
      <c r="D5" s="532"/>
      <c r="E5" s="532"/>
      <c r="F5" s="532"/>
      <c r="G5" s="532"/>
      <c r="H5" s="532"/>
      <c r="I5" s="532"/>
      <c r="J5" s="532"/>
      <c r="K5" s="532"/>
      <c r="L5" s="532"/>
      <c r="M5" s="532"/>
      <c r="N5" s="533"/>
    </row>
    <row r="6" spans="1:16" ht="25.5" customHeight="1">
      <c r="A6" s="489" t="s">
        <v>9</v>
      </c>
      <c r="B6" s="489" t="s">
        <v>139</v>
      </c>
      <c r="C6" s="489" t="s">
        <v>174</v>
      </c>
      <c r="D6" s="508" t="s">
        <v>176</v>
      </c>
      <c r="E6" s="511" t="s">
        <v>130</v>
      </c>
      <c r="F6" s="511" t="s">
        <v>131</v>
      </c>
      <c r="G6" s="126" t="s">
        <v>12</v>
      </c>
      <c r="H6" s="126" t="s">
        <v>140</v>
      </c>
      <c r="I6" s="126" t="s">
        <v>132</v>
      </c>
      <c r="J6" s="511" t="s">
        <v>187</v>
      </c>
      <c r="K6" s="511" t="s">
        <v>14</v>
      </c>
      <c r="L6" s="508" t="s">
        <v>177</v>
      </c>
      <c r="M6" s="508" t="s">
        <v>181</v>
      </c>
      <c r="N6" s="514" t="s">
        <v>175</v>
      </c>
    </row>
    <row r="7" spans="1:16" ht="25.5" customHeight="1">
      <c r="A7" s="490"/>
      <c r="B7" s="490"/>
      <c r="C7" s="490"/>
      <c r="D7" s="509"/>
      <c r="E7" s="513"/>
      <c r="F7" s="513"/>
      <c r="G7" s="185" t="s">
        <v>182</v>
      </c>
      <c r="H7" s="185" t="s">
        <v>173</v>
      </c>
      <c r="I7" s="185" t="s">
        <v>183</v>
      </c>
      <c r="J7" s="513"/>
      <c r="K7" s="512"/>
      <c r="L7" s="509"/>
      <c r="M7" s="509"/>
      <c r="N7" s="515"/>
    </row>
    <row r="8" spans="1:16" ht="17.399999999999999">
      <c r="A8" s="491"/>
      <c r="B8" s="491"/>
      <c r="C8" s="491"/>
      <c r="D8" s="510"/>
      <c r="E8" s="127" t="s">
        <v>116</v>
      </c>
      <c r="F8" s="127" t="s">
        <v>117</v>
      </c>
      <c r="G8" s="127" t="s">
        <v>134</v>
      </c>
      <c r="H8" s="127" t="s">
        <v>135</v>
      </c>
      <c r="I8" s="127" t="s">
        <v>136</v>
      </c>
      <c r="J8" s="127" t="s">
        <v>137</v>
      </c>
      <c r="K8" s="513"/>
      <c r="L8" s="510"/>
      <c r="M8" s="510"/>
      <c r="N8" s="516"/>
    </row>
    <row r="9" spans="1:16" ht="29.25" customHeight="1">
      <c r="A9" s="186">
        <f>+'1.B'!A9</f>
        <v>0</v>
      </c>
      <c r="B9" s="99" t="str">
        <f>+'1.B'!B9</f>
        <v>SECRETARIO/A</v>
      </c>
      <c r="C9" s="32">
        <f>ROUND(+'1.B'!E9/30*'1.B'!F9,2)</f>
        <v>4</v>
      </c>
      <c r="D9" s="33">
        <f>+'1.B'!G9</f>
        <v>817</v>
      </c>
      <c r="E9" s="101">
        <f>+D9/12</f>
        <v>68.083333333333329</v>
      </c>
      <c r="F9" s="101">
        <f>$C$15/12</f>
        <v>37.5</v>
      </c>
      <c r="G9" s="101">
        <f>D9/12/2</f>
        <v>34.041666666666664</v>
      </c>
      <c r="H9" s="101">
        <f>D9*11.15%</f>
        <v>91.095500000000001</v>
      </c>
      <c r="I9" s="101">
        <f t="shared" ref="I9" si="0">D9/12</f>
        <v>68.083333333333329</v>
      </c>
      <c r="J9" s="101">
        <f>+I9+H9+G9+F9+E9</f>
        <v>298.80383333333333</v>
      </c>
      <c r="K9" s="102">
        <f>+J9*(C9)</f>
        <v>1195.2153333333333</v>
      </c>
      <c r="L9" s="33">
        <f t="shared" ref="L9" si="1">+D9*(C9)</f>
        <v>3268</v>
      </c>
      <c r="M9" s="27">
        <f>+K9/L9</f>
        <v>0.36573296613627093</v>
      </c>
      <c r="N9" s="95">
        <f>ROUND((L9*M9*A9),2)</f>
        <v>0</v>
      </c>
      <c r="P9" s="218">
        <f>+N9</f>
        <v>0</v>
      </c>
    </row>
    <row r="10" spans="1:16" ht="39.6" customHeight="1">
      <c r="A10" s="186">
        <v>0</v>
      </c>
      <c r="B10" s="246" t="str">
        <f>+'1.B'!B10</f>
        <v>PLANILLADOR</v>
      </c>
      <c r="C10" s="32">
        <f>+C9</f>
        <v>4</v>
      </c>
      <c r="D10" s="33">
        <f>+'1.B'!G10</f>
        <v>1212</v>
      </c>
      <c r="E10" s="101">
        <f>+D10/12</f>
        <v>101</v>
      </c>
      <c r="F10" s="101">
        <f>$C$15/12</f>
        <v>37.5</v>
      </c>
      <c r="G10" s="101">
        <f>D10/12/2</f>
        <v>50.5</v>
      </c>
      <c r="H10" s="101">
        <f>D10*11.15%</f>
        <v>135.13800000000001</v>
      </c>
      <c r="I10" s="101">
        <f t="shared" ref="I10" si="2">D10/12</f>
        <v>101</v>
      </c>
      <c r="J10" s="101">
        <f>+I10+H10+G10+F10+E10</f>
        <v>425.13800000000003</v>
      </c>
      <c r="K10" s="102">
        <f>+J10*(C10)</f>
        <v>1700.5520000000001</v>
      </c>
      <c r="L10" s="33">
        <f t="shared" ref="L10" si="3">+D10*(C10)</f>
        <v>4848</v>
      </c>
      <c r="M10" s="27">
        <f>+K10/L10</f>
        <v>0.35077392739273933</v>
      </c>
      <c r="N10" s="95">
        <f>ROUND((L10*M10*A10),2)</f>
        <v>0</v>
      </c>
      <c r="P10" s="218"/>
    </row>
    <row r="11" spans="1:16" ht="28.95" customHeight="1">
      <c r="A11" s="49">
        <v>0</v>
      </c>
      <c r="B11" s="10" t="str">
        <f>+'1.B'!B11</f>
        <v>TOPÓGRAFO</v>
      </c>
      <c r="C11" s="32">
        <f>ROUND(+'1.B'!E11/30*'1.B'!F11,2)</f>
        <v>0.25</v>
      </c>
      <c r="D11" s="33">
        <f>+'1.B'!G11</f>
        <v>1212</v>
      </c>
      <c r="E11" s="101">
        <f t="shared" ref="E11:E12" si="4">+D11/12</f>
        <v>101</v>
      </c>
      <c r="F11" s="101">
        <f>$C$15/12</f>
        <v>37.5</v>
      </c>
      <c r="G11" s="101">
        <f t="shared" ref="G11:G12" si="5">D11/12/2</f>
        <v>50.5</v>
      </c>
      <c r="H11" s="101">
        <f t="shared" ref="H11:H12" si="6">D11*11.15%</f>
        <v>135.13800000000001</v>
      </c>
      <c r="I11" s="101">
        <f t="shared" ref="I11:I12" si="7">D11/12</f>
        <v>101</v>
      </c>
      <c r="J11" s="101">
        <f t="shared" ref="J11:J12" si="8">+I11+H11+G11+F11+E11</f>
        <v>425.13800000000003</v>
      </c>
      <c r="K11" s="102">
        <f t="shared" ref="K11:K12" si="9">+J11*(C11)</f>
        <v>106.28450000000001</v>
      </c>
      <c r="L11" s="33">
        <f t="shared" ref="L11:L12" si="10">+D11*(C11)</f>
        <v>303</v>
      </c>
      <c r="M11" s="27">
        <f t="shared" ref="M11:M12" si="11">+K11/L11</f>
        <v>0.35077392739273933</v>
      </c>
      <c r="N11" s="95">
        <f t="shared" ref="N11:N12" si="12">ROUND((L11*M11*A11),2)</f>
        <v>0</v>
      </c>
      <c r="P11" s="218">
        <f>+N11+N10</f>
        <v>0</v>
      </c>
    </row>
    <row r="12" spans="1:16" ht="29.25" customHeight="1" thickBot="1">
      <c r="A12" s="186">
        <f>+'1.B'!A12</f>
        <v>0</v>
      </c>
      <c r="B12" s="99" t="str">
        <f>+'1.B'!B12</f>
        <v>CADENERO</v>
      </c>
      <c r="C12" s="75">
        <f>ROUND(+'1.B'!E12/30*'1.B'!F12,2)</f>
        <v>0.25</v>
      </c>
      <c r="D12" s="76">
        <f>+'1.B'!G12</f>
        <v>675</v>
      </c>
      <c r="E12" s="103">
        <f t="shared" si="4"/>
        <v>56.25</v>
      </c>
      <c r="F12" s="103">
        <f>$C$15/12</f>
        <v>37.5</v>
      </c>
      <c r="G12" s="101">
        <f t="shared" si="5"/>
        <v>28.125</v>
      </c>
      <c r="H12" s="101">
        <f t="shared" si="6"/>
        <v>75.262500000000003</v>
      </c>
      <c r="I12" s="103">
        <f t="shared" si="7"/>
        <v>56.25</v>
      </c>
      <c r="J12" s="103">
        <f t="shared" si="8"/>
        <v>253.38749999999999</v>
      </c>
      <c r="K12" s="104">
        <f t="shared" si="9"/>
        <v>63.346874999999997</v>
      </c>
      <c r="L12" s="76">
        <f t="shared" si="10"/>
        <v>168.75</v>
      </c>
      <c r="M12" s="77">
        <f t="shared" si="11"/>
        <v>0.37538888888888888</v>
      </c>
      <c r="N12" s="95">
        <f t="shared" si="12"/>
        <v>0</v>
      </c>
      <c r="P12" s="218">
        <f>+N12</f>
        <v>0</v>
      </c>
    </row>
    <row r="13" spans="1:16" ht="45" customHeight="1" thickBot="1">
      <c r="A13" s="528" t="s">
        <v>149</v>
      </c>
      <c r="B13" s="529"/>
      <c r="C13" s="530"/>
      <c r="D13" s="96">
        <f>SUM(D9:D12)</f>
        <v>3916</v>
      </c>
      <c r="E13" s="96">
        <f t="shared" ref="E13:L13" si="13">SUM(E9:E12)</f>
        <v>326.33333333333331</v>
      </c>
      <c r="F13" s="96">
        <f t="shared" si="13"/>
        <v>150</v>
      </c>
      <c r="G13" s="96">
        <f t="shared" si="13"/>
        <v>163.16666666666666</v>
      </c>
      <c r="H13" s="96">
        <f t="shared" si="13"/>
        <v>436.63399999999996</v>
      </c>
      <c r="I13" s="96">
        <f t="shared" si="13"/>
        <v>326.33333333333331</v>
      </c>
      <c r="J13" s="96">
        <f t="shared" si="13"/>
        <v>1402.4673333333333</v>
      </c>
      <c r="K13" s="96">
        <f t="shared" si="13"/>
        <v>3065.3987083333336</v>
      </c>
      <c r="L13" s="96">
        <f t="shared" si="13"/>
        <v>8587.75</v>
      </c>
      <c r="M13" s="97" t="s">
        <v>13</v>
      </c>
      <c r="N13" s="98">
        <f>SUM(N9:N12)</f>
        <v>0</v>
      </c>
    </row>
    <row r="14" spans="1:16" ht="22.2" customHeight="1" thickBot="1">
      <c r="D14" s="18"/>
      <c r="E14" s="18"/>
      <c r="F14" s="18"/>
      <c r="G14" s="18"/>
      <c r="H14" s="18"/>
      <c r="I14" s="18"/>
      <c r="J14" s="18"/>
      <c r="K14" s="18"/>
      <c r="L14" s="18"/>
    </row>
    <row r="15" spans="1:16" ht="33" customHeight="1" thickBot="1">
      <c r="C15" s="51">
        <v>450</v>
      </c>
      <c r="D15" s="52" t="s">
        <v>55</v>
      </c>
      <c r="E15" s="34"/>
    </row>
    <row r="19" spans="3:12" ht="22.2" customHeight="1">
      <c r="K19" s="18"/>
      <c r="L19" s="18"/>
    </row>
    <row r="20" spans="3:12" ht="22.2" customHeight="1">
      <c r="K20" s="18"/>
      <c r="L20" s="18"/>
    </row>
    <row r="22" spans="3:12" ht="22.2" customHeight="1">
      <c r="C22" s="18" t="s">
        <v>387</v>
      </c>
    </row>
    <row r="23" spans="3:12" ht="22.2" customHeight="1">
      <c r="C23" s="21" t="s">
        <v>388</v>
      </c>
    </row>
  </sheetData>
  <mergeCells count="16">
    <mergeCell ref="A1:N1"/>
    <mergeCell ref="A13:C13"/>
    <mergeCell ref="A6:A8"/>
    <mergeCell ref="B6:B8"/>
    <mergeCell ref="C6:C8"/>
    <mergeCell ref="D6:D8"/>
    <mergeCell ref="A4:N4"/>
    <mergeCell ref="A2:N2"/>
    <mergeCell ref="A5:N5"/>
    <mergeCell ref="K6:K8"/>
    <mergeCell ref="L6:L8"/>
    <mergeCell ref="M6:M8"/>
    <mergeCell ref="N6:N8"/>
    <mergeCell ref="E6:E7"/>
    <mergeCell ref="F6:F7"/>
    <mergeCell ref="J6:J7"/>
  </mergeCells>
  <printOptions horizontalCentered="1"/>
  <pageMargins left="0.39370078740157483" right="0.39370078740157483" top="0.78740157480314965" bottom="0.74803149606299213" header="0.31496062992125984" footer="0.31496062992125984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5"/>
  <sheetViews>
    <sheetView topLeftCell="A8" zoomScale="70" zoomScaleNormal="70" zoomScaleSheetLayoutView="70" workbookViewId="0">
      <selection activeCell="A22" sqref="A21:A22"/>
    </sheetView>
  </sheetViews>
  <sheetFormatPr baseColWidth="10" defaultColWidth="11.44140625" defaultRowHeight="22.2" customHeight="1"/>
  <cols>
    <col min="1" max="1" width="80.44140625" style="8" customWidth="1"/>
    <col min="2" max="3" width="30.6640625" style="8" customWidth="1"/>
    <col min="4" max="4" width="48.33203125" style="8" customWidth="1"/>
    <col min="5" max="5" width="24.6640625" style="8" customWidth="1"/>
    <col min="6" max="6" width="11.44140625" style="8" customWidth="1"/>
    <col min="7" max="7" width="16.33203125" style="8" customWidth="1"/>
    <col min="8" max="8" width="34.44140625" style="9" customWidth="1"/>
    <col min="9" max="9" width="12.33203125" style="8" customWidth="1"/>
    <col min="10" max="10" width="16.33203125" style="9" customWidth="1"/>
    <col min="11" max="11" width="14.6640625" style="8" customWidth="1"/>
    <col min="12" max="12" width="17.33203125" style="8" customWidth="1"/>
    <col min="13" max="13" width="42.44140625" style="8" customWidth="1"/>
    <col min="14" max="15" width="12.6640625" style="8" customWidth="1"/>
    <col min="16" max="16" width="15.33203125" style="8" customWidth="1"/>
    <col min="17" max="18" width="15.6640625" style="8" customWidth="1"/>
    <col min="19" max="19" width="15.33203125" style="8" customWidth="1"/>
    <col min="20" max="20" width="14.6640625" style="8" customWidth="1"/>
    <col min="21" max="21" width="17.33203125" style="8" bestFit="1" customWidth="1"/>
    <col min="22" max="22" width="36" style="8" customWidth="1"/>
    <col min="23" max="23" width="11.5546875" style="8" bestFit="1" customWidth="1"/>
    <col min="24" max="24" width="44.44140625" style="8" customWidth="1"/>
    <col min="25" max="25" width="32" style="8" customWidth="1"/>
    <col min="26" max="26" width="18.5546875" style="8" customWidth="1"/>
    <col min="27" max="27" width="16.33203125" style="8" bestFit="1" customWidth="1"/>
    <col min="28" max="28" width="16.33203125" style="8" customWidth="1"/>
    <col min="29" max="29" width="16" style="8" customWidth="1"/>
    <col min="30" max="30" width="15.5546875" style="8" customWidth="1"/>
    <col min="31" max="31" width="15" style="8" bestFit="1" customWidth="1"/>
    <col min="32" max="32" width="14.44140625" style="8" bestFit="1" customWidth="1"/>
    <col min="33" max="33" width="13.5546875" style="8" customWidth="1"/>
    <col min="34" max="34" width="14.33203125" style="8" customWidth="1"/>
    <col min="35" max="35" width="16" style="35" customWidth="1"/>
    <col min="36" max="36" width="16.5546875" style="8" customWidth="1"/>
    <col min="37" max="37" width="14.33203125" style="8" customWidth="1"/>
    <col min="38" max="38" width="15" style="8" bestFit="1" customWidth="1"/>
    <col min="39" max="16384" width="11.44140625" style="8"/>
  </cols>
  <sheetData>
    <row r="1" spans="1:38" ht="18" thickBot="1">
      <c r="A1" s="419" t="s">
        <v>396</v>
      </c>
      <c r="B1" s="419"/>
      <c r="C1" s="419"/>
      <c r="D1" s="18"/>
      <c r="M1" s="18"/>
      <c r="N1" s="18"/>
      <c r="O1" s="18"/>
      <c r="P1" s="20"/>
      <c r="Q1" s="20"/>
      <c r="R1" s="20"/>
      <c r="S1" s="20"/>
      <c r="T1" s="20"/>
      <c r="U1" s="20"/>
      <c r="V1" s="16"/>
      <c r="X1" s="534" t="s">
        <v>4</v>
      </c>
      <c r="Y1" s="535"/>
      <c r="Z1" s="41" t="e">
        <f>SUM(#REF!)</f>
        <v>#REF!</v>
      </c>
      <c r="AA1" s="41" t="e">
        <f>SUM(#REF!)</f>
        <v>#REF!</v>
      </c>
      <c r="AB1" s="41" t="e">
        <f>SUM(#REF!)</f>
        <v>#REF!</v>
      </c>
      <c r="AC1" s="41" t="e">
        <f>SUM(#REF!)</f>
        <v>#REF!</v>
      </c>
      <c r="AD1" s="41" t="e">
        <f>SUM(#REF!)</f>
        <v>#REF!</v>
      </c>
      <c r="AE1" s="41" t="e">
        <f>SUM(#REF!)</f>
        <v>#REF!</v>
      </c>
      <c r="AF1" s="41" t="e">
        <f>SUM(#REF!)</f>
        <v>#REF!</v>
      </c>
      <c r="AG1" s="41"/>
      <c r="AH1" s="41" t="e">
        <f>SUM(#REF!)</f>
        <v>#REF!</v>
      </c>
      <c r="AI1" s="42" t="e">
        <f>SUM(#REF!)</f>
        <v>#REF!</v>
      </c>
      <c r="AJ1" s="41" t="e">
        <f>SUM(#REF!)</f>
        <v>#REF!</v>
      </c>
      <c r="AK1" s="43" t="s">
        <v>13</v>
      </c>
      <c r="AL1" s="44" t="e">
        <f>SUM(#REF!)</f>
        <v>#REF!</v>
      </c>
    </row>
    <row r="2" spans="1:38" ht="63.6" customHeight="1" thickTop="1">
      <c r="A2" s="482" t="str">
        <f>'FICHA VALORACION'!D5</f>
        <v>Fiscalización de la "…..........."</v>
      </c>
      <c r="B2" s="482"/>
      <c r="C2" s="482"/>
      <c r="D2" s="18"/>
      <c r="M2" s="18"/>
      <c r="N2" s="18"/>
      <c r="O2" s="18"/>
      <c r="P2" s="20"/>
      <c r="Q2" s="20"/>
      <c r="R2" s="20"/>
      <c r="S2" s="20"/>
      <c r="T2" s="20"/>
      <c r="U2" s="20"/>
      <c r="V2" s="16"/>
      <c r="X2" s="21"/>
      <c r="Y2" s="21"/>
      <c r="Z2" s="45"/>
      <c r="AA2" s="45"/>
      <c r="AB2" s="45"/>
      <c r="AC2" s="45"/>
      <c r="AD2" s="45"/>
      <c r="AE2" s="45"/>
      <c r="AF2" s="45"/>
      <c r="AG2" s="45"/>
      <c r="AH2" s="45"/>
      <c r="AI2" s="46"/>
      <c r="AJ2" s="45"/>
      <c r="AK2" s="47"/>
      <c r="AL2" s="47"/>
    </row>
    <row r="3" spans="1:38" ht="18" thickBot="1">
      <c r="A3" s="23"/>
      <c r="B3" s="23"/>
      <c r="C3" s="23"/>
      <c r="D3" s="18"/>
      <c r="M3" s="18"/>
      <c r="N3" s="18"/>
      <c r="O3" s="18"/>
      <c r="P3" s="20"/>
      <c r="Q3" s="20"/>
      <c r="R3" s="20"/>
      <c r="S3" s="20"/>
      <c r="T3" s="20"/>
      <c r="U3" s="20"/>
      <c r="V3" s="16"/>
      <c r="X3" s="21"/>
      <c r="Y3" s="21"/>
      <c r="Z3" s="45"/>
      <c r="AA3" s="45"/>
      <c r="AB3" s="45"/>
      <c r="AC3" s="45"/>
      <c r="AD3" s="45"/>
      <c r="AE3" s="45"/>
      <c r="AF3" s="45"/>
      <c r="AG3" s="45"/>
      <c r="AH3" s="45"/>
      <c r="AI3" s="46"/>
      <c r="AJ3" s="45"/>
      <c r="AK3" s="47"/>
      <c r="AL3" s="47"/>
    </row>
    <row r="4" spans="1:38" ht="22.2" customHeight="1" thickBot="1">
      <c r="A4" s="478" t="s">
        <v>224</v>
      </c>
      <c r="B4" s="479"/>
      <c r="C4" s="480"/>
      <c r="D4" s="18"/>
      <c r="M4" s="18"/>
      <c r="N4" s="18"/>
      <c r="O4" s="18"/>
      <c r="P4" s="20"/>
      <c r="Q4" s="20"/>
      <c r="R4" s="20"/>
      <c r="S4" s="20"/>
      <c r="T4" s="20"/>
      <c r="U4" s="20"/>
      <c r="V4" s="16"/>
      <c r="X4" s="21"/>
      <c r="Y4" s="21"/>
      <c r="Z4" s="45"/>
      <c r="AA4" s="45"/>
      <c r="AB4" s="45"/>
      <c r="AC4" s="45"/>
      <c r="AD4" s="45"/>
      <c r="AE4" s="45"/>
      <c r="AF4" s="45"/>
      <c r="AG4" s="45"/>
      <c r="AH4" s="45"/>
      <c r="AI4" s="46"/>
      <c r="AJ4" s="45"/>
      <c r="AK4" s="47"/>
      <c r="AL4" s="47"/>
    </row>
    <row r="5" spans="1:38" s="91" customFormat="1" ht="9" thickBot="1">
      <c r="B5" s="163"/>
      <c r="C5" s="163"/>
      <c r="D5" s="163"/>
      <c r="H5" s="137"/>
      <c r="J5" s="137"/>
      <c r="M5" s="163"/>
      <c r="N5" s="163"/>
      <c r="O5" s="163"/>
      <c r="P5" s="164"/>
      <c r="Q5" s="164"/>
      <c r="R5" s="164"/>
      <c r="S5" s="164"/>
      <c r="T5" s="164"/>
      <c r="U5" s="164"/>
      <c r="V5" s="165"/>
      <c r="X5" s="166"/>
      <c r="Y5" s="166"/>
      <c r="Z5" s="167"/>
      <c r="AA5" s="167"/>
      <c r="AB5" s="167"/>
      <c r="AC5" s="167"/>
      <c r="AD5" s="167"/>
      <c r="AE5" s="167"/>
      <c r="AF5" s="167"/>
      <c r="AG5" s="167"/>
      <c r="AH5" s="167"/>
      <c r="AI5" s="168"/>
      <c r="AJ5" s="167"/>
      <c r="AK5" s="169"/>
      <c r="AL5" s="169"/>
    </row>
    <row r="6" spans="1:38" ht="17.399999999999999">
      <c r="A6" s="536" t="s">
        <v>169</v>
      </c>
      <c r="B6" s="79" t="s">
        <v>19</v>
      </c>
      <c r="C6" s="80" t="s">
        <v>20</v>
      </c>
      <c r="M6" s="18"/>
      <c r="N6" s="18"/>
      <c r="O6" s="18"/>
      <c r="P6" s="20"/>
      <c r="Q6" s="20"/>
      <c r="R6" s="20"/>
      <c r="S6" s="20"/>
      <c r="T6" s="20"/>
      <c r="U6" s="20"/>
      <c r="V6" s="16"/>
    </row>
    <row r="7" spans="1:38" ht="17.399999999999999">
      <c r="A7" s="537"/>
      <c r="B7" s="73" t="s">
        <v>15</v>
      </c>
      <c r="C7" s="85" t="s">
        <v>21</v>
      </c>
      <c r="M7" s="18"/>
      <c r="N7" s="18"/>
      <c r="O7" s="18"/>
      <c r="P7" s="20"/>
      <c r="Q7" s="20"/>
      <c r="R7" s="20"/>
      <c r="S7" s="20"/>
      <c r="T7" s="20"/>
      <c r="U7" s="20"/>
      <c r="V7" s="16"/>
    </row>
    <row r="8" spans="1:38" ht="35.4" thickBot="1">
      <c r="A8" s="178" t="s">
        <v>56</v>
      </c>
      <c r="B8" s="179">
        <v>0</v>
      </c>
      <c r="C8" s="180">
        <v>0.1</v>
      </c>
      <c r="D8" s="71"/>
    </row>
    <row r="9" spans="1:38" ht="22.2" customHeight="1" thickBot="1"/>
    <row r="10" spans="1:38" ht="22.2" customHeight="1">
      <c r="A10" s="536" t="s">
        <v>213</v>
      </c>
      <c r="B10" s="79" t="s">
        <v>19</v>
      </c>
      <c r="C10" s="80" t="s">
        <v>20</v>
      </c>
    </row>
    <row r="11" spans="1:38" ht="28.5" customHeight="1">
      <c r="A11" s="537"/>
      <c r="B11" s="73" t="s">
        <v>15</v>
      </c>
      <c r="C11" s="85" t="s">
        <v>21</v>
      </c>
    </row>
    <row r="12" spans="1:38" ht="66.75" customHeight="1" thickBot="1">
      <c r="A12" s="178" t="s">
        <v>56</v>
      </c>
      <c r="B12" s="179">
        <v>0</v>
      </c>
      <c r="C12" s="180">
        <v>0.04</v>
      </c>
    </row>
    <row r="13" spans="1:38" ht="22.2" customHeight="1" thickBot="1">
      <c r="B13" s="18"/>
      <c r="C13" s="18"/>
    </row>
    <row r="14" spans="1:38" ht="22.2" customHeight="1">
      <c r="A14" s="536" t="s">
        <v>210</v>
      </c>
      <c r="B14" s="79" t="s">
        <v>19</v>
      </c>
      <c r="C14" s="80" t="s">
        <v>20</v>
      </c>
    </row>
    <row r="15" spans="1:38" ht="32.25" customHeight="1">
      <c r="A15" s="537"/>
      <c r="B15" s="73" t="s">
        <v>15</v>
      </c>
      <c r="C15" s="85" t="s">
        <v>21</v>
      </c>
    </row>
    <row r="16" spans="1:38" ht="52.5" customHeight="1" thickBot="1">
      <c r="A16" s="178" t="s">
        <v>56</v>
      </c>
      <c r="B16" s="179">
        <v>0</v>
      </c>
      <c r="C16" s="180">
        <v>0.01</v>
      </c>
      <c r="E16" s="18"/>
      <c r="F16" s="18"/>
    </row>
    <row r="17" spans="1:7" ht="22.2" customHeight="1">
      <c r="C17" s="228"/>
      <c r="F17" s="18"/>
    </row>
    <row r="18" spans="1:7" ht="22.2" customHeight="1">
      <c r="A18" s="221" t="s">
        <v>214</v>
      </c>
      <c r="B18" s="222">
        <f>+B8+B12+B16</f>
        <v>0</v>
      </c>
      <c r="E18" s="18"/>
      <c r="F18" s="18"/>
    </row>
    <row r="19" spans="1:7" ht="22.2" customHeight="1">
      <c r="E19" s="29"/>
      <c r="F19" s="18"/>
    </row>
    <row r="20" spans="1:7" ht="22.2" customHeight="1">
      <c r="B20" s="18"/>
      <c r="E20" s="18"/>
      <c r="F20" s="18"/>
    </row>
    <row r="21" spans="1:7" ht="22.2" customHeight="1">
      <c r="B21" s="18"/>
      <c r="F21" s="18"/>
    </row>
    <row r="22" spans="1:7" ht="22.2" customHeight="1">
      <c r="B22" s="18"/>
      <c r="E22" s="20"/>
      <c r="F22" s="18"/>
    </row>
    <row r="23" spans="1:7" ht="22.2" customHeight="1">
      <c r="F23" s="18"/>
    </row>
    <row r="25" spans="1:7" ht="22.2" customHeight="1">
      <c r="E25" s="28"/>
      <c r="G25" s="9"/>
    </row>
    <row r="26" spans="1:7" ht="22.2" customHeight="1">
      <c r="A26" s="13"/>
    </row>
    <row r="27" spans="1:7" ht="22.2" customHeight="1">
      <c r="A27" s="18" t="s">
        <v>387</v>
      </c>
    </row>
    <row r="28" spans="1:7" ht="22.2" customHeight="1">
      <c r="A28" s="21" t="s">
        <v>388</v>
      </c>
    </row>
    <row r="32" spans="1:7" ht="22.2" customHeight="1">
      <c r="A32" s="13"/>
      <c r="B32" s="13"/>
    </row>
    <row r="33" spans="1:5" ht="22.2" customHeight="1">
      <c r="A33" s="13"/>
      <c r="B33" s="13"/>
    </row>
    <row r="34" spans="1:5" ht="22.2" customHeight="1">
      <c r="A34" s="13"/>
      <c r="B34" s="13"/>
    </row>
    <row r="36" spans="1:5" ht="22.2" customHeight="1">
      <c r="B36" s="18"/>
      <c r="D36" s="18"/>
      <c r="E36" s="18"/>
    </row>
    <row r="37" spans="1:5" ht="22.2" customHeight="1">
      <c r="D37" s="18"/>
      <c r="E37" s="18"/>
    </row>
    <row r="39" spans="1:5" ht="22.2" customHeight="1">
      <c r="A39" s="13"/>
      <c r="B39" s="18"/>
      <c r="C39" s="18"/>
      <c r="D39" s="18"/>
      <c r="E39" s="29"/>
    </row>
    <row r="40" spans="1:5" ht="22.2" customHeight="1">
      <c r="B40" s="18"/>
      <c r="C40" s="18"/>
      <c r="D40" s="18"/>
      <c r="E40" s="29"/>
    </row>
    <row r="41" spans="1:5" ht="22.2" customHeight="1">
      <c r="B41" s="18"/>
      <c r="C41" s="18"/>
      <c r="D41" s="18"/>
      <c r="E41" s="29"/>
    </row>
    <row r="42" spans="1:5" ht="22.2" customHeight="1">
      <c r="B42" s="18"/>
      <c r="C42" s="18"/>
      <c r="D42" s="18"/>
      <c r="E42" s="29"/>
    </row>
    <row r="43" spans="1:5" ht="22.2" customHeight="1">
      <c r="B43" s="18"/>
      <c r="C43" s="18"/>
      <c r="D43" s="18"/>
      <c r="E43" s="29"/>
    </row>
    <row r="44" spans="1:5" ht="22.2" customHeight="1">
      <c r="B44" s="18"/>
      <c r="C44" s="18"/>
      <c r="D44" s="18"/>
      <c r="E44" s="29"/>
    </row>
    <row r="45" spans="1:5" ht="22.2" customHeight="1">
      <c r="B45" s="18"/>
      <c r="C45" s="18"/>
      <c r="D45" s="18"/>
      <c r="E45" s="29"/>
    </row>
    <row r="46" spans="1:5" ht="22.2" customHeight="1">
      <c r="C46" s="18"/>
      <c r="D46" s="18"/>
      <c r="E46" s="29"/>
    </row>
    <row r="47" spans="1:5" ht="22.2" customHeight="1">
      <c r="B47" s="18"/>
      <c r="C47" s="18"/>
      <c r="D47" s="18"/>
      <c r="E47" s="29"/>
    </row>
    <row r="48" spans="1:5" ht="22.2" customHeight="1">
      <c r="E48" s="20"/>
    </row>
    <row r="49" spans="5:5" ht="22.2" customHeight="1">
      <c r="E49" s="30"/>
    </row>
    <row r="52" spans="5:5" ht="22.2" customHeight="1">
      <c r="E52" s="16"/>
    </row>
    <row r="54" spans="5:5" ht="22.2" customHeight="1">
      <c r="E54" s="31"/>
    </row>
    <row r="55" spans="5:5" ht="22.2" customHeight="1">
      <c r="E55" s="16"/>
    </row>
  </sheetData>
  <mergeCells count="7">
    <mergeCell ref="X1:Y1"/>
    <mergeCell ref="A2:C2"/>
    <mergeCell ref="A10:A11"/>
    <mergeCell ref="A14:A15"/>
    <mergeCell ref="A6:A7"/>
    <mergeCell ref="A1:C1"/>
    <mergeCell ref="A4:C4"/>
  </mergeCells>
  <printOptions horizontalCentered="1"/>
  <pageMargins left="0.39370078740157483" right="0.39370078740157483" top="0.78740157480314965" bottom="0.74803149606299213" header="0.31496062992125984" footer="0.31496062992125984"/>
  <pageSetup paperSize="9" scale="6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B2F3-2FBF-48E5-9115-469668AA3340}">
  <sheetPr>
    <pageSetUpPr fitToPage="1"/>
  </sheetPr>
  <dimension ref="A1:I43"/>
  <sheetViews>
    <sheetView zoomScale="85" zoomScaleNormal="85" workbookViewId="0">
      <selection activeCell="B15" sqref="B15"/>
    </sheetView>
  </sheetViews>
  <sheetFormatPr baseColWidth="10" defaultRowHeight="13.2"/>
  <cols>
    <col min="1" max="1" width="4.33203125" style="247" customWidth="1"/>
    <col min="2" max="2" width="63" style="238" customWidth="1"/>
    <col min="3" max="3" width="11.5546875" style="234" customWidth="1"/>
    <col min="4" max="4" width="18" style="348" customWidth="1"/>
    <col min="5" max="6" width="33" customWidth="1"/>
    <col min="7" max="7" width="17" customWidth="1"/>
    <col min="8" max="8" width="16.88671875" customWidth="1"/>
    <col min="9" max="9" width="19.6640625" customWidth="1"/>
  </cols>
  <sheetData>
    <row r="1" spans="1:6" ht="24.6" customHeight="1">
      <c r="B1" s="240" t="s">
        <v>278</v>
      </c>
    </row>
    <row r="2" spans="1:6" s="235" customFormat="1" ht="24" customHeight="1">
      <c r="A2" s="241"/>
      <c r="B2" s="242" t="s">
        <v>271</v>
      </c>
      <c r="C2" s="241" t="s">
        <v>260</v>
      </c>
      <c r="D2" s="354" t="s">
        <v>267</v>
      </c>
      <c r="E2" s="349"/>
      <c r="F2" s="349"/>
    </row>
    <row r="3" spans="1:6" ht="34.5" customHeight="1">
      <c r="A3" s="343">
        <v>9</v>
      </c>
      <c r="B3" s="239" t="s">
        <v>400</v>
      </c>
      <c r="C3" s="343">
        <v>15</v>
      </c>
      <c r="D3" s="355" t="s">
        <v>268</v>
      </c>
      <c r="E3" s="350"/>
      <c r="F3" s="350"/>
    </row>
    <row r="4" spans="1:6" ht="36.75" customHeight="1">
      <c r="A4" s="343">
        <v>10</v>
      </c>
      <c r="B4" s="239" t="s">
        <v>401</v>
      </c>
      <c r="C4" s="343">
        <v>30</v>
      </c>
      <c r="D4" s="355" t="s">
        <v>268</v>
      </c>
      <c r="E4" s="350"/>
      <c r="F4" s="350"/>
    </row>
    <row r="5" spans="1:6" ht="20.399999999999999" customHeight="1">
      <c r="A5" s="343">
        <v>11</v>
      </c>
      <c r="B5" s="344" t="s">
        <v>263</v>
      </c>
      <c r="C5" s="343">
        <v>15</v>
      </c>
      <c r="D5" s="355" t="s">
        <v>268</v>
      </c>
      <c r="E5" s="350"/>
      <c r="F5" s="350"/>
    </row>
    <row r="6" spans="1:6" ht="20.399999999999999" customHeight="1">
      <c r="A6" s="343">
        <v>12</v>
      </c>
      <c r="B6" s="239" t="s">
        <v>405</v>
      </c>
      <c r="C6" s="343">
        <v>15</v>
      </c>
      <c r="D6" s="355" t="s">
        <v>406</v>
      </c>
      <c r="E6" s="350"/>
      <c r="F6" s="350"/>
    </row>
    <row r="7" spans="1:6" ht="20.399999999999999" customHeight="1">
      <c r="A7" s="343">
        <v>15</v>
      </c>
      <c r="B7" s="239" t="s">
        <v>264</v>
      </c>
      <c r="C7" s="343">
        <v>15</v>
      </c>
      <c r="D7" s="371" t="s">
        <v>269</v>
      </c>
      <c r="E7" s="350"/>
      <c r="F7" s="350"/>
    </row>
    <row r="8" spans="1:6" ht="20.399999999999999" customHeight="1">
      <c r="A8" s="343">
        <v>13</v>
      </c>
      <c r="B8" s="239" t="s">
        <v>262</v>
      </c>
      <c r="C8" s="343">
        <v>15</v>
      </c>
      <c r="D8" s="355" t="s">
        <v>265</v>
      </c>
      <c r="E8" s="350"/>
      <c r="F8" s="350"/>
    </row>
    <row r="9" spans="1:6" ht="20.399999999999999" customHeight="1">
      <c r="A9" s="343">
        <v>1</v>
      </c>
      <c r="B9" s="239" t="s">
        <v>256</v>
      </c>
      <c r="C9" s="343">
        <v>30</v>
      </c>
      <c r="D9" s="355" t="s">
        <v>265</v>
      </c>
      <c r="E9" s="350"/>
      <c r="F9" s="350"/>
    </row>
    <row r="10" spans="1:6" ht="20.399999999999999" customHeight="1">
      <c r="A10" s="343">
        <v>2</v>
      </c>
      <c r="B10" s="239" t="s">
        <v>266</v>
      </c>
      <c r="C10" s="343">
        <v>15</v>
      </c>
      <c r="D10" s="355" t="s">
        <v>265</v>
      </c>
      <c r="E10" s="350"/>
      <c r="F10" s="350"/>
    </row>
    <row r="11" spans="1:6" ht="13.8">
      <c r="A11" s="343">
        <v>3</v>
      </c>
      <c r="B11" s="239" t="s">
        <v>257</v>
      </c>
      <c r="C11" s="343">
        <v>15</v>
      </c>
      <c r="D11" s="355" t="s">
        <v>265</v>
      </c>
      <c r="E11" s="350"/>
      <c r="F11" s="350"/>
    </row>
    <row r="12" spans="1:6" ht="13.8">
      <c r="A12" s="343">
        <v>4</v>
      </c>
      <c r="B12" s="239" t="s">
        <v>397</v>
      </c>
      <c r="C12" s="343">
        <v>15</v>
      </c>
      <c r="D12" s="355" t="s">
        <v>265</v>
      </c>
      <c r="E12" s="350"/>
      <c r="F12" s="350"/>
    </row>
    <row r="13" spans="1:6" ht="13.8">
      <c r="A13" s="343">
        <v>5</v>
      </c>
      <c r="B13" s="239" t="s">
        <v>258</v>
      </c>
      <c r="C13" s="343">
        <v>15</v>
      </c>
      <c r="D13" s="355" t="s">
        <v>265</v>
      </c>
      <c r="E13" s="350"/>
      <c r="F13" s="350"/>
    </row>
    <row r="14" spans="1:6" ht="20.399999999999999" customHeight="1">
      <c r="A14" s="343">
        <v>6</v>
      </c>
      <c r="B14" s="239" t="s">
        <v>259</v>
      </c>
      <c r="C14" s="343">
        <v>15</v>
      </c>
      <c r="D14" s="355" t="s">
        <v>265</v>
      </c>
      <c r="E14" s="350"/>
      <c r="F14" s="350"/>
    </row>
    <row r="15" spans="1:6" ht="13.8">
      <c r="A15" s="343">
        <v>7</v>
      </c>
      <c r="B15" s="239" t="s">
        <v>398</v>
      </c>
      <c r="C15" s="343">
        <v>15</v>
      </c>
      <c r="D15" s="355" t="s">
        <v>265</v>
      </c>
      <c r="E15" s="350"/>
      <c r="F15" s="350"/>
    </row>
    <row r="16" spans="1:6" ht="20.399999999999999" customHeight="1">
      <c r="A16" s="343">
        <v>8</v>
      </c>
      <c r="B16" s="239" t="s">
        <v>399</v>
      </c>
      <c r="C16" s="343">
        <v>15</v>
      </c>
      <c r="D16" s="371" t="s">
        <v>265</v>
      </c>
      <c r="E16" s="350"/>
      <c r="F16" s="350"/>
    </row>
    <row r="17" spans="1:8" ht="20.399999999999999" customHeight="1">
      <c r="A17" s="343">
        <v>17</v>
      </c>
      <c r="B17" s="239" t="s">
        <v>403</v>
      </c>
      <c r="C17" s="343">
        <v>15</v>
      </c>
      <c r="D17" s="355" t="s">
        <v>423</v>
      </c>
      <c r="E17" s="350"/>
      <c r="F17" s="350"/>
    </row>
    <row r="18" spans="1:8" ht="20.399999999999999" customHeight="1">
      <c r="A18" s="343">
        <v>14</v>
      </c>
      <c r="B18" s="239" t="s">
        <v>402</v>
      </c>
      <c r="C18" s="343">
        <v>15</v>
      </c>
      <c r="D18" s="355" t="s">
        <v>104</v>
      </c>
      <c r="E18" s="350"/>
      <c r="F18" s="350"/>
    </row>
    <row r="19" spans="1:8" ht="20.399999999999999" customHeight="1">
      <c r="A19" s="343">
        <v>16</v>
      </c>
      <c r="B19" s="239" t="s">
        <v>261</v>
      </c>
      <c r="C19" s="343">
        <v>15</v>
      </c>
      <c r="D19" s="355" t="s">
        <v>270</v>
      </c>
      <c r="E19" s="350"/>
      <c r="F19" s="350"/>
    </row>
    <row r="20" spans="1:8" ht="20.399999999999999" customHeight="1">
      <c r="A20" s="343"/>
      <c r="B20" s="239" t="s">
        <v>274</v>
      </c>
      <c r="C20" s="343">
        <v>30</v>
      </c>
      <c r="D20" s="355"/>
      <c r="E20" s="350"/>
      <c r="F20" s="350"/>
    </row>
    <row r="21" spans="1:8" s="244" customFormat="1" ht="24.6" customHeight="1">
      <c r="A21" s="346"/>
      <c r="B21" s="345" t="s">
        <v>275</v>
      </c>
      <c r="C21" s="346">
        <f>SUM(C3:C5)</f>
        <v>60</v>
      </c>
      <c r="D21" s="356"/>
      <c r="E21" s="351"/>
      <c r="F21" s="351"/>
    </row>
    <row r="22" spans="1:8" s="244" customFormat="1" ht="24.6" customHeight="1">
      <c r="A22" s="342"/>
      <c r="B22" s="243" t="s">
        <v>276</v>
      </c>
      <c r="C22" s="342">
        <f>+C21/30</f>
        <v>2</v>
      </c>
      <c r="D22" s="357"/>
      <c r="E22" s="351"/>
      <c r="F22" s="351"/>
    </row>
    <row r="23" spans="1:8">
      <c r="A23" s="347"/>
      <c r="B23" s="240" t="s">
        <v>272</v>
      </c>
      <c r="C23" s="284"/>
      <c r="D23" s="358"/>
    </row>
    <row r="24" spans="1:8" ht="13.8" thickBot="1">
      <c r="A24" s="347"/>
      <c r="C24" s="284"/>
      <c r="D24" s="358"/>
    </row>
    <row r="25" spans="1:8" ht="42.75" customHeight="1">
      <c r="G25" s="361" t="s">
        <v>432</v>
      </c>
    </row>
    <row r="26" spans="1:8" ht="39" customHeight="1">
      <c r="A26" s="366"/>
      <c r="B26" s="367" t="s">
        <v>271</v>
      </c>
      <c r="C26" s="368" t="s">
        <v>267</v>
      </c>
      <c r="D26" s="369" t="s">
        <v>425</v>
      </c>
      <c r="E26" s="367" t="s">
        <v>407</v>
      </c>
      <c r="F26" s="367" t="s">
        <v>434</v>
      </c>
      <c r="G26" s="367" t="s">
        <v>433</v>
      </c>
      <c r="H26" s="367" t="s">
        <v>447</v>
      </c>
    </row>
    <row r="27" spans="1:8" ht="21.75" customHeight="1">
      <c r="A27" s="362">
        <v>1</v>
      </c>
      <c r="B27" s="363" t="s">
        <v>436</v>
      </c>
      <c r="C27" s="364" t="s">
        <v>268</v>
      </c>
      <c r="D27" s="364" t="s">
        <v>427</v>
      </c>
      <c r="E27" s="363" t="s">
        <v>435</v>
      </c>
      <c r="F27" s="363" t="s">
        <v>437</v>
      </c>
      <c r="G27" s="365">
        <v>44</v>
      </c>
      <c r="H27" s="538">
        <v>1</v>
      </c>
    </row>
    <row r="28" spans="1:8" ht="35.25" customHeight="1">
      <c r="A28" s="362">
        <v>2</v>
      </c>
      <c r="B28" s="353" t="s">
        <v>401</v>
      </c>
      <c r="C28" s="359" t="s">
        <v>268</v>
      </c>
      <c r="D28" s="359" t="s">
        <v>427</v>
      </c>
      <c r="E28" s="352" t="s">
        <v>417</v>
      </c>
      <c r="F28" s="352" t="s">
        <v>438</v>
      </c>
      <c r="G28" s="360"/>
      <c r="H28" s="538"/>
    </row>
    <row r="29" spans="1:8" ht="35.25" customHeight="1">
      <c r="A29" s="362">
        <v>3</v>
      </c>
      <c r="B29" s="353" t="s">
        <v>263</v>
      </c>
      <c r="C29" s="359" t="s">
        <v>268</v>
      </c>
      <c r="D29" s="359" t="s">
        <v>427</v>
      </c>
      <c r="E29" s="352" t="s">
        <v>418</v>
      </c>
      <c r="F29" s="352" t="s">
        <v>438</v>
      </c>
      <c r="G29" s="360"/>
      <c r="H29" s="538"/>
    </row>
    <row r="30" spans="1:8" ht="35.25" customHeight="1">
      <c r="A30" s="362">
        <v>4</v>
      </c>
      <c r="B30" s="353" t="s">
        <v>389</v>
      </c>
      <c r="C30" s="359" t="s">
        <v>406</v>
      </c>
      <c r="D30" s="359" t="s">
        <v>428</v>
      </c>
      <c r="E30" s="352" t="s">
        <v>419</v>
      </c>
      <c r="F30" s="352" t="s">
        <v>439</v>
      </c>
      <c r="G30" s="360">
        <v>16</v>
      </c>
      <c r="H30" s="234">
        <v>2</v>
      </c>
    </row>
    <row r="31" spans="1:8" ht="35.25" customHeight="1">
      <c r="A31" s="362">
        <v>5</v>
      </c>
      <c r="B31" s="353" t="s">
        <v>264</v>
      </c>
      <c r="C31" s="359" t="s">
        <v>269</v>
      </c>
      <c r="D31" s="359" t="s">
        <v>430</v>
      </c>
      <c r="E31" s="352" t="s">
        <v>421</v>
      </c>
      <c r="F31" s="352" t="s">
        <v>440</v>
      </c>
      <c r="G31" s="360"/>
      <c r="H31" s="234">
        <v>3</v>
      </c>
    </row>
    <row r="32" spans="1:8" ht="66.75" customHeight="1">
      <c r="A32" s="362">
        <v>6</v>
      </c>
      <c r="B32" s="352" t="s">
        <v>408</v>
      </c>
      <c r="C32" s="359" t="s">
        <v>265</v>
      </c>
      <c r="D32" s="359" t="s">
        <v>426</v>
      </c>
      <c r="E32" s="352" t="s">
        <v>409</v>
      </c>
      <c r="F32" s="352" t="s">
        <v>441</v>
      </c>
      <c r="G32" s="360">
        <v>56</v>
      </c>
      <c r="H32" s="538">
        <v>4</v>
      </c>
    </row>
    <row r="33" spans="1:9" ht="35.25" customHeight="1">
      <c r="A33" s="362">
        <v>7</v>
      </c>
      <c r="B33" s="352" t="s">
        <v>410</v>
      </c>
      <c r="C33" s="359" t="s">
        <v>265</v>
      </c>
      <c r="D33" s="359" t="s">
        <v>426</v>
      </c>
      <c r="E33" s="352" t="s">
        <v>411</v>
      </c>
      <c r="F33" s="352" t="s">
        <v>441</v>
      </c>
      <c r="G33" s="360"/>
      <c r="H33" s="538"/>
    </row>
    <row r="34" spans="1:9" ht="35.25" customHeight="1">
      <c r="A34" s="362">
        <v>8</v>
      </c>
      <c r="B34" s="352" t="s">
        <v>257</v>
      </c>
      <c r="C34" s="359" t="s">
        <v>265</v>
      </c>
      <c r="D34" s="359" t="s">
        <v>426</v>
      </c>
      <c r="E34" s="352" t="s">
        <v>412</v>
      </c>
      <c r="F34" s="352" t="s">
        <v>441</v>
      </c>
      <c r="G34" s="360"/>
      <c r="H34" s="538"/>
    </row>
    <row r="35" spans="1:9" ht="35.25" customHeight="1">
      <c r="A35" s="362">
        <v>9</v>
      </c>
      <c r="B35" s="352" t="s">
        <v>397</v>
      </c>
      <c r="C35" s="359" t="s">
        <v>265</v>
      </c>
      <c r="D35" s="359" t="s">
        <v>426</v>
      </c>
      <c r="E35" s="352" t="s">
        <v>413</v>
      </c>
      <c r="F35" s="352" t="s">
        <v>441</v>
      </c>
      <c r="G35" s="360"/>
      <c r="H35" s="538"/>
    </row>
    <row r="36" spans="1:9" ht="35.25" customHeight="1">
      <c r="A36" s="362">
        <v>10</v>
      </c>
      <c r="B36" s="352" t="s">
        <v>258</v>
      </c>
      <c r="C36" s="359" t="s">
        <v>265</v>
      </c>
      <c r="D36" s="359" t="s">
        <v>426</v>
      </c>
      <c r="E36" s="352" t="s">
        <v>414</v>
      </c>
      <c r="F36" s="352" t="s">
        <v>441</v>
      </c>
      <c r="G36" s="360"/>
      <c r="H36" s="538"/>
    </row>
    <row r="37" spans="1:9" ht="35.25" customHeight="1">
      <c r="A37" s="362">
        <v>11</v>
      </c>
      <c r="B37" s="352" t="s">
        <v>259</v>
      </c>
      <c r="C37" s="359" t="s">
        <v>265</v>
      </c>
      <c r="D37" s="359" t="s">
        <v>426</v>
      </c>
      <c r="E37" s="352" t="s">
        <v>414</v>
      </c>
      <c r="F37" s="352" t="s">
        <v>441</v>
      </c>
      <c r="G37" s="360"/>
      <c r="H37" s="538"/>
    </row>
    <row r="38" spans="1:9" ht="35.25" customHeight="1">
      <c r="A38" s="362">
        <v>12</v>
      </c>
      <c r="B38" s="352" t="s">
        <v>398</v>
      </c>
      <c r="C38" s="359" t="s">
        <v>265</v>
      </c>
      <c r="D38" s="359" t="s">
        <v>426</v>
      </c>
      <c r="E38" s="352" t="s">
        <v>415</v>
      </c>
      <c r="F38" s="352" t="s">
        <v>443</v>
      </c>
      <c r="G38" s="360"/>
      <c r="H38" s="538"/>
    </row>
    <row r="39" spans="1:9" ht="35.25" customHeight="1">
      <c r="A39" s="362">
        <v>13</v>
      </c>
      <c r="B39" s="352" t="s">
        <v>399</v>
      </c>
      <c r="C39" s="359" t="s">
        <v>265</v>
      </c>
      <c r="D39" s="359" t="s">
        <v>426</v>
      </c>
      <c r="E39" s="352" t="s">
        <v>416</v>
      </c>
      <c r="F39" s="352" t="s">
        <v>442</v>
      </c>
      <c r="G39" s="360"/>
      <c r="H39" s="538"/>
    </row>
    <row r="40" spans="1:9" ht="35.25" customHeight="1">
      <c r="A40" s="362">
        <v>14</v>
      </c>
      <c r="B40" s="352" t="s">
        <v>262</v>
      </c>
      <c r="C40" s="359" t="s">
        <v>265</v>
      </c>
      <c r="D40" s="359" t="s">
        <v>426</v>
      </c>
      <c r="E40" s="352" t="s">
        <v>420</v>
      </c>
      <c r="F40" s="352" t="s">
        <v>441</v>
      </c>
      <c r="G40" s="360"/>
      <c r="H40" s="538"/>
    </row>
    <row r="41" spans="1:9" ht="35.25" customHeight="1">
      <c r="A41" s="362">
        <v>15</v>
      </c>
      <c r="B41" s="352" t="s">
        <v>403</v>
      </c>
      <c r="C41" s="359" t="s">
        <v>423</v>
      </c>
      <c r="D41" s="359" t="s">
        <v>431</v>
      </c>
      <c r="E41" s="352" t="s">
        <v>424</v>
      </c>
      <c r="F41" s="352" t="s">
        <v>437</v>
      </c>
      <c r="G41" s="360">
        <v>25</v>
      </c>
      <c r="H41" s="234">
        <v>5</v>
      </c>
      <c r="I41" s="370" t="s">
        <v>446</v>
      </c>
    </row>
    <row r="42" spans="1:9" ht="35.25" customHeight="1">
      <c r="A42" s="362">
        <v>16</v>
      </c>
      <c r="B42" s="353" t="s">
        <v>402</v>
      </c>
      <c r="C42" s="359" t="s">
        <v>104</v>
      </c>
      <c r="D42" s="359" t="s">
        <v>429</v>
      </c>
      <c r="E42" s="352" t="s">
        <v>421</v>
      </c>
      <c r="F42" s="352" t="s">
        <v>444</v>
      </c>
      <c r="G42" s="360">
        <v>86</v>
      </c>
      <c r="H42" s="247"/>
      <c r="I42" s="348"/>
    </row>
    <row r="43" spans="1:9" ht="35.25" customHeight="1">
      <c r="A43" s="362">
        <v>17</v>
      </c>
      <c r="B43" s="352" t="s">
        <v>261</v>
      </c>
      <c r="C43" s="359" t="s">
        <v>270</v>
      </c>
      <c r="D43" s="359" t="s">
        <v>270</v>
      </c>
      <c r="E43" s="352" t="s">
        <v>422</v>
      </c>
      <c r="F43" s="352" t="s">
        <v>445</v>
      </c>
      <c r="G43" s="360">
        <v>0</v>
      </c>
      <c r="H43" s="234">
        <v>6</v>
      </c>
      <c r="I43" s="370" t="s">
        <v>448</v>
      </c>
    </row>
  </sheetData>
  <autoFilter ref="A2:D2" xr:uid="{2E6BB2F3-2FBF-48E5-9115-469668AA3340}">
    <sortState xmlns:xlrd2="http://schemas.microsoft.com/office/spreadsheetml/2017/richdata2" ref="A3:D23">
      <sortCondition ref="D2"/>
    </sortState>
  </autoFilter>
  <mergeCells count="2">
    <mergeCell ref="H27:H29"/>
    <mergeCell ref="H32:H40"/>
  </mergeCells>
  <pageMargins left="0.7" right="0.7" top="0.75" bottom="0.75" header="0.3" footer="0.3"/>
  <pageSetup scale="96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E38"/>
  <sheetViews>
    <sheetView zoomScale="90" zoomScaleNormal="90" zoomScaleSheetLayoutView="90" workbookViewId="0">
      <selection activeCell="C13" sqref="C13"/>
    </sheetView>
  </sheetViews>
  <sheetFormatPr baseColWidth="10" defaultColWidth="11.44140625" defaultRowHeight="13.2"/>
  <cols>
    <col min="1" max="1" width="11.44140625" style="140"/>
    <col min="2" max="2" width="56.5546875" style="140" customWidth="1"/>
    <col min="3" max="3" width="18.6640625" style="141" bestFit="1" customWidth="1"/>
    <col min="4" max="4" width="2.6640625" style="140" customWidth="1"/>
    <col min="5" max="5" width="26.6640625" style="140" customWidth="1"/>
    <col min="6" max="16384" width="11.44140625" style="140"/>
  </cols>
  <sheetData>
    <row r="1" spans="1:5" ht="26.4">
      <c r="B1" s="138" t="s">
        <v>36</v>
      </c>
      <c r="C1" s="139" t="s">
        <v>37</v>
      </c>
    </row>
    <row r="2" spans="1:5" ht="15.6" customHeight="1">
      <c r="B2" s="158" t="s">
        <v>38</v>
      </c>
      <c r="C2" s="144"/>
      <c r="E2" s="539" t="s">
        <v>168</v>
      </c>
    </row>
    <row r="3" spans="1:5" ht="15.6" customHeight="1">
      <c r="A3" s="140" t="s">
        <v>218</v>
      </c>
      <c r="B3" s="145" t="s">
        <v>39</v>
      </c>
      <c r="C3" s="146">
        <v>2408</v>
      </c>
      <c r="E3" s="539"/>
    </row>
    <row r="4" spans="1:5" ht="15.6" customHeight="1">
      <c r="B4" s="145" t="s">
        <v>102</v>
      </c>
      <c r="C4" s="146">
        <v>2308</v>
      </c>
      <c r="E4" s="539"/>
    </row>
    <row r="5" spans="1:5" ht="15.6" customHeight="1">
      <c r="B5" s="147" t="s">
        <v>113</v>
      </c>
      <c r="C5" s="146">
        <v>2034</v>
      </c>
      <c r="E5" s="539"/>
    </row>
    <row r="6" spans="1:5" ht="15.6" customHeight="1">
      <c r="B6" s="147" t="s">
        <v>114</v>
      </c>
      <c r="C6" s="146">
        <v>2034</v>
      </c>
      <c r="E6" s="539"/>
    </row>
    <row r="7" spans="1:5" ht="15.6" customHeight="1">
      <c r="B7" s="159" t="s">
        <v>40</v>
      </c>
      <c r="C7" s="160"/>
      <c r="E7" s="539"/>
    </row>
    <row r="8" spans="1:5" ht="15.6" customHeight="1">
      <c r="B8" s="145" t="s">
        <v>41</v>
      </c>
      <c r="C8" s="160">
        <v>1212</v>
      </c>
      <c r="E8" s="539"/>
    </row>
    <row r="9" spans="1:5" ht="15.6" customHeight="1">
      <c r="B9" s="145" t="s">
        <v>42</v>
      </c>
      <c r="C9" s="160">
        <v>675</v>
      </c>
      <c r="E9" s="539"/>
    </row>
    <row r="10" spans="1:5" ht="15.6" customHeight="1">
      <c r="B10" s="145" t="s">
        <v>35</v>
      </c>
      <c r="C10" s="160">
        <v>817</v>
      </c>
      <c r="E10" s="539"/>
    </row>
    <row r="11" spans="1:5" ht="15.6" customHeight="1">
      <c r="B11" s="145" t="s">
        <v>43</v>
      </c>
      <c r="C11" s="160">
        <v>800</v>
      </c>
      <c r="E11" s="539"/>
    </row>
    <row r="12" spans="1:5" ht="15.6" customHeight="1">
      <c r="B12" s="145" t="s">
        <v>44</v>
      </c>
      <c r="C12" s="160">
        <v>585</v>
      </c>
      <c r="E12" s="539"/>
    </row>
    <row r="13" spans="1:5" ht="15.6" customHeight="1">
      <c r="B13" s="145" t="s">
        <v>112</v>
      </c>
      <c r="C13" s="160">
        <v>1412</v>
      </c>
      <c r="E13" s="539"/>
    </row>
    <row r="14" spans="1:5" ht="15.6" customHeight="1">
      <c r="B14" s="152" t="s">
        <v>45</v>
      </c>
      <c r="C14" s="148"/>
    </row>
    <row r="15" spans="1:5" ht="15.6" customHeight="1">
      <c r="B15" s="142" t="s">
        <v>151</v>
      </c>
      <c r="C15" s="148">
        <v>200</v>
      </c>
    </row>
    <row r="16" spans="1:5" ht="15.6" customHeight="1">
      <c r="B16" s="142" t="s">
        <v>152</v>
      </c>
      <c r="C16" s="148">
        <v>200</v>
      </c>
    </row>
    <row r="17" spans="2:3" ht="15.6" customHeight="1">
      <c r="B17" s="142" t="s">
        <v>153</v>
      </c>
      <c r="C17" s="148">
        <v>200</v>
      </c>
    </row>
    <row r="18" spans="2:3" ht="15.6" customHeight="1">
      <c r="B18" s="142" t="s">
        <v>154</v>
      </c>
      <c r="C18" s="148">
        <v>300</v>
      </c>
    </row>
    <row r="19" spans="2:3" ht="15.6" customHeight="1">
      <c r="B19" s="142" t="s">
        <v>155</v>
      </c>
      <c r="C19" s="148">
        <v>300</v>
      </c>
    </row>
    <row r="20" spans="2:3" ht="15.6" customHeight="1">
      <c r="B20" s="153" t="s">
        <v>46</v>
      </c>
      <c r="C20" s="149"/>
    </row>
    <row r="21" spans="2:3" ht="15.6" customHeight="1">
      <c r="B21" s="143" t="s">
        <v>167</v>
      </c>
      <c r="C21" s="149">
        <v>712</v>
      </c>
    </row>
    <row r="22" spans="2:3" ht="15.6" customHeight="1">
      <c r="B22" s="154" t="s">
        <v>16</v>
      </c>
      <c r="C22" s="150"/>
    </row>
    <row r="23" spans="2:3" ht="15.6" customHeight="1">
      <c r="B23" s="142" t="s">
        <v>156</v>
      </c>
      <c r="C23" s="150"/>
    </row>
    <row r="24" spans="2:3" ht="15.6" customHeight="1">
      <c r="B24" s="142" t="s">
        <v>157</v>
      </c>
      <c r="C24" s="150"/>
    </row>
    <row r="25" spans="2:3" ht="15.6" customHeight="1">
      <c r="B25" s="155" t="s">
        <v>17</v>
      </c>
      <c r="C25" s="151"/>
    </row>
    <row r="26" spans="2:3" ht="15.6" customHeight="1">
      <c r="B26" s="142" t="s">
        <v>158</v>
      </c>
      <c r="C26" s="151">
        <v>100</v>
      </c>
    </row>
    <row r="27" spans="2:3" ht="15.6" customHeight="1">
      <c r="B27" s="142" t="s">
        <v>159</v>
      </c>
      <c r="C27" s="151">
        <v>40</v>
      </c>
    </row>
    <row r="28" spans="2:3" ht="15.6" customHeight="1">
      <c r="B28" s="142" t="s">
        <v>146</v>
      </c>
      <c r="C28" s="151">
        <v>2</v>
      </c>
    </row>
    <row r="29" spans="2:3" ht="15.6" customHeight="1">
      <c r="B29" s="142" t="s">
        <v>160</v>
      </c>
      <c r="C29" s="151"/>
    </row>
    <row r="30" spans="2:3" ht="15.6" customHeight="1">
      <c r="B30" s="142" t="s">
        <v>161</v>
      </c>
      <c r="C30" s="151"/>
    </row>
    <row r="31" spans="2:3" ht="15.6" customHeight="1">
      <c r="B31" s="142" t="s">
        <v>162</v>
      </c>
      <c r="C31" s="151">
        <v>100</v>
      </c>
    </row>
    <row r="32" spans="2:3" ht="15.6" customHeight="1">
      <c r="B32" s="156" t="s">
        <v>47</v>
      </c>
      <c r="C32" s="157"/>
    </row>
    <row r="33" spans="2:3" ht="15.6" customHeight="1">
      <c r="B33" s="142" t="s">
        <v>179</v>
      </c>
      <c r="C33" s="157">
        <v>75</v>
      </c>
    </row>
    <row r="34" spans="2:3" ht="15.6" customHeight="1">
      <c r="B34" s="142" t="s">
        <v>163</v>
      </c>
      <c r="C34" s="157"/>
    </row>
    <row r="35" spans="2:3" ht="15.6" customHeight="1">
      <c r="B35" s="142" t="s">
        <v>164</v>
      </c>
      <c r="C35" s="157"/>
    </row>
    <row r="36" spans="2:3" ht="15.6" customHeight="1">
      <c r="B36" s="142" t="s">
        <v>165</v>
      </c>
      <c r="C36" s="157">
        <v>100</v>
      </c>
    </row>
    <row r="37" spans="2:3" ht="15.6" customHeight="1">
      <c r="B37" s="142" t="s">
        <v>166</v>
      </c>
      <c r="C37" s="157">
        <v>100</v>
      </c>
    </row>
    <row r="38" spans="2:3" ht="15.6" customHeight="1">
      <c r="B38" s="161" t="s">
        <v>48</v>
      </c>
      <c r="C38" s="162">
        <f>+'3.C'!C8:C8</f>
        <v>0.1</v>
      </c>
    </row>
  </sheetData>
  <mergeCells count="1">
    <mergeCell ref="E2:E13"/>
  </mergeCells>
  <printOptions horizontalCentered="1"/>
  <pageMargins left="0.39370078740157483" right="0.39370078740157483" top="0.78740157480314965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3:I19"/>
  <sheetViews>
    <sheetView workbookViewId="0">
      <selection activeCell="H33" sqref="H33"/>
    </sheetView>
  </sheetViews>
  <sheetFormatPr baseColWidth="10" defaultColWidth="11.44140625" defaultRowHeight="13.2"/>
  <cols>
    <col min="1" max="1" width="13.6640625" style="6" customWidth="1"/>
    <col min="2" max="2" width="30.33203125" style="6" customWidth="1"/>
    <col min="3" max="3" width="16.6640625" style="56" customWidth="1"/>
    <col min="4" max="4" width="16" style="56" customWidth="1"/>
    <col min="5" max="5" width="20.44140625" style="56" customWidth="1"/>
    <col min="6" max="6" width="13.44140625" style="56" bestFit="1" customWidth="1"/>
    <col min="7" max="7" width="11.44140625" style="56"/>
    <col min="8" max="8" width="15.33203125" style="56" customWidth="1"/>
    <col min="9" max="9" width="13.33203125" style="56" customWidth="1"/>
    <col min="10" max="16384" width="11.44140625" style="6"/>
  </cols>
  <sheetData>
    <row r="3" spans="1:9" ht="17.399999999999999">
      <c r="A3" s="546" t="s">
        <v>23</v>
      </c>
      <c r="B3" s="546"/>
      <c r="C3" s="546"/>
      <c r="D3" s="546"/>
      <c r="E3" s="546"/>
      <c r="F3" s="546"/>
      <c r="G3" s="546"/>
      <c r="H3" s="546"/>
      <c r="I3" s="546"/>
    </row>
    <row r="4" spans="1:9">
      <c r="B4" s="56"/>
    </row>
    <row r="5" spans="1:9">
      <c r="A5" s="6" t="s">
        <v>22</v>
      </c>
      <c r="B5" s="56" t="e">
        <f>'FICHA VALORACION'!E36</f>
        <v>#REF!</v>
      </c>
    </row>
    <row r="6" spans="1:9">
      <c r="A6" s="6" t="s">
        <v>31</v>
      </c>
      <c r="B6" s="56">
        <f>+E19/B7</f>
        <v>0</v>
      </c>
    </row>
    <row r="7" spans="1:9">
      <c r="A7" s="6" t="s">
        <v>34</v>
      </c>
      <c r="B7" s="56">
        <f>A19</f>
        <v>7</v>
      </c>
    </row>
    <row r="8" spans="1:9">
      <c r="B8" s="56"/>
    </row>
    <row r="9" spans="1:9" ht="13.8" thickBot="1"/>
    <row r="10" spans="1:9" ht="18.75" customHeight="1">
      <c r="A10" s="544" t="s">
        <v>24</v>
      </c>
      <c r="B10" s="551" t="s">
        <v>25</v>
      </c>
      <c r="C10" s="547" t="s">
        <v>26</v>
      </c>
      <c r="D10" s="549" t="s">
        <v>32</v>
      </c>
      <c r="E10" s="547" t="s">
        <v>27</v>
      </c>
      <c r="F10" s="551" t="s">
        <v>28</v>
      </c>
      <c r="G10" s="547" t="s">
        <v>29</v>
      </c>
      <c r="H10" s="540" t="s">
        <v>33</v>
      </c>
      <c r="I10" s="542" t="s">
        <v>30</v>
      </c>
    </row>
    <row r="11" spans="1:9" ht="19.5" customHeight="1" thickBot="1">
      <c r="A11" s="545"/>
      <c r="B11" s="552"/>
      <c r="C11" s="548"/>
      <c r="D11" s="550"/>
      <c r="E11" s="548"/>
      <c r="F11" s="552"/>
      <c r="G11" s="548"/>
      <c r="H11" s="541"/>
      <c r="I11" s="543"/>
    </row>
    <row r="12" spans="1:9">
      <c r="A12" s="57"/>
      <c r="B12" s="58"/>
      <c r="C12" s="59"/>
      <c r="D12" s="60">
        <v>0.8</v>
      </c>
      <c r="E12" s="59"/>
      <c r="F12" s="61"/>
      <c r="G12" s="59"/>
      <c r="H12" s="60">
        <v>0.2</v>
      </c>
      <c r="I12" s="62"/>
    </row>
    <row r="13" spans="1:9">
      <c r="A13" s="69">
        <v>1</v>
      </c>
      <c r="B13" s="58" t="s">
        <v>108</v>
      </c>
      <c r="C13" s="59"/>
      <c r="D13" s="60">
        <f t="shared" ref="D13:D18" si="0">+C13*$D$12</f>
        <v>0</v>
      </c>
      <c r="E13" s="59"/>
      <c r="F13" s="63">
        <f t="shared" ref="F13:F18" si="1">+$B$6-E13</f>
        <v>0</v>
      </c>
      <c r="G13" s="59" t="e">
        <f>+(100*$B$6)/($B$6+F13)</f>
        <v>#DIV/0!</v>
      </c>
      <c r="H13" s="60" t="e">
        <f t="shared" ref="H13:H18" si="2">+G13*$H$12</f>
        <v>#DIV/0!</v>
      </c>
      <c r="I13" s="62" t="e">
        <f t="shared" ref="I13:I18" si="3">+H13+D13</f>
        <v>#DIV/0!</v>
      </c>
    </row>
    <row r="14" spans="1:9">
      <c r="A14" s="69">
        <v>2</v>
      </c>
      <c r="B14" s="58" t="s">
        <v>106</v>
      </c>
      <c r="C14" s="59"/>
      <c r="D14" s="60">
        <f t="shared" si="0"/>
        <v>0</v>
      </c>
      <c r="E14" s="59"/>
      <c r="F14" s="63">
        <f t="shared" si="1"/>
        <v>0</v>
      </c>
      <c r="G14" s="59" t="e">
        <f>+(100*$B$6)/($B$6-F14)</f>
        <v>#DIV/0!</v>
      </c>
      <c r="H14" s="60" t="e">
        <f t="shared" si="2"/>
        <v>#DIV/0!</v>
      </c>
      <c r="I14" s="62" t="e">
        <f t="shared" si="3"/>
        <v>#DIV/0!</v>
      </c>
    </row>
    <row r="15" spans="1:9">
      <c r="A15" s="69">
        <v>3</v>
      </c>
      <c r="B15" s="58" t="s">
        <v>107</v>
      </c>
      <c r="C15" s="59"/>
      <c r="D15" s="60">
        <f t="shared" si="0"/>
        <v>0</v>
      </c>
      <c r="E15" s="59"/>
      <c r="F15" s="63">
        <f t="shared" si="1"/>
        <v>0</v>
      </c>
      <c r="G15" s="59" t="e">
        <f>+(100*$B$6)/($B$6+F15)</f>
        <v>#DIV/0!</v>
      </c>
      <c r="H15" s="60" t="e">
        <f t="shared" si="2"/>
        <v>#DIV/0!</v>
      </c>
      <c r="I15" s="62" t="e">
        <f t="shared" si="3"/>
        <v>#DIV/0!</v>
      </c>
    </row>
    <row r="16" spans="1:9">
      <c r="A16" s="69">
        <v>4</v>
      </c>
      <c r="B16" s="58" t="s">
        <v>28</v>
      </c>
      <c r="C16" s="59"/>
      <c r="D16" s="60">
        <f t="shared" si="0"/>
        <v>0</v>
      </c>
      <c r="E16" s="59"/>
      <c r="F16" s="63">
        <f t="shared" si="1"/>
        <v>0</v>
      </c>
      <c r="G16" s="59" t="e">
        <f>+(100*$B$6)/($B$6-F16)</f>
        <v>#DIV/0!</v>
      </c>
      <c r="H16" s="60" t="e">
        <f t="shared" si="2"/>
        <v>#DIV/0!</v>
      </c>
      <c r="I16" s="62" t="e">
        <f t="shared" si="3"/>
        <v>#DIV/0!</v>
      </c>
    </row>
    <row r="17" spans="1:9">
      <c r="A17" s="69">
        <v>5</v>
      </c>
      <c r="B17" s="58" t="s">
        <v>109</v>
      </c>
      <c r="C17" s="59"/>
      <c r="D17" s="60">
        <f t="shared" si="0"/>
        <v>0</v>
      </c>
      <c r="E17" s="59"/>
      <c r="F17" s="63">
        <f t="shared" si="1"/>
        <v>0</v>
      </c>
      <c r="G17" s="59" t="e">
        <f>+(100*$B$6)/($B$6+F17)</f>
        <v>#DIV/0!</v>
      </c>
      <c r="H17" s="60" t="e">
        <f t="shared" si="2"/>
        <v>#DIV/0!</v>
      </c>
      <c r="I17" s="62" t="e">
        <f t="shared" si="3"/>
        <v>#DIV/0!</v>
      </c>
    </row>
    <row r="18" spans="1:9">
      <c r="A18" s="69">
        <v>6</v>
      </c>
      <c r="B18" s="58" t="s">
        <v>110</v>
      </c>
      <c r="C18" s="59"/>
      <c r="D18" s="60">
        <f t="shared" si="0"/>
        <v>0</v>
      </c>
      <c r="E18" s="59"/>
      <c r="F18" s="63">
        <f t="shared" si="1"/>
        <v>0</v>
      </c>
      <c r="G18" s="59" t="e">
        <f>+(100*$B$6)/($B$6+F18)</f>
        <v>#DIV/0!</v>
      </c>
      <c r="H18" s="60" t="e">
        <f t="shared" si="2"/>
        <v>#DIV/0!</v>
      </c>
      <c r="I18" s="62" t="e">
        <f t="shared" si="3"/>
        <v>#DIV/0!</v>
      </c>
    </row>
    <row r="19" spans="1:9" ht="13.8" thickBot="1">
      <c r="A19" s="70">
        <v>7</v>
      </c>
      <c r="B19" s="64" t="s">
        <v>111</v>
      </c>
      <c r="C19" s="65"/>
      <c r="D19" s="66"/>
      <c r="E19" s="65"/>
      <c r="F19" s="67"/>
      <c r="G19" s="65"/>
      <c r="H19" s="66"/>
      <c r="I19" s="68"/>
    </row>
  </sheetData>
  <mergeCells count="10">
    <mergeCell ref="H10:H11"/>
    <mergeCell ref="I10:I11"/>
    <mergeCell ref="A10:A11"/>
    <mergeCell ref="A3:I3"/>
    <mergeCell ref="E10:E11"/>
    <mergeCell ref="D10:D11"/>
    <mergeCell ref="C10:C11"/>
    <mergeCell ref="B10:B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3:E36"/>
  <sheetViews>
    <sheetView topLeftCell="A16" workbookViewId="0">
      <selection activeCell="Q21" sqref="Q21"/>
    </sheetView>
  </sheetViews>
  <sheetFormatPr baseColWidth="10" defaultColWidth="11.44140625" defaultRowHeight="13.2"/>
  <cols>
    <col min="2" max="2" width="12.6640625" style="2" bestFit="1" customWidth="1"/>
    <col min="3" max="3" width="8.33203125" style="2" customWidth="1"/>
  </cols>
  <sheetData>
    <row r="3" spans="2:4" ht="29.25" customHeight="1">
      <c r="B3" s="3" t="s">
        <v>86</v>
      </c>
      <c r="C3" s="3" t="s">
        <v>53</v>
      </c>
    </row>
    <row r="4" spans="2:4">
      <c r="B4" s="4">
        <v>500000</v>
      </c>
      <c r="C4" s="4">
        <v>6</v>
      </c>
    </row>
    <row r="5" spans="2:4">
      <c r="B5" s="4">
        <v>600000</v>
      </c>
      <c r="C5" s="5">
        <f t="shared" ref="C5:C31" si="0">+(C4+(B4-B5)*(($C$4-$C$32)/($B$32-$B$4)))</f>
        <v>5.9789473684210526</v>
      </c>
    </row>
    <row r="6" spans="2:4">
      <c r="B6" s="4">
        <v>700000</v>
      </c>
      <c r="C6" s="5">
        <f t="shared" si="0"/>
        <v>5.9578947368421051</v>
      </c>
      <c r="D6" s="1"/>
    </row>
    <row r="7" spans="2:4">
      <c r="B7" s="4">
        <v>800000</v>
      </c>
      <c r="C7" s="5">
        <f t="shared" si="0"/>
        <v>5.9368421052631577</v>
      </c>
      <c r="D7" s="1"/>
    </row>
    <row r="8" spans="2:4">
      <c r="B8" s="4">
        <v>801000</v>
      </c>
      <c r="C8" s="5">
        <f t="shared" si="0"/>
        <v>5.9366315789473685</v>
      </c>
      <c r="D8" s="1"/>
    </row>
    <row r="9" spans="2:4">
      <c r="B9" s="4">
        <v>900000</v>
      </c>
      <c r="C9" s="5">
        <f t="shared" si="0"/>
        <v>5.9157894736842103</v>
      </c>
      <c r="D9" s="1"/>
    </row>
    <row r="10" spans="2:4">
      <c r="B10" s="4">
        <v>1000000</v>
      </c>
      <c r="C10" s="5">
        <f t="shared" si="0"/>
        <v>5.8947368421052628</v>
      </c>
      <c r="D10" s="1"/>
    </row>
    <row r="11" spans="2:4">
      <c r="B11" s="4">
        <v>1200000</v>
      </c>
      <c r="C11" s="5">
        <f t="shared" si="0"/>
        <v>5.852631578947368</v>
      </c>
    </row>
    <row r="12" spans="2:4">
      <c r="B12" s="4">
        <v>1400000</v>
      </c>
      <c r="C12" s="5">
        <f t="shared" si="0"/>
        <v>5.8105263157894731</v>
      </c>
    </row>
    <row r="13" spans="2:4">
      <c r="B13" s="4">
        <v>1600000</v>
      </c>
      <c r="C13" s="5">
        <f t="shared" si="0"/>
        <v>5.7684210526315782</v>
      </c>
    </row>
    <row r="14" spans="2:4">
      <c r="B14" s="4">
        <v>1800000</v>
      </c>
      <c r="C14" s="5">
        <f t="shared" si="0"/>
        <v>5.7263157894736834</v>
      </c>
    </row>
    <row r="15" spans="2:4">
      <c r="B15" s="4">
        <v>2000000</v>
      </c>
      <c r="C15" s="5">
        <f t="shared" si="0"/>
        <v>5.6842105263157885</v>
      </c>
    </row>
    <row r="16" spans="2:4">
      <c r="B16" s="4">
        <v>2500000</v>
      </c>
      <c r="C16" s="5">
        <f t="shared" si="0"/>
        <v>5.5789473684210513</v>
      </c>
    </row>
    <row r="17" spans="2:3">
      <c r="B17" s="4">
        <v>3000000</v>
      </c>
      <c r="C17" s="5">
        <f t="shared" si="0"/>
        <v>5.4736842105263142</v>
      </c>
    </row>
    <row r="18" spans="2:3">
      <c r="B18" s="4">
        <v>3500000</v>
      </c>
      <c r="C18" s="5">
        <f t="shared" si="0"/>
        <v>5.368421052631577</v>
      </c>
    </row>
    <row r="19" spans="2:3">
      <c r="B19" s="4">
        <v>4000000</v>
      </c>
      <c r="C19" s="5">
        <f t="shared" si="0"/>
        <v>5.2631578947368398</v>
      </c>
    </row>
    <row r="20" spans="2:3">
      <c r="B20" s="4">
        <v>4500000</v>
      </c>
      <c r="C20" s="5">
        <f t="shared" si="0"/>
        <v>5.1578947368421026</v>
      </c>
    </row>
    <row r="21" spans="2:3">
      <c r="B21" s="4">
        <v>5000000</v>
      </c>
      <c r="C21" s="5">
        <f t="shared" si="0"/>
        <v>5.0526315789473655</v>
      </c>
    </row>
    <row r="22" spans="2:3">
      <c r="B22" s="4">
        <v>5500000</v>
      </c>
      <c r="C22" s="5">
        <f t="shared" si="0"/>
        <v>4.9473684210526283</v>
      </c>
    </row>
    <row r="23" spans="2:3">
      <c r="B23" s="4">
        <v>6000000</v>
      </c>
      <c r="C23" s="5">
        <f t="shared" si="0"/>
        <v>4.8421052631578911</v>
      </c>
    </row>
    <row r="24" spans="2:3">
      <c r="B24" s="4">
        <v>6500000</v>
      </c>
      <c r="C24" s="5">
        <f t="shared" si="0"/>
        <v>4.736842105263154</v>
      </c>
    </row>
    <row r="25" spans="2:3">
      <c r="B25" s="4">
        <v>7000000</v>
      </c>
      <c r="C25" s="5">
        <f t="shared" si="0"/>
        <v>4.6315789473684168</v>
      </c>
    </row>
    <row r="26" spans="2:3">
      <c r="B26" s="4">
        <v>7500000</v>
      </c>
      <c r="C26" s="5">
        <f t="shared" si="0"/>
        <v>4.5263157894736796</v>
      </c>
    </row>
    <row r="27" spans="2:3">
      <c r="B27" s="4">
        <v>8000000</v>
      </c>
      <c r="C27" s="5">
        <f t="shared" si="0"/>
        <v>4.4210526315789425</v>
      </c>
    </row>
    <row r="28" spans="2:3">
      <c r="B28" s="7" t="e">
        <f>'FICHA VALORACION'!D10</f>
        <v>#DIV/0!</v>
      </c>
      <c r="C28" s="171" t="e">
        <f t="shared" si="0"/>
        <v>#DIV/0!</v>
      </c>
    </row>
    <row r="29" spans="2:3">
      <c r="B29" s="4">
        <v>8500000</v>
      </c>
      <c r="C29" s="5" t="e">
        <f t="shared" si="0"/>
        <v>#DIV/0!</v>
      </c>
    </row>
    <row r="30" spans="2:3">
      <c r="B30" s="4">
        <v>9000000</v>
      </c>
      <c r="C30" s="5" t="e">
        <f t="shared" si="0"/>
        <v>#DIV/0!</v>
      </c>
    </row>
    <row r="31" spans="2:3">
      <c r="B31" s="4">
        <v>9500000</v>
      </c>
      <c r="C31" s="5" t="e">
        <f t="shared" si="0"/>
        <v>#DIV/0!</v>
      </c>
    </row>
    <row r="32" spans="2:3">
      <c r="B32" s="4">
        <v>10000000</v>
      </c>
      <c r="C32" s="4">
        <v>4</v>
      </c>
    </row>
    <row r="36" spans="2:5">
      <c r="B36" s="553"/>
      <c r="C36" s="553"/>
      <c r="D36" s="553"/>
      <c r="E36" s="553"/>
    </row>
  </sheetData>
  <mergeCells count="1">
    <mergeCell ref="B36:E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6EB-AB71-4E35-BDB9-A5EA985C110E}">
  <dimension ref="A1:BD34"/>
  <sheetViews>
    <sheetView zoomScale="70" zoomScaleNormal="70" workbookViewId="0">
      <selection activeCell="J7" sqref="J7"/>
    </sheetView>
  </sheetViews>
  <sheetFormatPr baseColWidth="10" defaultRowHeight="13.2"/>
  <cols>
    <col min="1" max="1" width="9.6640625" style="256" customWidth="1"/>
    <col min="2" max="2" width="27.33203125" style="256" customWidth="1"/>
    <col min="3" max="3" width="8.44140625" style="256" customWidth="1"/>
    <col min="4" max="15" width="5.6640625" style="256" customWidth="1"/>
    <col min="16" max="16" width="14.5546875" style="256" customWidth="1"/>
    <col min="17" max="17" width="12.88671875" style="256" customWidth="1"/>
    <col min="18" max="18" width="6" style="256" customWidth="1"/>
    <col min="19" max="19" width="14.5546875" style="256" customWidth="1"/>
    <col min="20" max="23" width="5.6640625" style="256" customWidth="1"/>
    <col min="24" max="24" width="14.5546875" style="256" customWidth="1"/>
    <col min="25" max="25" width="13.109375" style="256" customWidth="1"/>
    <col min="26" max="26" width="5.6640625" style="256" customWidth="1"/>
    <col min="27" max="27" width="14.5546875" style="256" customWidth="1"/>
    <col min="28" max="47" width="5.6640625" style="256" customWidth="1"/>
    <col min="48" max="48" width="15.6640625" style="256" bestFit="1" customWidth="1"/>
    <col min="49" max="49" width="13.88671875" style="256" bestFit="1" customWidth="1"/>
    <col min="50" max="50" width="5.6640625" style="256" customWidth="1"/>
    <col min="51" max="51" width="14.88671875" style="256" bestFit="1" customWidth="1"/>
    <col min="52" max="52" width="15.6640625" style="256" bestFit="1" customWidth="1"/>
    <col min="53" max="53" width="14.33203125" style="256" bestFit="1" customWidth="1"/>
    <col min="54" max="54" width="5.6640625" style="256" customWidth="1"/>
    <col min="55" max="55" width="15.6640625" style="256" bestFit="1" customWidth="1"/>
    <col min="56" max="56" width="18.5546875" style="256" bestFit="1" customWidth="1"/>
    <col min="57" max="74" width="14.6640625" style="256" customWidth="1"/>
    <col min="75" max="245" width="11.44140625" style="256"/>
    <col min="246" max="246" width="9.6640625" style="256" customWidth="1"/>
    <col min="247" max="247" width="37.5546875" style="256" customWidth="1"/>
    <col min="248" max="248" width="11.44140625" style="256"/>
    <col min="249" max="249" width="23.109375" style="256" customWidth="1"/>
    <col min="250" max="252" width="14.6640625" style="256" customWidth="1"/>
    <col min="253" max="253" width="22.44140625" style="256" customWidth="1"/>
    <col min="254" max="256" width="14.6640625" style="256" customWidth="1"/>
    <col min="257" max="257" width="18.109375" style="256" customWidth="1"/>
    <col min="258" max="258" width="22.88671875" style="256" customWidth="1"/>
    <col min="259" max="260" width="14.6640625" style="256" customWidth="1"/>
    <col min="261" max="262" width="16.88671875" style="256" customWidth="1"/>
    <col min="263" max="263" width="22.88671875" style="256" customWidth="1"/>
    <col min="264" max="265" width="14.6640625" style="256" customWidth="1"/>
    <col min="266" max="266" width="18.5546875" style="256" customWidth="1"/>
    <col min="267" max="267" width="18.88671875" style="256" customWidth="1"/>
    <col min="268" max="268" width="22.33203125" style="256" customWidth="1"/>
    <col min="269" max="270" width="14.6640625" style="256" customWidth="1"/>
    <col min="271" max="271" width="18.5546875" style="256" customWidth="1"/>
    <col min="272" max="272" width="18.109375" style="256" customWidth="1"/>
    <col min="273" max="273" width="23.5546875" style="256" customWidth="1"/>
    <col min="274" max="275" width="14.6640625" style="256" customWidth="1"/>
    <col min="276" max="277" width="15.88671875" style="256" bestFit="1" customWidth="1"/>
    <col min="278" max="278" width="21" style="256" customWidth="1"/>
    <col min="279" max="281" width="14.6640625" style="256" customWidth="1"/>
    <col min="282" max="282" width="16.33203125" style="256" bestFit="1" customWidth="1"/>
    <col min="283" max="283" width="22.33203125" style="256" customWidth="1"/>
    <col min="284" max="285" width="14.6640625" style="256" customWidth="1"/>
    <col min="286" max="286" width="16.5546875" style="256" customWidth="1"/>
    <col min="287" max="287" width="17.5546875" style="256" customWidth="1"/>
    <col min="288" max="288" width="22.6640625" style="256" bestFit="1" customWidth="1"/>
    <col min="289" max="291" width="14.6640625" style="256" customWidth="1"/>
    <col min="292" max="292" width="15.88671875" style="256" bestFit="1" customWidth="1"/>
    <col min="293" max="293" width="22.109375" style="256" customWidth="1"/>
    <col min="294" max="297" width="14.6640625" style="256" customWidth="1"/>
    <col min="298" max="298" width="22.6640625" style="256" bestFit="1" customWidth="1"/>
    <col min="299" max="301" width="14.6640625" style="256" customWidth="1"/>
    <col min="302" max="302" width="15.88671875" style="256" bestFit="1" customWidth="1"/>
    <col min="303" max="303" width="22.33203125" style="256" customWidth="1"/>
    <col min="304" max="306" width="14.6640625" style="256" customWidth="1"/>
    <col min="307" max="307" width="22.44140625" style="256" customWidth="1"/>
    <col min="308" max="309" width="14.6640625" style="256" customWidth="1"/>
    <col min="310" max="310" width="18.5546875" style="256" customWidth="1"/>
    <col min="311" max="311" width="20.88671875" style="256" customWidth="1"/>
    <col min="312" max="312" width="19.109375" style="256" customWidth="1"/>
    <col min="313" max="330" width="14.6640625" style="256" customWidth="1"/>
    <col min="331" max="501" width="11.44140625" style="256"/>
    <col min="502" max="502" width="9.6640625" style="256" customWidth="1"/>
    <col min="503" max="503" width="37.5546875" style="256" customWidth="1"/>
    <col min="504" max="504" width="11.44140625" style="256"/>
    <col min="505" max="505" width="23.109375" style="256" customWidth="1"/>
    <col min="506" max="508" width="14.6640625" style="256" customWidth="1"/>
    <col min="509" max="509" width="22.44140625" style="256" customWidth="1"/>
    <col min="510" max="512" width="14.6640625" style="256" customWidth="1"/>
    <col min="513" max="513" width="18.109375" style="256" customWidth="1"/>
    <col min="514" max="514" width="22.88671875" style="256" customWidth="1"/>
    <col min="515" max="516" width="14.6640625" style="256" customWidth="1"/>
    <col min="517" max="518" width="16.88671875" style="256" customWidth="1"/>
    <col min="519" max="519" width="22.88671875" style="256" customWidth="1"/>
    <col min="520" max="521" width="14.6640625" style="256" customWidth="1"/>
    <col min="522" max="522" width="18.5546875" style="256" customWidth="1"/>
    <col min="523" max="523" width="18.88671875" style="256" customWidth="1"/>
    <col min="524" max="524" width="22.33203125" style="256" customWidth="1"/>
    <col min="525" max="526" width="14.6640625" style="256" customWidth="1"/>
    <col min="527" max="527" width="18.5546875" style="256" customWidth="1"/>
    <col min="528" max="528" width="18.109375" style="256" customWidth="1"/>
    <col min="529" max="529" width="23.5546875" style="256" customWidth="1"/>
    <col min="530" max="531" width="14.6640625" style="256" customWidth="1"/>
    <col min="532" max="533" width="15.88671875" style="256" bestFit="1" customWidth="1"/>
    <col min="534" max="534" width="21" style="256" customWidth="1"/>
    <col min="535" max="537" width="14.6640625" style="256" customWidth="1"/>
    <col min="538" max="538" width="16.33203125" style="256" bestFit="1" customWidth="1"/>
    <col min="539" max="539" width="22.33203125" style="256" customWidth="1"/>
    <col min="540" max="541" width="14.6640625" style="256" customWidth="1"/>
    <col min="542" max="542" width="16.5546875" style="256" customWidth="1"/>
    <col min="543" max="543" width="17.5546875" style="256" customWidth="1"/>
    <col min="544" max="544" width="22.6640625" style="256" bestFit="1" customWidth="1"/>
    <col min="545" max="547" width="14.6640625" style="256" customWidth="1"/>
    <col min="548" max="548" width="15.88671875" style="256" bestFit="1" customWidth="1"/>
    <col min="549" max="549" width="22.109375" style="256" customWidth="1"/>
    <col min="550" max="553" width="14.6640625" style="256" customWidth="1"/>
    <col min="554" max="554" width="22.6640625" style="256" bestFit="1" customWidth="1"/>
    <col min="555" max="557" width="14.6640625" style="256" customWidth="1"/>
    <col min="558" max="558" width="15.88671875" style="256" bestFit="1" customWidth="1"/>
    <col min="559" max="559" width="22.33203125" style="256" customWidth="1"/>
    <col min="560" max="562" width="14.6640625" style="256" customWidth="1"/>
    <col min="563" max="563" width="22.44140625" style="256" customWidth="1"/>
    <col min="564" max="565" width="14.6640625" style="256" customWidth="1"/>
    <col min="566" max="566" width="18.5546875" style="256" customWidth="1"/>
    <col min="567" max="567" width="20.88671875" style="256" customWidth="1"/>
    <col min="568" max="568" width="19.109375" style="256" customWidth="1"/>
    <col min="569" max="586" width="14.6640625" style="256" customWidth="1"/>
    <col min="587" max="757" width="11.44140625" style="256"/>
    <col min="758" max="758" width="9.6640625" style="256" customWidth="1"/>
    <col min="759" max="759" width="37.5546875" style="256" customWidth="1"/>
    <col min="760" max="760" width="11.44140625" style="256"/>
    <col min="761" max="761" width="23.109375" style="256" customWidth="1"/>
    <col min="762" max="764" width="14.6640625" style="256" customWidth="1"/>
    <col min="765" max="765" width="22.44140625" style="256" customWidth="1"/>
    <col min="766" max="768" width="14.6640625" style="256" customWidth="1"/>
    <col min="769" max="769" width="18.109375" style="256" customWidth="1"/>
    <col min="770" max="770" width="22.88671875" style="256" customWidth="1"/>
    <col min="771" max="772" width="14.6640625" style="256" customWidth="1"/>
    <col min="773" max="774" width="16.88671875" style="256" customWidth="1"/>
    <col min="775" max="775" width="22.88671875" style="256" customWidth="1"/>
    <col min="776" max="777" width="14.6640625" style="256" customWidth="1"/>
    <col min="778" max="778" width="18.5546875" style="256" customWidth="1"/>
    <col min="779" max="779" width="18.88671875" style="256" customWidth="1"/>
    <col min="780" max="780" width="22.33203125" style="256" customWidth="1"/>
    <col min="781" max="782" width="14.6640625" style="256" customWidth="1"/>
    <col min="783" max="783" width="18.5546875" style="256" customWidth="1"/>
    <col min="784" max="784" width="18.109375" style="256" customWidth="1"/>
    <col min="785" max="785" width="23.5546875" style="256" customWidth="1"/>
    <col min="786" max="787" width="14.6640625" style="256" customWidth="1"/>
    <col min="788" max="789" width="15.88671875" style="256" bestFit="1" customWidth="1"/>
    <col min="790" max="790" width="21" style="256" customWidth="1"/>
    <col min="791" max="793" width="14.6640625" style="256" customWidth="1"/>
    <col min="794" max="794" width="16.33203125" style="256" bestFit="1" customWidth="1"/>
    <col min="795" max="795" width="22.33203125" style="256" customWidth="1"/>
    <col min="796" max="797" width="14.6640625" style="256" customWidth="1"/>
    <col min="798" max="798" width="16.5546875" style="256" customWidth="1"/>
    <col min="799" max="799" width="17.5546875" style="256" customWidth="1"/>
    <col min="800" max="800" width="22.6640625" style="256" bestFit="1" customWidth="1"/>
    <col min="801" max="803" width="14.6640625" style="256" customWidth="1"/>
    <col min="804" max="804" width="15.88671875" style="256" bestFit="1" customWidth="1"/>
    <col min="805" max="805" width="22.109375" style="256" customWidth="1"/>
    <col min="806" max="809" width="14.6640625" style="256" customWidth="1"/>
    <col min="810" max="810" width="22.6640625" style="256" bestFit="1" customWidth="1"/>
    <col min="811" max="813" width="14.6640625" style="256" customWidth="1"/>
    <col min="814" max="814" width="15.88671875" style="256" bestFit="1" customWidth="1"/>
    <col min="815" max="815" width="22.33203125" style="256" customWidth="1"/>
    <col min="816" max="818" width="14.6640625" style="256" customWidth="1"/>
    <col min="819" max="819" width="22.44140625" style="256" customWidth="1"/>
    <col min="820" max="821" width="14.6640625" style="256" customWidth="1"/>
    <col min="822" max="822" width="18.5546875" style="256" customWidth="1"/>
    <col min="823" max="823" width="20.88671875" style="256" customWidth="1"/>
    <col min="824" max="824" width="19.109375" style="256" customWidth="1"/>
    <col min="825" max="842" width="14.6640625" style="256" customWidth="1"/>
    <col min="843" max="1013" width="11.44140625" style="256"/>
    <col min="1014" max="1014" width="9.6640625" style="256" customWidth="1"/>
    <col min="1015" max="1015" width="37.5546875" style="256" customWidth="1"/>
    <col min="1016" max="1016" width="11.44140625" style="256"/>
    <col min="1017" max="1017" width="23.109375" style="256" customWidth="1"/>
    <col min="1018" max="1020" width="14.6640625" style="256" customWidth="1"/>
    <col min="1021" max="1021" width="22.44140625" style="256" customWidth="1"/>
    <col min="1022" max="1024" width="14.6640625" style="256" customWidth="1"/>
    <col min="1025" max="1025" width="18.109375" style="256" customWidth="1"/>
    <col min="1026" max="1026" width="22.88671875" style="256" customWidth="1"/>
    <col min="1027" max="1028" width="14.6640625" style="256" customWidth="1"/>
    <col min="1029" max="1030" width="16.88671875" style="256" customWidth="1"/>
    <col min="1031" max="1031" width="22.88671875" style="256" customWidth="1"/>
    <col min="1032" max="1033" width="14.6640625" style="256" customWidth="1"/>
    <col min="1034" max="1034" width="18.5546875" style="256" customWidth="1"/>
    <col min="1035" max="1035" width="18.88671875" style="256" customWidth="1"/>
    <col min="1036" max="1036" width="22.33203125" style="256" customWidth="1"/>
    <col min="1037" max="1038" width="14.6640625" style="256" customWidth="1"/>
    <col min="1039" max="1039" width="18.5546875" style="256" customWidth="1"/>
    <col min="1040" max="1040" width="18.109375" style="256" customWidth="1"/>
    <col min="1041" max="1041" width="23.5546875" style="256" customWidth="1"/>
    <col min="1042" max="1043" width="14.6640625" style="256" customWidth="1"/>
    <col min="1044" max="1045" width="15.88671875" style="256" bestFit="1" customWidth="1"/>
    <col min="1046" max="1046" width="21" style="256" customWidth="1"/>
    <col min="1047" max="1049" width="14.6640625" style="256" customWidth="1"/>
    <col min="1050" max="1050" width="16.33203125" style="256" bestFit="1" customWidth="1"/>
    <col min="1051" max="1051" width="22.33203125" style="256" customWidth="1"/>
    <col min="1052" max="1053" width="14.6640625" style="256" customWidth="1"/>
    <col min="1054" max="1054" width="16.5546875" style="256" customWidth="1"/>
    <col min="1055" max="1055" width="17.5546875" style="256" customWidth="1"/>
    <col min="1056" max="1056" width="22.6640625" style="256" bestFit="1" customWidth="1"/>
    <col min="1057" max="1059" width="14.6640625" style="256" customWidth="1"/>
    <col min="1060" max="1060" width="15.88671875" style="256" bestFit="1" customWidth="1"/>
    <col min="1061" max="1061" width="22.109375" style="256" customWidth="1"/>
    <col min="1062" max="1065" width="14.6640625" style="256" customWidth="1"/>
    <col min="1066" max="1066" width="22.6640625" style="256" bestFit="1" customWidth="1"/>
    <col min="1067" max="1069" width="14.6640625" style="256" customWidth="1"/>
    <col min="1070" max="1070" width="15.88671875" style="256" bestFit="1" customWidth="1"/>
    <col min="1071" max="1071" width="22.33203125" style="256" customWidth="1"/>
    <col min="1072" max="1074" width="14.6640625" style="256" customWidth="1"/>
    <col min="1075" max="1075" width="22.44140625" style="256" customWidth="1"/>
    <col min="1076" max="1077" width="14.6640625" style="256" customWidth="1"/>
    <col min="1078" max="1078" width="18.5546875" style="256" customWidth="1"/>
    <col min="1079" max="1079" width="20.88671875" style="256" customWidth="1"/>
    <col min="1080" max="1080" width="19.109375" style="256" customWidth="1"/>
    <col min="1081" max="1098" width="14.6640625" style="256" customWidth="1"/>
    <col min="1099" max="1269" width="11.44140625" style="256"/>
    <col min="1270" max="1270" width="9.6640625" style="256" customWidth="1"/>
    <col min="1271" max="1271" width="37.5546875" style="256" customWidth="1"/>
    <col min="1272" max="1272" width="11.44140625" style="256"/>
    <col min="1273" max="1273" width="23.109375" style="256" customWidth="1"/>
    <col min="1274" max="1276" width="14.6640625" style="256" customWidth="1"/>
    <col min="1277" max="1277" width="22.44140625" style="256" customWidth="1"/>
    <col min="1278" max="1280" width="14.6640625" style="256" customWidth="1"/>
    <col min="1281" max="1281" width="18.109375" style="256" customWidth="1"/>
    <col min="1282" max="1282" width="22.88671875" style="256" customWidth="1"/>
    <col min="1283" max="1284" width="14.6640625" style="256" customWidth="1"/>
    <col min="1285" max="1286" width="16.88671875" style="256" customWidth="1"/>
    <col min="1287" max="1287" width="22.88671875" style="256" customWidth="1"/>
    <col min="1288" max="1289" width="14.6640625" style="256" customWidth="1"/>
    <col min="1290" max="1290" width="18.5546875" style="256" customWidth="1"/>
    <col min="1291" max="1291" width="18.88671875" style="256" customWidth="1"/>
    <col min="1292" max="1292" width="22.33203125" style="256" customWidth="1"/>
    <col min="1293" max="1294" width="14.6640625" style="256" customWidth="1"/>
    <col min="1295" max="1295" width="18.5546875" style="256" customWidth="1"/>
    <col min="1296" max="1296" width="18.109375" style="256" customWidth="1"/>
    <col min="1297" max="1297" width="23.5546875" style="256" customWidth="1"/>
    <col min="1298" max="1299" width="14.6640625" style="256" customWidth="1"/>
    <col min="1300" max="1301" width="15.88671875" style="256" bestFit="1" customWidth="1"/>
    <col min="1302" max="1302" width="21" style="256" customWidth="1"/>
    <col min="1303" max="1305" width="14.6640625" style="256" customWidth="1"/>
    <col min="1306" max="1306" width="16.33203125" style="256" bestFit="1" customWidth="1"/>
    <col min="1307" max="1307" width="22.33203125" style="256" customWidth="1"/>
    <col min="1308" max="1309" width="14.6640625" style="256" customWidth="1"/>
    <col min="1310" max="1310" width="16.5546875" style="256" customWidth="1"/>
    <col min="1311" max="1311" width="17.5546875" style="256" customWidth="1"/>
    <col min="1312" max="1312" width="22.6640625" style="256" bestFit="1" customWidth="1"/>
    <col min="1313" max="1315" width="14.6640625" style="256" customWidth="1"/>
    <col min="1316" max="1316" width="15.88671875" style="256" bestFit="1" customWidth="1"/>
    <col min="1317" max="1317" width="22.109375" style="256" customWidth="1"/>
    <col min="1318" max="1321" width="14.6640625" style="256" customWidth="1"/>
    <col min="1322" max="1322" width="22.6640625" style="256" bestFit="1" customWidth="1"/>
    <col min="1323" max="1325" width="14.6640625" style="256" customWidth="1"/>
    <col min="1326" max="1326" width="15.88671875" style="256" bestFit="1" customWidth="1"/>
    <col min="1327" max="1327" width="22.33203125" style="256" customWidth="1"/>
    <col min="1328" max="1330" width="14.6640625" style="256" customWidth="1"/>
    <col min="1331" max="1331" width="22.44140625" style="256" customWidth="1"/>
    <col min="1332" max="1333" width="14.6640625" style="256" customWidth="1"/>
    <col min="1334" max="1334" width="18.5546875" style="256" customWidth="1"/>
    <col min="1335" max="1335" width="20.88671875" style="256" customWidth="1"/>
    <col min="1336" max="1336" width="19.109375" style="256" customWidth="1"/>
    <col min="1337" max="1354" width="14.6640625" style="256" customWidth="1"/>
    <col min="1355" max="1525" width="11.44140625" style="256"/>
    <col min="1526" max="1526" width="9.6640625" style="256" customWidth="1"/>
    <col min="1527" max="1527" width="37.5546875" style="256" customWidth="1"/>
    <col min="1528" max="1528" width="11.44140625" style="256"/>
    <col min="1529" max="1529" width="23.109375" style="256" customWidth="1"/>
    <col min="1530" max="1532" width="14.6640625" style="256" customWidth="1"/>
    <col min="1533" max="1533" width="22.44140625" style="256" customWidth="1"/>
    <col min="1534" max="1536" width="14.6640625" style="256" customWidth="1"/>
    <col min="1537" max="1537" width="18.109375" style="256" customWidth="1"/>
    <col min="1538" max="1538" width="22.88671875" style="256" customWidth="1"/>
    <col min="1539" max="1540" width="14.6640625" style="256" customWidth="1"/>
    <col min="1541" max="1542" width="16.88671875" style="256" customWidth="1"/>
    <col min="1543" max="1543" width="22.88671875" style="256" customWidth="1"/>
    <col min="1544" max="1545" width="14.6640625" style="256" customWidth="1"/>
    <col min="1546" max="1546" width="18.5546875" style="256" customWidth="1"/>
    <col min="1547" max="1547" width="18.88671875" style="256" customWidth="1"/>
    <col min="1548" max="1548" width="22.33203125" style="256" customWidth="1"/>
    <col min="1549" max="1550" width="14.6640625" style="256" customWidth="1"/>
    <col min="1551" max="1551" width="18.5546875" style="256" customWidth="1"/>
    <col min="1552" max="1552" width="18.109375" style="256" customWidth="1"/>
    <col min="1553" max="1553" width="23.5546875" style="256" customWidth="1"/>
    <col min="1554" max="1555" width="14.6640625" style="256" customWidth="1"/>
    <col min="1556" max="1557" width="15.88671875" style="256" bestFit="1" customWidth="1"/>
    <col min="1558" max="1558" width="21" style="256" customWidth="1"/>
    <col min="1559" max="1561" width="14.6640625" style="256" customWidth="1"/>
    <col min="1562" max="1562" width="16.33203125" style="256" bestFit="1" customWidth="1"/>
    <col min="1563" max="1563" width="22.33203125" style="256" customWidth="1"/>
    <col min="1564" max="1565" width="14.6640625" style="256" customWidth="1"/>
    <col min="1566" max="1566" width="16.5546875" style="256" customWidth="1"/>
    <col min="1567" max="1567" width="17.5546875" style="256" customWidth="1"/>
    <col min="1568" max="1568" width="22.6640625" style="256" bestFit="1" customWidth="1"/>
    <col min="1569" max="1571" width="14.6640625" style="256" customWidth="1"/>
    <col min="1572" max="1572" width="15.88671875" style="256" bestFit="1" customWidth="1"/>
    <col min="1573" max="1573" width="22.109375" style="256" customWidth="1"/>
    <col min="1574" max="1577" width="14.6640625" style="256" customWidth="1"/>
    <col min="1578" max="1578" width="22.6640625" style="256" bestFit="1" customWidth="1"/>
    <col min="1579" max="1581" width="14.6640625" style="256" customWidth="1"/>
    <col min="1582" max="1582" width="15.88671875" style="256" bestFit="1" customWidth="1"/>
    <col min="1583" max="1583" width="22.33203125" style="256" customWidth="1"/>
    <col min="1584" max="1586" width="14.6640625" style="256" customWidth="1"/>
    <col min="1587" max="1587" width="22.44140625" style="256" customWidth="1"/>
    <col min="1588" max="1589" width="14.6640625" style="256" customWidth="1"/>
    <col min="1590" max="1590" width="18.5546875" style="256" customWidth="1"/>
    <col min="1591" max="1591" width="20.88671875" style="256" customWidth="1"/>
    <col min="1592" max="1592" width="19.109375" style="256" customWidth="1"/>
    <col min="1593" max="1610" width="14.6640625" style="256" customWidth="1"/>
    <col min="1611" max="1781" width="11.44140625" style="256"/>
    <col min="1782" max="1782" width="9.6640625" style="256" customWidth="1"/>
    <col min="1783" max="1783" width="37.5546875" style="256" customWidth="1"/>
    <col min="1784" max="1784" width="11.44140625" style="256"/>
    <col min="1785" max="1785" width="23.109375" style="256" customWidth="1"/>
    <col min="1786" max="1788" width="14.6640625" style="256" customWidth="1"/>
    <col min="1789" max="1789" width="22.44140625" style="256" customWidth="1"/>
    <col min="1790" max="1792" width="14.6640625" style="256" customWidth="1"/>
    <col min="1793" max="1793" width="18.109375" style="256" customWidth="1"/>
    <col min="1794" max="1794" width="22.88671875" style="256" customWidth="1"/>
    <col min="1795" max="1796" width="14.6640625" style="256" customWidth="1"/>
    <col min="1797" max="1798" width="16.88671875" style="256" customWidth="1"/>
    <col min="1799" max="1799" width="22.88671875" style="256" customWidth="1"/>
    <col min="1800" max="1801" width="14.6640625" style="256" customWidth="1"/>
    <col min="1802" max="1802" width="18.5546875" style="256" customWidth="1"/>
    <col min="1803" max="1803" width="18.88671875" style="256" customWidth="1"/>
    <col min="1804" max="1804" width="22.33203125" style="256" customWidth="1"/>
    <col min="1805" max="1806" width="14.6640625" style="256" customWidth="1"/>
    <col min="1807" max="1807" width="18.5546875" style="256" customWidth="1"/>
    <col min="1808" max="1808" width="18.109375" style="256" customWidth="1"/>
    <col min="1809" max="1809" width="23.5546875" style="256" customWidth="1"/>
    <col min="1810" max="1811" width="14.6640625" style="256" customWidth="1"/>
    <col min="1812" max="1813" width="15.88671875" style="256" bestFit="1" customWidth="1"/>
    <col min="1814" max="1814" width="21" style="256" customWidth="1"/>
    <col min="1815" max="1817" width="14.6640625" style="256" customWidth="1"/>
    <col min="1818" max="1818" width="16.33203125" style="256" bestFit="1" customWidth="1"/>
    <col min="1819" max="1819" width="22.33203125" style="256" customWidth="1"/>
    <col min="1820" max="1821" width="14.6640625" style="256" customWidth="1"/>
    <col min="1822" max="1822" width="16.5546875" style="256" customWidth="1"/>
    <col min="1823" max="1823" width="17.5546875" style="256" customWidth="1"/>
    <col min="1824" max="1824" width="22.6640625" style="256" bestFit="1" customWidth="1"/>
    <col min="1825" max="1827" width="14.6640625" style="256" customWidth="1"/>
    <col min="1828" max="1828" width="15.88671875" style="256" bestFit="1" customWidth="1"/>
    <col min="1829" max="1829" width="22.109375" style="256" customWidth="1"/>
    <col min="1830" max="1833" width="14.6640625" style="256" customWidth="1"/>
    <col min="1834" max="1834" width="22.6640625" style="256" bestFit="1" customWidth="1"/>
    <col min="1835" max="1837" width="14.6640625" style="256" customWidth="1"/>
    <col min="1838" max="1838" width="15.88671875" style="256" bestFit="1" customWidth="1"/>
    <col min="1839" max="1839" width="22.33203125" style="256" customWidth="1"/>
    <col min="1840" max="1842" width="14.6640625" style="256" customWidth="1"/>
    <col min="1843" max="1843" width="22.44140625" style="256" customWidth="1"/>
    <col min="1844" max="1845" width="14.6640625" style="256" customWidth="1"/>
    <col min="1846" max="1846" width="18.5546875" style="256" customWidth="1"/>
    <col min="1847" max="1847" width="20.88671875" style="256" customWidth="1"/>
    <col min="1848" max="1848" width="19.109375" style="256" customWidth="1"/>
    <col min="1849" max="1866" width="14.6640625" style="256" customWidth="1"/>
    <col min="1867" max="2037" width="11.44140625" style="256"/>
    <col min="2038" max="2038" width="9.6640625" style="256" customWidth="1"/>
    <col min="2039" max="2039" width="37.5546875" style="256" customWidth="1"/>
    <col min="2040" max="2040" width="11.44140625" style="256"/>
    <col min="2041" max="2041" width="23.109375" style="256" customWidth="1"/>
    <col min="2042" max="2044" width="14.6640625" style="256" customWidth="1"/>
    <col min="2045" max="2045" width="22.44140625" style="256" customWidth="1"/>
    <col min="2046" max="2048" width="14.6640625" style="256" customWidth="1"/>
    <col min="2049" max="2049" width="18.109375" style="256" customWidth="1"/>
    <col min="2050" max="2050" width="22.88671875" style="256" customWidth="1"/>
    <col min="2051" max="2052" width="14.6640625" style="256" customWidth="1"/>
    <col min="2053" max="2054" width="16.88671875" style="256" customWidth="1"/>
    <col min="2055" max="2055" width="22.88671875" style="256" customWidth="1"/>
    <col min="2056" max="2057" width="14.6640625" style="256" customWidth="1"/>
    <col min="2058" max="2058" width="18.5546875" style="256" customWidth="1"/>
    <col min="2059" max="2059" width="18.88671875" style="256" customWidth="1"/>
    <col min="2060" max="2060" width="22.33203125" style="256" customWidth="1"/>
    <col min="2061" max="2062" width="14.6640625" style="256" customWidth="1"/>
    <col min="2063" max="2063" width="18.5546875" style="256" customWidth="1"/>
    <col min="2064" max="2064" width="18.109375" style="256" customWidth="1"/>
    <col min="2065" max="2065" width="23.5546875" style="256" customWidth="1"/>
    <col min="2066" max="2067" width="14.6640625" style="256" customWidth="1"/>
    <col min="2068" max="2069" width="15.88671875" style="256" bestFit="1" customWidth="1"/>
    <col min="2070" max="2070" width="21" style="256" customWidth="1"/>
    <col min="2071" max="2073" width="14.6640625" style="256" customWidth="1"/>
    <col min="2074" max="2074" width="16.33203125" style="256" bestFit="1" customWidth="1"/>
    <col min="2075" max="2075" width="22.33203125" style="256" customWidth="1"/>
    <col min="2076" max="2077" width="14.6640625" style="256" customWidth="1"/>
    <col min="2078" max="2078" width="16.5546875" style="256" customWidth="1"/>
    <col min="2079" max="2079" width="17.5546875" style="256" customWidth="1"/>
    <col min="2080" max="2080" width="22.6640625" style="256" bestFit="1" customWidth="1"/>
    <col min="2081" max="2083" width="14.6640625" style="256" customWidth="1"/>
    <col min="2084" max="2084" width="15.88671875" style="256" bestFit="1" customWidth="1"/>
    <col min="2085" max="2085" width="22.109375" style="256" customWidth="1"/>
    <col min="2086" max="2089" width="14.6640625" style="256" customWidth="1"/>
    <col min="2090" max="2090" width="22.6640625" style="256" bestFit="1" customWidth="1"/>
    <col min="2091" max="2093" width="14.6640625" style="256" customWidth="1"/>
    <col min="2094" max="2094" width="15.88671875" style="256" bestFit="1" customWidth="1"/>
    <col min="2095" max="2095" width="22.33203125" style="256" customWidth="1"/>
    <col min="2096" max="2098" width="14.6640625" style="256" customWidth="1"/>
    <col min="2099" max="2099" width="22.44140625" style="256" customWidth="1"/>
    <col min="2100" max="2101" width="14.6640625" style="256" customWidth="1"/>
    <col min="2102" max="2102" width="18.5546875" style="256" customWidth="1"/>
    <col min="2103" max="2103" width="20.88671875" style="256" customWidth="1"/>
    <col min="2104" max="2104" width="19.109375" style="256" customWidth="1"/>
    <col min="2105" max="2122" width="14.6640625" style="256" customWidth="1"/>
    <col min="2123" max="2293" width="11.44140625" style="256"/>
    <col min="2294" max="2294" width="9.6640625" style="256" customWidth="1"/>
    <col min="2295" max="2295" width="37.5546875" style="256" customWidth="1"/>
    <col min="2296" max="2296" width="11.44140625" style="256"/>
    <col min="2297" max="2297" width="23.109375" style="256" customWidth="1"/>
    <col min="2298" max="2300" width="14.6640625" style="256" customWidth="1"/>
    <col min="2301" max="2301" width="22.44140625" style="256" customWidth="1"/>
    <col min="2302" max="2304" width="14.6640625" style="256" customWidth="1"/>
    <col min="2305" max="2305" width="18.109375" style="256" customWidth="1"/>
    <col min="2306" max="2306" width="22.88671875" style="256" customWidth="1"/>
    <col min="2307" max="2308" width="14.6640625" style="256" customWidth="1"/>
    <col min="2309" max="2310" width="16.88671875" style="256" customWidth="1"/>
    <col min="2311" max="2311" width="22.88671875" style="256" customWidth="1"/>
    <col min="2312" max="2313" width="14.6640625" style="256" customWidth="1"/>
    <col min="2314" max="2314" width="18.5546875" style="256" customWidth="1"/>
    <col min="2315" max="2315" width="18.88671875" style="256" customWidth="1"/>
    <col min="2316" max="2316" width="22.33203125" style="256" customWidth="1"/>
    <col min="2317" max="2318" width="14.6640625" style="256" customWidth="1"/>
    <col min="2319" max="2319" width="18.5546875" style="256" customWidth="1"/>
    <col min="2320" max="2320" width="18.109375" style="256" customWidth="1"/>
    <col min="2321" max="2321" width="23.5546875" style="256" customWidth="1"/>
    <col min="2322" max="2323" width="14.6640625" style="256" customWidth="1"/>
    <col min="2324" max="2325" width="15.88671875" style="256" bestFit="1" customWidth="1"/>
    <col min="2326" max="2326" width="21" style="256" customWidth="1"/>
    <col min="2327" max="2329" width="14.6640625" style="256" customWidth="1"/>
    <col min="2330" max="2330" width="16.33203125" style="256" bestFit="1" customWidth="1"/>
    <col min="2331" max="2331" width="22.33203125" style="256" customWidth="1"/>
    <col min="2332" max="2333" width="14.6640625" style="256" customWidth="1"/>
    <col min="2334" max="2334" width="16.5546875" style="256" customWidth="1"/>
    <col min="2335" max="2335" width="17.5546875" style="256" customWidth="1"/>
    <col min="2336" max="2336" width="22.6640625" style="256" bestFit="1" customWidth="1"/>
    <col min="2337" max="2339" width="14.6640625" style="256" customWidth="1"/>
    <col min="2340" max="2340" width="15.88671875" style="256" bestFit="1" customWidth="1"/>
    <col min="2341" max="2341" width="22.109375" style="256" customWidth="1"/>
    <col min="2342" max="2345" width="14.6640625" style="256" customWidth="1"/>
    <col min="2346" max="2346" width="22.6640625" style="256" bestFit="1" customWidth="1"/>
    <col min="2347" max="2349" width="14.6640625" style="256" customWidth="1"/>
    <col min="2350" max="2350" width="15.88671875" style="256" bestFit="1" customWidth="1"/>
    <col min="2351" max="2351" width="22.33203125" style="256" customWidth="1"/>
    <col min="2352" max="2354" width="14.6640625" style="256" customWidth="1"/>
    <col min="2355" max="2355" width="22.44140625" style="256" customWidth="1"/>
    <col min="2356" max="2357" width="14.6640625" style="256" customWidth="1"/>
    <col min="2358" max="2358" width="18.5546875" style="256" customWidth="1"/>
    <col min="2359" max="2359" width="20.88671875" style="256" customWidth="1"/>
    <col min="2360" max="2360" width="19.109375" style="256" customWidth="1"/>
    <col min="2361" max="2378" width="14.6640625" style="256" customWidth="1"/>
    <col min="2379" max="2549" width="11.44140625" style="256"/>
    <col min="2550" max="2550" width="9.6640625" style="256" customWidth="1"/>
    <col min="2551" max="2551" width="37.5546875" style="256" customWidth="1"/>
    <col min="2552" max="2552" width="11.44140625" style="256"/>
    <col min="2553" max="2553" width="23.109375" style="256" customWidth="1"/>
    <col min="2554" max="2556" width="14.6640625" style="256" customWidth="1"/>
    <col min="2557" max="2557" width="22.44140625" style="256" customWidth="1"/>
    <col min="2558" max="2560" width="14.6640625" style="256" customWidth="1"/>
    <col min="2561" max="2561" width="18.109375" style="256" customWidth="1"/>
    <col min="2562" max="2562" width="22.88671875" style="256" customWidth="1"/>
    <col min="2563" max="2564" width="14.6640625" style="256" customWidth="1"/>
    <col min="2565" max="2566" width="16.88671875" style="256" customWidth="1"/>
    <col min="2567" max="2567" width="22.88671875" style="256" customWidth="1"/>
    <col min="2568" max="2569" width="14.6640625" style="256" customWidth="1"/>
    <col min="2570" max="2570" width="18.5546875" style="256" customWidth="1"/>
    <col min="2571" max="2571" width="18.88671875" style="256" customWidth="1"/>
    <col min="2572" max="2572" width="22.33203125" style="256" customWidth="1"/>
    <col min="2573" max="2574" width="14.6640625" style="256" customWidth="1"/>
    <col min="2575" max="2575" width="18.5546875" style="256" customWidth="1"/>
    <col min="2576" max="2576" width="18.109375" style="256" customWidth="1"/>
    <col min="2577" max="2577" width="23.5546875" style="256" customWidth="1"/>
    <col min="2578" max="2579" width="14.6640625" style="256" customWidth="1"/>
    <col min="2580" max="2581" width="15.88671875" style="256" bestFit="1" customWidth="1"/>
    <col min="2582" max="2582" width="21" style="256" customWidth="1"/>
    <col min="2583" max="2585" width="14.6640625" style="256" customWidth="1"/>
    <col min="2586" max="2586" width="16.33203125" style="256" bestFit="1" customWidth="1"/>
    <col min="2587" max="2587" width="22.33203125" style="256" customWidth="1"/>
    <col min="2588" max="2589" width="14.6640625" style="256" customWidth="1"/>
    <col min="2590" max="2590" width="16.5546875" style="256" customWidth="1"/>
    <col min="2591" max="2591" width="17.5546875" style="256" customWidth="1"/>
    <col min="2592" max="2592" width="22.6640625" style="256" bestFit="1" customWidth="1"/>
    <col min="2593" max="2595" width="14.6640625" style="256" customWidth="1"/>
    <col min="2596" max="2596" width="15.88671875" style="256" bestFit="1" customWidth="1"/>
    <col min="2597" max="2597" width="22.109375" style="256" customWidth="1"/>
    <col min="2598" max="2601" width="14.6640625" style="256" customWidth="1"/>
    <col min="2602" max="2602" width="22.6640625" style="256" bestFit="1" customWidth="1"/>
    <col min="2603" max="2605" width="14.6640625" style="256" customWidth="1"/>
    <col min="2606" max="2606" width="15.88671875" style="256" bestFit="1" customWidth="1"/>
    <col min="2607" max="2607" width="22.33203125" style="256" customWidth="1"/>
    <col min="2608" max="2610" width="14.6640625" style="256" customWidth="1"/>
    <col min="2611" max="2611" width="22.44140625" style="256" customWidth="1"/>
    <col min="2612" max="2613" width="14.6640625" style="256" customWidth="1"/>
    <col min="2614" max="2614" width="18.5546875" style="256" customWidth="1"/>
    <col min="2615" max="2615" width="20.88671875" style="256" customWidth="1"/>
    <col min="2616" max="2616" width="19.109375" style="256" customWidth="1"/>
    <col min="2617" max="2634" width="14.6640625" style="256" customWidth="1"/>
    <col min="2635" max="2805" width="11.44140625" style="256"/>
    <col min="2806" max="2806" width="9.6640625" style="256" customWidth="1"/>
    <col min="2807" max="2807" width="37.5546875" style="256" customWidth="1"/>
    <col min="2808" max="2808" width="11.44140625" style="256"/>
    <col min="2809" max="2809" width="23.109375" style="256" customWidth="1"/>
    <col min="2810" max="2812" width="14.6640625" style="256" customWidth="1"/>
    <col min="2813" max="2813" width="22.44140625" style="256" customWidth="1"/>
    <col min="2814" max="2816" width="14.6640625" style="256" customWidth="1"/>
    <col min="2817" max="2817" width="18.109375" style="256" customWidth="1"/>
    <col min="2818" max="2818" width="22.88671875" style="256" customWidth="1"/>
    <col min="2819" max="2820" width="14.6640625" style="256" customWidth="1"/>
    <col min="2821" max="2822" width="16.88671875" style="256" customWidth="1"/>
    <col min="2823" max="2823" width="22.88671875" style="256" customWidth="1"/>
    <col min="2824" max="2825" width="14.6640625" style="256" customWidth="1"/>
    <col min="2826" max="2826" width="18.5546875" style="256" customWidth="1"/>
    <col min="2827" max="2827" width="18.88671875" style="256" customWidth="1"/>
    <col min="2828" max="2828" width="22.33203125" style="256" customWidth="1"/>
    <col min="2829" max="2830" width="14.6640625" style="256" customWidth="1"/>
    <col min="2831" max="2831" width="18.5546875" style="256" customWidth="1"/>
    <col min="2832" max="2832" width="18.109375" style="256" customWidth="1"/>
    <col min="2833" max="2833" width="23.5546875" style="256" customWidth="1"/>
    <col min="2834" max="2835" width="14.6640625" style="256" customWidth="1"/>
    <col min="2836" max="2837" width="15.88671875" style="256" bestFit="1" customWidth="1"/>
    <col min="2838" max="2838" width="21" style="256" customWidth="1"/>
    <col min="2839" max="2841" width="14.6640625" style="256" customWidth="1"/>
    <col min="2842" max="2842" width="16.33203125" style="256" bestFit="1" customWidth="1"/>
    <col min="2843" max="2843" width="22.33203125" style="256" customWidth="1"/>
    <col min="2844" max="2845" width="14.6640625" style="256" customWidth="1"/>
    <col min="2846" max="2846" width="16.5546875" style="256" customWidth="1"/>
    <col min="2847" max="2847" width="17.5546875" style="256" customWidth="1"/>
    <col min="2848" max="2848" width="22.6640625" style="256" bestFit="1" customWidth="1"/>
    <col min="2849" max="2851" width="14.6640625" style="256" customWidth="1"/>
    <col min="2852" max="2852" width="15.88671875" style="256" bestFit="1" customWidth="1"/>
    <col min="2853" max="2853" width="22.109375" style="256" customWidth="1"/>
    <col min="2854" max="2857" width="14.6640625" style="256" customWidth="1"/>
    <col min="2858" max="2858" width="22.6640625" style="256" bestFit="1" customWidth="1"/>
    <col min="2859" max="2861" width="14.6640625" style="256" customWidth="1"/>
    <col min="2862" max="2862" width="15.88671875" style="256" bestFit="1" customWidth="1"/>
    <col min="2863" max="2863" width="22.33203125" style="256" customWidth="1"/>
    <col min="2864" max="2866" width="14.6640625" style="256" customWidth="1"/>
    <col min="2867" max="2867" width="22.44140625" style="256" customWidth="1"/>
    <col min="2868" max="2869" width="14.6640625" style="256" customWidth="1"/>
    <col min="2870" max="2870" width="18.5546875" style="256" customWidth="1"/>
    <col min="2871" max="2871" width="20.88671875" style="256" customWidth="1"/>
    <col min="2872" max="2872" width="19.109375" style="256" customWidth="1"/>
    <col min="2873" max="2890" width="14.6640625" style="256" customWidth="1"/>
    <col min="2891" max="3061" width="11.44140625" style="256"/>
    <col min="3062" max="3062" width="9.6640625" style="256" customWidth="1"/>
    <col min="3063" max="3063" width="37.5546875" style="256" customWidth="1"/>
    <col min="3064" max="3064" width="11.44140625" style="256"/>
    <col min="3065" max="3065" width="23.109375" style="256" customWidth="1"/>
    <col min="3066" max="3068" width="14.6640625" style="256" customWidth="1"/>
    <col min="3069" max="3069" width="22.44140625" style="256" customWidth="1"/>
    <col min="3070" max="3072" width="14.6640625" style="256" customWidth="1"/>
    <col min="3073" max="3073" width="18.109375" style="256" customWidth="1"/>
    <col min="3074" max="3074" width="22.88671875" style="256" customWidth="1"/>
    <col min="3075" max="3076" width="14.6640625" style="256" customWidth="1"/>
    <col min="3077" max="3078" width="16.88671875" style="256" customWidth="1"/>
    <col min="3079" max="3079" width="22.88671875" style="256" customWidth="1"/>
    <col min="3080" max="3081" width="14.6640625" style="256" customWidth="1"/>
    <col min="3082" max="3082" width="18.5546875" style="256" customWidth="1"/>
    <col min="3083" max="3083" width="18.88671875" style="256" customWidth="1"/>
    <col min="3084" max="3084" width="22.33203125" style="256" customWidth="1"/>
    <col min="3085" max="3086" width="14.6640625" style="256" customWidth="1"/>
    <col min="3087" max="3087" width="18.5546875" style="256" customWidth="1"/>
    <col min="3088" max="3088" width="18.109375" style="256" customWidth="1"/>
    <col min="3089" max="3089" width="23.5546875" style="256" customWidth="1"/>
    <col min="3090" max="3091" width="14.6640625" style="256" customWidth="1"/>
    <col min="3092" max="3093" width="15.88671875" style="256" bestFit="1" customWidth="1"/>
    <col min="3094" max="3094" width="21" style="256" customWidth="1"/>
    <col min="3095" max="3097" width="14.6640625" style="256" customWidth="1"/>
    <col min="3098" max="3098" width="16.33203125" style="256" bestFit="1" customWidth="1"/>
    <col min="3099" max="3099" width="22.33203125" style="256" customWidth="1"/>
    <col min="3100" max="3101" width="14.6640625" style="256" customWidth="1"/>
    <col min="3102" max="3102" width="16.5546875" style="256" customWidth="1"/>
    <col min="3103" max="3103" width="17.5546875" style="256" customWidth="1"/>
    <col min="3104" max="3104" width="22.6640625" style="256" bestFit="1" customWidth="1"/>
    <col min="3105" max="3107" width="14.6640625" style="256" customWidth="1"/>
    <col min="3108" max="3108" width="15.88671875" style="256" bestFit="1" customWidth="1"/>
    <col min="3109" max="3109" width="22.109375" style="256" customWidth="1"/>
    <col min="3110" max="3113" width="14.6640625" style="256" customWidth="1"/>
    <col min="3114" max="3114" width="22.6640625" style="256" bestFit="1" customWidth="1"/>
    <col min="3115" max="3117" width="14.6640625" style="256" customWidth="1"/>
    <col min="3118" max="3118" width="15.88671875" style="256" bestFit="1" customWidth="1"/>
    <col min="3119" max="3119" width="22.33203125" style="256" customWidth="1"/>
    <col min="3120" max="3122" width="14.6640625" style="256" customWidth="1"/>
    <col min="3123" max="3123" width="22.44140625" style="256" customWidth="1"/>
    <col min="3124" max="3125" width="14.6640625" style="256" customWidth="1"/>
    <col min="3126" max="3126" width="18.5546875" style="256" customWidth="1"/>
    <col min="3127" max="3127" width="20.88671875" style="256" customWidth="1"/>
    <col min="3128" max="3128" width="19.109375" style="256" customWidth="1"/>
    <col min="3129" max="3146" width="14.6640625" style="256" customWidth="1"/>
    <col min="3147" max="3317" width="11.44140625" style="256"/>
    <col min="3318" max="3318" width="9.6640625" style="256" customWidth="1"/>
    <col min="3319" max="3319" width="37.5546875" style="256" customWidth="1"/>
    <col min="3320" max="3320" width="11.44140625" style="256"/>
    <col min="3321" max="3321" width="23.109375" style="256" customWidth="1"/>
    <col min="3322" max="3324" width="14.6640625" style="256" customWidth="1"/>
    <col min="3325" max="3325" width="22.44140625" style="256" customWidth="1"/>
    <col min="3326" max="3328" width="14.6640625" style="256" customWidth="1"/>
    <col min="3329" max="3329" width="18.109375" style="256" customWidth="1"/>
    <col min="3330" max="3330" width="22.88671875" style="256" customWidth="1"/>
    <col min="3331" max="3332" width="14.6640625" style="256" customWidth="1"/>
    <col min="3333" max="3334" width="16.88671875" style="256" customWidth="1"/>
    <col min="3335" max="3335" width="22.88671875" style="256" customWidth="1"/>
    <col min="3336" max="3337" width="14.6640625" style="256" customWidth="1"/>
    <col min="3338" max="3338" width="18.5546875" style="256" customWidth="1"/>
    <col min="3339" max="3339" width="18.88671875" style="256" customWidth="1"/>
    <col min="3340" max="3340" width="22.33203125" style="256" customWidth="1"/>
    <col min="3341" max="3342" width="14.6640625" style="256" customWidth="1"/>
    <col min="3343" max="3343" width="18.5546875" style="256" customWidth="1"/>
    <col min="3344" max="3344" width="18.109375" style="256" customWidth="1"/>
    <col min="3345" max="3345" width="23.5546875" style="256" customWidth="1"/>
    <col min="3346" max="3347" width="14.6640625" style="256" customWidth="1"/>
    <col min="3348" max="3349" width="15.88671875" style="256" bestFit="1" customWidth="1"/>
    <col min="3350" max="3350" width="21" style="256" customWidth="1"/>
    <col min="3351" max="3353" width="14.6640625" style="256" customWidth="1"/>
    <col min="3354" max="3354" width="16.33203125" style="256" bestFit="1" customWidth="1"/>
    <col min="3355" max="3355" width="22.33203125" style="256" customWidth="1"/>
    <col min="3356" max="3357" width="14.6640625" style="256" customWidth="1"/>
    <col min="3358" max="3358" width="16.5546875" style="256" customWidth="1"/>
    <col min="3359" max="3359" width="17.5546875" style="256" customWidth="1"/>
    <col min="3360" max="3360" width="22.6640625" style="256" bestFit="1" customWidth="1"/>
    <col min="3361" max="3363" width="14.6640625" style="256" customWidth="1"/>
    <col min="3364" max="3364" width="15.88671875" style="256" bestFit="1" customWidth="1"/>
    <col min="3365" max="3365" width="22.109375" style="256" customWidth="1"/>
    <col min="3366" max="3369" width="14.6640625" style="256" customWidth="1"/>
    <col min="3370" max="3370" width="22.6640625" style="256" bestFit="1" customWidth="1"/>
    <col min="3371" max="3373" width="14.6640625" style="256" customWidth="1"/>
    <col min="3374" max="3374" width="15.88671875" style="256" bestFit="1" customWidth="1"/>
    <col min="3375" max="3375" width="22.33203125" style="256" customWidth="1"/>
    <col min="3376" max="3378" width="14.6640625" style="256" customWidth="1"/>
    <col min="3379" max="3379" width="22.44140625" style="256" customWidth="1"/>
    <col min="3380" max="3381" width="14.6640625" style="256" customWidth="1"/>
    <col min="3382" max="3382" width="18.5546875" style="256" customWidth="1"/>
    <col min="3383" max="3383" width="20.88671875" style="256" customWidth="1"/>
    <col min="3384" max="3384" width="19.109375" style="256" customWidth="1"/>
    <col min="3385" max="3402" width="14.6640625" style="256" customWidth="1"/>
    <col min="3403" max="3573" width="11.44140625" style="256"/>
    <col min="3574" max="3574" width="9.6640625" style="256" customWidth="1"/>
    <col min="3575" max="3575" width="37.5546875" style="256" customWidth="1"/>
    <col min="3576" max="3576" width="11.44140625" style="256"/>
    <col min="3577" max="3577" width="23.109375" style="256" customWidth="1"/>
    <col min="3578" max="3580" width="14.6640625" style="256" customWidth="1"/>
    <col min="3581" max="3581" width="22.44140625" style="256" customWidth="1"/>
    <col min="3582" max="3584" width="14.6640625" style="256" customWidth="1"/>
    <col min="3585" max="3585" width="18.109375" style="256" customWidth="1"/>
    <col min="3586" max="3586" width="22.88671875" style="256" customWidth="1"/>
    <col min="3587" max="3588" width="14.6640625" style="256" customWidth="1"/>
    <col min="3589" max="3590" width="16.88671875" style="256" customWidth="1"/>
    <col min="3591" max="3591" width="22.88671875" style="256" customWidth="1"/>
    <col min="3592" max="3593" width="14.6640625" style="256" customWidth="1"/>
    <col min="3594" max="3594" width="18.5546875" style="256" customWidth="1"/>
    <col min="3595" max="3595" width="18.88671875" style="256" customWidth="1"/>
    <col min="3596" max="3596" width="22.33203125" style="256" customWidth="1"/>
    <col min="3597" max="3598" width="14.6640625" style="256" customWidth="1"/>
    <col min="3599" max="3599" width="18.5546875" style="256" customWidth="1"/>
    <col min="3600" max="3600" width="18.109375" style="256" customWidth="1"/>
    <col min="3601" max="3601" width="23.5546875" style="256" customWidth="1"/>
    <col min="3602" max="3603" width="14.6640625" style="256" customWidth="1"/>
    <col min="3604" max="3605" width="15.88671875" style="256" bestFit="1" customWidth="1"/>
    <col min="3606" max="3606" width="21" style="256" customWidth="1"/>
    <col min="3607" max="3609" width="14.6640625" style="256" customWidth="1"/>
    <col min="3610" max="3610" width="16.33203125" style="256" bestFit="1" customWidth="1"/>
    <col min="3611" max="3611" width="22.33203125" style="256" customWidth="1"/>
    <col min="3612" max="3613" width="14.6640625" style="256" customWidth="1"/>
    <col min="3614" max="3614" width="16.5546875" style="256" customWidth="1"/>
    <col min="3615" max="3615" width="17.5546875" style="256" customWidth="1"/>
    <col min="3616" max="3616" width="22.6640625" style="256" bestFit="1" customWidth="1"/>
    <col min="3617" max="3619" width="14.6640625" style="256" customWidth="1"/>
    <col min="3620" max="3620" width="15.88671875" style="256" bestFit="1" customWidth="1"/>
    <col min="3621" max="3621" width="22.109375" style="256" customWidth="1"/>
    <col min="3622" max="3625" width="14.6640625" style="256" customWidth="1"/>
    <col min="3626" max="3626" width="22.6640625" style="256" bestFit="1" customWidth="1"/>
    <col min="3627" max="3629" width="14.6640625" style="256" customWidth="1"/>
    <col min="3630" max="3630" width="15.88671875" style="256" bestFit="1" customWidth="1"/>
    <col min="3631" max="3631" width="22.33203125" style="256" customWidth="1"/>
    <col min="3632" max="3634" width="14.6640625" style="256" customWidth="1"/>
    <col min="3635" max="3635" width="22.44140625" style="256" customWidth="1"/>
    <col min="3636" max="3637" width="14.6640625" style="256" customWidth="1"/>
    <col min="3638" max="3638" width="18.5546875" style="256" customWidth="1"/>
    <col min="3639" max="3639" width="20.88671875" style="256" customWidth="1"/>
    <col min="3640" max="3640" width="19.109375" style="256" customWidth="1"/>
    <col min="3641" max="3658" width="14.6640625" style="256" customWidth="1"/>
    <col min="3659" max="3829" width="11.44140625" style="256"/>
    <col min="3830" max="3830" width="9.6640625" style="256" customWidth="1"/>
    <col min="3831" max="3831" width="37.5546875" style="256" customWidth="1"/>
    <col min="3832" max="3832" width="11.44140625" style="256"/>
    <col min="3833" max="3833" width="23.109375" style="256" customWidth="1"/>
    <col min="3834" max="3836" width="14.6640625" style="256" customWidth="1"/>
    <col min="3837" max="3837" width="22.44140625" style="256" customWidth="1"/>
    <col min="3838" max="3840" width="14.6640625" style="256" customWidth="1"/>
    <col min="3841" max="3841" width="18.109375" style="256" customWidth="1"/>
    <col min="3842" max="3842" width="22.88671875" style="256" customWidth="1"/>
    <col min="3843" max="3844" width="14.6640625" style="256" customWidth="1"/>
    <col min="3845" max="3846" width="16.88671875" style="256" customWidth="1"/>
    <col min="3847" max="3847" width="22.88671875" style="256" customWidth="1"/>
    <col min="3848" max="3849" width="14.6640625" style="256" customWidth="1"/>
    <col min="3850" max="3850" width="18.5546875" style="256" customWidth="1"/>
    <col min="3851" max="3851" width="18.88671875" style="256" customWidth="1"/>
    <col min="3852" max="3852" width="22.33203125" style="256" customWidth="1"/>
    <col min="3853" max="3854" width="14.6640625" style="256" customWidth="1"/>
    <col min="3855" max="3855" width="18.5546875" style="256" customWidth="1"/>
    <col min="3856" max="3856" width="18.109375" style="256" customWidth="1"/>
    <col min="3857" max="3857" width="23.5546875" style="256" customWidth="1"/>
    <col min="3858" max="3859" width="14.6640625" style="256" customWidth="1"/>
    <col min="3860" max="3861" width="15.88671875" style="256" bestFit="1" customWidth="1"/>
    <col min="3862" max="3862" width="21" style="256" customWidth="1"/>
    <col min="3863" max="3865" width="14.6640625" style="256" customWidth="1"/>
    <col min="3866" max="3866" width="16.33203125" style="256" bestFit="1" customWidth="1"/>
    <col min="3867" max="3867" width="22.33203125" style="256" customWidth="1"/>
    <col min="3868" max="3869" width="14.6640625" style="256" customWidth="1"/>
    <col min="3870" max="3870" width="16.5546875" style="256" customWidth="1"/>
    <col min="3871" max="3871" width="17.5546875" style="256" customWidth="1"/>
    <col min="3872" max="3872" width="22.6640625" style="256" bestFit="1" customWidth="1"/>
    <col min="3873" max="3875" width="14.6640625" style="256" customWidth="1"/>
    <col min="3876" max="3876" width="15.88671875" style="256" bestFit="1" customWidth="1"/>
    <col min="3877" max="3877" width="22.109375" style="256" customWidth="1"/>
    <col min="3878" max="3881" width="14.6640625" style="256" customWidth="1"/>
    <col min="3882" max="3882" width="22.6640625" style="256" bestFit="1" customWidth="1"/>
    <col min="3883" max="3885" width="14.6640625" style="256" customWidth="1"/>
    <col min="3886" max="3886" width="15.88671875" style="256" bestFit="1" customWidth="1"/>
    <col min="3887" max="3887" width="22.33203125" style="256" customWidth="1"/>
    <col min="3888" max="3890" width="14.6640625" style="256" customWidth="1"/>
    <col min="3891" max="3891" width="22.44140625" style="256" customWidth="1"/>
    <col min="3892" max="3893" width="14.6640625" style="256" customWidth="1"/>
    <col min="3894" max="3894" width="18.5546875" style="256" customWidth="1"/>
    <col min="3895" max="3895" width="20.88671875" style="256" customWidth="1"/>
    <col min="3896" max="3896" width="19.109375" style="256" customWidth="1"/>
    <col min="3897" max="3914" width="14.6640625" style="256" customWidth="1"/>
    <col min="3915" max="4085" width="11.44140625" style="256"/>
    <col min="4086" max="4086" width="9.6640625" style="256" customWidth="1"/>
    <col min="4087" max="4087" width="37.5546875" style="256" customWidth="1"/>
    <col min="4088" max="4088" width="11.44140625" style="256"/>
    <col min="4089" max="4089" width="23.109375" style="256" customWidth="1"/>
    <col min="4090" max="4092" width="14.6640625" style="256" customWidth="1"/>
    <col min="4093" max="4093" width="22.44140625" style="256" customWidth="1"/>
    <col min="4094" max="4096" width="14.6640625" style="256" customWidth="1"/>
    <col min="4097" max="4097" width="18.109375" style="256" customWidth="1"/>
    <col min="4098" max="4098" width="22.88671875" style="256" customWidth="1"/>
    <col min="4099" max="4100" width="14.6640625" style="256" customWidth="1"/>
    <col min="4101" max="4102" width="16.88671875" style="256" customWidth="1"/>
    <col min="4103" max="4103" width="22.88671875" style="256" customWidth="1"/>
    <col min="4104" max="4105" width="14.6640625" style="256" customWidth="1"/>
    <col min="4106" max="4106" width="18.5546875" style="256" customWidth="1"/>
    <col min="4107" max="4107" width="18.88671875" style="256" customWidth="1"/>
    <col min="4108" max="4108" width="22.33203125" style="256" customWidth="1"/>
    <col min="4109" max="4110" width="14.6640625" style="256" customWidth="1"/>
    <col min="4111" max="4111" width="18.5546875" style="256" customWidth="1"/>
    <col min="4112" max="4112" width="18.109375" style="256" customWidth="1"/>
    <col min="4113" max="4113" width="23.5546875" style="256" customWidth="1"/>
    <col min="4114" max="4115" width="14.6640625" style="256" customWidth="1"/>
    <col min="4116" max="4117" width="15.88671875" style="256" bestFit="1" customWidth="1"/>
    <col min="4118" max="4118" width="21" style="256" customWidth="1"/>
    <col min="4119" max="4121" width="14.6640625" style="256" customWidth="1"/>
    <col min="4122" max="4122" width="16.33203125" style="256" bestFit="1" customWidth="1"/>
    <col min="4123" max="4123" width="22.33203125" style="256" customWidth="1"/>
    <col min="4124" max="4125" width="14.6640625" style="256" customWidth="1"/>
    <col min="4126" max="4126" width="16.5546875" style="256" customWidth="1"/>
    <col min="4127" max="4127" width="17.5546875" style="256" customWidth="1"/>
    <col min="4128" max="4128" width="22.6640625" style="256" bestFit="1" customWidth="1"/>
    <col min="4129" max="4131" width="14.6640625" style="256" customWidth="1"/>
    <col min="4132" max="4132" width="15.88671875" style="256" bestFit="1" customWidth="1"/>
    <col min="4133" max="4133" width="22.109375" style="256" customWidth="1"/>
    <col min="4134" max="4137" width="14.6640625" style="256" customWidth="1"/>
    <col min="4138" max="4138" width="22.6640625" style="256" bestFit="1" customWidth="1"/>
    <col min="4139" max="4141" width="14.6640625" style="256" customWidth="1"/>
    <col min="4142" max="4142" width="15.88671875" style="256" bestFit="1" customWidth="1"/>
    <col min="4143" max="4143" width="22.33203125" style="256" customWidth="1"/>
    <col min="4144" max="4146" width="14.6640625" style="256" customWidth="1"/>
    <col min="4147" max="4147" width="22.44140625" style="256" customWidth="1"/>
    <col min="4148" max="4149" width="14.6640625" style="256" customWidth="1"/>
    <col min="4150" max="4150" width="18.5546875" style="256" customWidth="1"/>
    <col min="4151" max="4151" width="20.88671875" style="256" customWidth="1"/>
    <col min="4152" max="4152" width="19.109375" style="256" customWidth="1"/>
    <col min="4153" max="4170" width="14.6640625" style="256" customWidth="1"/>
    <col min="4171" max="4341" width="11.44140625" style="256"/>
    <col min="4342" max="4342" width="9.6640625" style="256" customWidth="1"/>
    <col min="4343" max="4343" width="37.5546875" style="256" customWidth="1"/>
    <col min="4344" max="4344" width="11.44140625" style="256"/>
    <col min="4345" max="4345" width="23.109375" style="256" customWidth="1"/>
    <col min="4346" max="4348" width="14.6640625" style="256" customWidth="1"/>
    <col min="4349" max="4349" width="22.44140625" style="256" customWidth="1"/>
    <col min="4350" max="4352" width="14.6640625" style="256" customWidth="1"/>
    <col min="4353" max="4353" width="18.109375" style="256" customWidth="1"/>
    <col min="4354" max="4354" width="22.88671875" style="256" customWidth="1"/>
    <col min="4355" max="4356" width="14.6640625" style="256" customWidth="1"/>
    <col min="4357" max="4358" width="16.88671875" style="256" customWidth="1"/>
    <col min="4359" max="4359" width="22.88671875" style="256" customWidth="1"/>
    <col min="4360" max="4361" width="14.6640625" style="256" customWidth="1"/>
    <col min="4362" max="4362" width="18.5546875" style="256" customWidth="1"/>
    <col min="4363" max="4363" width="18.88671875" style="256" customWidth="1"/>
    <col min="4364" max="4364" width="22.33203125" style="256" customWidth="1"/>
    <col min="4365" max="4366" width="14.6640625" style="256" customWidth="1"/>
    <col min="4367" max="4367" width="18.5546875" style="256" customWidth="1"/>
    <col min="4368" max="4368" width="18.109375" style="256" customWidth="1"/>
    <col min="4369" max="4369" width="23.5546875" style="256" customWidth="1"/>
    <col min="4370" max="4371" width="14.6640625" style="256" customWidth="1"/>
    <col min="4372" max="4373" width="15.88671875" style="256" bestFit="1" customWidth="1"/>
    <col min="4374" max="4374" width="21" style="256" customWidth="1"/>
    <col min="4375" max="4377" width="14.6640625" style="256" customWidth="1"/>
    <col min="4378" max="4378" width="16.33203125" style="256" bestFit="1" customWidth="1"/>
    <col min="4379" max="4379" width="22.33203125" style="256" customWidth="1"/>
    <col min="4380" max="4381" width="14.6640625" style="256" customWidth="1"/>
    <col min="4382" max="4382" width="16.5546875" style="256" customWidth="1"/>
    <col min="4383" max="4383" width="17.5546875" style="256" customWidth="1"/>
    <col min="4384" max="4384" width="22.6640625" style="256" bestFit="1" customWidth="1"/>
    <col min="4385" max="4387" width="14.6640625" style="256" customWidth="1"/>
    <col min="4388" max="4388" width="15.88671875" style="256" bestFit="1" customWidth="1"/>
    <col min="4389" max="4389" width="22.109375" style="256" customWidth="1"/>
    <col min="4390" max="4393" width="14.6640625" style="256" customWidth="1"/>
    <col min="4394" max="4394" width="22.6640625" style="256" bestFit="1" customWidth="1"/>
    <col min="4395" max="4397" width="14.6640625" style="256" customWidth="1"/>
    <col min="4398" max="4398" width="15.88671875" style="256" bestFit="1" customWidth="1"/>
    <col min="4399" max="4399" width="22.33203125" style="256" customWidth="1"/>
    <col min="4400" max="4402" width="14.6640625" style="256" customWidth="1"/>
    <col min="4403" max="4403" width="22.44140625" style="256" customWidth="1"/>
    <col min="4404" max="4405" width="14.6640625" style="256" customWidth="1"/>
    <col min="4406" max="4406" width="18.5546875" style="256" customWidth="1"/>
    <col min="4407" max="4407" width="20.88671875" style="256" customWidth="1"/>
    <col min="4408" max="4408" width="19.109375" style="256" customWidth="1"/>
    <col min="4409" max="4426" width="14.6640625" style="256" customWidth="1"/>
    <col min="4427" max="4597" width="11.44140625" style="256"/>
    <col min="4598" max="4598" width="9.6640625" style="256" customWidth="1"/>
    <col min="4599" max="4599" width="37.5546875" style="256" customWidth="1"/>
    <col min="4600" max="4600" width="11.44140625" style="256"/>
    <col min="4601" max="4601" width="23.109375" style="256" customWidth="1"/>
    <col min="4602" max="4604" width="14.6640625" style="256" customWidth="1"/>
    <col min="4605" max="4605" width="22.44140625" style="256" customWidth="1"/>
    <col min="4606" max="4608" width="14.6640625" style="256" customWidth="1"/>
    <col min="4609" max="4609" width="18.109375" style="256" customWidth="1"/>
    <col min="4610" max="4610" width="22.88671875" style="256" customWidth="1"/>
    <col min="4611" max="4612" width="14.6640625" style="256" customWidth="1"/>
    <col min="4613" max="4614" width="16.88671875" style="256" customWidth="1"/>
    <col min="4615" max="4615" width="22.88671875" style="256" customWidth="1"/>
    <col min="4616" max="4617" width="14.6640625" style="256" customWidth="1"/>
    <col min="4618" max="4618" width="18.5546875" style="256" customWidth="1"/>
    <col min="4619" max="4619" width="18.88671875" style="256" customWidth="1"/>
    <col min="4620" max="4620" width="22.33203125" style="256" customWidth="1"/>
    <col min="4621" max="4622" width="14.6640625" style="256" customWidth="1"/>
    <col min="4623" max="4623" width="18.5546875" style="256" customWidth="1"/>
    <col min="4624" max="4624" width="18.109375" style="256" customWidth="1"/>
    <col min="4625" max="4625" width="23.5546875" style="256" customWidth="1"/>
    <col min="4626" max="4627" width="14.6640625" style="256" customWidth="1"/>
    <col min="4628" max="4629" width="15.88671875" style="256" bestFit="1" customWidth="1"/>
    <col min="4630" max="4630" width="21" style="256" customWidth="1"/>
    <col min="4631" max="4633" width="14.6640625" style="256" customWidth="1"/>
    <col min="4634" max="4634" width="16.33203125" style="256" bestFit="1" customWidth="1"/>
    <col min="4635" max="4635" width="22.33203125" style="256" customWidth="1"/>
    <col min="4636" max="4637" width="14.6640625" style="256" customWidth="1"/>
    <col min="4638" max="4638" width="16.5546875" style="256" customWidth="1"/>
    <col min="4639" max="4639" width="17.5546875" style="256" customWidth="1"/>
    <col min="4640" max="4640" width="22.6640625" style="256" bestFit="1" customWidth="1"/>
    <col min="4641" max="4643" width="14.6640625" style="256" customWidth="1"/>
    <col min="4644" max="4644" width="15.88671875" style="256" bestFit="1" customWidth="1"/>
    <col min="4645" max="4645" width="22.109375" style="256" customWidth="1"/>
    <col min="4646" max="4649" width="14.6640625" style="256" customWidth="1"/>
    <col min="4650" max="4650" width="22.6640625" style="256" bestFit="1" customWidth="1"/>
    <col min="4651" max="4653" width="14.6640625" style="256" customWidth="1"/>
    <col min="4654" max="4654" width="15.88671875" style="256" bestFit="1" customWidth="1"/>
    <col min="4655" max="4655" width="22.33203125" style="256" customWidth="1"/>
    <col min="4656" max="4658" width="14.6640625" style="256" customWidth="1"/>
    <col min="4659" max="4659" width="22.44140625" style="256" customWidth="1"/>
    <col min="4660" max="4661" width="14.6640625" style="256" customWidth="1"/>
    <col min="4662" max="4662" width="18.5546875" style="256" customWidth="1"/>
    <col min="4663" max="4663" width="20.88671875" style="256" customWidth="1"/>
    <col min="4664" max="4664" width="19.109375" style="256" customWidth="1"/>
    <col min="4665" max="4682" width="14.6640625" style="256" customWidth="1"/>
    <col min="4683" max="4853" width="11.44140625" style="256"/>
    <col min="4854" max="4854" width="9.6640625" style="256" customWidth="1"/>
    <col min="4855" max="4855" width="37.5546875" style="256" customWidth="1"/>
    <col min="4856" max="4856" width="11.44140625" style="256"/>
    <col min="4857" max="4857" width="23.109375" style="256" customWidth="1"/>
    <col min="4858" max="4860" width="14.6640625" style="256" customWidth="1"/>
    <col min="4861" max="4861" width="22.44140625" style="256" customWidth="1"/>
    <col min="4862" max="4864" width="14.6640625" style="256" customWidth="1"/>
    <col min="4865" max="4865" width="18.109375" style="256" customWidth="1"/>
    <col min="4866" max="4866" width="22.88671875" style="256" customWidth="1"/>
    <col min="4867" max="4868" width="14.6640625" style="256" customWidth="1"/>
    <col min="4869" max="4870" width="16.88671875" style="256" customWidth="1"/>
    <col min="4871" max="4871" width="22.88671875" style="256" customWidth="1"/>
    <col min="4872" max="4873" width="14.6640625" style="256" customWidth="1"/>
    <col min="4874" max="4874" width="18.5546875" style="256" customWidth="1"/>
    <col min="4875" max="4875" width="18.88671875" style="256" customWidth="1"/>
    <col min="4876" max="4876" width="22.33203125" style="256" customWidth="1"/>
    <col min="4877" max="4878" width="14.6640625" style="256" customWidth="1"/>
    <col min="4879" max="4879" width="18.5546875" style="256" customWidth="1"/>
    <col min="4880" max="4880" width="18.109375" style="256" customWidth="1"/>
    <col min="4881" max="4881" width="23.5546875" style="256" customWidth="1"/>
    <col min="4882" max="4883" width="14.6640625" style="256" customWidth="1"/>
    <col min="4884" max="4885" width="15.88671875" style="256" bestFit="1" customWidth="1"/>
    <col min="4886" max="4886" width="21" style="256" customWidth="1"/>
    <col min="4887" max="4889" width="14.6640625" style="256" customWidth="1"/>
    <col min="4890" max="4890" width="16.33203125" style="256" bestFit="1" customWidth="1"/>
    <col min="4891" max="4891" width="22.33203125" style="256" customWidth="1"/>
    <col min="4892" max="4893" width="14.6640625" style="256" customWidth="1"/>
    <col min="4894" max="4894" width="16.5546875" style="256" customWidth="1"/>
    <col min="4895" max="4895" width="17.5546875" style="256" customWidth="1"/>
    <col min="4896" max="4896" width="22.6640625" style="256" bestFit="1" customWidth="1"/>
    <col min="4897" max="4899" width="14.6640625" style="256" customWidth="1"/>
    <col min="4900" max="4900" width="15.88671875" style="256" bestFit="1" customWidth="1"/>
    <col min="4901" max="4901" width="22.109375" style="256" customWidth="1"/>
    <col min="4902" max="4905" width="14.6640625" style="256" customWidth="1"/>
    <col min="4906" max="4906" width="22.6640625" style="256" bestFit="1" customWidth="1"/>
    <col min="4907" max="4909" width="14.6640625" style="256" customWidth="1"/>
    <col min="4910" max="4910" width="15.88671875" style="256" bestFit="1" customWidth="1"/>
    <col min="4911" max="4911" width="22.33203125" style="256" customWidth="1"/>
    <col min="4912" max="4914" width="14.6640625" style="256" customWidth="1"/>
    <col min="4915" max="4915" width="22.44140625" style="256" customWidth="1"/>
    <col min="4916" max="4917" width="14.6640625" style="256" customWidth="1"/>
    <col min="4918" max="4918" width="18.5546875" style="256" customWidth="1"/>
    <col min="4919" max="4919" width="20.88671875" style="256" customWidth="1"/>
    <col min="4920" max="4920" width="19.109375" style="256" customWidth="1"/>
    <col min="4921" max="4938" width="14.6640625" style="256" customWidth="1"/>
    <col min="4939" max="5109" width="11.44140625" style="256"/>
    <col min="5110" max="5110" width="9.6640625" style="256" customWidth="1"/>
    <col min="5111" max="5111" width="37.5546875" style="256" customWidth="1"/>
    <col min="5112" max="5112" width="11.44140625" style="256"/>
    <col min="5113" max="5113" width="23.109375" style="256" customWidth="1"/>
    <col min="5114" max="5116" width="14.6640625" style="256" customWidth="1"/>
    <col min="5117" max="5117" width="22.44140625" style="256" customWidth="1"/>
    <col min="5118" max="5120" width="14.6640625" style="256" customWidth="1"/>
    <col min="5121" max="5121" width="18.109375" style="256" customWidth="1"/>
    <col min="5122" max="5122" width="22.88671875" style="256" customWidth="1"/>
    <col min="5123" max="5124" width="14.6640625" style="256" customWidth="1"/>
    <col min="5125" max="5126" width="16.88671875" style="256" customWidth="1"/>
    <col min="5127" max="5127" width="22.88671875" style="256" customWidth="1"/>
    <col min="5128" max="5129" width="14.6640625" style="256" customWidth="1"/>
    <col min="5130" max="5130" width="18.5546875" style="256" customWidth="1"/>
    <col min="5131" max="5131" width="18.88671875" style="256" customWidth="1"/>
    <col min="5132" max="5132" width="22.33203125" style="256" customWidth="1"/>
    <col min="5133" max="5134" width="14.6640625" style="256" customWidth="1"/>
    <col min="5135" max="5135" width="18.5546875" style="256" customWidth="1"/>
    <col min="5136" max="5136" width="18.109375" style="256" customWidth="1"/>
    <col min="5137" max="5137" width="23.5546875" style="256" customWidth="1"/>
    <col min="5138" max="5139" width="14.6640625" style="256" customWidth="1"/>
    <col min="5140" max="5141" width="15.88671875" style="256" bestFit="1" customWidth="1"/>
    <col min="5142" max="5142" width="21" style="256" customWidth="1"/>
    <col min="5143" max="5145" width="14.6640625" style="256" customWidth="1"/>
    <col min="5146" max="5146" width="16.33203125" style="256" bestFit="1" customWidth="1"/>
    <col min="5147" max="5147" width="22.33203125" style="256" customWidth="1"/>
    <col min="5148" max="5149" width="14.6640625" style="256" customWidth="1"/>
    <col min="5150" max="5150" width="16.5546875" style="256" customWidth="1"/>
    <col min="5151" max="5151" width="17.5546875" style="256" customWidth="1"/>
    <col min="5152" max="5152" width="22.6640625" style="256" bestFit="1" customWidth="1"/>
    <col min="5153" max="5155" width="14.6640625" style="256" customWidth="1"/>
    <col min="5156" max="5156" width="15.88671875" style="256" bestFit="1" customWidth="1"/>
    <col min="5157" max="5157" width="22.109375" style="256" customWidth="1"/>
    <col min="5158" max="5161" width="14.6640625" style="256" customWidth="1"/>
    <col min="5162" max="5162" width="22.6640625" style="256" bestFit="1" customWidth="1"/>
    <col min="5163" max="5165" width="14.6640625" style="256" customWidth="1"/>
    <col min="5166" max="5166" width="15.88671875" style="256" bestFit="1" customWidth="1"/>
    <col min="5167" max="5167" width="22.33203125" style="256" customWidth="1"/>
    <col min="5168" max="5170" width="14.6640625" style="256" customWidth="1"/>
    <col min="5171" max="5171" width="22.44140625" style="256" customWidth="1"/>
    <col min="5172" max="5173" width="14.6640625" style="256" customWidth="1"/>
    <col min="5174" max="5174" width="18.5546875" style="256" customWidth="1"/>
    <col min="5175" max="5175" width="20.88671875" style="256" customWidth="1"/>
    <col min="5176" max="5176" width="19.109375" style="256" customWidth="1"/>
    <col min="5177" max="5194" width="14.6640625" style="256" customWidth="1"/>
    <col min="5195" max="5365" width="11.44140625" style="256"/>
    <col min="5366" max="5366" width="9.6640625" style="256" customWidth="1"/>
    <col min="5367" max="5367" width="37.5546875" style="256" customWidth="1"/>
    <col min="5368" max="5368" width="11.44140625" style="256"/>
    <col min="5369" max="5369" width="23.109375" style="256" customWidth="1"/>
    <col min="5370" max="5372" width="14.6640625" style="256" customWidth="1"/>
    <col min="5373" max="5373" width="22.44140625" style="256" customWidth="1"/>
    <col min="5374" max="5376" width="14.6640625" style="256" customWidth="1"/>
    <col min="5377" max="5377" width="18.109375" style="256" customWidth="1"/>
    <col min="5378" max="5378" width="22.88671875" style="256" customWidth="1"/>
    <col min="5379" max="5380" width="14.6640625" style="256" customWidth="1"/>
    <col min="5381" max="5382" width="16.88671875" style="256" customWidth="1"/>
    <col min="5383" max="5383" width="22.88671875" style="256" customWidth="1"/>
    <col min="5384" max="5385" width="14.6640625" style="256" customWidth="1"/>
    <col min="5386" max="5386" width="18.5546875" style="256" customWidth="1"/>
    <col min="5387" max="5387" width="18.88671875" style="256" customWidth="1"/>
    <col min="5388" max="5388" width="22.33203125" style="256" customWidth="1"/>
    <col min="5389" max="5390" width="14.6640625" style="256" customWidth="1"/>
    <col min="5391" max="5391" width="18.5546875" style="256" customWidth="1"/>
    <col min="5392" max="5392" width="18.109375" style="256" customWidth="1"/>
    <col min="5393" max="5393" width="23.5546875" style="256" customWidth="1"/>
    <col min="5394" max="5395" width="14.6640625" style="256" customWidth="1"/>
    <col min="5396" max="5397" width="15.88671875" style="256" bestFit="1" customWidth="1"/>
    <col min="5398" max="5398" width="21" style="256" customWidth="1"/>
    <col min="5399" max="5401" width="14.6640625" style="256" customWidth="1"/>
    <col min="5402" max="5402" width="16.33203125" style="256" bestFit="1" customWidth="1"/>
    <col min="5403" max="5403" width="22.33203125" style="256" customWidth="1"/>
    <col min="5404" max="5405" width="14.6640625" style="256" customWidth="1"/>
    <col min="5406" max="5406" width="16.5546875" style="256" customWidth="1"/>
    <col min="5407" max="5407" width="17.5546875" style="256" customWidth="1"/>
    <col min="5408" max="5408" width="22.6640625" style="256" bestFit="1" customWidth="1"/>
    <col min="5409" max="5411" width="14.6640625" style="256" customWidth="1"/>
    <col min="5412" max="5412" width="15.88671875" style="256" bestFit="1" customWidth="1"/>
    <col min="5413" max="5413" width="22.109375" style="256" customWidth="1"/>
    <col min="5414" max="5417" width="14.6640625" style="256" customWidth="1"/>
    <col min="5418" max="5418" width="22.6640625" style="256" bestFit="1" customWidth="1"/>
    <col min="5419" max="5421" width="14.6640625" style="256" customWidth="1"/>
    <col min="5422" max="5422" width="15.88671875" style="256" bestFit="1" customWidth="1"/>
    <col min="5423" max="5423" width="22.33203125" style="256" customWidth="1"/>
    <col min="5424" max="5426" width="14.6640625" style="256" customWidth="1"/>
    <col min="5427" max="5427" width="22.44140625" style="256" customWidth="1"/>
    <col min="5428" max="5429" width="14.6640625" style="256" customWidth="1"/>
    <col min="5430" max="5430" width="18.5546875" style="256" customWidth="1"/>
    <col min="5431" max="5431" width="20.88671875" style="256" customWidth="1"/>
    <col min="5432" max="5432" width="19.109375" style="256" customWidth="1"/>
    <col min="5433" max="5450" width="14.6640625" style="256" customWidth="1"/>
    <col min="5451" max="5621" width="11.44140625" style="256"/>
    <col min="5622" max="5622" width="9.6640625" style="256" customWidth="1"/>
    <col min="5623" max="5623" width="37.5546875" style="256" customWidth="1"/>
    <col min="5624" max="5624" width="11.44140625" style="256"/>
    <col min="5625" max="5625" width="23.109375" style="256" customWidth="1"/>
    <col min="5626" max="5628" width="14.6640625" style="256" customWidth="1"/>
    <col min="5629" max="5629" width="22.44140625" style="256" customWidth="1"/>
    <col min="5630" max="5632" width="14.6640625" style="256" customWidth="1"/>
    <col min="5633" max="5633" width="18.109375" style="256" customWidth="1"/>
    <col min="5634" max="5634" width="22.88671875" style="256" customWidth="1"/>
    <col min="5635" max="5636" width="14.6640625" style="256" customWidth="1"/>
    <col min="5637" max="5638" width="16.88671875" style="256" customWidth="1"/>
    <col min="5639" max="5639" width="22.88671875" style="256" customWidth="1"/>
    <col min="5640" max="5641" width="14.6640625" style="256" customWidth="1"/>
    <col min="5642" max="5642" width="18.5546875" style="256" customWidth="1"/>
    <col min="5643" max="5643" width="18.88671875" style="256" customWidth="1"/>
    <col min="5644" max="5644" width="22.33203125" style="256" customWidth="1"/>
    <col min="5645" max="5646" width="14.6640625" style="256" customWidth="1"/>
    <col min="5647" max="5647" width="18.5546875" style="256" customWidth="1"/>
    <col min="5648" max="5648" width="18.109375" style="256" customWidth="1"/>
    <col min="5649" max="5649" width="23.5546875" style="256" customWidth="1"/>
    <col min="5650" max="5651" width="14.6640625" style="256" customWidth="1"/>
    <col min="5652" max="5653" width="15.88671875" style="256" bestFit="1" customWidth="1"/>
    <col min="5654" max="5654" width="21" style="256" customWidth="1"/>
    <col min="5655" max="5657" width="14.6640625" style="256" customWidth="1"/>
    <col min="5658" max="5658" width="16.33203125" style="256" bestFit="1" customWidth="1"/>
    <col min="5659" max="5659" width="22.33203125" style="256" customWidth="1"/>
    <col min="5660" max="5661" width="14.6640625" style="256" customWidth="1"/>
    <col min="5662" max="5662" width="16.5546875" style="256" customWidth="1"/>
    <col min="5663" max="5663" width="17.5546875" style="256" customWidth="1"/>
    <col min="5664" max="5664" width="22.6640625" style="256" bestFit="1" customWidth="1"/>
    <col min="5665" max="5667" width="14.6640625" style="256" customWidth="1"/>
    <col min="5668" max="5668" width="15.88671875" style="256" bestFit="1" customWidth="1"/>
    <col min="5669" max="5669" width="22.109375" style="256" customWidth="1"/>
    <col min="5670" max="5673" width="14.6640625" style="256" customWidth="1"/>
    <col min="5674" max="5674" width="22.6640625" style="256" bestFit="1" customWidth="1"/>
    <col min="5675" max="5677" width="14.6640625" style="256" customWidth="1"/>
    <col min="5678" max="5678" width="15.88671875" style="256" bestFit="1" customWidth="1"/>
    <col min="5679" max="5679" width="22.33203125" style="256" customWidth="1"/>
    <col min="5680" max="5682" width="14.6640625" style="256" customWidth="1"/>
    <col min="5683" max="5683" width="22.44140625" style="256" customWidth="1"/>
    <col min="5684" max="5685" width="14.6640625" style="256" customWidth="1"/>
    <col min="5686" max="5686" width="18.5546875" style="256" customWidth="1"/>
    <col min="5687" max="5687" width="20.88671875" style="256" customWidth="1"/>
    <col min="5688" max="5688" width="19.109375" style="256" customWidth="1"/>
    <col min="5689" max="5706" width="14.6640625" style="256" customWidth="1"/>
    <col min="5707" max="5877" width="11.44140625" style="256"/>
    <col min="5878" max="5878" width="9.6640625" style="256" customWidth="1"/>
    <col min="5879" max="5879" width="37.5546875" style="256" customWidth="1"/>
    <col min="5880" max="5880" width="11.44140625" style="256"/>
    <col min="5881" max="5881" width="23.109375" style="256" customWidth="1"/>
    <col min="5882" max="5884" width="14.6640625" style="256" customWidth="1"/>
    <col min="5885" max="5885" width="22.44140625" style="256" customWidth="1"/>
    <col min="5886" max="5888" width="14.6640625" style="256" customWidth="1"/>
    <col min="5889" max="5889" width="18.109375" style="256" customWidth="1"/>
    <col min="5890" max="5890" width="22.88671875" style="256" customWidth="1"/>
    <col min="5891" max="5892" width="14.6640625" style="256" customWidth="1"/>
    <col min="5893" max="5894" width="16.88671875" style="256" customWidth="1"/>
    <col min="5895" max="5895" width="22.88671875" style="256" customWidth="1"/>
    <col min="5896" max="5897" width="14.6640625" style="256" customWidth="1"/>
    <col min="5898" max="5898" width="18.5546875" style="256" customWidth="1"/>
    <col min="5899" max="5899" width="18.88671875" style="256" customWidth="1"/>
    <col min="5900" max="5900" width="22.33203125" style="256" customWidth="1"/>
    <col min="5901" max="5902" width="14.6640625" style="256" customWidth="1"/>
    <col min="5903" max="5903" width="18.5546875" style="256" customWidth="1"/>
    <col min="5904" max="5904" width="18.109375" style="256" customWidth="1"/>
    <col min="5905" max="5905" width="23.5546875" style="256" customWidth="1"/>
    <col min="5906" max="5907" width="14.6640625" style="256" customWidth="1"/>
    <col min="5908" max="5909" width="15.88671875" style="256" bestFit="1" customWidth="1"/>
    <col min="5910" max="5910" width="21" style="256" customWidth="1"/>
    <col min="5911" max="5913" width="14.6640625" style="256" customWidth="1"/>
    <col min="5914" max="5914" width="16.33203125" style="256" bestFit="1" customWidth="1"/>
    <col min="5915" max="5915" width="22.33203125" style="256" customWidth="1"/>
    <col min="5916" max="5917" width="14.6640625" style="256" customWidth="1"/>
    <col min="5918" max="5918" width="16.5546875" style="256" customWidth="1"/>
    <col min="5919" max="5919" width="17.5546875" style="256" customWidth="1"/>
    <col min="5920" max="5920" width="22.6640625" style="256" bestFit="1" customWidth="1"/>
    <col min="5921" max="5923" width="14.6640625" style="256" customWidth="1"/>
    <col min="5924" max="5924" width="15.88671875" style="256" bestFit="1" customWidth="1"/>
    <col min="5925" max="5925" width="22.109375" style="256" customWidth="1"/>
    <col min="5926" max="5929" width="14.6640625" style="256" customWidth="1"/>
    <col min="5930" max="5930" width="22.6640625" style="256" bestFit="1" customWidth="1"/>
    <col min="5931" max="5933" width="14.6640625" style="256" customWidth="1"/>
    <col min="5934" max="5934" width="15.88671875" style="256" bestFit="1" customWidth="1"/>
    <col min="5935" max="5935" width="22.33203125" style="256" customWidth="1"/>
    <col min="5936" max="5938" width="14.6640625" style="256" customWidth="1"/>
    <col min="5939" max="5939" width="22.44140625" style="256" customWidth="1"/>
    <col min="5940" max="5941" width="14.6640625" style="256" customWidth="1"/>
    <col min="5942" max="5942" width="18.5546875" style="256" customWidth="1"/>
    <col min="5943" max="5943" width="20.88671875" style="256" customWidth="1"/>
    <col min="5944" max="5944" width="19.109375" style="256" customWidth="1"/>
    <col min="5945" max="5962" width="14.6640625" style="256" customWidth="1"/>
    <col min="5963" max="6133" width="11.44140625" style="256"/>
    <col min="6134" max="6134" width="9.6640625" style="256" customWidth="1"/>
    <col min="6135" max="6135" width="37.5546875" style="256" customWidth="1"/>
    <col min="6136" max="6136" width="11.44140625" style="256"/>
    <col min="6137" max="6137" width="23.109375" style="256" customWidth="1"/>
    <col min="6138" max="6140" width="14.6640625" style="256" customWidth="1"/>
    <col min="6141" max="6141" width="22.44140625" style="256" customWidth="1"/>
    <col min="6142" max="6144" width="14.6640625" style="256" customWidth="1"/>
    <col min="6145" max="6145" width="18.109375" style="256" customWidth="1"/>
    <col min="6146" max="6146" width="22.88671875" style="256" customWidth="1"/>
    <col min="6147" max="6148" width="14.6640625" style="256" customWidth="1"/>
    <col min="6149" max="6150" width="16.88671875" style="256" customWidth="1"/>
    <col min="6151" max="6151" width="22.88671875" style="256" customWidth="1"/>
    <col min="6152" max="6153" width="14.6640625" style="256" customWidth="1"/>
    <col min="6154" max="6154" width="18.5546875" style="256" customWidth="1"/>
    <col min="6155" max="6155" width="18.88671875" style="256" customWidth="1"/>
    <col min="6156" max="6156" width="22.33203125" style="256" customWidth="1"/>
    <col min="6157" max="6158" width="14.6640625" style="256" customWidth="1"/>
    <col min="6159" max="6159" width="18.5546875" style="256" customWidth="1"/>
    <col min="6160" max="6160" width="18.109375" style="256" customWidth="1"/>
    <col min="6161" max="6161" width="23.5546875" style="256" customWidth="1"/>
    <col min="6162" max="6163" width="14.6640625" style="256" customWidth="1"/>
    <col min="6164" max="6165" width="15.88671875" style="256" bestFit="1" customWidth="1"/>
    <col min="6166" max="6166" width="21" style="256" customWidth="1"/>
    <col min="6167" max="6169" width="14.6640625" style="256" customWidth="1"/>
    <col min="6170" max="6170" width="16.33203125" style="256" bestFit="1" customWidth="1"/>
    <col min="6171" max="6171" width="22.33203125" style="256" customWidth="1"/>
    <col min="6172" max="6173" width="14.6640625" style="256" customWidth="1"/>
    <col min="6174" max="6174" width="16.5546875" style="256" customWidth="1"/>
    <col min="6175" max="6175" width="17.5546875" style="256" customWidth="1"/>
    <col min="6176" max="6176" width="22.6640625" style="256" bestFit="1" customWidth="1"/>
    <col min="6177" max="6179" width="14.6640625" style="256" customWidth="1"/>
    <col min="6180" max="6180" width="15.88671875" style="256" bestFit="1" customWidth="1"/>
    <col min="6181" max="6181" width="22.109375" style="256" customWidth="1"/>
    <col min="6182" max="6185" width="14.6640625" style="256" customWidth="1"/>
    <col min="6186" max="6186" width="22.6640625" style="256" bestFit="1" customWidth="1"/>
    <col min="6187" max="6189" width="14.6640625" style="256" customWidth="1"/>
    <col min="6190" max="6190" width="15.88671875" style="256" bestFit="1" customWidth="1"/>
    <col min="6191" max="6191" width="22.33203125" style="256" customWidth="1"/>
    <col min="6192" max="6194" width="14.6640625" style="256" customWidth="1"/>
    <col min="6195" max="6195" width="22.44140625" style="256" customWidth="1"/>
    <col min="6196" max="6197" width="14.6640625" style="256" customWidth="1"/>
    <col min="6198" max="6198" width="18.5546875" style="256" customWidth="1"/>
    <col min="6199" max="6199" width="20.88671875" style="256" customWidth="1"/>
    <col min="6200" max="6200" width="19.109375" style="256" customWidth="1"/>
    <col min="6201" max="6218" width="14.6640625" style="256" customWidth="1"/>
    <col min="6219" max="6389" width="11.44140625" style="256"/>
    <col min="6390" max="6390" width="9.6640625" style="256" customWidth="1"/>
    <col min="6391" max="6391" width="37.5546875" style="256" customWidth="1"/>
    <col min="6392" max="6392" width="11.44140625" style="256"/>
    <col min="6393" max="6393" width="23.109375" style="256" customWidth="1"/>
    <col min="6394" max="6396" width="14.6640625" style="256" customWidth="1"/>
    <col min="6397" max="6397" width="22.44140625" style="256" customWidth="1"/>
    <col min="6398" max="6400" width="14.6640625" style="256" customWidth="1"/>
    <col min="6401" max="6401" width="18.109375" style="256" customWidth="1"/>
    <col min="6402" max="6402" width="22.88671875" style="256" customWidth="1"/>
    <col min="6403" max="6404" width="14.6640625" style="256" customWidth="1"/>
    <col min="6405" max="6406" width="16.88671875" style="256" customWidth="1"/>
    <col min="6407" max="6407" width="22.88671875" style="256" customWidth="1"/>
    <col min="6408" max="6409" width="14.6640625" style="256" customWidth="1"/>
    <col min="6410" max="6410" width="18.5546875" style="256" customWidth="1"/>
    <col min="6411" max="6411" width="18.88671875" style="256" customWidth="1"/>
    <col min="6412" max="6412" width="22.33203125" style="256" customWidth="1"/>
    <col min="6413" max="6414" width="14.6640625" style="256" customWidth="1"/>
    <col min="6415" max="6415" width="18.5546875" style="256" customWidth="1"/>
    <col min="6416" max="6416" width="18.109375" style="256" customWidth="1"/>
    <col min="6417" max="6417" width="23.5546875" style="256" customWidth="1"/>
    <col min="6418" max="6419" width="14.6640625" style="256" customWidth="1"/>
    <col min="6420" max="6421" width="15.88671875" style="256" bestFit="1" customWidth="1"/>
    <col min="6422" max="6422" width="21" style="256" customWidth="1"/>
    <col min="6423" max="6425" width="14.6640625" style="256" customWidth="1"/>
    <col min="6426" max="6426" width="16.33203125" style="256" bestFit="1" customWidth="1"/>
    <col min="6427" max="6427" width="22.33203125" style="256" customWidth="1"/>
    <col min="6428" max="6429" width="14.6640625" style="256" customWidth="1"/>
    <col min="6430" max="6430" width="16.5546875" style="256" customWidth="1"/>
    <col min="6431" max="6431" width="17.5546875" style="256" customWidth="1"/>
    <col min="6432" max="6432" width="22.6640625" style="256" bestFit="1" customWidth="1"/>
    <col min="6433" max="6435" width="14.6640625" style="256" customWidth="1"/>
    <col min="6436" max="6436" width="15.88671875" style="256" bestFit="1" customWidth="1"/>
    <col min="6437" max="6437" width="22.109375" style="256" customWidth="1"/>
    <col min="6438" max="6441" width="14.6640625" style="256" customWidth="1"/>
    <col min="6442" max="6442" width="22.6640625" style="256" bestFit="1" customWidth="1"/>
    <col min="6443" max="6445" width="14.6640625" style="256" customWidth="1"/>
    <col min="6446" max="6446" width="15.88671875" style="256" bestFit="1" customWidth="1"/>
    <col min="6447" max="6447" width="22.33203125" style="256" customWidth="1"/>
    <col min="6448" max="6450" width="14.6640625" style="256" customWidth="1"/>
    <col min="6451" max="6451" width="22.44140625" style="256" customWidth="1"/>
    <col min="6452" max="6453" width="14.6640625" style="256" customWidth="1"/>
    <col min="6454" max="6454" width="18.5546875" style="256" customWidth="1"/>
    <col min="6455" max="6455" width="20.88671875" style="256" customWidth="1"/>
    <col min="6456" max="6456" width="19.109375" style="256" customWidth="1"/>
    <col min="6457" max="6474" width="14.6640625" style="256" customWidth="1"/>
    <col min="6475" max="6645" width="11.44140625" style="256"/>
    <col min="6646" max="6646" width="9.6640625" style="256" customWidth="1"/>
    <col min="6647" max="6647" width="37.5546875" style="256" customWidth="1"/>
    <col min="6648" max="6648" width="11.44140625" style="256"/>
    <col min="6649" max="6649" width="23.109375" style="256" customWidth="1"/>
    <col min="6650" max="6652" width="14.6640625" style="256" customWidth="1"/>
    <col min="6653" max="6653" width="22.44140625" style="256" customWidth="1"/>
    <col min="6654" max="6656" width="14.6640625" style="256" customWidth="1"/>
    <col min="6657" max="6657" width="18.109375" style="256" customWidth="1"/>
    <col min="6658" max="6658" width="22.88671875" style="256" customWidth="1"/>
    <col min="6659" max="6660" width="14.6640625" style="256" customWidth="1"/>
    <col min="6661" max="6662" width="16.88671875" style="256" customWidth="1"/>
    <col min="6663" max="6663" width="22.88671875" style="256" customWidth="1"/>
    <col min="6664" max="6665" width="14.6640625" style="256" customWidth="1"/>
    <col min="6666" max="6666" width="18.5546875" style="256" customWidth="1"/>
    <col min="6667" max="6667" width="18.88671875" style="256" customWidth="1"/>
    <col min="6668" max="6668" width="22.33203125" style="256" customWidth="1"/>
    <col min="6669" max="6670" width="14.6640625" style="256" customWidth="1"/>
    <col min="6671" max="6671" width="18.5546875" style="256" customWidth="1"/>
    <col min="6672" max="6672" width="18.109375" style="256" customWidth="1"/>
    <col min="6673" max="6673" width="23.5546875" style="256" customWidth="1"/>
    <col min="6674" max="6675" width="14.6640625" style="256" customWidth="1"/>
    <col min="6676" max="6677" width="15.88671875" style="256" bestFit="1" customWidth="1"/>
    <col min="6678" max="6678" width="21" style="256" customWidth="1"/>
    <col min="6679" max="6681" width="14.6640625" style="256" customWidth="1"/>
    <col min="6682" max="6682" width="16.33203125" style="256" bestFit="1" customWidth="1"/>
    <col min="6683" max="6683" width="22.33203125" style="256" customWidth="1"/>
    <col min="6684" max="6685" width="14.6640625" style="256" customWidth="1"/>
    <col min="6686" max="6686" width="16.5546875" style="256" customWidth="1"/>
    <col min="6687" max="6687" width="17.5546875" style="256" customWidth="1"/>
    <col min="6688" max="6688" width="22.6640625" style="256" bestFit="1" customWidth="1"/>
    <col min="6689" max="6691" width="14.6640625" style="256" customWidth="1"/>
    <col min="6692" max="6692" width="15.88671875" style="256" bestFit="1" customWidth="1"/>
    <col min="6693" max="6693" width="22.109375" style="256" customWidth="1"/>
    <col min="6694" max="6697" width="14.6640625" style="256" customWidth="1"/>
    <col min="6698" max="6698" width="22.6640625" style="256" bestFit="1" customWidth="1"/>
    <col min="6699" max="6701" width="14.6640625" style="256" customWidth="1"/>
    <col min="6702" max="6702" width="15.88671875" style="256" bestFit="1" customWidth="1"/>
    <col min="6703" max="6703" width="22.33203125" style="256" customWidth="1"/>
    <col min="6704" max="6706" width="14.6640625" style="256" customWidth="1"/>
    <col min="6707" max="6707" width="22.44140625" style="256" customWidth="1"/>
    <col min="6708" max="6709" width="14.6640625" style="256" customWidth="1"/>
    <col min="6710" max="6710" width="18.5546875" style="256" customWidth="1"/>
    <col min="6711" max="6711" width="20.88671875" style="256" customWidth="1"/>
    <col min="6712" max="6712" width="19.109375" style="256" customWidth="1"/>
    <col min="6713" max="6730" width="14.6640625" style="256" customWidth="1"/>
    <col min="6731" max="6901" width="11.44140625" style="256"/>
    <col min="6902" max="6902" width="9.6640625" style="256" customWidth="1"/>
    <col min="6903" max="6903" width="37.5546875" style="256" customWidth="1"/>
    <col min="6904" max="6904" width="11.44140625" style="256"/>
    <col min="6905" max="6905" width="23.109375" style="256" customWidth="1"/>
    <col min="6906" max="6908" width="14.6640625" style="256" customWidth="1"/>
    <col min="6909" max="6909" width="22.44140625" style="256" customWidth="1"/>
    <col min="6910" max="6912" width="14.6640625" style="256" customWidth="1"/>
    <col min="6913" max="6913" width="18.109375" style="256" customWidth="1"/>
    <col min="6914" max="6914" width="22.88671875" style="256" customWidth="1"/>
    <col min="6915" max="6916" width="14.6640625" style="256" customWidth="1"/>
    <col min="6917" max="6918" width="16.88671875" style="256" customWidth="1"/>
    <col min="6919" max="6919" width="22.88671875" style="256" customWidth="1"/>
    <col min="6920" max="6921" width="14.6640625" style="256" customWidth="1"/>
    <col min="6922" max="6922" width="18.5546875" style="256" customWidth="1"/>
    <col min="6923" max="6923" width="18.88671875" style="256" customWidth="1"/>
    <col min="6924" max="6924" width="22.33203125" style="256" customWidth="1"/>
    <col min="6925" max="6926" width="14.6640625" style="256" customWidth="1"/>
    <col min="6927" max="6927" width="18.5546875" style="256" customWidth="1"/>
    <col min="6928" max="6928" width="18.109375" style="256" customWidth="1"/>
    <col min="6929" max="6929" width="23.5546875" style="256" customWidth="1"/>
    <col min="6930" max="6931" width="14.6640625" style="256" customWidth="1"/>
    <col min="6932" max="6933" width="15.88671875" style="256" bestFit="1" customWidth="1"/>
    <col min="6934" max="6934" width="21" style="256" customWidth="1"/>
    <col min="6935" max="6937" width="14.6640625" style="256" customWidth="1"/>
    <col min="6938" max="6938" width="16.33203125" style="256" bestFit="1" customWidth="1"/>
    <col min="6939" max="6939" width="22.33203125" style="256" customWidth="1"/>
    <col min="6940" max="6941" width="14.6640625" style="256" customWidth="1"/>
    <col min="6942" max="6942" width="16.5546875" style="256" customWidth="1"/>
    <col min="6943" max="6943" width="17.5546875" style="256" customWidth="1"/>
    <col min="6944" max="6944" width="22.6640625" style="256" bestFit="1" customWidth="1"/>
    <col min="6945" max="6947" width="14.6640625" style="256" customWidth="1"/>
    <col min="6948" max="6948" width="15.88671875" style="256" bestFit="1" customWidth="1"/>
    <col min="6949" max="6949" width="22.109375" style="256" customWidth="1"/>
    <col min="6950" max="6953" width="14.6640625" style="256" customWidth="1"/>
    <col min="6954" max="6954" width="22.6640625" style="256" bestFit="1" customWidth="1"/>
    <col min="6955" max="6957" width="14.6640625" style="256" customWidth="1"/>
    <col min="6958" max="6958" width="15.88671875" style="256" bestFit="1" customWidth="1"/>
    <col min="6959" max="6959" width="22.33203125" style="256" customWidth="1"/>
    <col min="6960" max="6962" width="14.6640625" style="256" customWidth="1"/>
    <col min="6963" max="6963" width="22.44140625" style="256" customWidth="1"/>
    <col min="6964" max="6965" width="14.6640625" style="256" customWidth="1"/>
    <col min="6966" max="6966" width="18.5546875" style="256" customWidth="1"/>
    <col min="6967" max="6967" width="20.88671875" style="256" customWidth="1"/>
    <col min="6968" max="6968" width="19.109375" style="256" customWidth="1"/>
    <col min="6969" max="6986" width="14.6640625" style="256" customWidth="1"/>
    <col min="6987" max="7157" width="11.44140625" style="256"/>
    <col min="7158" max="7158" width="9.6640625" style="256" customWidth="1"/>
    <col min="7159" max="7159" width="37.5546875" style="256" customWidth="1"/>
    <col min="7160" max="7160" width="11.44140625" style="256"/>
    <col min="7161" max="7161" width="23.109375" style="256" customWidth="1"/>
    <col min="7162" max="7164" width="14.6640625" style="256" customWidth="1"/>
    <col min="7165" max="7165" width="22.44140625" style="256" customWidth="1"/>
    <col min="7166" max="7168" width="14.6640625" style="256" customWidth="1"/>
    <col min="7169" max="7169" width="18.109375" style="256" customWidth="1"/>
    <col min="7170" max="7170" width="22.88671875" style="256" customWidth="1"/>
    <col min="7171" max="7172" width="14.6640625" style="256" customWidth="1"/>
    <col min="7173" max="7174" width="16.88671875" style="256" customWidth="1"/>
    <col min="7175" max="7175" width="22.88671875" style="256" customWidth="1"/>
    <col min="7176" max="7177" width="14.6640625" style="256" customWidth="1"/>
    <col min="7178" max="7178" width="18.5546875" style="256" customWidth="1"/>
    <col min="7179" max="7179" width="18.88671875" style="256" customWidth="1"/>
    <col min="7180" max="7180" width="22.33203125" style="256" customWidth="1"/>
    <col min="7181" max="7182" width="14.6640625" style="256" customWidth="1"/>
    <col min="7183" max="7183" width="18.5546875" style="256" customWidth="1"/>
    <col min="7184" max="7184" width="18.109375" style="256" customWidth="1"/>
    <col min="7185" max="7185" width="23.5546875" style="256" customWidth="1"/>
    <col min="7186" max="7187" width="14.6640625" style="256" customWidth="1"/>
    <col min="7188" max="7189" width="15.88671875" style="256" bestFit="1" customWidth="1"/>
    <col min="7190" max="7190" width="21" style="256" customWidth="1"/>
    <col min="7191" max="7193" width="14.6640625" style="256" customWidth="1"/>
    <col min="7194" max="7194" width="16.33203125" style="256" bestFit="1" customWidth="1"/>
    <col min="7195" max="7195" width="22.33203125" style="256" customWidth="1"/>
    <col min="7196" max="7197" width="14.6640625" style="256" customWidth="1"/>
    <col min="7198" max="7198" width="16.5546875" style="256" customWidth="1"/>
    <col min="7199" max="7199" width="17.5546875" style="256" customWidth="1"/>
    <col min="7200" max="7200" width="22.6640625" style="256" bestFit="1" customWidth="1"/>
    <col min="7201" max="7203" width="14.6640625" style="256" customWidth="1"/>
    <col min="7204" max="7204" width="15.88671875" style="256" bestFit="1" customWidth="1"/>
    <col min="7205" max="7205" width="22.109375" style="256" customWidth="1"/>
    <col min="7206" max="7209" width="14.6640625" style="256" customWidth="1"/>
    <col min="7210" max="7210" width="22.6640625" style="256" bestFit="1" customWidth="1"/>
    <col min="7211" max="7213" width="14.6640625" style="256" customWidth="1"/>
    <col min="7214" max="7214" width="15.88671875" style="256" bestFit="1" customWidth="1"/>
    <col min="7215" max="7215" width="22.33203125" style="256" customWidth="1"/>
    <col min="7216" max="7218" width="14.6640625" style="256" customWidth="1"/>
    <col min="7219" max="7219" width="22.44140625" style="256" customWidth="1"/>
    <col min="7220" max="7221" width="14.6640625" style="256" customWidth="1"/>
    <col min="7222" max="7222" width="18.5546875" style="256" customWidth="1"/>
    <col min="7223" max="7223" width="20.88671875" style="256" customWidth="1"/>
    <col min="7224" max="7224" width="19.109375" style="256" customWidth="1"/>
    <col min="7225" max="7242" width="14.6640625" style="256" customWidth="1"/>
    <col min="7243" max="7413" width="11.44140625" style="256"/>
    <col min="7414" max="7414" width="9.6640625" style="256" customWidth="1"/>
    <col min="7415" max="7415" width="37.5546875" style="256" customWidth="1"/>
    <col min="7416" max="7416" width="11.44140625" style="256"/>
    <col min="7417" max="7417" width="23.109375" style="256" customWidth="1"/>
    <col min="7418" max="7420" width="14.6640625" style="256" customWidth="1"/>
    <col min="7421" max="7421" width="22.44140625" style="256" customWidth="1"/>
    <col min="7422" max="7424" width="14.6640625" style="256" customWidth="1"/>
    <col min="7425" max="7425" width="18.109375" style="256" customWidth="1"/>
    <col min="7426" max="7426" width="22.88671875" style="256" customWidth="1"/>
    <col min="7427" max="7428" width="14.6640625" style="256" customWidth="1"/>
    <col min="7429" max="7430" width="16.88671875" style="256" customWidth="1"/>
    <col min="7431" max="7431" width="22.88671875" style="256" customWidth="1"/>
    <col min="7432" max="7433" width="14.6640625" style="256" customWidth="1"/>
    <col min="7434" max="7434" width="18.5546875" style="256" customWidth="1"/>
    <col min="7435" max="7435" width="18.88671875" style="256" customWidth="1"/>
    <col min="7436" max="7436" width="22.33203125" style="256" customWidth="1"/>
    <col min="7437" max="7438" width="14.6640625" style="256" customWidth="1"/>
    <col min="7439" max="7439" width="18.5546875" style="256" customWidth="1"/>
    <col min="7440" max="7440" width="18.109375" style="256" customWidth="1"/>
    <col min="7441" max="7441" width="23.5546875" style="256" customWidth="1"/>
    <col min="7442" max="7443" width="14.6640625" style="256" customWidth="1"/>
    <col min="7444" max="7445" width="15.88671875" style="256" bestFit="1" customWidth="1"/>
    <col min="7446" max="7446" width="21" style="256" customWidth="1"/>
    <col min="7447" max="7449" width="14.6640625" style="256" customWidth="1"/>
    <col min="7450" max="7450" width="16.33203125" style="256" bestFit="1" customWidth="1"/>
    <col min="7451" max="7451" width="22.33203125" style="256" customWidth="1"/>
    <col min="7452" max="7453" width="14.6640625" style="256" customWidth="1"/>
    <col min="7454" max="7454" width="16.5546875" style="256" customWidth="1"/>
    <col min="7455" max="7455" width="17.5546875" style="256" customWidth="1"/>
    <col min="7456" max="7456" width="22.6640625" style="256" bestFit="1" customWidth="1"/>
    <col min="7457" max="7459" width="14.6640625" style="256" customWidth="1"/>
    <col min="7460" max="7460" width="15.88671875" style="256" bestFit="1" customWidth="1"/>
    <col min="7461" max="7461" width="22.109375" style="256" customWidth="1"/>
    <col min="7462" max="7465" width="14.6640625" style="256" customWidth="1"/>
    <col min="7466" max="7466" width="22.6640625" style="256" bestFit="1" customWidth="1"/>
    <col min="7467" max="7469" width="14.6640625" style="256" customWidth="1"/>
    <col min="7470" max="7470" width="15.88671875" style="256" bestFit="1" customWidth="1"/>
    <col min="7471" max="7471" width="22.33203125" style="256" customWidth="1"/>
    <col min="7472" max="7474" width="14.6640625" style="256" customWidth="1"/>
    <col min="7475" max="7475" width="22.44140625" style="256" customWidth="1"/>
    <col min="7476" max="7477" width="14.6640625" style="256" customWidth="1"/>
    <col min="7478" max="7478" width="18.5546875" style="256" customWidth="1"/>
    <col min="7479" max="7479" width="20.88671875" style="256" customWidth="1"/>
    <col min="7480" max="7480" width="19.109375" style="256" customWidth="1"/>
    <col min="7481" max="7498" width="14.6640625" style="256" customWidth="1"/>
    <col min="7499" max="7669" width="11.44140625" style="256"/>
    <col min="7670" max="7670" width="9.6640625" style="256" customWidth="1"/>
    <col min="7671" max="7671" width="37.5546875" style="256" customWidth="1"/>
    <col min="7672" max="7672" width="11.44140625" style="256"/>
    <col min="7673" max="7673" width="23.109375" style="256" customWidth="1"/>
    <col min="7674" max="7676" width="14.6640625" style="256" customWidth="1"/>
    <col min="7677" max="7677" width="22.44140625" style="256" customWidth="1"/>
    <col min="7678" max="7680" width="14.6640625" style="256" customWidth="1"/>
    <col min="7681" max="7681" width="18.109375" style="256" customWidth="1"/>
    <col min="7682" max="7682" width="22.88671875" style="256" customWidth="1"/>
    <col min="7683" max="7684" width="14.6640625" style="256" customWidth="1"/>
    <col min="7685" max="7686" width="16.88671875" style="256" customWidth="1"/>
    <col min="7687" max="7687" width="22.88671875" style="256" customWidth="1"/>
    <col min="7688" max="7689" width="14.6640625" style="256" customWidth="1"/>
    <col min="7690" max="7690" width="18.5546875" style="256" customWidth="1"/>
    <col min="7691" max="7691" width="18.88671875" style="256" customWidth="1"/>
    <col min="7692" max="7692" width="22.33203125" style="256" customWidth="1"/>
    <col min="7693" max="7694" width="14.6640625" style="256" customWidth="1"/>
    <col min="7695" max="7695" width="18.5546875" style="256" customWidth="1"/>
    <col min="7696" max="7696" width="18.109375" style="256" customWidth="1"/>
    <col min="7697" max="7697" width="23.5546875" style="256" customWidth="1"/>
    <col min="7698" max="7699" width="14.6640625" style="256" customWidth="1"/>
    <col min="7700" max="7701" width="15.88671875" style="256" bestFit="1" customWidth="1"/>
    <col min="7702" max="7702" width="21" style="256" customWidth="1"/>
    <col min="7703" max="7705" width="14.6640625" style="256" customWidth="1"/>
    <col min="7706" max="7706" width="16.33203125" style="256" bestFit="1" customWidth="1"/>
    <col min="7707" max="7707" width="22.33203125" style="256" customWidth="1"/>
    <col min="7708" max="7709" width="14.6640625" style="256" customWidth="1"/>
    <col min="7710" max="7710" width="16.5546875" style="256" customWidth="1"/>
    <col min="7711" max="7711" width="17.5546875" style="256" customWidth="1"/>
    <col min="7712" max="7712" width="22.6640625" style="256" bestFit="1" customWidth="1"/>
    <col min="7713" max="7715" width="14.6640625" style="256" customWidth="1"/>
    <col min="7716" max="7716" width="15.88671875" style="256" bestFit="1" customWidth="1"/>
    <col min="7717" max="7717" width="22.109375" style="256" customWidth="1"/>
    <col min="7718" max="7721" width="14.6640625" style="256" customWidth="1"/>
    <col min="7722" max="7722" width="22.6640625" style="256" bestFit="1" customWidth="1"/>
    <col min="7723" max="7725" width="14.6640625" style="256" customWidth="1"/>
    <col min="7726" max="7726" width="15.88671875" style="256" bestFit="1" customWidth="1"/>
    <col min="7727" max="7727" width="22.33203125" style="256" customWidth="1"/>
    <col min="7728" max="7730" width="14.6640625" style="256" customWidth="1"/>
    <col min="7731" max="7731" width="22.44140625" style="256" customWidth="1"/>
    <col min="7732" max="7733" width="14.6640625" style="256" customWidth="1"/>
    <col min="7734" max="7734" width="18.5546875" style="256" customWidth="1"/>
    <col min="7735" max="7735" width="20.88671875" style="256" customWidth="1"/>
    <col min="7736" max="7736" width="19.109375" style="256" customWidth="1"/>
    <col min="7737" max="7754" width="14.6640625" style="256" customWidth="1"/>
    <col min="7755" max="7925" width="11.44140625" style="256"/>
    <col min="7926" max="7926" width="9.6640625" style="256" customWidth="1"/>
    <col min="7927" max="7927" width="37.5546875" style="256" customWidth="1"/>
    <col min="7928" max="7928" width="11.44140625" style="256"/>
    <col min="7929" max="7929" width="23.109375" style="256" customWidth="1"/>
    <col min="7930" max="7932" width="14.6640625" style="256" customWidth="1"/>
    <col min="7933" max="7933" width="22.44140625" style="256" customWidth="1"/>
    <col min="7934" max="7936" width="14.6640625" style="256" customWidth="1"/>
    <col min="7937" max="7937" width="18.109375" style="256" customWidth="1"/>
    <col min="7938" max="7938" width="22.88671875" style="256" customWidth="1"/>
    <col min="7939" max="7940" width="14.6640625" style="256" customWidth="1"/>
    <col min="7941" max="7942" width="16.88671875" style="256" customWidth="1"/>
    <col min="7943" max="7943" width="22.88671875" style="256" customWidth="1"/>
    <col min="7944" max="7945" width="14.6640625" style="256" customWidth="1"/>
    <col min="7946" max="7946" width="18.5546875" style="256" customWidth="1"/>
    <col min="7947" max="7947" width="18.88671875" style="256" customWidth="1"/>
    <col min="7948" max="7948" width="22.33203125" style="256" customWidth="1"/>
    <col min="7949" max="7950" width="14.6640625" style="256" customWidth="1"/>
    <col min="7951" max="7951" width="18.5546875" style="256" customWidth="1"/>
    <col min="7952" max="7952" width="18.109375" style="256" customWidth="1"/>
    <col min="7953" max="7953" width="23.5546875" style="256" customWidth="1"/>
    <col min="7954" max="7955" width="14.6640625" style="256" customWidth="1"/>
    <col min="7956" max="7957" width="15.88671875" style="256" bestFit="1" customWidth="1"/>
    <col min="7958" max="7958" width="21" style="256" customWidth="1"/>
    <col min="7959" max="7961" width="14.6640625" style="256" customWidth="1"/>
    <col min="7962" max="7962" width="16.33203125" style="256" bestFit="1" customWidth="1"/>
    <col min="7963" max="7963" width="22.33203125" style="256" customWidth="1"/>
    <col min="7964" max="7965" width="14.6640625" style="256" customWidth="1"/>
    <col min="7966" max="7966" width="16.5546875" style="256" customWidth="1"/>
    <col min="7967" max="7967" width="17.5546875" style="256" customWidth="1"/>
    <col min="7968" max="7968" width="22.6640625" style="256" bestFit="1" customWidth="1"/>
    <col min="7969" max="7971" width="14.6640625" style="256" customWidth="1"/>
    <col min="7972" max="7972" width="15.88671875" style="256" bestFit="1" customWidth="1"/>
    <col min="7973" max="7973" width="22.109375" style="256" customWidth="1"/>
    <col min="7974" max="7977" width="14.6640625" style="256" customWidth="1"/>
    <col min="7978" max="7978" width="22.6640625" style="256" bestFit="1" customWidth="1"/>
    <col min="7979" max="7981" width="14.6640625" style="256" customWidth="1"/>
    <col min="7982" max="7982" width="15.88671875" style="256" bestFit="1" customWidth="1"/>
    <col min="7983" max="7983" width="22.33203125" style="256" customWidth="1"/>
    <col min="7984" max="7986" width="14.6640625" style="256" customWidth="1"/>
    <col min="7987" max="7987" width="22.44140625" style="256" customWidth="1"/>
    <col min="7988" max="7989" width="14.6640625" style="256" customWidth="1"/>
    <col min="7990" max="7990" width="18.5546875" style="256" customWidth="1"/>
    <col min="7991" max="7991" width="20.88671875" style="256" customWidth="1"/>
    <col min="7992" max="7992" width="19.109375" style="256" customWidth="1"/>
    <col min="7993" max="8010" width="14.6640625" style="256" customWidth="1"/>
    <col min="8011" max="8181" width="11.44140625" style="256"/>
    <col min="8182" max="8182" width="9.6640625" style="256" customWidth="1"/>
    <col min="8183" max="8183" width="37.5546875" style="256" customWidth="1"/>
    <col min="8184" max="8184" width="11.44140625" style="256"/>
    <col min="8185" max="8185" width="23.109375" style="256" customWidth="1"/>
    <col min="8186" max="8188" width="14.6640625" style="256" customWidth="1"/>
    <col min="8189" max="8189" width="22.44140625" style="256" customWidth="1"/>
    <col min="8190" max="8192" width="14.6640625" style="256" customWidth="1"/>
    <col min="8193" max="8193" width="18.109375" style="256" customWidth="1"/>
    <col min="8194" max="8194" width="22.88671875" style="256" customWidth="1"/>
    <col min="8195" max="8196" width="14.6640625" style="256" customWidth="1"/>
    <col min="8197" max="8198" width="16.88671875" style="256" customWidth="1"/>
    <col min="8199" max="8199" width="22.88671875" style="256" customWidth="1"/>
    <col min="8200" max="8201" width="14.6640625" style="256" customWidth="1"/>
    <col min="8202" max="8202" width="18.5546875" style="256" customWidth="1"/>
    <col min="8203" max="8203" width="18.88671875" style="256" customWidth="1"/>
    <col min="8204" max="8204" width="22.33203125" style="256" customWidth="1"/>
    <col min="8205" max="8206" width="14.6640625" style="256" customWidth="1"/>
    <col min="8207" max="8207" width="18.5546875" style="256" customWidth="1"/>
    <col min="8208" max="8208" width="18.109375" style="256" customWidth="1"/>
    <col min="8209" max="8209" width="23.5546875" style="256" customWidth="1"/>
    <col min="8210" max="8211" width="14.6640625" style="256" customWidth="1"/>
    <col min="8212" max="8213" width="15.88671875" style="256" bestFit="1" customWidth="1"/>
    <col min="8214" max="8214" width="21" style="256" customWidth="1"/>
    <col min="8215" max="8217" width="14.6640625" style="256" customWidth="1"/>
    <col min="8218" max="8218" width="16.33203125" style="256" bestFit="1" customWidth="1"/>
    <col min="8219" max="8219" width="22.33203125" style="256" customWidth="1"/>
    <col min="8220" max="8221" width="14.6640625" style="256" customWidth="1"/>
    <col min="8222" max="8222" width="16.5546875" style="256" customWidth="1"/>
    <col min="8223" max="8223" width="17.5546875" style="256" customWidth="1"/>
    <col min="8224" max="8224" width="22.6640625" style="256" bestFit="1" customWidth="1"/>
    <col min="8225" max="8227" width="14.6640625" style="256" customWidth="1"/>
    <col min="8228" max="8228" width="15.88671875" style="256" bestFit="1" customWidth="1"/>
    <col min="8229" max="8229" width="22.109375" style="256" customWidth="1"/>
    <col min="8230" max="8233" width="14.6640625" style="256" customWidth="1"/>
    <col min="8234" max="8234" width="22.6640625" style="256" bestFit="1" customWidth="1"/>
    <col min="8235" max="8237" width="14.6640625" style="256" customWidth="1"/>
    <col min="8238" max="8238" width="15.88671875" style="256" bestFit="1" customWidth="1"/>
    <col min="8239" max="8239" width="22.33203125" style="256" customWidth="1"/>
    <col min="8240" max="8242" width="14.6640625" style="256" customWidth="1"/>
    <col min="8243" max="8243" width="22.44140625" style="256" customWidth="1"/>
    <col min="8244" max="8245" width="14.6640625" style="256" customWidth="1"/>
    <col min="8246" max="8246" width="18.5546875" style="256" customWidth="1"/>
    <col min="8247" max="8247" width="20.88671875" style="256" customWidth="1"/>
    <col min="8248" max="8248" width="19.109375" style="256" customWidth="1"/>
    <col min="8249" max="8266" width="14.6640625" style="256" customWidth="1"/>
    <col min="8267" max="8437" width="11.44140625" style="256"/>
    <col min="8438" max="8438" width="9.6640625" style="256" customWidth="1"/>
    <col min="8439" max="8439" width="37.5546875" style="256" customWidth="1"/>
    <col min="8440" max="8440" width="11.44140625" style="256"/>
    <col min="8441" max="8441" width="23.109375" style="256" customWidth="1"/>
    <col min="8442" max="8444" width="14.6640625" style="256" customWidth="1"/>
    <col min="8445" max="8445" width="22.44140625" style="256" customWidth="1"/>
    <col min="8446" max="8448" width="14.6640625" style="256" customWidth="1"/>
    <col min="8449" max="8449" width="18.109375" style="256" customWidth="1"/>
    <col min="8450" max="8450" width="22.88671875" style="256" customWidth="1"/>
    <col min="8451" max="8452" width="14.6640625" style="256" customWidth="1"/>
    <col min="8453" max="8454" width="16.88671875" style="256" customWidth="1"/>
    <col min="8455" max="8455" width="22.88671875" style="256" customWidth="1"/>
    <col min="8456" max="8457" width="14.6640625" style="256" customWidth="1"/>
    <col min="8458" max="8458" width="18.5546875" style="256" customWidth="1"/>
    <col min="8459" max="8459" width="18.88671875" style="256" customWidth="1"/>
    <col min="8460" max="8460" width="22.33203125" style="256" customWidth="1"/>
    <col min="8461" max="8462" width="14.6640625" style="256" customWidth="1"/>
    <col min="8463" max="8463" width="18.5546875" style="256" customWidth="1"/>
    <col min="8464" max="8464" width="18.109375" style="256" customWidth="1"/>
    <col min="8465" max="8465" width="23.5546875" style="256" customWidth="1"/>
    <col min="8466" max="8467" width="14.6640625" style="256" customWidth="1"/>
    <col min="8468" max="8469" width="15.88671875" style="256" bestFit="1" customWidth="1"/>
    <col min="8470" max="8470" width="21" style="256" customWidth="1"/>
    <col min="8471" max="8473" width="14.6640625" style="256" customWidth="1"/>
    <col min="8474" max="8474" width="16.33203125" style="256" bestFit="1" customWidth="1"/>
    <col min="8475" max="8475" width="22.33203125" style="256" customWidth="1"/>
    <col min="8476" max="8477" width="14.6640625" style="256" customWidth="1"/>
    <col min="8478" max="8478" width="16.5546875" style="256" customWidth="1"/>
    <col min="8479" max="8479" width="17.5546875" style="256" customWidth="1"/>
    <col min="8480" max="8480" width="22.6640625" style="256" bestFit="1" customWidth="1"/>
    <col min="8481" max="8483" width="14.6640625" style="256" customWidth="1"/>
    <col min="8484" max="8484" width="15.88671875" style="256" bestFit="1" customWidth="1"/>
    <col min="8485" max="8485" width="22.109375" style="256" customWidth="1"/>
    <col min="8486" max="8489" width="14.6640625" style="256" customWidth="1"/>
    <col min="8490" max="8490" width="22.6640625" style="256" bestFit="1" customWidth="1"/>
    <col min="8491" max="8493" width="14.6640625" style="256" customWidth="1"/>
    <col min="8494" max="8494" width="15.88671875" style="256" bestFit="1" customWidth="1"/>
    <col min="8495" max="8495" width="22.33203125" style="256" customWidth="1"/>
    <col min="8496" max="8498" width="14.6640625" style="256" customWidth="1"/>
    <col min="8499" max="8499" width="22.44140625" style="256" customWidth="1"/>
    <col min="8500" max="8501" width="14.6640625" style="256" customWidth="1"/>
    <col min="8502" max="8502" width="18.5546875" style="256" customWidth="1"/>
    <col min="8503" max="8503" width="20.88671875" style="256" customWidth="1"/>
    <col min="8504" max="8504" width="19.109375" style="256" customWidth="1"/>
    <col min="8505" max="8522" width="14.6640625" style="256" customWidth="1"/>
    <col min="8523" max="8693" width="11.44140625" style="256"/>
    <col min="8694" max="8694" width="9.6640625" style="256" customWidth="1"/>
    <col min="8695" max="8695" width="37.5546875" style="256" customWidth="1"/>
    <col min="8696" max="8696" width="11.44140625" style="256"/>
    <col min="8697" max="8697" width="23.109375" style="256" customWidth="1"/>
    <col min="8698" max="8700" width="14.6640625" style="256" customWidth="1"/>
    <col min="8701" max="8701" width="22.44140625" style="256" customWidth="1"/>
    <col min="8702" max="8704" width="14.6640625" style="256" customWidth="1"/>
    <col min="8705" max="8705" width="18.109375" style="256" customWidth="1"/>
    <col min="8706" max="8706" width="22.88671875" style="256" customWidth="1"/>
    <col min="8707" max="8708" width="14.6640625" style="256" customWidth="1"/>
    <col min="8709" max="8710" width="16.88671875" style="256" customWidth="1"/>
    <col min="8711" max="8711" width="22.88671875" style="256" customWidth="1"/>
    <col min="8712" max="8713" width="14.6640625" style="256" customWidth="1"/>
    <col min="8714" max="8714" width="18.5546875" style="256" customWidth="1"/>
    <col min="8715" max="8715" width="18.88671875" style="256" customWidth="1"/>
    <col min="8716" max="8716" width="22.33203125" style="256" customWidth="1"/>
    <col min="8717" max="8718" width="14.6640625" style="256" customWidth="1"/>
    <col min="8719" max="8719" width="18.5546875" style="256" customWidth="1"/>
    <col min="8720" max="8720" width="18.109375" style="256" customWidth="1"/>
    <col min="8721" max="8721" width="23.5546875" style="256" customWidth="1"/>
    <col min="8722" max="8723" width="14.6640625" style="256" customWidth="1"/>
    <col min="8724" max="8725" width="15.88671875" style="256" bestFit="1" customWidth="1"/>
    <col min="8726" max="8726" width="21" style="256" customWidth="1"/>
    <col min="8727" max="8729" width="14.6640625" style="256" customWidth="1"/>
    <col min="8730" max="8730" width="16.33203125" style="256" bestFit="1" customWidth="1"/>
    <col min="8731" max="8731" width="22.33203125" style="256" customWidth="1"/>
    <col min="8732" max="8733" width="14.6640625" style="256" customWidth="1"/>
    <col min="8734" max="8734" width="16.5546875" style="256" customWidth="1"/>
    <col min="8735" max="8735" width="17.5546875" style="256" customWidth="1"/>
    <col min="8736" max="8736" width="22.6640625" style="256" bestFit="1" customWidth="1"/>
    <col min="8737" max="8739" width="14.6640625" style="256" customWidth="1"/>
    <col min="8740" max="8740" width="15.88671875" style="256" bestFit="1" customWidth="1"/>
    <col min="8741" max="8741" width="22.109375" style="256" customWidth="1"/>
    <col min="8742" max="8745" width="14.6640625" style="256" customWidth="1"/>
    <col min="8746" max="8746" width="22.6640625" style="256" bestFit="1" customWidth="1"/>
    <col min="8747" max="8749" width="14.6640625" style="256" customWidth="1"/>
    <col min="8750" max="8750" width="15.88671875" style="256" bestFit="1" customWidth="1"/>
    <col min="8751" max="8751" width="22.33203125" style="256" customWidth="1"/>
    <col min="8752" max="8754" width="14.6640625" style="256" customWidth="1"/>
    <col min="8755" max="8755" width="22.44140625" style="256" customWidth="1"/>
    <col min="8756" max="8757" width="14.6640625" style="256" customWidth="1"/>
    <col min="8758" max="8758" width="18.5546875" style="256" customWidth="1"/>
    <col min="8759" max="8759" width="20.88671875" style="256" customWidth="1"/>
    <col min="8760" max="8760" width="19.109375" style="256" customWidth="1"/>
    <col min="8761" max="8778" width="14.6640625" style="256" customWidth="1"/>
    <col min="8779" max="8949" width="11.44140625" style="256"/>
    <col min="8950" max="8950" width="9.6640625" style="256" customWidth="1"/>
    <col min="8951" max="8951" width="37.5546875" style="256" customWidth="1"/>
    <col min="8952" max="8952" width="11.44140625" style="256"/>
    <col min="8953" max="8953" width="23.109375" style="256" customWidth="1"/>
    <col min="8954" max="8956" width="14.6640625" style="256" customWidth="1"/>
    <col min="8957" max="8957" width="22.44140625" style="256" customWidth="1"/>
    <col min="8958" max="8960" width="14.6640625" style="256" customWidth="1"/>
    <col min="8961" max="8961" width="18.109375" style="256" customWidth="1"/>
    <col min="8962" max="8962" width="22.88671875" style="256" customWidth="1"/>
    <col min="8963" max="8964" width="14.6640625" style="256" customWidth="1"/>
    <col min="8965" max="8966" width="16.88671875" style="256" customWidth="1"/>
    <col min="8967" max="8967" width="22.88671875" style="256" customWidth="1"/>
    <col min="8968" max="8969" width="14.6640625" style="256" customWidth="1"/>
    <col min="8970" max="8970" width="18.5546875" style="256" customWidth="1"/>
    <col min="8971" max="8971" width="18.88671875" style="256" customWidth="1"/>
    <col min="8972" max="8972" width="22.33203125" style="256" customWidth="1"/>
    <col min="8973" max="8974" width="14.6640625" style="256" customWidth="1"/>
    <col min="8975" max="8975" width="18.5546875" style="256" customWidth="1"/>
    <col min="8976" max="8976" width="18.109375" style="256" customWidth="1"/>
    <col min="8977" max="8977" width="23.5546875" style="256" customWidth="1"/>
    <col min="8978" max="8979" width="14.6640625" style="256" customWidth="1"/>
    <col min="8980" max="8981" width="15.88671875" style="256" bestFit="1" customWidth="1"/>
    <col min="8982" max="8982" width="21" style="256" customWidth="1"/>
    <col min="8983" max="8985" width="14.6640625" style="256" customWidth="1"/>
    <col min="8986" max="8986" width="16.33203125" style="256" bestFit="1" customWidth="1"/>
    <col min="8987" max="8987" width="22.33203125" style="256" customWidth="1"/>
    <col min="8988" max="8989" width="14.6640625" style="256" customWidth="1"/>
    <col min="8990" max="8990" width="16.5546875" style="256" customWidth="1"/>
    <col min="8991" max="8991" width="17.5546875" style="256" customWidth="1"/>
    <col min="8992" max="8992" width="22.6640625" style="256" bestFit="1" customWidth="1"/>
    <col min="8993" max="8995" width="14.6640625" style="256" customWidth="1"/>
    <col min="8996" max="8996" width="15.88671875" style="256" bestFit="1" customWidth="1"/>
    <col min="8997" max="8997" width="22.109375" style="256" customWidth="1"/>
    <col min="8998" max="9001" width="14.6640625" style="256" customWidth="1"/>
    <col min="9002" max="9002" width="22.6640625" style="256" bestFit="1" customWidth="1"/>
    <col min="9003" max="9005" width="14.6640625" style="256" customWidth="1"/>
    <col min="9006" max="9006" width="15.88671875" style="256" bestFit="1" customWidth="1"/>
    <col min="9007" max="9007" width="22.33203125" style="256" customWidth="1"/>
    <col min="9008" max="9010" width="14.6640625" style="256" customWidth="1"/>
    <col min="9011" max="9011" width="22.44140625" style="256" customWidth="1"/>
    <col min="9012" max="9013" width="14.6640625" style="256" customWidth="1"/>
    <col min="9014" max="9014" width="18.5546875" style="256" customWidth="1"/>
    <col min="9015" max="9015" width="20.88671875" style="256" customWidth="1"/>
    <col min="9016" max="9016" width="19.109375" style="256" customWidth="1"/>
    <col min="9017" max="9034" width="14.6640625" style="256" customWidth="1"/>
    <col min="9035" max="9205" width="11.44140625" style="256"/>
    <col min="9206" max="9206" width="9.6640625" style="256" customWidth="1"/>
    <col min="9207" max="9207" width="37.5546875" style="256" customWidth="1"/>
    <col min="9208" max="9208" width="11.44140625" style="256"/>
    <col min="9209" max="9209" width="23.109375" style="256" customWidth="1"/>
    <col min="9210" max="9212" width="14.6640625" style="256" customWidth="1"/>
    <col min="9213" max="9213" width="22.44140625" style="256" customWidth="1"/>
    <col min="9214" max="9216" width="14.6640625" style="256" customWidth="1"/>
    <col min="9217" max="9217" width="18.109375" style="256" customWidth="1"/>
    <col min="9218" max="9218" width="22.88671875" style="256" customWidth="1"/>
    <col min="9219" max="9220" width="14.6640625" style="256" customWidth="1"/>
    <col min="9221" max="9222" width="16.88671875" style="256" customWidth="1"/>
    <col min="9223" max="9223" width="22.88671875" style="256" customWidth="1"/>
    <col min="9224" max="9225" width="14.6640625" style="256" customWidth="1"/>
    <col min="9226" max="9226" width="18.5546875" style="256" customWidth="1"/>
    <col min="9227" max="9227" width="18.88671875" style="256" customWidth="1"/>
    <col min="9228" max="9228" width="22.33203125" style="256" customWidth="1"/>
    <col min="9229" max="9230" width="14.6640625" style="256" customWidth="1"/>
    <col min="9231" max="9231" width="18.5546875" style="256" customWidth="1"/>
    <col min="9232" max="9232" width="18.109375" style="256" customWidth="1"/>
    <col min="9233" max="9233" width="23.5546875" style="256" customWidth="1"/>
    <col min="9234" max="9235" width="14.6640625" style="256" customWidth="1"/>
    <col min="9236" max="9237" width="15.88671875" style="256" bestFit="1" customWidth="1"/>
    <col min="9238" max="9238" width="21" style="256" customWidth="1"/>
    <col min="9239" max="9241" width="14.6640625" style="256" customWidth="1"/>
    <col min="9242" max="9242" width="16.33203125" style="256" bestFit="1" customWidth="1"/>
    <col min="9243" max="9243" width="22.33203125" style="256" customWidth="1"/>
    <col min="9244" max="9245" width="14.6640625" style="256" customWidth="1"/>
    <col min="9246" max="9246" width="16.5546875" style="256" customWidth="1"/>
    <col min="9247" max="9247" width="17.5546875" style="256" customWidth="1"/>
    <col min="9248" max="9248" width="22.6640625" style="256" bestFit="1" customWidth="1"/>
    <col min="9249" max="9251" width="14.6640625" style="256" customWidth="1"/>
    <col min="9252" max="9252" width="15.88671875" style="256" bestFit="1" customWidth="1"/>
    <col min="9253" max="9253" width="22.109375" style="256" customWidth="1"/>
    <col min="9254" max="9257" width="14.6640625" style="256" customWidth="1"/>
    <col min="9258" max="9258" width="22.6640625" style="256" bestFit="1" customWidth="1"/>
    <col min="9259" max="9261" width="14.6640625" style="256" customWidth="1"/>
    <col min="9262" max="9262" width="15.88671875" style="256" bestFit="1" customWidth="1"/>
    <col min="9263" max="9263" width="22.33203125" style="256" customWidth="1"/>
    <col min="9264" max="9266" width="14.6640625" style="256" customWidth="1"/>
    <col min="9267" max="9267" width="22.44140625" style="256" customWidth="1"/>
    <col min="9268" max="9269" width="14.6640625" style="256" customWidth="1"/>
    <col min="9270" max="9270" width="18.5546875" style="256" customWidth="1"/>
    <col min="9271" max="9271" width="20.88671875" style="256" customWidth="1"/>
    <col min="9272" max="9272" width="19.109375" style="256" customWidth="1"/>
    <col min="9273" max="9290" width="14.6640625" style="256" customWidth="1"/>
    <col min="9291" max="9461" width="11.44140625" style="256"/>
    <col min="9462" max="9462" width="9.6640625" style="256" customWidth="1"/>
    <col min="9463" max="9463" width="37.5546875" style="256" customWidth="1"/>
    <col min="9464" max="9464" width="11.44140625" style="256"/>
    <col min="9465" max="9465" width="23.109375" style="256" customWidth="1"/>
    <col min="9466" max="9468" width="14.6640625" style="256" customWidth="1"/>
    <col min="9469" max="9469" width="22.44140625" style="256" customWidth="1"/>
    <col min="9470" max="9472" width="14.6640625" style="256" customWidth="1"/>
    <col min="9473" max="9473" width="18.109375" style="256" customWidth="1"/>
    <col min="9474" max="9474" width="22.88671875" style="256" customWidth="1"/>
    <col min="9475" max="9476" width="14.6640625" style="256" customWidth="1"/>
    <col min="9477" max="9478" width="16.88671875" style="256" customWidth="1"/>
    <col min="9479" max="9479" width="22.88671875" style="256" customWidth="1"/>
    <col min="9480" max="9481" width="14.6640625" style="256" customWidth="1"/>
    <col min="9482" max="9482" width="18.5546875" style="256" customWidth="1"/>
    <col min="9483" max="9483" width="18.88671875" style="256" customWidth="1"/>
    <col min="9484" max="9484" width="22.33203125" style="256" customWidth="1"/>
    <col min="9485" max="9486" width="14.6640625" style="256" customWidth="1"/>
    <col min="9487" max="9487" width="18.5546875" style="256" customWidth="1"/>
    <col min="9488" max="9488" width="18.109375" style="256" customWidth="1"/>
    <col min="9489" max="9489" width="23.5546875" style="256" customWidth="1"/>
    <col min="9490" max="9491" width="14.6640625" style="256" customWidth="1"/>
    <col min="9492" max="9493" width="15.88671875" style="256" bestFit="1" customWidth="1"/>
    <col min="9494" max="9494" width="21" style="256" customWidth="1"/>
    <col min="9495" max="9497" width="14.6640625" style="256" customWidth="1"/>
    <col min="9498" max="9498" width="16.33203125" style="256" bestFit="1" customWidth="1"/>
    <col min="9499" max="9499" width="22.33203125" style="256" customWidth="1"/>
    <col min="9500" max="9501" width="14.6640625" style="256" customWidth="1"/>
    <col min="9502" max="9502" width="16.5546875" style="256" customWidth="1"/>
    <col min="9503" max="9503" width="17.5546875" style="256" customWidth="1"/>
    <col min="9504" max="9504" width="22.6640625" style="256" bestFit="1" customWidth="1"/>
    <col min="9505" max="9507" width="14.6640625" style="256" customWidth="1"/>
    <col min="9508" max="9508" width="15.88671875" style="256" bestFit="1" customWidth="1"/>
    <col min="9509" max="9509" width="22.109375" style="256" customWidth="1"/>
    <col min="9510" max="9513" width="14.6640625" style="256" customWidth="1"/>
    <col min="9514" max="9514" width="22.6640625" style="256" bestFit="1" customWidth="1"/>
    <col min="9515" max="9517" width="14.6640625" style="256" customWidth="1"/>
    <col min="9518" max="9518" width="15.88671875" style="256" bestFit="1" customWidth="1"/>
    <col min="9519" max="9519" width="22.33203125" style="256" customWidth="1"/>
    <col min="9520" max="9522" width="14.6640625" style="256" customWidth="1"/>
    <col min="9523" max="9523" width="22.44140625" style="256" customWidth="1"/>
    <col min="9524" max="9525" width="14.6640625" style="256" customWidth="1"/>
    <col min="9526" max="9526" width="18.5546875" style="256" customWidth="1"/>
    <col min="9527" max="9527" width="20.88671875" style="256" customWidth="1"/>
    <col min="9528" max="9528" width="19.109375" style="256" customWidth="1"/>
    <col min="9529" max="9546" width="14.6640625" style="256" customWidth="1"/>
    <col min="9547" max="9717" width="11.44140625" style="256"/>
    <col min="9718" max="9718" width="9.6640625" style="256" customWidth="1"/>
    <col min="9719" max="9719" width="37.5546875" style="256" customWidth="1"/>
    <col min="9720" max="9720" width="11.44140625" style="256"/>
    <col min="9721" max="9721" width="23.109375" style="256" customWidth="1"/>
    <col min="9722" max="9724" width="14.6640625" style="256" customWidth="1"/>
    <col min="9725" max="9725" width="22.44140625" style="256" customWidth="1"/>
    <col min="9726" max="9728" width="14.6640625" style="256" customWidth="1"/>
    <col min="9729" max="9729" width="18.109375" style="256" customWidth="1"/>
    <col min="9730" max="9730" width="22.88671875" style="256" customWidth="1"/>
    <col min="9731" max="9732" width="14.6640625" style="256" customWidth="1"/>
    <col min="9733" max="9734" width="16.88671875" style="256" customWidth="1"/>
    <col min="9735" max="9735" width="22.88671875" style="256" customWidth="1"/>
    <col min="9736" max="9737" width="14.6640625" style="256" customWidth="1"/>
    <col min="9738" max="9738" width="18.5546875" style="256" customWidth="1"/>
    <col min="9739" max="9739" width="18.88671875" style="256" customWidth="1"/>
    <col min="9740" max="9740" width="22.33203125" style="256" customWidth="1"/>
    <col min="9741" max="9742" width="14.6640625" style="256" customWidth="1"/>
    <col min="9743" max="9743" width="18.5546875" style="256" customWidth="1"/>
    <col min="9744" max="9744" width="18.109375" style="256" customWidth="1"/>
    <col min="9745" max="9745" width="23.5546875" style="256" customWidth="1"/>
    <col min="9746" max="9747" width="14.6640625" style="256" customWidth="1"/>
    <col min="9748" max="9749" width="15.88671875" style="256" bestFit="1" customWidth="1"/>
    <col min="9750" max="9750" width="21" style="256" customWidth="1"/>
    <col min="9751" max="9753" width="14.6640625" style="256" customWidth="1"/>
    <col min="9754" max="9754" width="16.33203125" style="256" bestFit="1" customWidth="1"/>
    <col min="9755" max="9755" width="22.33203125" style="256" customWidth="1"/>
    <col min="9756" max="9757" width="14.6640625" style="256" customWidth="1"/>
    <col min="9758" max="9758" width="16.5546875" style="256" customWidth="1"/>
    <col min="9759" max="9759" width="17.5546875" style="256" customWidth="1"/>
    <col min="9760" max="9760" width="22.6640625" style="256" bestFit="1" customWidth="1"/>
    <col min="9761" max="9763" width="14.6640625" style="256" customWidth="1"/>
    <col min="9764" max="9764" width="15.88671875" style="256" bestFit="1" customWidth="1"/>
    <col min="9765" max="9765" width="22.109375" style="256" customWidth="1"/>
    <col min="9766" max="9769" width="14.6640625" style="256" customWidth="1"/>
    <col min="9770" max="9770" width="22.6640625" style="256" bestFit="1" customWidth="1"/>
    <col min="9771" max="9773" width="14.6640625" style="256" customWidth="1"/>
    <col min="9774" max="9774" width="15.88671875" style="256" bestFit="1" customWidth="1"/>
    <col min="9775" max="9775" width="22.33203125" style="256" customWidth="1"/>
    <col min="9776" max="9778" width="14.6640625" style="256" customWidth="1"/>
    <col min="9779" max="9779" width="22.44140625" style="256" customWidth="1"/>
    <col min="9780" max="9781" width="14.6640625" style="256" customWidth="1"/>
    <col min="9782" max="9782" width="18.5546875" style="256" customWidth="1"/>
    <col min="9783" max="9783" width="20.88671875" style="256" customWidth="1"/>
    <col min="9784" max="9784" width="19.109375" style="256" customWidth="1"/>
    <col min="9785" max="9802" width="14.6640625" style="256" customWidth="1"/>
    <col min="9803" max="9973" width="11.44140625" style="256"/>
    <col min="9974" max="9974" width="9.6640625" style="256" customWidth="1"/>
    <col min="9975" max="9975" width="37.5546875" style="256" customWidth="1"/>
    <col min="9976" max="9976" width="11.44140625" style="256"/>
    <col min="9977" max="9977" width="23.109375" style="256" customWidth="1"/>
    <col min="9978" max="9980" width="14.6640625" style="256" customWidth="1"/>
    <col min="9981" max="9981" width="22.44140625" style="256" customWidth="1"/>
    <col min="9982" max="9984" width="14.6640625" style="256" customWidth="1"/>
    <col min="9985" max="9985" width="18.109375" style="256" customWidth="1"/>
    <col min="9986" max="9986" width="22.88671875" style="256" customWidth="1"/>
    <col min="9987" max="9988" width="14.6640625" style="256" customWidth="1"/>
    <col min="9989" max="9990" width="16.88671875" style="256" customWidth="1"/>
    <col min="9991" max="9991" width="22.88671875" style="256" customWidth="1"/>
    <col min="9992" max="9993" width="14.6640625" style="256" customWidth="1"/>
    <col min="9994" max="9994" width="18.5546875" style="256" customWidth="1"/>
    <col min="9995" max="9995" width="18.88671875" style="256" customWidth="1"/>
    <col min="9996" max="9996" width="22.33203125" style="256" customWidth="1"/>
    <col min="9997" max="9998" width="14.6640625" style="256" customWidth="1"/>
    <col min="9999" max="9999" width="18.5546875" style="256" customWidth="1"/>
    <col min="10000" max="10000" width="18.109375" style="256" customWidth="1"/>
    <col min="10001" max="10001" width="23.5546875" style="256" customWidth="1"/>
    <col min="10002" max="10003" width="14.6640625" style="256" customWidth="1"/>
    <col min="10004" max="10005" width="15.88671875" style="256" bestFit="1" customWidth="1"/>
    <col min="10006" max="10006" width="21" style="256" customWidth="1"/>
    <col min="10007" max="10009" width="14.6640625" style="256" customWidth="1"/>
    <col min="10010" max="10010" width="16.33203125" style="256" bestFit="1" customWidth="1"/>
    <col min="10011" max="10011" width="22.33203125" style="256" customWidth="1"/>
    <col min="10012" max="10013" width="14.6640625" style="256" customWidth="1"/>
    <col min="10014" max="10014" width="16.5546875" style="256" customWidth="1"/>
    <col min="10015" max="10015" width="17.5546875" style="256" customWidth="1"/>
    <col min="10016" max="10016" width="22.6640625" style="256" bestFit="1" customWidth="1"/>
    <col min="10017" max="10019" width="14.6640625" style="256" customWidth="1"/>
    <col min="10020" max="10020" width="15.88671875" style="256" bestFit="1" customWidth="1"/>
    <col min="10021" max="10021" width="22.109375" style="256" customWidth="1"/>
    <col min="10022" max="10025" width="14.6640625" style="256" customWidth="1"/>
    <col min="10026" max="10026" width="22.6640625" style="256" bestFit="1" customWidth="1"/>
    <col min="10027" max="10029" width="14.6640625" style="256" customWidth="1"/>
    <col min="10030" max="10030" width="15.88671875" style="256" bestFit="1" customWidth="1"/>
    <col min="10031" max="10031" width="22.33203125" style="256" customWidth="1"/>
    <col min="10032" max="10034" width="14.6640625" style="256" customWidth="1"/>
    <col min="10035" max="10035" width="22.44140625" style="256" customWidth="1"/>
    <col min="10036" max="10037" width="14.6640625" style="256" customWidth="1"/>
    <col min="10038" max="10038" width="18.5546875" style="256" customWidth="1"/>
    <col min="10039" max="10039" width="20.88671875" style="256" customWidth="1"/>
    <col min="10040" max="10040" width="19.109375" style="256" customWidth="1"/>
    <col min="10041" max="10058" width="14.6640625" style="256" customWidth="1"/>
    <col min="10059" max="10229" width="11.44140625" style="256"/>
    <col min="10230" max="10230" width="9.6640625" style="256" customWidth="1"/>
    <col min="10231" max="10231" width="37.5546875" style="256" customWidth="1"/>
    <col min="10232" max="10232" width="11.44140625" style="256"/>
    <col min="10233" max="10233" width="23.109375" style="256" customWidth="1"/>
    <col min="10234" max="10236" width="14.6640625" style="256" customWidth="1"/>
    <col min="10237" max="10237" width="22.44140625" style="256" customWidth="1"/>
    <col min="10238" max="10240" width="14.6640625" style="256" customWidth="1"/>
    <col min="10241" max="10241" width="18.109375" style="256" customWidth="1"/>
    <col min="10242" max="10242" width="22.88671875" style="256" customWidth="1"/>
    <col min="10243" max="10244" width="14.6640625" style="256" customWidth="1"/>
    <col min="10245" max="10246" width="16.88671875" style="256" customWidth="1"/>
    <col min="10247" max="10247" width="22.88671875" style="256" customWidth="1"/>
    <col min="10248" max="10249" width="14.6640625" style="256" customWidth="1"/>
    <col min="10250" max="10250" width="18.5546875" style="256" customWidth="1"/>
    <col min="10251" max="10251" width="18.88671875" style="256" customWidth="1"/>
    <col min="10252" max="10252" width="22.33203125" style="256" customWidth="1"/>
    <col min="10253" max="10254" width="14.6640625" style="256" customWidth="1"/>
    <col min="10255" max="10255" width="18.5546875" style="256" customWidth="1"/>
    <col min="10256" max="10256" width="18.109375" style="256" customWidth="1"/>
    <col min="10257" max="10257" width="23.5546875" style="256" customWidth="1"/>
    <col min="10258" max="10259" width="14.6640625" style="256" customWidth="1"/>
    <col min="10260" max="10261" width="15.88671875" style="256" bestFit="1" customWidth="1"/>
    <col min="10262" max="10262" width="21" style="256" customWidth="1"/>
    <col min="10263" max="10265" width="14.6640625" style="256" customWidth="1"/>
    <col min="10266" max="10266" width="16.33203125" style="256" bestFit="1" customWidth="1"/>
    <col min="10267" max="10267" width="22.33203125" style="256" customWidth="1"/>
    <col min="10268" max="10269" width="14.6640625" style="256" customWidth="1"/>
    <col min="10270" max="10270" width="16.5546875" style="256" customWidth="1"/>
    <col min="10271" max="10271" width="17.5546875" style="256" customWidth="1"/>
    <col min="10272" max="10272" width="22.6640625" style="256" bestFit="1" customWidth="1"/>
    <col min="10273" max="10275" width="14.6640625" style="256" customWidth="1"/>
    <col min="10276" max="10276" width="15.88671875" style="256" bestFit="1" customWidth="1"/>
    <col min="10277" max="10277" width="22.109375" style="256" customWidth="1"/>
    <col min="10278" max="10281" width="14.6640625" style="256" customWidth="1"/>
    <col min="10282" max="10282" width="22.6640625" style="256" bestFit="1" customWidth="1"/>
    <col min="10283" max="10285" width="14.6640625" style="256" customWidth="1"/>
    <col min="10286" max="10286" width="15.88671875" style="256" bestFit="1" customWidth="1"/>
    <col min="10287" max="10287" width="22.33203125" style="256" customWidth="1"/>
    <col min="10288" max="10290" width="14.6640625" style="256" customWidth="1"/>
    <col min="10291" max="10291" width="22.44140625" style="256" customWidth="1"/>
    <col min="10292" max="10293" width="14.6640625" style="256" customWidth="1"/>
    <col min="10294" max="10294" width="18.5546875" style="256" customWidth="1"/>
    <col min="10295" max="10295" width="20.88671875" style="256" customWidth="1"/>
    <col min="10296" max="10296" width="19.109375" style="256" customWidth="1"/>
    <col min="10297" max="10314" width="14.6640625" style="256" customWidth="1"/>
    <col min="10315" max="10485" width="11.44140625" style="256"/>
    <col min="10486" max="10486" width="9.6640625" style="256" customWidth="1"/>
    <col min="10487" max="10487" width="37.5546875" style="256" customWidth="1"/>
    <col min="10488" max="10488" width="11.44140625" style="256"/>
    <col min="10489" max="10489" width="23.109375" style="256" customWidth="1"/>
    <col min="10490" max="10492" width="14.6640625" style="256" customWidth="1"/>
    <col min="10493" max="10493" width="22.44140625" style="256" customWidth="1"/>
    <col min="10494" max="10496" width="14.6640625" style="256" customWidth="1"/>
    <col min="10497" max="10497" width="18.109375" style="256" customWidth="1"/>
    <col min="10498" max="10498" width="22.88671875" style="256" customWidth="1"/>
    <col min="10499" max="10500" width="14.6640625" style="256" customWidth="1"/>
    <col min="10501" max="10502" width="16.88671875" style="256" customWidth="1"/>
    <col min="10503" max="10503" width="22.88671875" style="256" customWidth="1"/>
    <col min="10504" max="10505" width="14.6640625" style="256" customWidth="1"/>
    <col min="10506" max="10506" width="18.5546875" style="256" customWidth="1"/>
    <col min="10507" max="10507" width="18.88671875" style="256" customWidth="1"/>
    <col min="10508" max="10508" width="22.33203125" style="256" customWidth="1"/>
    <col min="10509" max="10510" width="14.6640625" style="256" customWidth="1"/>
    <col min="10511" max="10511" width="18.5546875" style="256" customWidth="1"/>
    <col min="10512" max="10512" width="18.109375" style="256" customWidth="1"/>
    <col min="10513" max="10513" width="23.5546875" style="256" customWidth="1"/>
    <col min="10514" max="10515" width="14.6640625" style="256" customWidth="1"/>
    <col min="10516" max="10517" width="15.88671875" style="256" bestFit="1" customWidth="1"/>
    <col min="10518" max="10518" width="21" style="256" customWidth="1"/>
    <col min="10519" max="10521" width="14.6640625" style="256" customWidth="1"/>
    <col min="10522" max="10522" width="16.33203125" style="256" bestFit="1" customWidth="1"/>
    <col min="10523" max="10523" width="22.33203125" style="256" customWidth="1"/>
    <col min="10524" max="10525" width="14.6640625" style="256" customWidth="1"/>
    <col min="10526" max="10526" width="16.5546875" style="256" customWidth="1"/>
    <col min="10527" max="10527" width="17.5546875" style="256" customWidth="1"/>
    <col min="10528" max="10528" width="22.6640625" style="256" bestFit="1" customWidth="1"/>
    <col min="10529" max="10531" width="14.6640625" style="256" customWidth="1"/>
    <col min="10532" max="10532" width="15.88671875" style="256" bestFit="1" customWidth="1"/>
    <col min="10533" max="10533" width="22.109375" style="256" customWidth="1"/>
    <col min="10534" max="10537" width="14.6640625" style="256" customWidth="1"/>
    <col min="10538" max="10538" width="22.6640625" style="256" bestFit="1" customWidth="1"/>
    <col min="10539" max="10541" width="14.6640625" style="256" customWidth="1"/>
    <col min="10542" max="10542" width="15.88671875" style="256" bestFit="1" customWidth="1"/>
    <col min="10543" max="10543" width="22.33203125" style="256" customWidth="1"/>
    <col min="10544" max="10546" width="14.6640625" style="256" customWidth="1"/>
    <col min="10547" max="10547" width="22.44140625" style="256" customWidth="1"/>
    <col min="10548" max="10549" width="14.6640625" style="256" customWidth="1"/>
    <col min="10550" max="10550" width="18.5546875" style="256" customWidth="1"/>
    <col min="10551" max="10551" width="20.88671875" style="256" customWidth="1"/>
    <col min="10552" max="10552" width="19.109375" style="256" customWidth="1"/>
    <col min="10553" max="10570" width="14.6640625" style="256" customWidth="1"/>
    <col min="10571" max="10741" width="11.44140625" style="256"/>
    <col min="10742" max="10742" width="9.6640625" style="256" customWidth="1"/>
    <col min="10743" max="10743" width="37.5546875" style="256" customWidth="1"/>
    <col min="10744" max="10744" width="11.44140625" style="256"/>
    <col min="10745" max="10745" width="23.109375" style="256" customWidth="1"/>
    <col min="10746" max="10748" width="14.6640625" style="256" customWidth="1"/>
    <col min="10749" max="10749" width="22.44140625" style="256" customWidth="1"/>
    <col min="10750" max="10752" width="14.6640625" style="256" customWidth="1"/>
    <col min="10753" max="10753" width="18.109375" style="256" customWidth="1"/>
    <col min="10754" max="10754" width="22.88671875" style="256" customWidth="1"/>
    <col min="10755" max="10756" width="14.6640625" style="256" customWidth="1"/>
    <col min="10757" max="10758" width="16.88671875" style="256" customWidth="1"/>
    <col min="10759" max="10759" width="22.88671875" style="256" customWidth="1"/>
    <col min="10760" max="10761" width="14.6640625" style="256" customWidth="1"/>
    <col min="10762" max="10762" width="18.5546875" style="256" customWidth="1"/>
    <col min="10763" max="10763" width="18.88671875" style="256" customWidth="1"/>
    <col min="10764" max="10764" width="22.33203125" style="256" customWidth="1"/>
    <col min="10765" max="10766" width="14.6640625" style="256" customWidth="1"/>
    <col min="10767" max="10767" width="18.5546875" style="256" customWidth="1"/>
    <col min="10768" max="10768" width="18.109375" style="256" customWidth="1"/>
    <col min="10769" max="10769" width="23.5546875" style="256" customWidth="1"/>
    <col min="10770" max="10771" width="14.6640625" style="256" customWidth="1"/>
    <col min="10772" max="10773" width="15.88671875" style="256" bestFit="1" customWidth="1"/>
    <col min="10774" max="10774" width="21" style="256" customWidth="1"/>
    <col min="10775" max="10777" width="14.6640625" style="256" customWidth="1"/>
    <col min="10778" max="10778" width="16.33203125" style="256" bestFit="1" customWidth="1"/>
    <col min="10779" max="10779" width="22.33203125" style="256" customWidth="1"/>
    <col min="10780" max="10781" width="14.6640625" style="256" customWidth="1"/>
    <col min="10782" max="10782" width="16.5546875" style="256" customWidth="1"/>
    <col min="10783" max="10783" width="17.5546875" style="256" customWidth="1"/>
    <col min="10784" max="10784" width="22.6640625" style="256" bestFit="1" customWidth="1"/>
    <col min="10785" max="10787" width="14.6640625" style="256" customWidth="1"/>
    <col min="10788" max="10788" width="15.88671875" style="256" bestFit="1" customWidth="1"/>
    <col min="10789" max="10789" width="22.109375" style="256" customWidth="1"/>
    <col min="10790" max="10793" width="14.6640625" style="256" customWidth="1"/>
    <col min="10794" max="10794" width="22.6640625" style="256" bestFit="1" customWidth="1"/>
    <col min="10795" max="10797" width="14.6640625" style="256" customWidth="1"/>
    <col min="10798" max="10798" width="15.88671875" style="256" bestFit="1" customWidth="1"/>
    <col min="10799" max="10799" width="22.33203125" style="256" customWidth="1"/>
    <col min="10800" max="10802" width="14.6640625" style="256" customWidth="1"/>
    <col min="10803" max="10803" width="22.44140625" style="256" customWidth="1"/>
    <col min="10804" max="10805" width="14.6640625" style="256" customWidth="1"/>
    <col min="10806" max="10806" width="18.5546875" style="256" customWidth="1"/>
    <col min="10807" max="10807" width="20.88671875" style="256" customWidth="1"/>
    <col min="10808" max="10808" width="19.109375" style="256" customWidth="1"/>
    <col min="10809" max="10826" width="14.6640625" style="256" customWidth="1"/>
    <col min="10827" max="10997" width="11.44140625" style="256"/>
    <col min="10998" max="10998" width="9.6640625" style="256" customWidth="1"/>
    <col min="10999" max="10999" width="37.5546875" style="256" customWidth="1"/>
    <col min="11000" max="11000" width="11.44140625" style="256"/>
    <col min="11001" max="11001" width="23.109375" style="256" customWidth="1"/>
    <col min="11002" max="11004" width="14.6640625" style="256" customWidth="1"/>
    <col min="11005" max="11005" width="22.44140625" style="256" customWidth="1"/>
    <col min="11006" max="11008" width="14.6640625" style="256" customWidth="1"/>
    <col min="11009" max="11009" width="18.109375" style="256" customWidth="1"/>
    <col min="11010" max="11010" width="22.88671875" style="256" customWidth="1"/>
    <col min="11011" max="11012" width="14.6640625" style="256" customWidth="1"/>
    <col min="11013" max="11014" width="16.88671875" style="256" customWidth="1"/>
    <col min="11015" max="11015" width="22.88671875" style="256" customWidth="1"/>
    <col min="11016" max="11017" width="14.6640625" style="256" customWidth="1"/>
    <col min="11018" max="11018" width="18.5546875" style="256" customWidth="1"/>
    <col min="11019" max="11019" width="18.88671875" style="256" customWidth="1"/>
    <col min="11020" max="11020" width="22.33203125" style="256" customWidth="1"/>
    <col min="11021" max="11022" width="14.6640625" style="256" customWidth="1"/>
    <col min="11023" max="11023" width="18.5546875" style="256" customWidth="1"/>
    <col min="11024" max="11024" width="18.109375" style="256" customWidth="1"/>
    <col min="11025" max="11025" width="23.5546875" style="256" customWidth="1"/>
    <col min="11026" max="11027" width="14.6640625" style="256" customWidth="1"/>
    <col min="11028" max="11029" width="15.88671875" style="256" bestFit="1" customWidth="1"/>
    <col min="11030" max="11030" width="21" style="256" customWidth="1"/>
    <col min="11031" max="11033" width="14.6640625" style="256" customWidth="1"/>
    <col min="11034" max="11034" width="16.33203125" style="256" bestFit="1" customWidth="1"/>
    <col min="11035" max="11035" width="22.33203125" style="256" customWidth="1"/>
    <col min="11036" max="11037" width="14.6640625" style="256" customWidth="1"/>
    <col min="11038" max="11038" width="16.5546875" style="256" customWidth="1"/>
    <col min="11039" max="11039" width="17.5546875" style="256" customWidth="1"/>
    <col min="11040" max="11040" width="22.6640625" style="256" bestFit="1" customWidth="1"/>
    <col min="11041" max="11043" width="14.6640625" style="256" customWidth="1"/>
    <col min="11044" max="11044" width="15.88671875" style="256" bestFit="1" customWidth="1"/>
    <col min="11045" max="11045" width="22.109375" style="256" customWidth="1"/>
    <col min="11046" max="11049" width="14.6640625" style="256" customWidth="1"/>
    <col min="11050" max="11050" width="22.6640625" style="256" bestFit="1" customWidth="1"/>
    <col min="11051" max="11053" width="14.6640625" style="256" customWidth="1"/>
    <col min="11054" max="11054" width="15.88671875" style="256" bestFit="1" customWidth="1"/>
    <col min="11055" max="11055" width="22.33203125" style="256" customWidth="1"/>
    <col min="11056" max="11058" width="14.6640625" style="256" customWidth="1"/>
    <col min="11059" max="11059" width="22.44140625" style="256" customWidth="1"/>
    <col min="11060" max="11061" width="14.6640625" style="256" customWidth="1"/>
    <col min="11062" max="11062" width="18.5546875" style="256" customWidth="1"/>
    <col min="11063" max="11063" width="20.88671875" style="256" customWidth="1"/>
    <col min="11064" max="11064" width="19.109375" style="256" customWidth="1"/>
    <col min="11065" max="11082" width="14.6640625" style="256" customWidth="1"/>
    <col min="11083" max="11253" width="11.44140625" style="256"/>
    <col min="11254" max="11254" width="9.6640625" style="256" customWidth="1"/>
    <col min="11255" max="11255" width="37.5546875" style="256" customWidth="1"/>
    <col min="11256" max="11256" width="11.44140625" style="256"/>
    <col min="11257" max="11257" width="23.109375" style="256" customWidth="1"/>
    <col min="11258" max="11260" width="14.6640625" style="256" customWidth="1"/>
    <col min="11261" max="11261" width="22.44140625" style="256" customWidth="1"/>
    <col min="11262" max="11264" width="14.6640625" style="256" customWidth="1"/>
    <col min="11265" max="11265" width="18.109375" style="256" customWidth="1"/>
    <col min="11266" max="11266" width="22.88671875" style="256" customWidth="1"/>
    <col min="11267" max="11268" width="14.6640625" style="256" customWidth="1"/>
    <col min="11269" max="11270" width="16.88671875" style="256" customWidth="1"/>
    <col min="11271" max="11271" width="22.88671875" style="256" customWidth="1"/>
    <col min="11272" max="11273" width="14.6640625" style="256" customWidth="1"/>
    <col min="11274" max="11274" width="18.5546875" style="256" customWidth="1"/>
    <col min="11275" max="11275" width="18.88671875" style="256" customWidth="1"/>
    <col min="11276" max="11276" width="22.33203125" style="256" customWidth="1"/>
    <col min="11277" max="11278" width="14.6640625" style="256" customWidth="1"/>
    <col min="11279" max="11279" width="18.5546875" style="256" customWidth="1"/>
    <col min="11280" max="11280" width="18.109375" style="256" customWidth="1"/>
    <col min="11281" max="11281" width="23.5546875" style="256" customWidth="1"/>
    <col min="11282" max="11283" width="14.6640625" style="256" customWidth="1"/>
    <col min="11284" max="11285" width="15.88671875" style="256" bestFit="1" customWidth="1"/>
    <col min="11286" max="11286" width="21" style="256" customWidth="1"/>
    <col min="11287" max="11289" width="14.6640625" style="256" customWidth="1"/>
    <col min="11290" max="11290" width="16.33203125" style="256" bestFit="1" customWidth="1"/>
    <col min="11291" max="11291" width="22.33203125" style="256" customWidth="1"/>
    <col min="11292" max="11293" width="14.6640625" style="256" customWidth="1"/>
    <col min="11294" max="11294" width="16.5546875" style="256" customWidth="1"/>
    <col min="11295" max="11295" width="17.5546875" style="256" customWidth="1"/>
    <col min="11296" max="11296" width="22.6640625" style="256" bestFit="1" customWidth="1"/>
    <col min="11297" max="11299" width="14.6640625" style="256" customWidth="1"/>
    <col min="11300" max="11300" width="15.88671875" style="256" bestFit="1" customWidth="1"/>
    <col min="11301" max="11301" width="22.109375" style="256" customWidth="1"/>
    <col min="11302" max="11305" width="14.6640625" style="256" customWidth="1"/>
    <col min="11306" max="11306" width="22.6640625" style="256" bestFit="1" customWidth="1"/>
    <col min="11307" max="11309" width="14.6640625" style="256" customWidth="1"/>
    <col min="11310" max="11310" width="15.88671875" style="256" bestFit="1" customWidth="1"/>
    <col min="11311" max="11311" width="22.33203125" style="256" customWidth="1"/>
    <col min="11312" max="11314" width="14.6640625" style="256" customWidth="1"/>
    <col min="11315" max="11315" width="22.44140625" style="256" customWidth="1"/>
    <col min="11316" max="11317" width="14.6640625" style="256" customWidth="1"/>
    <col min="11318" max="11318" width="18.5546875" style="256" customWidth="1"/>
    <col min="11319" max="11319" width="20.88671875" style="256" customWidth="1"/>
    <col min="11320" max="11320" width="19.109375" style="256" customWidth="1"/>
    <col min="11321" max="11338" width="14.6640625" style="256" customWidth="1"/>
    <col min="11339" max="11509" width="11.44140625" style="256"/>
    <col min="11510" max="11510" width="9.6640625" style="256" customWidth="1"/>
    <col min="11511" max="11511" width="37.5546875" style="256" customWidth="1"/>
    <col min="11512" max="11512" width="11.44140625" style="256"/>
    <col min="11513" max="11513" width="23.109375" style="256" customWidth="1"/>
    <col min="11514" max="11516" width="14.6640625" style="256" customWidth="1"/>
    <col min="11517" max="11517" width="22.44140625" style="256" customWidth="1"/>
    <col min="11518" max="11520" width="14.6640625" style="256" customWidth="1"/>
    <col min="11521" max="11521" width="18.109375" style="256" customWidth="1"/>
    <col min="11522" max="11522" width="22.88671875" style="256" customWidth="1"/>
    <col min="11523" max="11524" width="14.6640625" style="256" customWidth="1"/>
    <col min="11525" max="11526" width="16.88671875" style="256" customWidth="1"/>
    <col min="11527" max="11527" width="22.88671875" style="256" customWidth="1"/>
    <col min="11528" max="11529" width="14.6640625" style="256" customWidth="1"/>
    <col min="11530" max="11530" width="18.5546875" style="256" customWidth="1"/>
    <col min="11531" max="11531" width="18.88671875" style="256" customWidth="1"/>
    <col min="11532" max="11532" width="22.33203125" style="256" customWidth="1"/>
    <col min="11533" max="11534" width="14.6640625" style="256" customWidth="1"/>
    <col min="11535" max="11535" width="18.5546875" style="256" customWidth="1"/>
    <col min="11536" max="11536" width="18.109375" style="256" customWidth="1"/>
    <col min="11537" max="11537" width="23.5546875" style="256" customWidth="1"/>
    <col min="11538" max="11539" width="14.6640625" style="256" customWidth="1"/>
    <col min="11540" max="11541" width="15.88671875" style="256" bestFit="1" customWidth="1"/>
    <col min="11542" max="11542" width="21" style="256" customWidth="1"/>
    <col min="11543" max="11545" width="14.6640625" style="256" customWidth="1"/>
    <col min="11546" max="11546" width="16.33203125" style="256" bestFit="1" customWidth="1"/>
    <col min="11547" max="11547" width="22.33203125" style="256" customWidth="1"/>
    <col min="11548" max="11549" width="14.6640625" style="256" customWidth="1"/>
    <col min="11550" max="11550" width="16.5546875" style="256" customWidth="1"/>
    <col min="11551" max="11551" width="17.5546875" style="256" customWidth="1"/>
    <col min="11552" max="11552" width="22.6640625" style="256" bestFit="1" customWidth="1"/>
    <col min="11553" max="11555" width="14.6640625" style="256" customWidth="1"/>
    <col min="11556" max="11556" width="15.88671875" style="256" bestFit="1" customWidth="1"/>
    <col min="11557" max="11557" width="22.109375" style="256" customWidth="1"/>
    <col min="11558" max="11561" width="14.6640625" style="256" customWidth="1"/>
    <col min="11562" max="11562" width="22.6640625" style="256" bestFit="1" customWidth="1"/>
    <col min="11563" max="11565" width="14.6640625" style="256" customWidth="1"/>
    <col min="11566" max="11566" width="15.88671875" style="256" bestFit="1" customWidth="1"/>
    <col min="11567" max="11567" width="22.33203125" style="256" customWidth="1"/>
    <col min="11568" max="11570" width="14.6640625" style="256" customWidth="1"/>
    <col min="11571" max="11571" width="22.44140625" style="256" customWidth="1"/>
    <col min="11572" max="11573" width="14.6640625" style="256" customWidth="1"/>
    <col min="11574" max="11574" width="18.5546875" style="256" customWidth="1"/>
    <col min="11575" max="11575" width="20.88671875" style="256" customWidth="1"/>
    <col min="11576" max="11576" width="19.109375" style="256" customWidth="1"/>
    <col min="11577" max="11594" width="14.6640625" style="256" customWidth="1"/>
    <col min="11595" max="11765" width="11.44140625" style="256"/>
    <col min="11766" max="11766" width="9.6640625" style="256" customWidth="1"/>
    <col min="11767" max="11767" width="37.5546875" style="256" customWidth="1"/>
    <col min="11768" max="11768" width="11.44140625" style="256"/>
    <col min="11769" max="11769" width="23.109375" style="256" customWidth="1"/>
    <col min="11770" max="11772" width="14.6640625" style="256" customWidth="1"/>
    <col min="11773" max="11773" width="22.44140625" style="256" customWidth="1"/>
    <col min="11774" max="11776" width="14.6640625" style="256" customWidth="1"/>
    <col min="11777" max="11777" width="18.109375" style="256" customWidth="1"/>
    <col min="11778" max="11778" width="22.88671875" style="256" customWidth="1"/>
    <col min="11779" max="11780" width="14.6640625" style="256" customWidth="1"/>
    <col min="11781" max="11782" width="16.88671875" style="256" customWidth="1"/>
    <col min="11783" max="11783" width="22.88671875" style="256" customWidth="1"/>
    <col min="11784" max="11785" width="14.6640625" style="256" customWidth="1"/>
    <col min="11786" max="11786" width="18.5546875" style="256" customWidth="1"/>
    <col min="11787" max="11787" width="18.88671875" style="256" customWidth="1"/>
    <col min="11788" max="11788" width="22.33203125" style="256" customWidth="1"/>
    <col min="11789" max="11790" width="14.6640625" style="256" customWidth="1"/>
    <col min="11791" max="11791" width="18.5546875" style="256" customWidth="1"/>
    <col min="11792" max="11792" width="18.109375" style="256" customWidth="1"/>
    <col min="11793" max="11793" width="23.5546875" style="256" customWidth="1"/>
    <col min="11794" max="11795" width="14.6640625" style="256" customWidth="1"/>
    <col min="11796" max="11797" width="15.88671875" style="256" bestFit="1" customWidth="1"/>
    <col min="11798" max="11798" width="21" style="256" customWidth="1"/>
    <col min="11799" max="11801" width="14.6640625" style="256" customWidth="1"/>
    <col min="11802" max="11802" width="16.33203125" style="256" bestFit="1" customWidth="1"/>
    <col min="11803" max="11803" width="22.33203125" style="256" customWidth="1"/>
    <col min="11804" max="11805" width="14.6640625" style="256" customWidth="1"/>
    <col min="11806" max="11806" width="16.5546875" style="256" customWidth="1"/>
    <col min="11807" max="11807" width="17.5546875" style="256" customWidth="1"/>
    <col min="11808" max="11808" width="22.6640625" style="256" bestFit="1" customWidth="1"/>
    <col min="11809" max="11811" width="14.6640625" style="256" customWidth="1"/>
    <col min="11812" max="11812" width="15.88671875" style="256" bestFit="1" customWidth="1"/>
    <col min="11813" max="11813" width="22.109375" style="256" customWidth="1"/>
    <col min="11814" max="11817" width="14.6640625" style="256" customWidth="1"/>
    <col min="11818" max="11818" width="22.6640625" style="256" bestFit="1" customWidth="1"/>
    <col min="11819" max="11821" width="14.6640625" style="256" customWidth="1"/>
    <col min="11822" max="11822" width="15.88671875" style="256" bestFit="1" customWidth="1"/>
    <col min="11823" max="11823" width="22.33203125" style="256" customWidth="1"/>
    <col min="11824" max="11826" width="14.6640625" style="256" customWidth="1"/>
    <col min="11827" max="11827" width="22.44140625" style="256" customWidth="1"/>
    <col min="11828" max="11829" width="14.6640625" style="256" customWidth="1"/>
    <col min="11830" max="11830" width="18.5546875" style="256" customWidth="1"/>
    <col min="11831" max="11831" width="20.88671875" style="256" customWidth="1"/>
    <col min="11832" max="11832" width="19.109375" style="256" customWidth="1"/>
    <col min="11833" max="11850" width="14.6640625" style="256" customWidth="1"/>
    <col min="11851" max="12021" width="11.44140625" style="256"/>
    <col min="12022" max="12022" width="9.6640625" style="256" customWidth="1"/>
    <col min="12023" max="12023" width="37.5546875" style="256" customWidth="1"/>
    <col min="12024" max="12024" width="11.44140625" style="256"/>
    <col min="12025" max="12025" width="23.109375" style="256" customWidth="1"/>
    <col min="12026" max="12028" width="14.6640625" style="256" customWidth="1"/>
    <col min="12029" max="12029" width="22.44140625" style="256" customWidth="1"/>
    <col min="12030" max="12032" width="14.6640625" style="256" customWidth="1"/>
    <col min="12033" max="12033" width="18.109375" style="256" customWidth="1"/>
    <col min="12034" max="12034" width="22.88671875" style="256" customWidth="1"/>
    <col min="12035" max="12036" width="14.6640625" style="256" customWidth="1"/>
    <col min="12037" max="12038" width="16.88671875" style="256" customWidth="1"/>
    <col min="12039" max="12039" width="22.88671875" style="256" customWidth="1"/>
    <col min="12040" max="12041" width="14.6640625" style="256" customWidth="1"/>
    <col min="12042" max="12042" width="18.5546875" style="256" customWidth="1"/>
    <col min="12043" max="12043" width="18.88671875" style="256" customWidth="1"/>
    <col min="12044" max="12044" width="22.33203125" style="256" customWidth="1"/>
    <col min="12045" max="12046" width="14.6640625" style="256" customWidth="1"/>
    <col min="12047" max="12047" width="18.5546875" style="256" customWidth="1"/>
    <col min="12048" max="12048" width="18.109375" style="256" customWidth="1"/>
    <col min="12049" max="12049" width="23.5546875" style="256" customWidth="1"/>
    <col min="12050" max="12051" width="14.6640625" style="256" customWidth="1"/>
    <col min="12052" max="12053" width="15.88671875" style="256" bestFit="1" customWidth="1"/>
    <col min="12054" max="12054" width="21" style="256" customWidth="1"/>
    <col min="12055" max="12057" width="14.6640625" style="256" customWidth="1"/>
    <col min="12058" max="12058" width="16.33203125" style="256" bestFit="1" customWidth="1"/>
    <col min="12059" max="12059" width="22.33203125" style="256" customWidth="1"/>
    <col min="12060" max="12061" width="14.6640625" style="256" customWidth="1"/>
    <col min="12062" max="12062" width="16.5546875" style="256" customWidth="1"/>
    <col min="12063" max="12063" width="17.5546875" style="256" customWidth="1"/>
    <col min="12064" max="12064" width="22.6640625" style="256" bestFit="1" customWidth="1"/>
    <col min="12065" max="12067" width="14.6640625" style="256" customWidth="1"/>
    <col min="12068" max="12068" width="15.88671875" style="256" bestFit="1" customWidth="1"/>
    <col min="12069" max="12069" width="22.109375" style="256" customWidth="1"/>
    <col min="12070" max="12073" width="14.6640625" style="256" customWidth="1"/>
    <col min="12074" max="12074" width="22.6640625" style="256" bestFit="1" customWidth="1"/>
    <col min="12075" max="12077" width="14.6640625" style="256" customWidth="1"/>
    <col min="12078" max="12078" width="15.88671875" style="256" bestFit="1" customWidth="1"/>
    <col min="12079" max="12079" width="22.33203125" style="256" customWidth="1"/>
    <col min="12080" max="12082" width="14.6640625" style="256" customWidth="1"/>
    <col min="12083" max="12083" width="22.44140625" style="256" customWidth="1"/>
    <col min="12084" max="12085" width="14.6640625" style="256" customWidth="1"/>
    <col min="12086" max="12086" width="18.5546875" style="256" customWidth="1"/>
    <col min="12087" max="12087" width="20.88671875" style="256" customWidth="1"/>
    <col min="12088" max="12088" width="19.109375" style="256" customWidth="1"/>
    <col min="12089" max="12106" width="14.6640625" style="256" customWidth="1"/>
    <col min="12107" max="12277" width="11.44140625" style="256"/>
    <col min="12278" max="12278" width="9.6640625" style="256" customWidth="1"/>
    <col min="12279" max="12279" width="37.5546875" style="256" customWidth="1"/>
    <col min="12280" max="12280" width="11.44140625" style="256"/>
    <col min="12281" max="12281" width="23.109375" style="256" customWidth="1"/>
    <col min="12282" max="12284" width="14.6640625" style="256" customWidth="1"/>
    <col min="12285" max="12285" width="22.44140625" style="256" customWidth="1"/>
    <col min="12286" max="12288" width="14.6640625" style="256" customWidth="1"/>
    <col min="12289" max="12289" width="18.109375" style="256" customWidth="1"/>
    <col min="12290" max="12290" width="22.88671875" style="256" customWidth="1"/>
    <col min="12291" max="12292" width="14.6640625" style="256" customWidth="1"/>
    <col min="12293" max="12294" width="16.88671875" style="256" customWidth="1"/>
    <col min="12295" max="12295" width="22.88671875" style="256" customWidth="1"/>
    <col min="12296" max="12297" width="14.6640625" style="256" customWidth="1"/>
    <col min="12298" max="12298" width="18.5546875" style="256" customWidth="1"/>
    <col min="12299" max="12299" width="18.88671875" style="256" customWidth="1"/>
    <col min="12300" max="12300" width="22.33203125" style="256" customWidth="1"/>
    <col min="12301" max="12302" width="14.6640625" style="256" customWidth="1"/>
    <col min="12303" max="12303" width="18.5546875" style="256" customWidth="1"/>
    <col min="12304" max="12304" width="18.109375" style="256" customWidth="1"/>
    <col min="12305" max="12305" width="23.5546875" style="256" customWidth="1"/>
    <col min="12306" max="12307" width="14.6640625" style="256" customWidth="1"/>
    <col min="12308" max="12309" width="15.88671875" style="256" bestFit="1" customWidth="1"/>
    <col min="12310" max="12310" width="21" style="256" customWidth="1"/>
    <col min="12311" max="12313" width="14.6640625" style="256" customWidth="1"/>
    <col min="12314" max="12314" width="16.33203125" style="256" bestFit="1" customWidth="1"/>
    <col min="12315" max="12315" width="22.33203125" style="256" customWidth="1"/>
    <col min="12316" max="12317" width="14.6640625" style="256" customWidth="1"/>
    <col min="12318" max="12318" width="16.5546875" style="256" customWidth="1"/>
    <col min="12319" max="12319" width="17.5546875" style="256" customWidth="1"/>
    <col min="12320" max="12320" width="22.6640625" style="256" bestFit="1" customWidth="1"/>
    <col min="12321" max="12323" width="14.6640625" style="256" customWidth="1"/>
    <col min="12324" max="12324" width="15.88671875" style="256" bestFit="1" customWidth="1"/>
    <col min="12325" max="12325" width="22.109375" style="256" customWidth="1"/>
    <col min="12326" max="12329" width="14.6640625" style="256" customWidth="1"/>
    <col min="12330" max="12330" width="22.6640625" style="256" bestFit="1" customWidth="1"/>
    <col min="12331" max="12333" width="14.6640625" style="256" customWidth="1"/>
    <col min="12334" max="12334" width="15.88671875" style="256" bestFit="1" customWidth="1"/>
    <col min="12335" max="12335" width="22.33203125" style="256" customWidth="1"/>
    <col min="12336" max="12338" width="14.6640625" style="256" customWidth="1"/>
    <col min="12339" max="12339" width="22.44140625" style="256" customWidth="1"/>
    <col min="12340" max="12341" width="14.6640625" style="256" customWidth="1"/>
    <col min="12342" max="12342" width="18.5546875" style="256" customWidth="1"/>
    <col min="12343" max="12343" width="20.88671875" style="256" customWidth="1"/>
    <col min="12344" max="12344" width="19.109375" style="256" customWidth="1"/>
    <col min="12345" max="12362" width="14.6640625" style="256" customWidth="1"/>
    <col min="12363" max="12533" width="11.44140625" style="256"/>
    <col min="12534" max="12534" width="9.6640625" style="256" customWidth="1"/>
    <col min="12535" max="12535" width="37.5546875" style="256" customWidth="1"/>
    <col min="12536" max="12536" width="11.44140625" style="256"/>
    <col min="12537" max="12537" width="23.109375" style="256" customWidth="1"/>
    <col min="12538" max="12540" width="14.6640625" style="256" customWidth="1"/>
    <col min="12541" max="12541" width="22.44140625" style="256" customWidth="1"/>
    <col min="12542" max="12544" width="14.6640625" style="256" customWidth="1"/>
    <col min="12545" max="12545" width="18.109375" style="256" customWidth="1"/>
    <col min="12546" max="12546" width="22.88671875" style="256" customWidth="1"/>
    <col min="12547" max="12548" width="14.6640625" style="256" customWidth="1"/>
    <col min="12549" max="12550" width="16.88671875" style="256" customWidth="1"/>
    <col min="12551" max="12551" width="22.88671875" style="256" customWidth="1"/>
    <col min="12552" max="12553" width="14.6640625" style="256" customWidth="1"/>
    <col min="12554" max="12554" width="18.5546875" style="256" customWidth="1"/>
    <col min="12555" max="12555" width="18.88671875" style="256" customWidth="1"/>
    <col min="12556" max="12556" width="22.33203125" style="256" customWidth="1"/>
    <col min="12557" max="12558" width="14.6640625" style="256" customWidth="1"/>
    <col min="12559" max="12559" width="18.5546875" style="256" customWidth="1"/>
    <col min="12560" max="12560" width="18.109375" style="256" customWidth="1"/>
    <col min="12561" max="12561" width="23.5546875" style="256" customWidth="1"/>
    <col min="12562" max="12563" width="14.6640625" style="256" customWidth="1"/>
    <col min="12564" max="12565" width="15.88671875" style="256" bestFit="1" customWidth="1"/>
    <col min="12566" max="12566" width="21" style="256" customWidth="1"/>
    <col min="12567" max="12569" width="14.6640625" style="256" customWidth="1"/>
    <col min="12570" max="12570" width="16.33203125" style="256" bestFit="1" customWidth="1"/>
    <col min="12571" max="12571" width="22.33203125" style="256" customWidth="1"/>
    <col min="12572" max="12573" width="14.6640625" style="256" customWidth="1"/>
    <col min="12574" max="12574" width="16.5546875" style="256" customWidth="1"/>
    <col min="12575" max="12575" width="17.5546875" style="256" customWidth="1"/>
    <col min="12576" max="12576" width="22.6640625" style="256" bestFit="1" customWidth="1"/>
    <col min="12577" max="12579" width="14.6640625" style="256" customWidth="1"/>
    <col min="12580" max="12580" width="15.88671875" style="256" bestFit="1" customWidth="1"/>
    <col min="12581" max="12581" width="22.109375" style="256" customWidth="1"/>
    <col min="12582" max="12585" width="14.6640625" style="256" customWidth="1"/>
    <col min="12586" max="12586" width="22.6640625" style="256" bestFit="1" customWidth="1"/>
    <col min="12587" max="12589" width="14.6640625" style="256" customWidth="1"/>
    <col min="12590" max="12590" width="15.88671875" style="256" bestFit="1" customWidth="1"/>
    <col min="12591" max="12591" width="22.33203125" style="256" customWidth="1"/>
    <col min="12592" max="12594" width="14.6640625" style="256" customWidth="1"/>
    <col min="12595" max="12595" width="22.44140625" style="256" customWidth="1"/>
    <col min="12596" max="12597" width="14.6640625" style="256" customWidth="1"/>
    <col min="12598" max="12598" width="18.5546875" style="256" customWidth="1"/>
    <col min="12599" max="12599" width="20.88671875" style="256" customWidth="1"/>
    <col min="12600" max="12600" width="19.109375" style="256" customWidth="1"/>
    <col min="12601" max="12618" width="14.6640625" style="256" customWidth="1"/>
    <col min="12619" max="12789" width="11.44140625" style="256"/>
    <col min="12790" max="12790" width="9.6640625" style="256" customWidth="1"/>
    <col min="12791" max="12791" width="37.5546875" style="256" customWidth="1"/>
    <col min="12792" max="12792" width="11.44140625" style="256"/>
    <col min="12793" max="12793" width="23.109375" style="256" customWidth="1"/>
    <col min="12794" max="12796" width="14.6640625" style="256" customWidth="1"/>
    <col min="12797" max="12797" width="22.44140625" style="256" customWidth="1"/>
    <col min="12798" max="12800" width="14.6640625" style="256" customWidth="1"/>
    <col min="12801" max="12801" width="18.109375" style="256" customWidth="1"/>
    <col min="12802" max="12802" width="22.88671875" style="256" customWidth="1"/>
    <col min="12803" max="12804" width="14.6640625" style="256" customWidth="1"/>
    <col min="12805" max="12806" width="16.88671875" style="256" customWidth="1"/>
    <col min="12807" max="12807" width="22.88671875" style="256" customWidth="1"/>
    <col min="12808" max="12809" width="14.6640625" style="256" customWidth="1"/>
    <col min="12810" max="12810" width="18.5546875" style="256" customWidth="1"/>
    <col min="12811" max="12811" width="18.88671875" style="256" customWidth="1"/>
    <col min="12812" max="12812" width="22.33203125" style="256" customWidth="1"/>
    <col min="12813" max="12814" width="14.6640625" style="256" customWidth="1"/>
    <col min="12815" max="12815" width="18.5546875" style="256" customWidth="1"/>
    <col min="12816" max="12816" width="18.109375" style="256" customWidth="1"/>
    <col min="12817" max="12817" width="23.5546875" style="256" customWidth="1"/>
    <col min="12818" max="12819" width="14.6640625" style="256" customWidth="1"/>
    <col min="12820" max="12821" width="15.88671875" style="256" bestFit="1" customWidth="1"/>
    <col min="12822" max="12822" width="21" style="256" customWidth="1"/>
    <col min="12823" max="12825" width="14.6640625" style="256" customWidth="1"/>
    <col min="12826" max="12826" width="16.33203125" style="256" bestFit="1" customWidth="1"/>
    <col min="12827" max="12827" width="22.33203125" style="256" customWidth="1"/>
    <col min="12828" max="12829" width="14.6640625" style="256" customWidth="1"/>
    <col min="12830" max="12830" width="16.5546875" style="256" customWidth="1"/>
    <col min="12831" max="12831" width="17.5546875" style="256" customWidth="1"/>
    <col min="12832" max="12832" width="22.6640625" style="256" bestFit="1" customWidth="1"/>
    <col min="12833" max="12835" width="14.6640625" style="256" customWidth="1"/>
    <col min="12836" max="12836" width="15.88671875" style="256" bestFit="1" customWidth="1"/>
    <col min="12837" max="12837" width="22.109375" style="256" customWidth="1"/>
    <col min="12838" max="12841" width="14.6640625" style="256" customWidth="1"/>
    <col min="12842" max="12842" width="22.6640625" style="256" bestFit="1" customWidth="1"/>
    <col min="12843" max="12845" width="14.6640625" style="256" customWidth="1"/>
    <col min="12846" max="12846" width="15.88671875" style="256" bestFit="1" customWidth="1"/>
    <col min="12847" max="12847" width="22.33203125" style="256" customWidth="1"/>
    <col min="12848" max="12850" width="14.6640625" style="256" customWidth="1"/>
    <col min="12851" max="12851" width="22.44140625" style="256" customWidth="1"/>
    <col min="12852" max="12853" width="14.6640625" style="256" customWidth="1"/>
    <col min="12854" max="12854" width="18.5546875" style="256" customWidth="1"/>
    <col min="12855" max="12855" width="20.88671875" style="256" customWidth="1"/>
    <col min="12856" max="12856" width="19.109375" style="256" customWidth="1"/>
    <col min="12857" max="12874" width="14.6640625" style="256" customWidth="1"/>
    <col min="12875" max="13045" width="11.44140625" style="256"/>
    <col min="13046" max="13046" width="9.6640625" style="256" customWidth="1"/>
    <col min="13047" max="13047" width="37.5546875" style="256" customWidth="1"/>
    <col min="13048" max="13048" width="11.44140625" style="256"/>
    <col min="13049" max="13049" width="23.109375" style="256" customWidth="1"/>
    <col min="13050" max="13052" width="14.6640625" style="256" customWidth="1"/>
    <col min="13053" max="13053" width="22.44140625" style="256" customWidth="1"/>
    <col min="13054" max="13056" width="14.6640625" style="256" customWidth="1"/>
    <col min="13057" max="13057" width="18.109375" style="256" customWidth="1"/>
    <col min="13058" max="13058" width="22.88671875" style="256" customWidth="1"/>
    <col min="13059" max="13060" width="14.6640625" style="256" customWidth="1"/>
    <col min="13061" max="13062" width="16.88671875" style="256" customWidth="1"/>
    <col min="13063" max="13063" width="22.88671875" style="256" customWidth="1"/>
    <col min="13064" max="13065" width="14.6640625" style="256" customWidth="1"/>
    <col min="13066" max="13066" width="18.5546875" style="256" customWidth="1"/>
    <col min="13067" max="13067" width="18.88671875" style="256" customWidth="1"/>
    <col min="13068" max="13068" width="22.33203125" style="256" customWidth="1"/>
    <col min="13069" max="13070" width="14.6640625" style="256" customWidth="1"/>
    <col min="13071" max="13071" width="18.5546875" style="256" customWidth="1"/>
    <col min="13072" max="13072" width="18.109375" style="256" customWidth="1"/>
    <col min="13073" max="13073" width="23.5546875" style="256" customWidth="1"/>
    <col min="13074" max="13075" width="14.6640625" style="256" customWidth="1"/>
    <col min="13076" max="13077" width="15.88671875" style="256" bestFit="1" customWidth="1"/>
    <col min="13078" max="13078" width="21" style="256" customWidth="1"/>
    <col min="13079" max="13081" width="14.6640625" style="256" customWidth="1"/>
    <col min="13082" max="13082" width="16.33203125" style="256" bestFit="1" customWidth="1"/>
    <col min="13083" max="13083" width="22.33203125" style="256" customWidth="1"/>
    <col min="13084" max="13085" width="14.6640625" style="256" customWidth="1"/>
    <col min="13086" max="13086" width="16.5546875" style="256" customWidth="1"/>
    <col min="13087" max="13087" width="17.5546875" style="256" customWidth="1"/>
    <col min="13088" max="13088" width="22.6640625" style="256" bestFit="1" customWidth="1"/>
    <col min="13089" max="13091" width="14.6640625" style="256" customWidth="1"/>
    <col min="13092" max="13092" width="15.88671875" style="256" bestFit="1" customWidth="1"/>
    <col min="13093" max="13093" width="22.109375" style="256" customWidth="1"/>
    <col min="13094" max="13097" width="14.6640625" style="256" customWidth="1"/>
    <col min="13098" max="13098" width="22.6640625" style="256" bestFit="1" customWidth="1"/>
    <col min="13099" max="13101" width="14.6640625" style="256" customWidth="1"/>
    <col min="13102" max="13102" width="15.88671875" style="256" bestFit="1" customWidth="1"/>
    <col min="13103" max="13103" width="22.33203125" style="256" customWidth="1"/>
    <col min="13104" max="13106" width="14.6640625" style="256" customWidth="1"/>
    <col min="13107" max="13107" width="22.44140625" style="256" customWidth="1"/>
    <col min="13108" max="13109" width="14.6640625" style="256" customWidth="1"/>
    <col min="13110" max="13110" width="18.5546875" style="256" customWidth="1"/>
    <col min="13111" max="13111" width="20.88671875" style="256" customWidth="1"/>
    <col min="13112" max="13112" width="19.109375" style="256" customWidth="1"/>
    <col min="13113" max="13130" width="14.6640625" style="256" customWidth="1"/>
    <col min="13131" max="13301" width="11.44140625" style="256"/>
    <col min="13302" max="13302" width="9.6640625" style="256" customWidth="1"/>
    <col min="13303" max="13303" width="37.5546875" style="256" customWidth="1"/>
    <col min="13304" max="13304" width="11.44140625" style="256"/>
    <col min="13305" max="13305" width="23.109375" style="256" customWidth="1"/>
    <col min="13306" max="13308" width="14.6640625" style="256" customWidth="1"/>
    <col min="13309" max="13309" width="22.44140625" style="256" customWidth="1"/>
    <col min="13310" max="13312" width="14.6640625" style="256" customWidth="1"/>
    <col min="13313" max="13313" width="18.109375" style="256" customWidth="1"/>
    <col min="13314" max="13314" width="22.88671875" style="256" customWidth="1"/>
    <col min="13315" max="13316" width="14.6640625" style="256" customWidth="1"/>
    <col min="13317" max="13318" width="16.88671875" style="256" customWidth="1"/>
    <col min="13319" max="13319" width="22.88671875" style="256" customWidth="1"/>
    <col min="13320" max="13321" width="14.6640625" style="256" customWidth="1"/>
    <col min="13322" max="13322" width="18.5546875" style="256" customWidth="1"/>
    <col min="13323" max="13323" width="18.88671875" style="256" customWidth="1"/>
    <col min="13324" max="13324" width="22.33203125" style="256" customWidth="1"/>
    <col min="13325" max="13326" width="14.6640625" style="256" customWidth="1"/>
    <col min="13327" max="13327" width="18.5546875" style="256" customWidth="1"/>
    <col min="13328" max="13328" width="18.109375" style="256" customWidth="1"/>
    <col min="13329" max="13329" width="23.5546875" style="256" customWidth="1"/>
    <col min="13330" max="13331" width="14.6640625" style="256" customWidth="1"/>
    <col min="13332" max="13333" width="15.88671875" style="256" bestFit="1" customWidth="1"/>
    <col min="13334" max="13334" width="21" style="256" customWidth="1"/>
    <col min="13335" max="13337" width="14.6640625" style="256" customWidth="1"/>
    <col min="13338" max="13338" width="16.33203125" style="256" bestFit="1" customWidth="1"/>
    <col min="13339" max="13339" width="22.33203125" style="256" customWidth="1"/>
    <col min="13340" max="13341" width="14.6640625" style="256" customWidth="1"/>
    <col min="13342" max="13342" width="16.5546875" style="256" customWidth="1"/>
    <col min="13343" max="13343" width="17.5546875" style="256" customWidth="1"/>
    <col min="13344" max="13344" width="22.6640625" style="256" bestFit="1" customWidth="1"/>
    <col min="13345" max="13347" width="14.6640625" style="256" customWidth="1"/>
    <col min="13348" max="13348" width="15.88671875" style="256" bestFit="1" customWidth="1"/>
    <col min="13349" max="13349" width="22.109375" style="256" customWidth="1"/>
    <col min="13350" max="13353" width="14.6640625" style="256" customWidth="1"/>
    <col min="13354" max="13354" width="22.6640625" style="256" bestFit="1" customWidth="1"/>
    <col min="13355" max="13357" width="14.6640625" style="256" customWidth="1"/>
    <col min="13358" max="13358" width="15.88671875" style="256" bestFit="1" customWidth="1"/>
    <col min="13359" max="13359" width="22.33203125" style="256" customWidth="1"/>
    <col min="13360" max="13362" width="14.6640625" style="256" customWidth="1"/>
    <col min="13363" max="13363" width="22.44140625" style="256" customWidth="1"/>
    <col min="13364" max="13365" width="14.6640625" style="256" customWidth="1"/>
    <col min="13366" max="13366" width="18.5546875" style="256" customWidth="1"/>
    <col min="13367" max="13367" width="20.88671875" style="256" customWidth="1"/>
    <col min="13368" max="13368" width="19.109375" style="256" customWidth="1"/>
    <col min="13369" max="13386" width="14.6640625" style="256" customWidth="1"/>
    <col min="13387" max="13557" width="11.44140625" style="256"/>
    <col min="13558" max="13558" width="9.6640625" style="256" customWidth="1"/>
    <col min="13559" max="13559" width="37.5546875" style="256" customWidth="1"/>
    <col min="13560" max="13560" width="11.44140625" style="256"/>
    <col min="13561" max="13561" width="23.109375" style="256" customWidth="1"/>
    <col min="13562" max="13564" width="14.6640625" style="256" customWidth="1"/>
    <col min="13565" max="13565" width="22.44140625" style="256" customWidth="1"/>
    <col min="13566" max="13568" width="14.6640625" style="256" customWidth="1"/>
    <col min="13569" max="13569" width="18.109375" style="256" customWidth="1"/>
    <col min="13570" max="13570" width="22.88671875" style="256" customWidth="1"/>
    <col min="13571" max="13572" width="14.6640625" style="256" customWidth="1"/>
    <col min="13573" max="13574" width="16.88671875" style="256" customWidth="1"/>
    <col min="13575" max="13575" width="22.88671875" style="256" customWidth="1"/>
    <col min="13576" max="13577" width="14.6640625" style="256" customWidth="1"/>
    <col min="13578" max="13578" width="18.5546875" style="256" customWidth="1"/>
    <col min="13579" max="13579" width="18.88671875" style="256" customWidth="1"/>
    <col min="13580" max="13580" width="22.33203125" style="256" customWidth="1"/>
    <col min="13581" max="13582" width="14.6640625" style="256" customWidth="1"/>
    <col min="13583" max="13583" width="18.5546875" style="256" customWidth="1"/>
    <col min="13584" max="13584" width="18.109375" style="256" customWidth="1"/>
    <col min="13585" max="13585" width="23.5546875" style="256" customWidth="1"/>
    <col min="13586" max="13587" width="14.6640625" style="256" customWidth="1"/>
    <col min="13588" max="13589" width="15.88671875" style="256" bestFit="1" customWidth="1"/>
    <col min="13590" max="13590" width="21" style="256" customWidth="1"/>
    <col min="13591" max="13593" width="14.6640625" style="256" customWidth="1"/>
    <col min="13594" max="13594" width="16.33203125" style="256" bestFit="1" customWidth="1"/>
    <col min="13595" max="13595" width="22.33203125" style="256" customWidth="1"/>
    <col min="13596" max="13597" width="14.6640625" style="256" customWidth="1"/>
    <col min="13598" max="13598" width="16.5546875" style="256" customWidth="1"/>
    <col min="13599" max="13599" width="17.5546875" style="256" customWidth="1"/>
    <col min="13600" max="13600" width="22.6640625" style="256" bestFit="1" customWidth="1"/>
    <col min="13601" max="13603" width="14.6640625" style="256" customWidth="1"/>
    <col min="13604" max="13604" width="15.88671875" style="256" bestFit="1" customWidth="1"/>
    <col min="13605" max="13605" width="22.109375" style="256" customWidth="1"/>
    <col min="13606" max="13609" width="14.6640625" style="256" customWidth="1"/>
    <col min="13610" max="13610" width="22.6640625" style="256" bestFit="1" customWidth="1"/>
    <col min="13611" max="13613" width="14.6640625" style="256" customWidth="1"/>
    <col min="13614" max="13614" width="15.88671875" style="256" bestFit="1" customWidth="1"/>
    <col min="13615" max="13615" width="22.33203125" style="256" customWidth="1"/>
    <col min="13616" max="13618" width="14.6640625" style="256" customWidth="1"/>
    <col min="13619" max="13619" width="22.44140625" style="256" customWidth="1"/>
    <col min="13620" max="13621" width="14.6640625" style="256" customWidth="1"/>
    <col min="13622" max="13622" width="18.5546875" style="256" customWidth="1"/>
    <col min="13623" max="13623" width="20.88671875" style="256" customWidth="1"/>
    <col min="13624" max="13624" width="19.109375" style="256" customWidth="1"/>
    <col min="13625" max="13642" width="14.6640625" style="256" customWidth="1"/>
    <col min="13643" max="13813" width="11.44140625" style="256"/>
    <col min="13814" max="13814" width="9.6640625" style="256" customWidth="1"/>
    <col min="13815" max="13815" width="37.5546875" style="256" customWidth="1"/>
    <col min="13816" max="13816" width="11.44140625" style="256"/>
    <col min="13817" max="13817" width="23.109375" style="256" customWidth="1"/>
    <col min="13818" max="13820" width="14.6640625" style="256" customWidth="1"/>
    <col min="13821" max="13821" width="22.44140625" style="256" customWidth="1"/>
    <col min="13822" max="13824" width="14.6640625" style="256" customWidth="1"/>
    <col min="13825" max="13825" width="18.109375" style="256" customWidth="1"/>
    <col min="13826" max="13826" width="22.88671875" style="256" customWidth="1"/>
    <col min="13827" max="13828" width="14.6640625" style="256" customWidth="1"/>
    <col min="13829" max="13830" width="16.88671875" style="256" customWidth="1"/>
    <col min="13831" max="13831" width="22.88671875" style="256" customWidth="1"/>
    <col min="13832" max="13833" width="14.6640625" style="256" customWidth="1"/>
    <col min="13834" max="13834" width="18.5546875" style="256" customWidth="1"/>
    <col min="13835" max="13835" width="18.88671875" style="256" customWidth="1"/>
    <col min="13836" max="13836" width="22.33203125" style="256" customWidth="1"/>
    <col min="13837" max="13838" width="14.6640625" style="256" customWidth="1"/>
    <col min="13839" max="13839" width="18.5546875" style="256" customWidth="1"/>
    <col min="13840" max="13840" width="18.109375" style="256" customWidth="1"/>
    <col min="13841" max="13841" width="23.5546875" style="256" customWidth="1"/>
    <col min="13842" max="13843" width="14.6640625" style="256" customWidth="1"/>
    <col min="13844" max="13845" width="15.88671875" style="256" bestFit="1" customWidth="1"/>
    <col min="13846" max="13846" width="21" style="256" customWidth="1"/>
    <col min="13847" max="13849" width="14.6640625" style="256" customWidth="1"/>
    <col min="13850" max="13850" width="16.33203125" style="256" bestFit="1" customWidth="1"/>
    <col min="13851" max="13851" width="22.33203125" style="256" customWidth="1"/>
    <col min="13852" max="13853" width="14.6640625" style="256" customWidth="1"/>
    <col min="13854" max="13854" width="16.5546875" style="256" customWidth="1"/>
    <col min="13855" max="13855" width="17.5546875" style="256" customWidth="1"/>
    <col min="13856" max="13856" width="22.6640625" style="256" bestFit="1" customWidth="1"/>
    <col min="13857" max="13859" width="14.6640625" style="256" customWidth="1"/>
    <col min="13860" max="13860" width="15.88671875" style="256" bestFit="1" customWidth="1"/>
    <col min="13861" max="13861" width="22.109375" style="256" customWidth="1"/>
    <col min="13862" max="13865" width="14.6640625" style="256" customWidth="1"/>
    <col min="13866" max="13866" width="22.6640625" style="256" bestFit="1" customWidth="1"/>
    <col min="13867" max="13869" width="14.6640625" style="256" customWidth="1"/>
    <col min="13870" max="13870" width="15.88671875" style="256" bestFit="1" customWidth="1"/>
    <col min="13871" max="13871" width="22.33203125" style="256" customWidth="1"/>
    <col min="13872" max="13874" width="14.6640625" style="256" customWidth="1"/>
    <col min="13875" max="13875" width="22.44140625" style="256" customWidth="1"/>
    <col min="13876" max="13877" width="14.6640625" style="256" customWidth="1"/>
    <col min="13878" max="13878" width="18.5546875" style="256" customWidth="1"/>
    <col min="13879" max="13879" width="20.88671875" style="256" customWidth="1"/>
    <col min="13880" max="13880" width="19.109375" style="256" customWidth="1"/>
    <col min="13881" max="13898" width="14.6640625" style="256" customWidth="1"/>
    <col min="13899" max="14069" width="11.44140625" style="256"/>
    <col min="14070" max="14070" width="9.6640625" style="256" customWidth="1"/>
    <col min="14071" max="14071" width="37.5546875" style="256" customWidth="1"/>
    <col min="14072" max="14072" width="11.44140625" style="256"/>
    <col min="14073" max="14073" width="23.109375" style="256" customWidth="1"/>
    <col min="14074" max="14076" width="14.6640625" style="256" customWidth="1"/>
    <col min="14077" max="14077" width="22.44140625" style="256" customWidth="1"/>
    <col min="14078" max="14080" width="14.6640625" style="256" customWidth="1"/>
    <col min="14081" max="14081" width="18.109375" style="256" customWidth="1"/>
    <col min="14082" max="14082" width="22.88671875" style="256" customWidth="1"/>
    <col min="14083" max="14084" width="14.6640625" style="256" customWidth="1"/>
    <col min="14085" max="14086" width="16.88671875" style="256" customWidth="1"/>
    <col min="14087" max="14087" width="22.88671875" style="256" customWidth="1"/>
    <col min="14088" max="14089" width="14.6640625" style="256" customWidth="1"/>
    <col min="14090" max="14090" width="18.5546875" style="256" customWidth="1"/>
    <col min="14091" max="14091" width="18.88671875" style="256" customWidth="1"/>
    <col min="14092" max="14092" width="22.33203125" style="256" customWidth="1"/>
    <col min="14093" max="14094" width="14.6640625" style="256" customWidth="1"/>
    <col min="14095" max="14095" width="18.5546875" style="256" customWidth="1"/>
    <col min="14096" max="14096" width="18.109375" style="256" customWidth="1"/>
    <col min="14097" max="14097" width="23.5546875" style="256" customWidth="1"/>
    <col min="14098" max="14099" width="14.6640625" style="256" customWidth="1"/>
    <col min="14100" max="14101" width="15.88671875" style="256" bestFit="1" customWidth="1"/>
    <col min="14102" max="14102" width="21" style="256" customWidth="1"/>
    <col min="14103" max="14105" width="14.6640625" style="256" customWidth="1"/>
    <col min="14106" max="14106" width="16.33203125" style="256" bestFit="1" customWidth="1"/>
    <col min="14107" max="14107" width="22.33203125" style="256" customWidth="1"/>
    <col min="14108" max="14109" width="14.6640625" style="256" customWidth="1"/>
    <col min="14110" max="14110" width="16.5546875" style="256" customWidth="1"/>
    <col min="14111" max="14111" width="17.5546875" style="256" customWidth="1"/>
    <col min="14112" max="14112" width="22.6640625" style="256" bestFit="1" customWidth="1"/>
    <col min="14113" max="14115" width="14.6640625" style="256" customWidth="1"/>
    <col min="14116" max="14116" width="15.88671875" style="256" bestFit="1" customWidth="1"/>
    <col min="14117" max="14117" width="22.109375" style="256" customWidth="1"/>
    <col min="14118" max="14121" width="14.6640625" style="256" customWidth="1"/>
    <col min="14122" max="14122" width="22.6640625" style="256" bestFit="1" customWidth="1"/>
    <col min="14123" max="14125" width="14.6640625" style="256" customWidth="1"/>
    <col min="14126" max="14126" width="15.88671875" style="256" bestFit="1" customWidth="1"/>
    <col min="14127" max="14127" width="22.33203125" style="256" customWidth="1"/>
    <col min="14128" max="14130" width="14.6640625" style="256" customWidth="1"/>
    <col min="14131" max="14131" width="22.44140625" style="256" customWidth="1"/>
    <col min="14132" max="14133" width="14.6640625" style="256" customWidth="1"/>
    <col min="14134" max="14134" width="18.5546875" style="256" customWidth="1"/>
    <col min="14135" max="14135" width="20.88671875" style="256" customWidth="1"/>
    <col min="14136" max="14136" width="19.109375" style="256" customWidth="1"/>
    <col min="14137" max="14154" width="14.6640625" style="256" customWidth="1"/>
    <col min="14155" max="14325" width="11.44140625" style="256"/>
    <col min="14326" max="14326" width="9.6640625" style="256" customWidth="1"/>
    <col min="14327" max="14327" width="37.5546875" style="256" customWidth="1"/>
    <col min="14328" max="14328" width="11.44140625" style="256"/>
    <col min="14329" max="14329" width="23.109375" style="256" customWidth="1"/>
    <col min="14330" max="14332" width="14.6640625" style="256" customWidth="1"/>
    <col min="14333" max="14333" width="22.44140625" style="256" customWidth="1"/>
    <col min="14334" max="14336" width="14.6640625" style="256" customWidth="1"/>
    <col min="14337" max="14337" width="18.109375" style="256" customWidth="1"/>
    <col min="14338" max="14338" width="22.88671875" style="256" customWidth="1"/>
    <col min="14339" max="14340" width="14.6640625" style="256" customWidth="1"/>
    <col min="14341" max="14342" width="16.88671875" style="256" customWidth="1"/>
    <col min="14343" max="14343" width="22.88671875" style="256" customWidth="1"/>
    <col min="14344" max="14345" width="14.6640625" style="256" customWidth="1"/>
    <col min="14346" max="14346" width="18.5546875" style="256" customWidth="1"/>
    <col min="14347" max="14347" width="18.88671875" style="256" customWidth="1"/>
    <col min="14348" max="14348" width="22.33203125" style="256" customWidth="1"/>
    <col min="14349" max="14350" width="14.6640625" style="256" customWidth="1"/>
    <col min="14351" max="14351" width="18.5546875" style="256" customWidth="1"/>
    <col min="14352" max="14352" width="18.109375" style="256" customWidth="1"/>
    <col min="14353" max="14353" width="23.5546875" style="256" customWidth="1"/>
    <col min="14354" max="14355" width="14.6640625" style="256" customWidth="1"/>
    <col min="14356" max="14357" width="15.88671875" style="256" bestFit="1" customWidth="1"/>
    <col min="14358" max="14358" width="21" style="256" customWidth="1"/>
    <col min="14359" max="14361" width="14.6640625" style="256" customWidth="1"/>
    <col min="14362" max="14362" width="16.33203125" style="256" bestFit="1" customWidth="1"/>
    <col min="14363" max="14363" width="22.33203125" style="256" customWidth="1"/>
    <col min="14364" max="14365" width="14.6640625" style="256" customWidth="1"/>
    <col min="14366" max="14366" width="16.5546875" style="256" customWidth="1"/>
    <col min="14367" max="14367" width="17.5546875" style="256" customWidth="1"/>
    <col min="14368" max="14368" width="22.6640625" style="256" bestFit="1" customWidth="1"/>
    <col min="14369" max="14371" width="14.6640625" style="256" customWidth="1"/>
    <col min="14372" max="14372" width="15.88671875" style="256" bestFit="1" customWidth="1"/>
    <col min="14373" max="14373" width="22.109375" style="256" customWidth="1"/>
    <col min="14374" max="14377" width="14.6640625" style="256" customWidth="1"/>
    <col min="14378" max="14378" width="22.6640625" style="256" bestFit="1" customWidth="1"/>
    <col min="14379" max="14381" width="14.6640625" style="256" customWidth="1"/>
    <col min="14382" max="14382" width="15.88671875" style="256" bestFit="1" customWidth="1"/>
    <col min="14383" max="14383" width="22.33203125" style="256" customWidth="1"/>
    <col min="14384" max="14386" width="14.6640625" style="256" customWidth="1"/>
    <col min="14387" max="14387" width="22.44140625" style="256" customWidth="1"/>
    <col min="14388" max="14389" width="14.6640625" style="256" customWidth="1"/>
    <col min="14390" max="14390" width="18.5546875" style="256" customWidth="1"/>
    <col min="14391" max="14391" width="20.88671875" style="256" customWidth="1"/>
    <col min="14392" max="14392" width="19.109375" style="256" customWidth="1"/>
    <col min="14393" max="14410" width="14.6640625" style="256" customWidth="1"/>
    <col min="14411" max="14581" width="11.44140625" style="256"/>
    <col min="14582" max="14582" width="9.6640625" style="256" customWidth="1"/>
    <col min="14583" max="14583" width="37.5546875" style="256" customWidth="1"/>
    <col min="14584" max="14584" width="11.44140625" style="256"/>
    <col min="14585" max="14585" width="23.109375" style="256" customWidth="1"/>
    <col min="14586" max="14588" width="14.6640625" style="256" customWidth="1"/>
    <col min="14589" max="14589" width="22.44140625" style="256" customWidth="1"/>
    <col min="14590" max="14592" width="14.6640625" style="256" customWidth="1"/>
    <col min="14593" max="14593" width="18.109375" style="256" customWidth="1"/>
    <col min="14594" max="14594" width="22.88671875" style="256" customWidth="1"/>
    <col min="14595" max="14596" width="14.6640625" style="256" customWidth="1"/>
    <col min="14597" max="14598" width="16.88671875" style="256" customWidth="1"/>
    <col min="14599" max="14599" width="22.88671875" style="256" customWidth="1"/>
    <col min="14600" max="14601" width="14.6640625" style="256" customWidth="1"/>
    <col min="14602" max="14602" width="18.5546875" style="256" customWidth="1"/>
    <col min="14603" max="14603" width="18.88671875" style="256" customWidth="1"/>
    <col min="14604" max="14604" width="22.33203125" style="256" customWidth="1"/>
    <col min="14605" max="14606" width="14.6640625" style="256" customWidth="1"/>
    <col min="14607" max="14607" width="18.5546875" style="256" customWidth="1"/>
    <col min="14608" max="14608" width="18.109375" style="256" customWidth="1"/>
    <col min="14609" max="14609" width="23.5546875" style="256" customWidth="1"/>
    <col min="14610" max="14611" width="14.6640625" style="256" customWidth="1"/>
    <col min="14612" max="14613" width="15.88671875" style="256" bestFit="1" customWidth="1"/>
    <col min="14614" max="14614" width="21" style="256" customWidth="1"/>
    <col min="14615" max="14617" width="14.6640625" style="256" customWidth="1"/>
    <col min="14618" max="14618" width="16.33203125" style="256" bestFit="1" customWidth="1"/>
    <col min="14619" max="14619" width="22.33203125" style="256" customWidth="1"/>
    <col min="14620" max="14621" width="14.6640625" style="256" customWidth="1"/>
    <col min="14622" max="14622" width="16.5546875" style="256" customWidth="1"/>
    <col min="14623" max="14623" width="17.5546875" style="256" customWidth="1"/>
    <col min="14624" max="14624" width="22.6640625" style="256" bestFit="1" customWidth="1"/>
    <col min="14625" max="14627" width="14.6640625" style="256" customWidth="1"/>
    <col min="14628" max="14628" width="15.88671875" style="256" bestFit="1" customWidth="1"/>
    <col min="14629" max="14629" width="22.109375" style="256" customWidth="1"/>
    <col min="14630" max="14633" width="14.6640625" style="256" customWidth="1"/>
    <col min="14634" max="14634" width="22.6640625" style="256" bestFit="1" customWidth="1"/>
    <col min="14635" max="14637" width="14.6640625" style="256" customWidth="1"/>
    <col min="14638" max="14638" width="15.88671875" style="256" bestFit="1" customWidth="1"/>
    <col min="14639" max="14639" width="22.33203125" style="256" customWidth="1"/>
    <col min="14640" max="14642" width="14.6640625" style="256" customWidth="1"/>
    <col min="14643" max="14643" width="22.44140625" style="256" customWidth="1"/>
    <col min="14644" max="14645" width="14.6640625" style="256" customWidth="1"/>
    <col min="14646" max="14646" width="18.5546875" style="256" customWidth="1"/>
    <col min="14647" max="14647" width="20.88671875" style="256" customWidth="1"/>
    <col min="14648" max="14648" width="19.109375" style="256" customWidth="1"/>
    <col min="14649" max="14666" width="14.6640625" style="256" customWidth="1"/>
    <col min="14667" max="14837" width="11.44140625" style="256"/>
    <col min="14838" max="14838" width="9.6640625" style="256" customWidth="1"/>
    <col min="14839" max="14839" width="37.5546875" style="256" customWidth="1"/>
    <col min="14840" max="14840" width="11.44140625" style="256"/>
    <col min="14841" max="14841" width="23.109375" style="256" customWidth="1"/>
    <col min="14842" max="14844" width="14.6640625" style="256" customWidth="1"/>
    <col min="14845" max="14845" width="22.44140625" style="256" customWidth="1"/>
    <col min="14846" max="14848" width="14.6640625" style="256" customWidth="1"/>
    <col min="14849" max="14849" width="18.109375" style="256" customWidth="1"/>
    <col min="14850" max="14850" width="22.88671875" style="256" customWidth="1"/>
    <col min="14851" max="14852" width="14.6640625" style="256" customWidth="1"/>
    <col min="14853" max="14854" width="16.88671875" style="256" customWidth="1"/>
    <col min="14855" max="14855" width="22.88671875" style="256" customWidth="1"/>
    <col min="14856" max="14857" width="14.6640625" style="256" customWidth="1"/>
    <col min="14858" max="14858" width="18.5546875" style="256" customWidth="1"/>
    <col min="14859" max="14859" width="18.88671875" style="256" customWidth="1"/>
    <col min="14860" max="14860" width="22.33203125" style="256" customWidth="1"/>
    <col min="14861" max="14862" width="14.6640625" style="256" customWidth="1"/>
    <col min="14863" max="14863" width="18.5546875" style="256" customWidth="1"/>
    <col min="14864" max="14864" width="18.109375" style="256" customWidth="1"/>
    <col min="14865" max="14865" width="23.5546875" style="256" customWidth="1"/>
    <col min="14866" max="14867" width="14.6640625" style="256" customWidth="1"/>
    <col min="14868" max="14869" width="15.88671875" style="256" bestFit="1" customWidth="1"/>
    <col min="14870" max="14870" width="21" style="256" customWidth="1"/>
    <col min="14871" max="14873" width="14.6640625" style="256" customWidth="1"/>
    <col min="14874" max="14874" width="16.33203125" style="256" bestFit="1" customWidth="1"/>
    <col min="14875" max="14875" width="22.33203125" style="256" customWidth="1"/>
    <col min="14876" max="14877" width="14.6640625" style="256" customWidth="1"/>
    <col min="14878" max="14878" width="16.5546875" style="256" customWidth="1"/>
    <col min="14879" max="14879" width="17.5546875" style="256" customWidth="1"/>
    <col min="14880" max="14880" width="22.6640625" style="256" bestFit="1" customWidth="1"/>
    <col min="14881" max="14883" width="14.6640625" style="256" customWidth="1"/>
    <col min="14884" max="14884" width="15.88671875" style="256" bestFit="1" customWidth="1"/>
    <col min="14885" max="14885" width="22.109375" style="256" customWidth="1"/>
    <col min="14886" max="14889" width="14.6640625" style="256" customWidth="1"/>
    <col min="14890" max="14890" width="22.6640625" style="256" bestFit="1" customWidth="1"/>
    <col min="14891" max="14893" width="14.6640625" style="256" customWidth="1"/>
    <col min="14894" max="14894" width="15.88671875" style="256" bestFit="1" customWidth="1"/>
    <col min="14895" max="14895" width="22.33203125" style="256" customWidth="1"/>
    <col min="14896" max="14898" width="14.6640625" style="256" customWidth="1"/>
    <col min="14899" max="14899" width="22.44140625" style="256" customWidth="1"/>
    <col min="14900" max="14901" width="14.6640625" style="256" customWidth="1"/>
    <col min="14902" max="14902" width="18.5546875" style="256" customWidth="1"/>
    <col min="14903" max="14903" width="20.88671875" style="256" customWidth="1"/>
    <col min="14904" max="14904" width="19.109375" style="256" customWidth="1"/>
    <col min="14905" max="14922" width="14.6640625" style="256" customWidth="1"/>
    <col min="14923" max="15093" width="11.44140625" style="256"/>
    <col min="15094" max="15094" width="9.6640625" style="256" customWidth="1"/>
    <col min="15095" max="15095" width="37.5546875" style="256" customWidth="1"/>
    <col min="15096" max="15096" width="11.44140625" style="256"/>
    <col min="15097" max="15097" width="23.109375" style="256" customWidth="1"/>
    <col min="15098" max="15100" width="14.6640625" style="256" customWidth="1"/>
    <col min="15101" max="15101" width="22.44140625" style="256" customWidth="1"/>
    <col min="15102" max="15104" width="14.6640625" style="256" customWidth="1"/>
    <col min="15105" max="15105" width="18.109375" style="256" customWidth="1"/>
    <col min="15106" max="15106" width="22.88671875" style="256" customWidth="1"/>
    <col min="15107" max="15108" width="14.6640625" style="256" customWidth="1"/>
    <col min="15109" max="15110" width="16.88671875" style="256" customWidth="1"/>
    <col min="15111" max="15111" width="22.88671875" style="256" customWidth="1"/>
    <col min="15112" max="15113" width="14.6640625" style="256" customWidth="1"/>
    <col min="15114" max="15114" width="18.5546875" style="256" customWidth="1"/>
    <col min="15115" max="15115" width="18.88671875" style="256" customWidth="1"/>
    <col min="15116" max="15116" width="22.33203125" style="256" customWidth="1"/>
    <col min="15117" max="15118" width="14.6640625" style="256" customWidth="1"/>
    <col min="15119" max="15119" width="18.5546875" style="256" customWidth="1"/>
    <col min="15120" max="15120" width="18.109375" style="256" customWidth="1"/>
    <col min="15121" max="15121" width="23.5546875" style="256" customWidth="1"/>
    <col min="15122" max="15123" width="14.6640625" style="256" customWidth="1"/>
    <col min="15124" max="15125" width="15.88671875" style="256" bestFit="1" customWidth="1"/>
    <col min="15126" max="15126" width="21" style="256" customWidth="1"/>
    <col min="15127" max="15129" width="14.6640625" style="256" customWidth="1"/>
    <col min="15130" max="15130" width="16.33203125" style="256" bestFit="1" customWidth="1"/>
    <col min="15131" max="15131" width="22.33203125" style="256" customWidth="1"/>
    <col min="15132" max="15133" width="14.6640625" style="256" customWidth="1"/>
    <col min="15134" max="15134" width="16.5546875" style="256" customWidth="1"/>
    <col min="15135" max="15135" width="17.5546875" style="256" customWidth="1"/>
    <col min="15136" max="15136" width="22.6640625" style="256" bestFit="1" customWidth="1"/>
    <col min="15137" max="15139" width="14.6640625" style="256" customWidth="1"/>
    <col min="15140" max="15140" width="15.88671875" style="256" bestFit="1" customWidth="1"/>
    <col min="15141" max="15141" width="22.109375" style="256" customWidth="1"/>
    <col min="15142" max="15145" width="14.6640625" style="256" customWidth="1"/>
    <col min="15146" max="15146" width="22.6640625" style="256" bestFit="1" customWidth="1"/>
    <col min="15147" max="15149" width="14.6640625" style="256" customWidth="1"/>
    <col min="15150" max="15150" width="15.88671875" style="256" bestFit="1" customWidth="1"/>
    <col min="15151" max="15151" width="22.33203125" style="256" customWidth="1"/>
    <col min="15152" max="15154" width="14.6640625" style="256" customWidth="1"/>
    <col min="15155" max="15155" width="22.44140625" style="256" customWidth="1"/>
    <col min="15156" max="15157" width="14.6640625" style="256" customWidth="1"/>
    <col min="15158" max="15158" width="18.5546875" style="256" customWidth="1"/>
    <col min="15159" max="15159" width="20.88671875" style="256" customWidth="1"/>
    <col min="15160" max="15160" width="19.109375" style="256" customWidth="1"/>
    <col min="15161" max="15178" width="14.6640625" style="256" customWidth="1"/>
    <col min="15179" max="15349" width="11.44140625" style="256"/>
    <col min="15350" max="15350" width="9.6640625" style="256" customWidth="1"/>
    <col min="15351" max="15351" width="37.5546875" style="256" customWidth="1"/>
    <col min="15352" max="15352" width="11.44140625" style="256"/>
    <col min="15353" max="15353" width="23.109375" style="256" customWidth="1"/>
    <col min="15354" max="15356" width="14.6640625" style="256" customWidth="1"/>
    <col min="15357" max="15357" width="22.44140625" style="256" customWidth="1"/>
    <col min="15358" max="15360" width="14.6640625" style="256" customWidth="1"/>
    <col min="15361" max="15361" width="18.109375" style="256" customWidth="1"/>
    <col min="15362" max="15362" width="22.88671875" style="256" customWidth="1"/>
    <col min="15363" max="15364" width="14.6640625" style="256" customWidth="1"/>
    <col min="15365" max="15366" width="16.88671875" style="256" customWidth="1"/>
    <col min="15367" max="15367" width="22.88671875" style="256" customWidth="1"/>
    <col min="15368" max="15369" width="14.6640625" style="256" customWidth="1"/>
    <col min="15370" max="15370" width="18.5546875" style="256" customWidth="1"/>
    <col min="15371" max="15371" width="18.88671875" style="256" customWidth="1"/>
    <col min="15372" max="15372" width="22.33203125" style="256" customWidth="1"/>
    <col min="15373" max="15374" width="14.6640625" style="256" customWidth="1"/>
    <col min="15375" max="15375" width="18.5546875" style="256" customWidth="1"/>
    <col min="15376" max="15376" width="18.109375" style="256" customWidth="1"/>
    <col min="15377" max="15377" width="23.5546875" style="256" customWidth="1"/>
    <col min="15378" max="15379" width="14.6640625" style="256" customWidth="1"/>
    <col min="15380" max="15381" width="15.88671875" style="256" bestFit="1" customWidth="1"/>
    <col min="15382" max="15382" width="21" style="256" customWidth="1"/>
    <col min="15383" max="15385" width="14.6640625" style="256" customWidth="1"/>
    <col min="15386" max="15386" width="16.33203125" style="256" bestFit="1" customWidth="1"/>
    <col min="15387" max="15387" width="22.33203125" style="256" customWidth="1"/>
    <col min="15388" max="15389" width="14.6640625" style="256" customWidth="1"/>
    <col min="15390" max="15390" width="16.5546875" style="256" customWidth="1"/>
    <col min="15391" max="15391" width="17.5546875" style="256" customWidth="1"/>
    <col min="15392" max="15392" width="22.6640625" style="256" bestFit="1" customWidth="1"/>
    <col min="15393" max="15395" width="14.6640625" style="256" customWidth="1"/>
    <col min="15396" max="15396" width="15.88671875" style="256" bestFit="1" customWidth="1"/>
    <col min="15397" max="15397" width="22.109375" style="256" customWidth="1"/>
    <col min="15398" max="15401" width="14.6640625" style="256" customWidth="1"/>
    <col min="15402" max="15402" width="22.6640625" style="256" bestFit="1" customWidth="1"/>
    <col min="15403" max="15405" width="14.6640625" style="256" customWidth="1"/>
    <col min="15406" max="15406" width="15.88671875" style="256" bestFit="1" customWidth="1"/>
    <col min="15407" max="15407" width="22.33203125" style="256" customWidth="1"/>
    <col min="15408" max="15410" width="14.6640625" style="256" customWidth="1"/>
    <col min="15411" max="15411" width="22.44140625" style="256" customWidth="1"/>
    <col min="15412" max="15413" width="14.6640625" style="256" customWidth="1"/>
    <col min="15414" max="15414" width="18.5546875" style="256" customWidth="1"/>
    <col min="15415" max="15415" width="20.88671875" style="256" customWidth="1"/>
    <col min="15416" max="15416" width="19.109375" style="256" customWidth="1"/>
    <col min="15417" max="15434" width="14.6640625" style="256" customWidth="1"/>
    <col min="15435" max="15605" width="11.44140625" style="256"/>
    <col min="15606" max="15606" width="9.6640625" style="256" customWidth="1"/>
    <col min="15607" max="15607" width="37.5546875" style="256" customWidth="1"/>
    <col min="15608" max="15608" width="11.44140625" style="256"/>
    <col min="15609" max="15609" width="23.109375" style="256" customWidth="1"/>
    <col min="15610" max="15612" width="14.6640625" style="256" customWidth="1"/>
    <col min="15613" max="15613" width="22.44140625" style="256" customWidth="1"/>
    <col min="15614" max="15616" width="14.6640625" style="256" customWidth="1"/>
    <col min="15617" max="15617" width="18.109375" style="256" customWidth="1"/>
    <col min="15618" max="15618" width="22.88671875" style="256" customWidth="1"/>
    <col min="15619" max="15620" width="14.6640625" style="256" customWidth="1"/>
    <col min="15621" max="15622" width="16.88671875" style="256" customWidth="1"/>
    <col min="15623" max="15623" width="22.88671875" style="256" customWidth="1"/>
    <col min="15624" max="15625" width="14.6640625" style="256" customWidth="1"/>
    <col min="15626" max="15626" width="18.5546875" style="256" customWidth="1"/>
    <col min="15627" max="15627" width="18.88671875" style="256" customWidth="1"/>
    <col min="15628" max="15628" width="22.33203125" style="256" customWidth="1"/>
    <col min="15629" max="15630" width="14.6640625" style="256" customWidth="1"/>
    <col min="15631" max="15631" width="18.5546875" style="256" customWidth="1"/>
    <col min="15632" max="15632" width="18.109375" style="256" customWidth="1"/>
    <col min="15633" max="15633" width="23.5546875" style="256" customWidth="1"/>
    <col min="15634" max="15635" width="14.6640625" style="256" customWidth="1"/>
    <col min="15636" max="15637" width="15.88671875" style="256" bestFit="1" customWidth="1"/>
    <col min="15638" max="15638" width="21" style="256" customWidth="1"/>
    <col min="15639" max="15641" width="14.6640625" style="256" customWidth="1"/>
    <col min="15642" max="15642" width="16.33203125" style="256" bestFit="1" customWidth="1"/>
    <col min="15643" max="15643" width="22.33203125" style="256" customWidth="1"/>
    <col min="15644" max="15645" width="14.6640625" style="256" customWidth="1"/>
    <col min="15646" max="15646" width="16.5546875" style="256" customWidth="1"/>
    <col min="15647" max="15647" width="17.5546875" style="256" customWidth="1"/>
    <col min="15648" max="15648" width="22.6640625" style="256" bestFit="1" customWidth="1"/>
    <col min="15649" max="15651" width="14.6640625" style="256" customWidth="1"/>
    <col min="15652" max="15652" width="15.88671875" style="256" bestFit="1" customWidth="1"/>
    <col min="15653" max="15653" width="22.109375" style="256" customWidth="1"/>
    <col min="15654" max="15657" width="14.6640625" style="256" customWidth="1"/>
    <col min="15658" max="15658" width="22.6640625" style="256" bestFit="1" customWidth="1"/>
    <col min="15659" max="15661" width="14.6640625" style="256" customWidth="1"/>
    <col min="15662" max="15662" width="15.88671875" style="256" bestFit="1" customWidth="1"/>
    <col min="15663" max="15663" width="22.33203125" style="256" customWidth="1"/>
    <col min="15664" max="15666" width="14.6640625" style="256" customWidth="1"/>
    <col min="15667" max="15667" width="22.44140625" style="256" customWidth="1"/>
    <col min="15668" max="15669" width="14.6640625" style="256" customWidth="1"/>
    <col min="15670" max="15670" width="18.5546875" style="256" customWidth="1"/>
    <col min="15671" max="15671" width="20.88671875" style="256" customWidth="1"/>
    <col min="15672" max="15672" width="19.109375" style="256" customWidth="1"/>
    <col min="15673" max="15690" width="14.6640625" style="256" customWidth="1"/>
    <col min="15691" max="15861" width="11.44140625" style="256"/>
    <col min="15862" max="15862" width="9.6640625" style="256" customWidth="1"/>
    <col min="15863" max="15863" width="37.5546875" style="256" customWidth="1"/>
    <col min="15864" max="15864" width="11.44140625" style="256"/>
    <col min="15865" max="15865" width="23.109375" style="256" customWidth="1"/>
    <col min="15866" max="15868" width="14.6640625" style="256" customWidth="1"/>
    <col min="15869" max="15869" width="22.44140625" style="256" customWidth="1"/>
    <col min="15870" max="15872" width="14.6640625" style="256" customWidth="1"/>
    <col min="15873" max="15873" width="18.109375" style="256" customWidth="1"/>
    <col min="15874" max="15874" width="22.88671875" style="256" customWidth="1"/>
    <col min="15875" max="15876" width="14.6640625" style="256" customWidth="1"/>
    <col min="15877" max="15878" width="16.88671875" style="256" customWidth="1"/>
    <col min="15879" max="15879" width="22.88671875" style="256" customWidth="1"/>
    <col min="15880" max="15881" width="14.6640625" style="256" customWidth="1"/>
    <col min="15882" max="15882" width="18.5546875" style="256" customWidth="1"/>
    <col min="15883" max="15883" width="18.88671875" style="256" customWidth="1"/>
    <col min="15884" max="15884" width="22.33203125" style="256" customWidth="1"/>
    <col min="15885" max="15886" width="14.6640625" style="256" customWidth="1"/>
    <col min="15887" max="15887" width="18.5546875" style="256" customWidth="1"/>
    <col min="15888" max="15888" width="18.109375" style="256" customWidth="1"/>
    <col min="15889" max="15889" width="23.5546875" style="256" customWidth="1"/>
    <col min="15890" max="15891" width="14.6640625" style="256" customWidth="1"/>
    <col min="15892" max="15893" width="15.88671875" style="256" bestFit="1" customWidth="1"/>
    <col min="15894" max="15894" width="21" style="256" customWidth="1"/>
    <col min="15895" max="15897" width="14.6640625" style="256" customWidth="1"/>
    <col min="15898" max="15898" width="16.33203125" style="256" bestFit="1" customWidth="1"/>
    <col min="15899" max="15899" width="22.33203125" style="256" customWidth="1"/>
    <col min="15900" max="15901" width="14.6640625" style="256" customWidth="1"/>
    <col min="15902" max="15902" width="16.5546875" style="256" customWidth="1"/>
    <col min="15903" max="15903" width="17.5546875" style="256" customWidth="1"/>
    <col min="15904" max="15904" width="22.6640625" style="256" bestFit="1" customWidth="1"/>
    <col min="15905" max="15907" width="14.6640625" style="256" customWidth="1"/>
    <col min="15908" max="15908" width="15.88671875" style="256" bestFit="1" customWidth="1"/>
    <col min="15909" max="15909" width="22.109375" style="256" customWidth="1"/>
    <col min="15910" max="15913" width="14.6640625" style="256" customWidth="1"/>
    <col min="15914" max="15914" width="22.6640625" style="256" bestFit="1" customWidth="1"/>
    <col min="15915" max="15917" width="14.6640625" style="256" customWidth="1"/>
    <col min="15918" max="15918" width="15.88671875" style="256" bestFit="1" customWidth="1"/>
    <col min="15919" max="15919" width="22.33203125" style="256" customWidth="1"/>
    <col min="15920" max="15922" width="14.6640625" style="256" customWidth="1"/>
    <col min="15923" max="15923" width="22.44140625" style="256" customWidth="1"/>
    <col min="15924" max="15925" width="14.6640625" style="256" customWidth="1"/>
    <col min="15926" max="15926" width="18.5546875" style="256" customWidth="1"/>
    <col min="15927" max="15927" width="20.88671875" style="256" customWidth="1"/>
    <col min="15928" max="15928" width="19.109375" style="256" customWidth="1"/>
    <col min="15929" max="15946" width="14.6640625" style="256" customWidth="1"/>
    <col min="15947" max="16117" width="11.44140625" style="256"/>
    <col min="16118" max="16118" width="9.6640625" style="256" customWidth="1"/>
    <col min="16119" max="16119" width="37.5546875" style="256" customWidth="1"/>
    <col min="16120" max="16120" width="11.44140625" style="256"/>
    <col min="16121" max="16121" width="23.109375" style="256" customWidth="1"/>
    <col min="16122" max="16124" width="14.6640625" style="256" customWidth="1"/>
    <col min="16125" max="16125" width="22.44140625" style="256" customWidth="1"/>
    <col min="16126" max="16128" width="14.6640625" style="256" customWidth="1"/>
    <col min="16129" max="16129" width="18.109375" style="256" customWidth="1"/>
    <col min="16130" max="16130" width="22.88671875" style="256" customWidth="1"/>
    <col min="16131" max="16132" width="14.6640625" style="256" customWidth="1"/>
    <col min="16133" max="16134" width="16.88671875" style="256" customWidth="1"/>
    <col min="16135" max="16135" width="22.88671875" style="256" customWidth="1"/>
    <col min="16136" max="16137" width="14.6640625" style="256" customWidth="1"/>
    <col min="16138" max="16138" width="18.5546875" style="256" customWidth="1"/>
    <col min="16139" max="16139" width="18.88671875" style="256" customWidth="1"/>
    <col min="16140" max="16140" width="22.33203125" style="256" customWidth="1"/>
    <col min="16141" max="16142" width="14.6640625" style="256" customWidth="1"/>
    <col min="16143" max="16143" width="18.5546875" style="256" customWidth="1"/>
    <col min="16144" max="16144" width="18.109375" style="256" customWidth="1"/>
    <col min="16145" max="16145" width="23.5546875" style="256" customWidth="1"/>
    <col min="16146" max="16147" width="14.6640625" style="256" customWidth="1"/>
    <col min="16148" max="16149" width="15.88671875" style="256" bestFit="1" customWidth="1"/>
    <col min="16150" max="16150" width="21" style="256" customWidth="1"/>
    <col min="16151" max="16153" width="14.6640625" style="256" customWidth="1"/>
    <col min="16154" max="16154" width="16.33203125" style="256" bestFit="1" customWidth="1"/>
    <col min="16155" max="16155" width="22.33203125" style="256" customWidth="1"/>
    <col min="16156" max="16157" width="14.6640625" style="256" customWidth="1"/>
    <col min="16158" max="16158" width="16.5546875" style="256" customWidth="1"/>
    <col min="16159" max="16159" width="17.5546875" style="256" customWidth="1"/>
    <col min="16160" max="16160" width="22.6640625" style="256" bestFit="1" customWidth="1"/>
    <col min="16161" max="16163" width="14.6640625" style="256" customWidth="1"/>
    <col min="16164" max="16164" width="15.88671875" style="256" bestFit="1" customWidth="1"/>
    <col min="16165" max="16165" width="22.109375" style="256" customWidth="1"/>
    <col min="16166" max="16169" width="14.6640625" style="256" customWidth="1"/>
    <col min="16170" max="16170" width="22.6640625" style="256" bestFit="1" customWidth="1"/>
    <col min="16171" max="16173" width="14.6640625" style="256" customWidth="1"/>
    <col min="16174" max="16174" width="15.88671875" style="256" bestFit="1" customWidth="1"/>
    <col min="16175" max="16175" width="22.33203125" style="256" customWidth="1"/>
    <col min="16176" max="16178" width="14.6640625" style="256" customWidth="1"/>
    <col min="16179" max="16179" width="22.44140625" style="256" customWidth="1"/>
    <col min="16180" max="16181" width="14.6640625" style="256" customWidth="1"/>
    <col min="16182" max="16182" width="18.5546875" style="256" customWidth="1"/>
    <col min="16183" max="16183" width="20.88671875" style="256" customWidth="1"/>
    <col min="16184" max="16184" width="19.109375" style="256" customWidth="1"/>
    <col min="16185" max="16202" width="14.6640625" style="256" customWidth="1"/>
    <col min="16203" max="16384" width="11.44140625" style="256"/>
  </cols>
  <sheetData>
    <row r="1" spans="1:56" s="260" customFormat="1" ht="54.6" thickBot="1">
      <c r="A1" s="256"/>
      <c r="B1" s="257" t="s">
        <v>315</v>
      </c>
      <c r="C1" s="258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</row>
    <row r="2" spans="1:56" ht="28.2" thickBot="1">
      <c r="A2" s="315"/>
      <c r="B2" s="315" t="s">
        <v>297</v>
      </c>
      <c r="C2" s="316">
        <v>2023</v>
      </c>
      <c r="D2" s="317"/>
      <c r="E2" s="317"/>
      <c r="F2" s="317"/>
      <c r="G2" s="317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6"/>
    </row>
    <row r="3" spans="1:56" ht="14.4">
      <c r="A3" s="315"/>
      <c r="B3" s="315" t="s">
        <v>298</v>
      </c>
      <c r="C3" s="395" t="s">
        <v>281</v>
      </c>
      <c r="D3" s="397" t="s">
        <v>316</v>
      </c>
      <c r="E3" s="398"/>
      <c r="F3" s="398"/>
      <c r="G3" s="399"/>
      <c r="H3" s="397" t="s">
        <v>317</v>
      </c>
      <c r="I3" s="398"/>
      <c r="J3" s="398"/>
      <c r="K3" s="399"/>
      <c r="L3" s="397" t="s">
        <v>318</v>
      </c>
      <c r="M3" s="398"/>
      <c r="N3" s="398"/>
      <c r="O3" s="399"/>
      <c r="P3" s="397" t="s">
        <v>319</v>
      </c>
      <c r="Q3" s="398"/>
      <c r="R3" s="398"/>
      <c r="S3" s="399"/>
      <c r="T3" s="397" t="s">
        <v>320</v>
      </c>
      <c r="U3" s="398"/>
      <c r="V3" s="398"/>
      <c r="W3" s="399"/>
      <c r="X3" s="397" t="s">
        <v>321</v>
      </c>
      <c r="Y3" s="398"/>
      <c r="Z3" s="398"/>
      <c r="AA3" s="399"/>
      <c r="AB3" s="397" t="s">
        <v>322</v>
      </c>
      <c r="AC3" s="398"/>
      <c r="AD3" s="398"/>
      <c r="AE3" s="399"/>
      <c r="AF3" s="397" t="s">
        <v>323</v>
      </c>
      <c r="AG3" s="398"/>
      <c r="AH3" s="398"/>
      <c r="AI3" s="399"/>
      <c r="AJ3" s="397" t="s">
        <v>324</v>
      </c>
      <c r="AK3" s="398"/>
      <c r="AL3" s="398"/>
      <c r="AM3" s="399"/>
      <c r="AN3" s="397" t="s">
        <v>325</v>
      </c>
      <c r="AO3" s="398"/>
      <c r="AP3" s="398"/>
      <c r="AQ3" s="399"/>
      <c r="AR3" s="397" t="s">
        <v>326</v>
      </c>
      <c r="AS3" s="398"/>
      <c r="AT3" s="398"/>
      <c r="AU3" s="399"/>
      <c r="AV3" s="397" t="s">
        <v>327</v>
      </c>
      <c r="AW3" s="398"/>
      <c r="AX3" s="398"/>
      <c r="AY3" s="399"/>
      <c r="AZ3" s="397" t="s">
        <v>299</v>
      </c>
      <c r="BA3" s="398"/>
      <c r="BB3" s="398"/>
      <c r="BC3" s="399"/>
      <c r="BD3" s="394" t="s">
        <v>300</v>
      </c>
    </row>
    <row r="4" spans="1:56" ht="55.5" customHeight="1" thickBot="1">
      <c r="A4" s="315"/>
      <c r="B4" s="315" t="s">
        <v>301</v>
      </c>
      <c r="C4" s="396"/>
      <c r="D4" s="319" t="s">
        <v>313</v>
      </c>
      <c r="E4" s="320" t="s">
        <v>314</v>
      </c>
      <c r="F4" s="320" t="s">
        <v>347</v>
      </c>
      <c r="G4" s="320" t="s">
        <v>346</v>
      </c>
      <c r="H4" s="319" t="s">
        <v>313</v>
      </c>
      <c r="I4" s="320" t="s">
        <v>314</v>
      </c>
      <c r="J4" s="320" t="s">
        <v>347</v>
      </c>
      <c r="K4" s="320" t="s">
        <v>346</v>
      </c>
      <c r="L4" s="319" t="s">
        <v>313</v>
      </c>
      <c r="M4" s="320" t="s">
        <v>314</v>
      </c>
      <c r="N4" s="320" t="s">
        <v>347</v>
      </c>
      <c r="O4" s="320" t="s">
        <v>346</v>
      </c>
      <c r="P4" s="319" t="s">
        <v>373</v>
      </c>
      <c r="Q4" s="320" t="s">
        <v>314</v>
      </c>
      <c r="R4" s="320" t="s">
        <v>347</v>
      </c>
      <c r="S4" s="320" t="s">
        <v>372</v>
      </c>
      <c r="T4" s="319" t="s">
        <v>373</v>
      </c>
      <c r="U4" s="320" t="s">
        <v>314</v>
      </c>
      <c r="V4" s="320" t="s">
        <v>347</v>
      </c>
      <c r="W4" s="320" t="s">
        <v>372</v>
      </c>
      <c r="X4" s="319" t="s">
        <v>373</v>
      </c>
      <c r="Y4" s="320" t="s">
        <v>314</v>
      </c>
      <c r="Z4" s="320" t="s">
        <v>347</v>
      </c>
      <c r="AA4" s="320" t="s">
        <v>372</v>
      </c>
      <c r="AB4" s="314" t="s">
        <v>373</v>
      </c>
      <c r="AC4" s="262" t="s">
        <v>314</v>
      </c>
      <c r="AD4" s="262" t="s">
        <v>347</v>
      </c>
      <c r="AE4" s="297" t="s">
        <v>372</v>
      </c>
      <c r="AF4" s="314" t="s">
        <v>373</v>
      </c>
      <c r="AG4" s="262" t="s">
        <v>314</v>
      </c>
      <c r="AH4" s="262" t="s">
        <v>347</v>
      </c>
      <c r="AI4" s="297" t="s">
        <v>372</v>
      </c>
      <c r="AJ4" s="314" t="s">
        <v>373</v>
      </c>
      <c r="AK4" s="262" t="s">
        <v>314</v>
      </c>
      <c r="AL4" s="262" t="s">
        <v>347</v>
      </c>
      <c r="AM4" s="297" t="s">
        <v>372</v>
      </c>
      <c r="AN4" s="314" t="s">
        <v>373</v>
      </c>
      <c r="AO4" s="262" t="s">
        <v>314</v>
      </c>
      <c r="AP4" s="262" t="s">
        <v>347</v>
      </c>
      <c r="AQ4" s="297" t="s">
        <v>372</v>
      </c>
      <c r="AR4" s="314" t="s">
        <v>373</v>
      </c>
      <c r="AS4" s="262" t="s">
        <v>314</v>
      </c>
      <c r="AT4" s="262" t="s">
        <v>347</v>
      </c>
      <c r="AU4" s="297" t="s">
        <v>372</v>
      </c>
      <c r="AV4" s="314" t="s">
        <v>373</v>
      </c>
      <c r="AW4" s="262" t="s">
        <v>314</v>
      </c>
      <c r="AX4" s="262" t="s">
        <v>347</v>
      </c>
      <c r="AY4" s="297" t="s">
        <v>372</v>
      </c>
      <c r="AZ4" s="314" t="s">
        <v>373</v>
      </c>
      <c r="BA4" s="262" t="s">
        <v>314</v>
      </c>
      <c r="BB4" s="262" t="s">
        <v>347</v>
      </c>
      <c r="BC4" s="297" t="s">
        <v>372</v>
      </c>
      <c r="BD4" s="393"/>
    </row>
    <row r="5" spans="1:56" ht="14.4" thickBot="1">
      <c r="A5" s="315"/>
      <c r="B5" s="315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</row>
    <row r="6" spans="1:56" s="274" customFormat="1" ht="87.75" customHeight="1">
      <c r="A6" s="263" t="s">
        <v>302</v>
      </c>
      <c r="B6" s="264" t="s">
        <v>374</v>
      </c>
      <c r="C6" s="286"/>
      <c r="D6" s="299">
        <f t="shared" ref="D6:AH6" si="0">SUM(D8:D9)</f>
        <v>0</v>
      </c>
      <c r="E6" s="300">
        <f t="shared" si="0"/>
        <v>0</v>
      </c>
      <c r="F6" s="300">
        <f t="shared" si="0"/>
        <v>0</v>
      </c>
      <c r="G6" s="301">
        <f t="shared" si="0"/>
        <v>0</v>
      </c>
      <c r="H6" s="299">
        <f t="shared" ref="H6:O6" si="1">SUM(H8:H9)</f>
        <v>0</v>
      </c>
      <c r="I6" s="300">
        <f t="shared" si="1"/>
        <v>0</v>
      </c>
      <c r="J6" s="300">
        <f t="shared" si="1"/>
        <v>0</v>
      </c>
      <c r="K6" s="301">
        <f t="shared" si="1"/>
        <v>0</v>
      </c>
      <c r="L6" s="299">
        <f t="shared" si="1"/>
        <v>0</v>
      </c>
      <c r="M6" s="300">
        <f t="shared" si="1"/>
        <v>0</v>
      </c>
      <c r="N6" s="300">
        <f t="shared" si="1"/>
        <v>0</v>
      </c>
      <c r="O6" s="301">
        <f t="shared" si="1"/>
        <v>0</v>
      </c>
      <c r="P6" s="299" t="e">
        <f>P7+P10+P13</f>
        <v>#REF!</v>
      </c>
      <c r="Q6" s="300" t="e">
        <f>Q7+Q10+Q13</f>
        <v>#REF!</v>
      </c>
      <c r="R6" s="300">
        <f t="shared" si="0"/>
        <v>0</v>
      </c>
      <c r="S6" s="301" t="e">
        <f>S7+S10+S13</f>
        <v>#REF!</v>
      </c>
      <c r="T6" s="299">
        <f t="shared" si="0"/>
        <v>0</v>
      </c>
      <c r="U6" s="300">
        <f t="shared" si="0"/>
        <v>0</v>
      </c>
      <c r="V6" s="300">
        <f t="shared" si="0"/>
        <v>0</v>
      </c>
      <c r="W6" s="301">
        <f t="shared" si="0"/>
        <v>0</v>
      </c>
      <c r="X6" s="299" t="e">
        <f>X7+X10+X13</f>
        <v>#REF!</v>
      </c>
      <c r="Y6" s="300" t="e">
        <f>Y7+Y10+Y13</f>
        <v>#REF!</v>
      </c>
      <c r="Z6" s="300">
        <f t="shared" si="0"/>
        <v>0</v>
      </c>
      <c r="AA6" s="301" t="e">
        <f>AA7+AA10+AA13</f>
        <v>#REF!</v>
      </c>
      <c r="AB6" s="299">
        <f>AB7+AB10+AB13</f>
        <v>0</v>
      </c>
      <c r="AC6" s="300">
        <f>AC7+AC10+AC13</f>
        <v>0</v>
      </c>
      <c r="AD6" s="300">
        <f t="shared" si="0"/>
        <v>0</v>
      </c>
      <c r="AE6" s="301">
        <f>AE7+AE10+AE13</f>
        <v>0</v>
      </c>
      <c r="AF6" s="299">
        <f>AF7+AF10+AF13</f>
        <v>0</v>
      </c>
      <c r="AG6" s="300">
        <f>AG7+AG10+AG13</f>
        <v>0</v>
      </c>
      <c r="AH6" s="300">
        <f t="shared" si="0"/>
        <v>0</v>
      </c>
      <c r="AI6" s="301">
        <f>AI7+AI10+AI13</f>
        <v>0</v>
      </c>
      <c r="AJ6" s="299">
        <f>AJ7+AJ10+AJ13</f>
        <v>0</v>
      </c>
      <c r="AK6" s="300">
        <f>AK7+AK10+AK13</f>
        <v>0</v>
      </c>
      <c r="AL6" s="300">
        <f t="shared" ref="AL6" si="2">SUM(AL8:AL9)</f>
        <v>0</v>
      </c>
      <c r="AM6" s="301">
        <f>AM7+AM10+AM13</f>
        <v>0</v>
      </c>
      <c r="AN6" s="299">
        <f>AN7+AN10+AN13</f>
        <v>0</v>
      </c>
      <c r="AO6" s="300">
        <f>AO7+AO10+AO13</f>
        <v>0</v>
      </c>
      <c r="AP6" s="300">
        <f t="shared" ref="AP6" si="3">SUM(AP8:AP9)</f>
        <v>0</v>
      </c>
      <c r="AQ6" s="301">
        <f>AQ7+AQ10+AQ13</f>
        <v>0</v>
      </c>
      <c r="AR6" s="299">
        <f>AR7+AR10+AR13</f>
        <v>0</v>
      </c>
      <c r="AS6" s="300">
        <f>AS7+AS10+AS13</f>
        <v>0</v>
      </c>
      <c r="AT6" s="300">
        <f t="shared" ref="AT6" si="4">SUM(AT8:AT9)</f>
        <v>0</v>
      </c>
      <c r="AU6" s="301">
        <f>AU7+AU10+AU13</f>
        <v>0</v>
      </c>
      <c r="AV6" s="299" t="e">
        <f>AV7+AV10+AV13</f>
        <v>#REF!</v>
      </c>
      <c r="AW6" s="300" t="e">
        <f>AW7+AW10+AW13</f>
        <v>#REF!</v>
      </c>
      <c r="AX6" s="300">
        <f t="shared" ref="AX6" si="5">SUM(AX8:AX9)</f>
        <v>0</v>
      </c>
      <c r="AY6" s="301" t="e">
        <f>AY7+AY10+AY13</f>
        <v>#REF!</v>
      </c>
      <c r="AZ6" s="299" t="e">
        <f>AZ7+AZ10+AZ13</f>
        <v>#REF!</v>
      </c>
      <c r="BA6" s="300" t="e">
        <f>BA7+BA10+BA13</f>
        <v>#REF!</v>
      </c>
      <c r="BB6" s="300">
        <f t="shared" ref="BB6" si="6">SUM(BB8:BB9)</f>
        <v>0</v>
      </c>
      <c r="BC6" s="301" t="e">
        <f>BC7+BC10+BC13</f>
        <v>#REF!</v>
      </c>
      <c r="BD6" s="302" t="e">
        <f>BB6+BC6</f>
        <v>#REF!</v>
      </c>
    </row>
    <row r="7" spans="1:56" s="274" customFormat="1" ht="32.25" customHeight="1">
      <c r="A7" s="308" t="s">
        <v>365</v>
      </c>
      <c r="B7" s="321" t="s">
        <v>366</v>
      </c>
      <c r="C7" s="286"/>
      <c r="D7" s="310"/>
      <c r="E7" s="311"/>
      <c r="F7" s="311"/>
      <c r="G7" s="312"/>
      <c r="H7" s="310"/>
      <c r="I7" s="311"/>
      <c r="J7" s="311"/>
      <c r="K7" s="312"/>
      <c r="L7" s="310"/>
      <c r="M7" s="311"/>
      <c r="N7" s="311"/>
      <c r="O7" s="312"/>
      <c r="P7" s="322" t="e">
        <f>SUM(P8:P9)</f>
        <v>#REF!</v>
      </c>
      <c r="Q7" s="323" t="e">
        <f t="shared" ref="Q7:S7" si="7">SUM(Q8:Q9)</f>
        <v>#REF!</v>
      </c>
      <c r="R7" s="323">
        <f t="shared" si="7"/>
        <v>0</v>
      </c>
      <c r="S7" s="324" t="e">
        <f t="shared" si="7"/>
        <v>#REF!</v>
      </c>
      <c r="T7" s="310"/>
      <c r="U7" s="311"/>
      <c r="V7" s="311"/>
      <c r="W7" s="312"/>
      <c r="X7" s="310"/>
      <c r="Y7" s="311"/>
      <c r="Z7" s="311"/>
      <c r="AA7" s="312"/>
      <c r="AB7" s="310"/>
      <c r="AC7" s="311"/>
      <c r="AD7" s="311"/>
      <c r="AE7" s="312"/>
      <c r="AF7" s="310"/>
      <c r="AG7" s="311"/>
      <c r="AH7" s="311"/>
      <c r="AI7" s="312"/>
      <c r="AJ7" s="310"/>
      <c r="AK7" s="311"/>
      <c r="AL7" s="311"/>
      <c r="AM7" s="312"/>
      <c r="AN7" s="310"/>
      <c r="AO7" s="311"/>
      <c r="AP7" s="311"/>
      <c r="AQ7" s="312"/>
      <c r="AR7" s="310"/>
      <c r="AS7" s="311"/>
      <c r="AT7" s="311"/>
      <c r="AU7" s="312"/>
      <c r="AV7" s="310"/>
      <c r="AW7" s="311"/>
      <c r="AX7" s="311"/>
      <c r="AY7" s="312"/>
      <c r="AZ7" s="310" t="e">
        <f>SUM(AZ8:AZ9)</f>
        <v>#REF!</v>
      </c>
      <c r="BA7" s="311" t="e">
        <f>SUM(BA8:BA9)</f>
        <v>#REF!</v>
      </c>
      <c r="BB7" s="311">
        <f>SUM(BB8:BB9)</f>
        <v>0</v>
      </c>
      <c r="BC7" s="312" t="e">
        <f>SUM(BC8:BC9)</f>
        <v>#REF!</v>
      </c>
      <c r="BD7" s="313"/>
    </row>
    <row r="8" spans="1:56" ht="27.6">
      <c r="A8" s="307" t="s">
        <v>367</v>
      </c>
      <c r="B8" s="321" t="s">
        <v>330</v>
      </c>
      <c r="C8" s="325">
        <v>73</v>
      </c>
      <c r="D8" s="322"/>
      <c r="E8" s="323"/>
      <c r="F8" s="323"/>
      <c r="G8" s="324">
        <f>D8+E8+F8</f>
        <v>0</v>
      </c>
      <c r="H8" s="322"/>
      <c r="I8" s="323"/>
      <c r="J8" s="323"/>
      <c r="K8" s="324">
        <f>H8+I8+J8</f>
        <v>0</v>
      </c>
      <c r="L8" s="322"/>
      <c r="M8" s="323"/>
      <c r="N8" s="323"/>
      <c r="O8" s="324">
        <f>L8+M8+N8</f>
        <v>0</v>
      </c>
      <c r="P8" s="322" t="e">
        <f>'CALCULO PRESUPUESTO'!#REF!</f>
        <v>#REF!</v>
      </c>
      <c r="Q8" s="323" t="e">
        <f>P8*0.12</f>
        <v>#REF!</v>
      </c>
      <c r="R8" s="323"/>
      <c r="S8" s="324" t="e">
        <f>P8+Q8</f>
        <v>#REF!</v>
      </c>
      <c r="T8" s="322"/>
      <c r="U8" s="323"/>
      <c r="V8" s="323"/>
      <c r="W8" s="324">
        <f>T8+U8+V8</f>
        <v>0</v>
      </c>
      <c r="X8" s="322"/>
      <c r="Y8" s="323"/>
      <c r="Z8" s="323"/>
      <c r="AA8" s="324">
        <f>X8+Y8+Z8</f>
        <v>0</v>
      </c>
      <c r="AB8" s="322"/>
      <c r="AC8" s="323"/>
      <c r="AD8" s="323"/>
      <c r="AE8" s="324">
        <f>SUM(AE9:AE10)</f>
        <v>0</v>
      </c>
      <c r="AF8" s="322"/>
      <c r="AG8" s="323"/>
      <c r="AH8" s="323"/>
      <c r="AI8" s="324">
        <f>AF8+AG8+AH8</f>
        <v>0</v>
      </c>
      <c r="AJ8" s="322"/>
      <c r="AK8" s="323"/>
      <c r="AL8" s="323"/>
      <c r="AM8" s="324">
        <f>AJ8+AK8+AL8</f>
        <v>0</v>
      </c>
      <c r="AN8" s="322"/>
      <c r="AO8" s="323"/>
      <c r="AP8" s="323"/>
      <c r="AQ8" s="324">
        <f>AN8+AO8+AP8</f>
        <v>0</v>
      </c>
      <c r="AR8" s="322"/>
      <c r="AS8" s="323"/>
      <c r="AT8" s="323"/>
      <c r="AU8" s="324">
        <f>AR8+AS8+AT8</f>
        <v>0</v>
      </c>
      <c r="AV8" s="322"/>
      <c r="AW8" s="323"/>
      <c r="AX8" s="323"/>
      <c r="AY8" s="324">
        <f>AV8+AW8+AX8</f>
        <v>0</v>
      </c>
      <c r="AZ8" s="322" t="e">
        <f>D8+H8+L8++P8+T8+X8+AB8+AF8+AJ8+AN8+AR8+AV8</f>
        <v>#REF!</v>
      </c>
      <c r="BA8" s="323" t="e">
        <f>E8+I8+M8++Q8+U8+Y8+AC8+AG8+AK8+AO8+AS8+AW8</f>
        <v>#REF!</v>
      </c>
      <c r="BB8" s="323">
        <f>F8+J8+N8++R8+V8+Z8+AD8+AH8+AL8+AP8+AS8+AX8</f>
        <v>0</v>
      </c>
      <c r="BC8" s="324" t="e">
        <f t="shared" ref="BC8:BC9" si="8">G8+K8+O8++S8+W8+AA8+AE8+AI8+AM8+AQ8+AU8+AY8</f>
        <v>#REF!</v>
      </c>
      <c r="BD8" s="333"/>
    </row>
    <row r="9" spans="1:56" ht="27.6">
      <c r="A9" s="307" t="s">
        <v>375</v>
      </c>
      <c r="B9" s="321" t="s">
        <v>332</v>
      </c>
      <c r="C9" s="325">
        <v>73</v>
      </c>
      <c r="D9" s="322"/>
      <c r="E9" s="323"/>
      <c r="F9" s="323"/>
      <c r="G9" s="324">
        <f>D9+E9+F9</f>
        <v>0</v>
      </c>
      <c r="H9" s="322"/>
      <c r="I9" s="323"/>
      <c r="J9" s="323"/>
      <c r="K9" s="324">
        <f>H9+I9+J9</f>
        <v>0</v>
      </c>
      <c r="L9" s="322"/>
      <c r="M9" s="323"/>
      <c r="N9" s="323"/>
      <c r="O9" s="324">
        <f>L9+M9+N9</f>
        <v>0</v>
      </c>
      <c r="P9" s="322" t="e">
        <f>'CALCULO PRESUPUESTO'!#REF!</f>
        <v>#REF!</v>
      </c>
      <c r="Q9" s="323" t="e">
        <f>P9*0.12</f>
        <v>#REF!</v>
      </c>
      <c r="R9" s="323"/>
      <c r="S9" s="324" t="e">
        <f>P9+Q9</f>
        <v>#REF!</v>
      </c>
      <c r="T9" s="322"/>
      <c r="U9" s="323"/>
      <c r="V9" s="323"/>
      <c r="W9" s="324">
        <f>T9+U9+V9</f>
        <v>0</v>
      </c>
      <c r="X9" s="322"/>
      <c r="Y9" s="323"/>
      <c r="Z9" s="323"/>
      <c r="AA9" s="324">
        <f>X9+Y9+Z9</f>
        <v>0</v>
      </c>
      <c r="AB9" s="322"/>
      <c r="AC9" s="323"/>
      <c r="AD9" s="323"/>
      <c r="AE9" s="324">
        <f>AB9+AC9+AD9</f>
        <v>0</v>
      </c>
      <c r="AF9" s="322"/>
      <c r="AG9" s="323"/>
      <c r="AH9" s="323"/>
      <c r="AI9" s="324">
        <f>AF9+AG9+AH9</f>
        <v>0</v>
      </c>
      <c r="AJ9" s="322"/>
      <c r="AK9" s="323"/>
      <c r="AL9" s="323"/>
      <c r="AM9" s="324">
        <f>AJ9+AK9+AL9</f>
        <v>0</v>
      </c>
      <c r="AN9" s="322"/>
      <c r="AO9" s="323"/>
      <c r="AP9" s="323"/>
      <c r="AQ9" s="324">
        <f>AN9+AO9+AP9</f>
        <v>0</v>
      </c>
      <c r="AR9" s="322"/>
      <c r="AS9" s="323"/>
      <c r="AT9" s="323"/>
      <c r="AU9" s="324">
        <f>AR9+AS9+AT9</f>
        <v>0</v>
      </c>
      <c r="AV9" s="322"/>
      <c r="AW9" s="323"/>
      <c r="AX9" s="323"/>
      <c r="AY9" s="324">
        <f>AV9+AW9+AX9</f>
        <v>0</v>
      </c>
      <c r="AZ9" s="322" t="e">
        <f>D9+H9+L9++P9+T9+X9+AB9+AF9+AJ9+AN9+AR9+AV9</f>
        <v>#REF!</v>
      </c>
      <c r="BA9" s="323" t="e">
        <f>E9+I9+M9++Q9+U9+Y9+AC9+AG9+AK9+AO9+AS9+AW9</f>
        <v>#REF!</v>
      </c>
      <c r="BB9" s="323">
        <f>F9+J9+N9++R9+V9+Z9+AD9+AH9+AL9+AP9+AS9+AX9</f>
        <v>0</v>
      </c>
      <c r="BC9" s="324" t="e">
        <f t="shared" si="8"/>
        <v>#REF!</v>
      </c>
      <c r="BD9" s="333"/>
    </row>
    <row r="10" spans="1:56" s="274" customFormat="1" ht="27.75" customHeight="1">
      <c r="A10" s="308" t="s">
        <v>368</v>
      </c>
      <c r="B10" s="309" t="s">
        <v>369</v>
      </c>
      <c r="C10" s="286"/>
      <c r="D10" s="287">
        <f t="shared" ref="D10:AD10" si="9">SUM(D11:D12)</f>
        <v>0</v>
      </c>
      <c r="E10" s="298">
        <f t="shared" si="9"/>
        <v>0</v>
      </c>
      <c r="F10" s="298">
        <f t="shared" si="9"/>
        <v>0</v>
      </c>
      <c r="G10" s="288">
        <f t="shared" si="9"/>
        <v>0</v>
      </c>
      <c r="H10" s="287">
        <f t="shared" ref="H10:O10" si="10">SUM(H11:H12)</f>
        <v>0</v>
      </c>
      <c r="I10" s="298">
        <f t="shared" si="10"/>
        <v>0</v>
      </c>
      <c r="J10" s="298">
        <f t="shared" si="10"/>
        <v>0</v>
      </c>
      <c r="K10" s="288">
        <f t="shared" si="10"/>
        <v>0</v>
      </c>
      <c r="L10" s="287">
        <f t="shared" si="10"/>
        <v>0</v>
      </c>
      <c r="M10" s="298">
        <f t="shared" si="10"/>
        <v>0</v>
      </c>
      <c r="N10" s="298">
        <f t="shared" si="10"/>
        <v>0</v>
      </c>
      <c r="O10" s="288">
        <f t="shared" si="10"/>
        <v>0</v>
      </c>
      <c r="P10" s="287">
        <f t="shared" si="9"/>
        <v>0</v>
      </c>
      <c r="Q10" s="298">
        <f t="shared" si="9"/>
        <v>0</v>
      </c>
      <c r="R10" s="298">
        <f t="shared" si="9"/>
        <v>0</v>
      </c>
      <c r="S10" s="288">
        <f t="shared" si="9"/>
        <v>0</v>
      </c>
      <c r="T10" s="287">
        <f t="shared" si="9"/>
        <v>0</v>
      </c>
      <c r="U10" s="298">
        <f t="shared" si="9"/>
        <v>0</v>
      </c>
      <c r="V10" s="298">
        <f t="shared" si="9"/>
        <v>0</v>
      </c>
      <c r="W10" s="288">
        <f t="shared" si="9"/>
        <v>0</v>
      </c>
      <c r="X10" s="322" t="e">
        <f>SUM(X11:X12)</f>
        <v>#REF!</v>
      </c>
      <c r="Y10" s="323" t="e">
        <f t="shared" si="9"/>
        <v>#REF!</v>
      </c>
      <c r="Z10" s="323">
        <f t="shared" si="9"/>
        <v>0</v>
      </c>
      <c r="AA10" s="324" t="e">
        <f>SUM(AA11:AA12)</f>
        <v>#REF!</v>
      </c>
      <c r="AB10" s="287">
        <f t="shared" si="9"/>
        <v>0</v>
      </c>
      <c r="AC10" s="298">
        <f t="shared" si="9"/>
        <v>0</v>
      </c>
      <c r="AD10" s="298">
        <f t="shared" si="9"/>
        <v>0</v>
      </c>
      <c r="AE10" s="288">
        <f>AB10+AC10+AD10</f>
        <v>0</v>
      </c>
      <c r="AF10" s="287">
        <f t="shared" ref="AF10:BC10" si="11">SUM(AF11:AF12)</f>
        <v>0</v>
      </c>
      <c r="AG10" s="298">
        <f t="shared" si="11"/>
        <v>0</v>
      </c>
      <c r="AH10" s="298">
        <f t="shared" si="11"/>
        <v>0</v>
      </c>
      <c r="AI10" s="288">
        <f t="shared" si="11"/>
        <v>0</v>
      </c>
      <c r="AJ10" s="287">
        <f t="shared" si="11"/>
        <v>0</v>
      </c>
      <c r="AK10" s="298">
        <f t="shared" si="11"/>
        <v>0</v>
      </c>
      <c r="AL10" s="298">
        <f t="shared" si="11"/>
        <v>0</v>
      </c>
      <c r="AM10" s="288">
        <f t="shared" si="11"/>
        <v>0</v>
      </c>
      <c r="AN10" s="287">
        <f t="shared" si="11"/>
        <v>0</v>
      </c>
      <c r="AO10" s="298">
        <f t="shared" si="11"/>
        <v>0</v>
      </c>
      <c r="AP10" s="298">
        <f t="shared" si="11"/>
        <v>0</v>
      </c>
      <c r="AQ10" s="288">
        <f t="shared" si="11"/>
        <v>0</v>
      </c>
      <c r="AR10" s="287">
        <f t="shared" si="11"/>
        <v>0</v>
      </c>
      <c r="AS10" s="298">
        <f t="shared" si="11"/>
        <v>0</v>
      </c>
      <c r="AT10" s="298">
        <f t="shared" si="11"/>
        <v>0</v>
      </c>
      <c r="AU10" s="288">
        <f t="shared" si="11"/>
        <v>0</v>
      </c>
      <c r="AV10" s="287">
        <f t="shared" si="11"/>
        <v>0</v>
      </c>
      <c r="AW10" s="298">
        <f t="shared" si="11"/>
        <v>0</v>
      </c>
      <c r="AX10" s="298">
        <f t="shared" si="11"/>
        <v>0</v>
      </c>
      <c r="AY10" s="288">
        <f t="shared" si="11"/>
        <v>0</v>
      </c>
      <c r="AZ10" s="287" t="e">
        <f t="shared" si="11"/>
        <v>#REF!</v>
      </c>
      <c r="BA10" s="298" t="e">
        <f t="shared" si="11"/>
        <v>#REF!</v>
      </c>
      <c r="BB10" s="298">
        <f t="shared" si="11"/>
        <v>0</v>
      </c>
      <c r="BC10" s="288" t="e">
        <f t="shared" si="11"/>
        <v>#REF!</v>
      </c>
      <c r="BD10" s="289"/>
    </row>
    <row r="11" spans="1:56" ht="27.6">
      <c r="A11" s="307" t="s">
        <v>376</v>
      </c>
      <c r="B11" s="321" t="s">
        <v>334</v>
      </c>
      <c r="C11" s="325">
        <v>73</v>
      </c>
      <c r="D11" s="322"/>
      <c r="E11" s="323"/>
      <c r="F11" s="323"/>
      <c r="G11" s="324">
        <f t="shared" ref="G11:G12" si="12">D11+E11+F11</f>
        <v>0</v>
      </c>
      <c r="H11" s="322"/>
      <c r="I11" s="323"/>
      <c r="J11" s="323"/>
      <c r="K11" s="324">
        <f t="shared" ref="K11:K12" si="13">H11+I11+J11</f>
        <v>0</v>
      </c>
      <c r="L11" s="322"/>
      <c r="M11" s="323"/>
      <c r="N11" s="323"/>
      <c r="O11" s="324">
        <f t="shared" ref="O11:O12" si="14">L11+M11+N11</f>
        <v>0</v>
      </c>
      <c r="P11" s="322"/>
      <c r="Q11" s="323"/>
      <c r="R11" s="323"/>
      <c r="S11" s="324">
        <f t="shared" ref="S11:S12" si="15">P11+Q11+R11</f>
        <v>0</v>
      </c>
      <c r="T11" s="322"/>
      <c r="U11" s="323"/>
      <c r="V11" s="323"/>
      <c r="W11" s="324">
        <f t="shared" ref="W11:W12" si="16">T11+U11+V11</f>
        <v>0</v>
      </c>
      <c r="X11" s="322" t="e">
        <f>'CALCULO PRESUPUESTO'!#REF!</f>
        <v>#REF!</v>
      </c>
      <c r="Y11" s="323" t="e">
        <f>+ROUND((X11*0.12),2)</f>
        <v>#REF!</v>
      </c>
      <c r="Z11" s="323"/>
      <c r="AA11" s="324" t="e">
        <f>X11+Y11</f>
        <v>#REF!</v>
      </c>
      <c r="AB11" s="322"/>
      <c r="AC11" s="323"/>
      <c r="AD11" s="323"/>
      <c r="AE11" s="324">
        <f>SUM(AE12:AE13)</f>
        <v>0</v>
      </c>
      <c r="AF11" s="322"/>
      <c r="AG11" s="323"/>
      <c r="AH11" s="323"/>
      <c r="AI11" s="324">
        <f t="shared" ref="AI11:AI12" si="17">AF11+AG11+AH11</f>
        <v>0</v>
      </c>
      <c r="AJ11" s="322"/>
      <c r="AK11" s="323"/>
      <c r="AL11" s="323"/>
      <c r="AM11" s="324">
        <f t="shared" ref="AM11:AM12" si="18">AJ11+AK11+AL11</f>
        <v>0</v>
      </c>
      <c r="AN11" s="322"/>
      <c r="AO11" s="323"/>
      <c r="AP11" s="323"/>
      <c r="AQ11" s="324">
        <f t="shared" ref="AQ11:AQ12" si="19">AN11+AO11+AP11</f>
        <v>0</v>
      </c>
      <c r="AR11" s="322"/>
      <c r="AS11" s="323"/>
      <c r="AT11" s="323"/>
      <c r="AU11" s="324">
        <f t="shared" ref="AU11:AU12" si="20">AR11+AS11+AT11</f>
        <v>0</v>
      </c>
      <c r="AV11" s="322"/>
      <c r="AW11" s="323"/>
      <c r="AX11" s="323"/>
      <c r="AY11" s="324">
        <f t="shared" ref="AY11:AY12" si="21">AV11+AW11+AX11</f>
        <v>0</v>
      </c>
      <c r="AZ11" s="322" t="e">
        <f>D11+H11+L11++P11+T11+X11+AB11+AF11+AJ11+AN11+AR11+AV11</f>
        <v>#REF!</v>
      </c>
      <c r="BA11" s="323" t="e">
        <f>E11+I11+M11++Q11+U11+Y11+AC11+AG11+AK11+AO11+AS11+AW11</f>
        <v>#REF!</v>
      </c>
      <c r="BB11" s="323">
        <f>F11+J11+N11++R11+V11+Z11+AD11+AH11+AL11+AP11+AS11+AX11</f>
        <v>0</v>
      </c>
      <c r="BC11" s="324" t="e">
        <f t="shared" ref="BC11:BC12" si="22">G11+K11+O11++S11+W11+AA11+AE11+AI11+AM11+AQ11+AU11+AY11</f>
        <v>#REF!</v>
      </c>
      <c r="BD11" s="333"/>
    </row>
    <row r="12" spans="1:56" ht="27.6">
      <c r="A12" s="307" t="s">
        <v>377</v>
      </c>
      <c r="B12" s="321" t="s">
        <v>335</v>
      </c>
      <c r="C12" s="325">
        <v>73</v>
      </c>
      <c r="D12" s="322"/>
      <c r="E12" s="323"/>
      <c r="F12" s="323"/>
      <c r="G12" s="324">
        <f t="shared" si="12"/>
        <v>0</v>
      </c>
      <c r="H12" s="322"/>
      <c r="I12" s="323"/>
      <c r="J12" s="323"/>
      <c r="K12" s="324">
        <f t="shared" si="13"/>
        <v>0</v>
      </c>
      <c r="L12" s="322"/>
      <c r="M12" s="323"/>
      <c r="N12" s="323"/>
      <c r="O12" s="324">
        <f t="shared" si="14"/>
        <v>0</v>
      </c>
      <c r="P12" s="322"/>
      <c r="Q12" s="323"/>
      <c r="R12" s="323"/>
      <c r="S12" s="324">
        <f t="shared" si="15"/>
        <v>0</v>
      </c>
      <c r="T12" s="322"/>
      <c r="U12" s="323"/>
      <c r="V12" s="323"/>
      <c r="W12" s="324">
        <f t="shared" si="16"/>
        <v>0</v>
      </c>
      <c r="X12" s="322" t="e">
        <f>'CALCULO PRESUPUESTO'!#REF!</f>
        <v>#REF!</v>
      </c>
      <c r="Y12" s="323" t="e">
        <f>+ROUND((X12*0.12),2)</f>
        <v>#REF!</v>
      </c>
      <c r="Z12" s="323"/>
      <c r="AA12" s="324" t="e">
        <f>X12+Y12</f>
        <v>#REF!</v>
      </c>
      <c r="AB12" s="322"/>
      <c r="AC12" s="323"/>
      <c r="AD12" s="323"/>
      <c r="AE12" s="324">
        <f t="shared" ref="AE12:AE13" si="23">AB12+AC12+AD12</f>
        <v>0</v>
      </c>
      <c r="AF12" s="322"/>
      <c r="AG12" s="323"/>
      <c r="AH12" s="323"/>
      <c r="AI12" s="324">
        <f t="shared" si="17"/>
        <v>0</v>
      </c>
      <c r="AJ12" s="322"/>
      <c r="AK12" s="323"/>
      <c r="AL12" s="323"/>
      <c r="AM12" s="324">
        <f t="shared" si="18"/>
        <v>0</v>
      </c>
      <c r="AN12" s="322"/>
      <c r="AO12" s="323"/>
      <c r="AP12" s="323"/>
      <c r="AQ12" s="324">
        <f t="shared" si="19"/>
        <v>0</v>
      </c>
      <c r="AR12" s="322"/>
      <c r="AS12" s="323"/>
      <c r="AT12" s="323"/>
      <c r="AU12" s="324">
        <f t="shared" si="20"/>
        <v>0</v>
      </c>
      <c r="AV12" s="322"/>
      <c r="AW12" s="323"/>
      <c r="AX12" s="323"/>
      <c r="AY12" s="324">
        <f t="shared" si="21"/>
        <v>0</v>
      </c>
      <c r="AZ12" s="322" t="e">
        <f>D12+H12+L12++P12+T12+X12+AB12+AF12+AJ12+AN12+AR12+AV12</f>
        <v>#REF!</v>
      </c>
      <c r="BA12" s="323" t="e">
        <f>E12+I12+M12++Q12+U12+Y12+AC12+AG12+AK12+AO12+AS12+AW12</f>
        <v>#REF!</v>
      </c>
      <c r="BB12" s="323">
        <f>F12+J12+N12++R12+V12+Z12+AD12+AH12+AL12+AP12+AS12+AX12</f>
        <v>0</v>
      </c>
      <c r="BC12" s="324" t="e">
        <f t="shared" si="22"/>
        <v>#REF!</v>
      </c>
      <c r="BD12" s="333"/>
    </row>
    <row r="13" spans="1:56" s="274" customFormat="1" ht="33" customHeight="1">
      <c r="A13" s="308" t="s">
        <v>370</v>
      </c>
      <c r="B13" s="309" t="s">
        <v>371</v>
      </c>
      <c r="C13" s="286"/>
      <c r="D13" s="287">
        <f t="shared" ref="D13:AD13" si="24">SUM(D14:D21)</f>
        <v>0</v>
      </c>
      <c r="E13" s="298">
        <f t="shared" si="24"/>
        <v>0</v>
      </c>
      <c r="F13" s="298">
        <f t="shared" si="24"/>
        <v>0</v>
      </c>
      <c r="G13" s="288">
        <f t="shared" si="24"/>
        <v>0</v>
      </c>
      <c r="H13" s="287">
        <f t="shared" ref="H13:O13" si="25">SUM(H14:H21)</f>
        <v>0</v>
      </c>
      <c r="I13" s="298">
        <f t="shared" si="25"/>
        <v>0</v>
      </c>
      <c r="J13" s="298">
        <f t="shared" si="25"/>
        <v>0</v>
      </c>
      <c r="K13" s="288">
        <f t="shared" si="25"/>
        <v>0</v>
      </c>
      <c r="L13" s="287">
        <f t="shared" si="25"/>
        <v>0</v>
      </c>
      <c r="M13" s="298">
        <f t="shared" si="25"/>
        <v>0</v>
      </c>
      <c r="N13" s="298">
        <f t="shared" si="25"/>
        <v>0</v>
      </c>
      <c r="O13" s="288">
        <f t="shared" si="25"/>
        <v>0</v>
      </c>
      <c r="P13" s="287">
        <f t="shared" si="24"/>
        <v>0</v>
      </c>
      <c r="Q13" s="298">
        <f t="shared" si="24"/>
        <v>0</v>
      </c>
      <c r="R13" s="298">
        <f t="shared" si="24"/>
        <v>0</v>
      </c>
      <c r="S13" s="288">
        <f t="shared" si="24"/>
        <v>0</v>
      </c>
      <c r="T13" s="287">
        <f t="shared" si="24"/>
        <v>0</v>
      </c>
      <c r="U13" s="298">
        <f t="shared" si="24"/>
        <v>0</v>
      </c>
      <c r="V13" s="298">
        <f t="shared" si="24"/>
        <v>0</v>
      </c>
      <c r="W13" s="288">
        <f t="shared" si="24"/>
        <v>0</v>
      </c>
      <c r="X13" s="287">
        <f t="shared" si="24"/>
        <v>0</v>
      </c>
      <c r="Y13" s="298">
        <f t="shared" si="24"/>
        <v>0</v>
      </c>
      <c r="Z13" s="298">
        <f t="shared" si="24"/>
        <v>0</v>
      </c>
      <c r="AA13" s="288">
        <f t="shared" si="24"/>
        <v>0</v>
      </c>
      <c r="AB13" s="287">
        <f t="shared" si="24"/>
        <v>0</v>
      </c>
      <c r="AC13" s="298">
        <f t="shared" si="24"/>
        <v>0</v>
      </c>
      <c r="AD13" s="298">
        <f t="shared" si="24"/>
        <v>0</v>
      </c>
      <c r="AE13" s="288">
        <f t="shared" si="23"/>
        <v>0</v>
      </c>
      <c r="AF13" s="287">
        <f t="shared" ref="AF13:BB13" si="26">SUM(AF14:AF21)</f>
        <v>0</v>
      </c>
      <c r="AG13" s="298">
        <f t="shared" si="26"/>
        <v>0</v>
      </c>
      <c r="AH13" s="298">
        <f t="shared" si="26"/>
        <v>0</v>
      </c>
      <c r="AI13" s="288">
        <f t="shared" si="26"/>
        <v>0</v>
      </c>
      <c r="AJ13" s="287">
        <f t="shared" si="26"/>
        <v>0</v>
      </c>
      <c r="AK13" s="298">
        <f t="shared" si="26"/>
        <v>0</v>
      </c>
      <c r="AL13" s="298">
        <f t="shared" si="26"/>
        <v>0</v>
      </c>
      <c r="AM13" s="288">
        <f t="shared" si="26"/>
        <v>0</v>
      </c>
      <c r="AN13" s="287">
        <f t="shared" si="26"/>
        <v>0</v>
      </c>
      <c r="AO13" s="298">
        <f t="shared" si="26"/>
        <v>0</v>
      </c>
      <c r="AP13" s="298">
        <f t="shared" si="26"/>
        <v>0</v>
      </c>
      <c r="AQ13" s="288">
        <f t="shared" si="26"/>
        <v>0</v>
      </c>
      <c r="AR13" s="287">
        <f t="shared" si="26"/>
        <v>0</v>
      </c>
      <c r="AS13" s="298">
        <f t="shared" si="26"/>
        <v>0</v>
      </c>
      <c r="AT13" s="298">
        <f t="shared" si="26"/>
        <v>0</v>
      </c>
      <c r="AU13" s="288">
        <f t="shared" si="26"/>
        <v>0</v>
      </c>
      <c r="AV13" s="287" t="e">
        <f>SUM(AV14:AV22)</f>
        <v>#REF!</v>
      </c>
      <c r="AW13" s="298" t="e">
        <f>SUM(AW14:AW22)</f>
        <v>#REF!</v>
      </c>
      <c r="AX13" s="298">
        <f t="shared" si="26"/>
        <v>0</v>
      </c>
      <c r="AY13" s="288" t="e">
        <f>SUM(AY14:AY22)</f>
        <v>#REF!</v>
      </c>
      <c r="AZ13" s="287" t="e">
        <f>SUM(AZ14:AZ22)</f>
        <v>#REF!</v>
      </c>
      <c r="BA13" s="298" t="e">
        <f>SUM(BA14:BA22)</f>
        <v>#REF!</v>
      </c>
      <c r="BB13" s="298">
        <f t="shared" si="26"/>
        <v>0</v>
      </c>
      <c r="BC13" s="288" t="e">
        <f>SUM(BC14:BC22)</f>
        <v>#REF!</v>
      </c>
      <c r="BD13" s="289"/>
    </row>
    <row r="14" spans="1:56" ht="27" customHeight="1">
      <c r="A14" s="307" t="s">
        <v>378</v>
      </c>
      <c r="B14" s="321" t="s">
        <v>337</v>
      </c>
      <c r="C14" s="325">
        <v>73</v>
      </c>
      <c r="D14" s="322"/>
      <c r="E14" s="323"/>
      <c r="F14" s="323"/>
      <c r="G14" s="324">
        <f t="shared" ref="G14:G21" si="27">D14+E14+F14</f>
        <v>0</v>
      </c>
      <c r="H14" s="322"/>
      <c r="I14" s="323"/>
      <c r="J14" s="323"/>
      <c r="K14" s="324">
        <f t="shared" ref="K14:K21" si="28">H14+I14+J14</f>
        <v>0</v>
      </c>
      <c r="L14" s="322"/>
      <c r="M14" s="323"/>
      <c r="N14" s="323"/>
      <c r="O14" s="324">
        <f t="shared" ref="O14:O21" si="29">L14+M14+N14</f>
        <v>0</v>
      </c>
      <c r="P14" s="322"/>
      <c r="Q14" s="323"/>
      <c r="R14" s="323"/>
      <c r="S14" s="324">
        <f t="shared" ref="S14:S21" si="30">P14+Q14+R14</f>
        <v>0</v>
      </c>
      <c r="T14" s="322"/>
      <c r="U14" s="323"/>
      <c r="V14" s="323"/>
      <c r="W14" s="324">
        <f t="shared" ref="W14:W21" si="31">T14+U14+V14</f>
        <v>0</v>
      </c>
      <c r="X14" s="322"/>
      <c r="Y14" s="323"/>
      <c r="Z14" s="323"/>
      <c r="AA14" s="324">
        <f t="shared" ref="AA14:AA21" si="32">X14+Y14+Z14</f>
        <v>0</v>
      </c>
      <c r="AB14" s="322"/>
      <c r="AC14" s="323"/>
      <c r="AD14" s="323"/>
      <c r="AE14" s="324">
        <f>SUM(AE15:AE23)</f>
        <v>0</v>
      </c>
      <c r="AF14" s="322"/>
      <c r="AG14" s="323"/>
      <c r="AH14" s="323"/>
      <c r="AI14" s="324">
        <f t="shared" ref="AI14:AI21" si="33">AF14+AG14+AH14</f>
        <v>0</v>
      </c>
      <c r="AJ14" s="322"/>
      <c r="AK14" s="323"/>
      <c r="AL14" s="323"/>
      <c r="AM14" s="324">
        <f t="shared" ref="AM14:AM21" si="34">AJ14+AK14+AL14</f>
        <v>0</v>
      </c>
      <c r="AN14" s="322"/>
      <c r="AO14" s="323"/>
      <c r="AP14" s="323"/>
      <c r="AQ14" s="324">
        <f t="shared" ref="AQ14:AQ21" si="35">AN14+AO14+AP14</f>
        <v>0</v>
      </c>
      <c r="AR14" s="322"/>
      <c r="AS14" s="323"/>
      <c r="AT14" s="323"/>
      <c r="AU14" s="324">
        <f t="shared" ref="AU14:AU21" si="36">AR14+AS14+AT14</f>
        <v>0</v>
      </c>
      <c r="AV14" s="322" t="e">
        <f>'CALCULO PRESUPUESTO'!#REF!</f>
        <v>#REF!</v>
      </c>
      <c r="AW14" s="323" t="e">
        <f>AV14*0.12</f>
        <v>#REF!</v>
      </c>
      <c r="AX14" s="323"/>
      <c r="AY14" s="324" t="e">
        <f>AV14+AW14</f>
        <v>#REF!</v>
      </c>
      <c r="AZ14" s="322" t="e">
        <f>D14+H14+L14++P14+T14+X14+AB14+AF14+AJ14+AN14+AR14+AV14</f>
        <v>#REF!</v>
      </c>
      <c r="BA14" s="323" t="e">
        <f>E14+I14+M14++Q14+U14+Y14+AC14+AG14+AK14+AO14+AS14+AW14</f>
        <v>#REF!</v>
      </c>
      <c r="BB14" s="323">
        <f t="shared" ref="BB14:BB21" si="37">F14+J14+N14++R14+V14+Z14+AD14+AH14+AL14+AP14+AS14+AX14</f>
        <v>0</v>
      </c>
      <c r="BC14" s="324" t="e">
        <f>G14+K14+O14++S14+W14+AA14+AE14+AI14+AM14+AQ14+AU14+AY14</f>
        <v>#REF!</v>
      </c>
      <c r="BD14" s="333"/>
    </row>
    <row r="15" spans="1:56" ht="27" customHeight="1">
      <c r="A15" s="307" t="s">
        <v>380</v>
      </c>
      <c r="B15" s="321" t="s">
        <v>338</v>
      </c>
      <c r="C15" s="325">
        <v>73</v>
      </c>
      <c r="D15" s="322"/>
      <c r="E15" s="323"/>
      <c r="F15" s="323"/>
      <c r="G15" s="324">
        <f t="shared" si="27"/>
        <v>0</v>
      </c>
      <c r="H15" s="322"/>
      <c r="I15" s="323"/>
      <c r="J15" s="323"/>
      <c r="K15" s="324">
        <f t="shared" si="28"/>
        <v>0</v>
      </c>
      <c r="L15" s="322"/>
      <c r="M15" s="323"/>
      <c r="N15" s="323"/>
      <c r="O15" s="324">
        <f t="shared" si="29"/>
        <v>0</v>
      </c>
      <c r="P15" s="322"/>
      <c r="Q15" s="323"/>
      <c r="R15" s="323"/>
      <c r="S15" s="324">
        <f t="shared" si="30"/>
        <v>0</v>
      </c>
      <c r="T15" s="322"/>
      <c r="U15" s="323"/>
      <c r="V15" s="323"/>
      <c r="W15" s="324">
        <f t="shared" si="31"/>
        <v>0</v>
      </c>
      <c r="X15" s="322"/>
      <c r="Y15" s="323"/>
      <c r="Z15" s="323"/>
      <c r="AA15" s="324">
        <f t="shared" si="32"/>
        <v>0</v>
      </c>
      <c r="AB15" s="322"/>
      <c r="AC15" s="323"/>
      <c r="AD15" s="323"/>
      <c r="AE15" s="324">
        <f t="shared" ref="AE15:AE21" si="38">AB15+AC15+AD15</f>
        <v>0</v>
      </c>
      <c r="AF15" s="322"/>
      <c r="AG15" s="323"/>
      <c r="AH15" s="323"/>
      <c r="AI15" s="324">
        <f t="shared" si="33"/>
        <v>0</v>
      </c>
      <c r="AJ15" s="322"/>
      <c r="AK15" s="323"/>
      <c r="AL15" s="323"/>
      <c r="AM15" s="324">
        <f t="shared" si="34"/>
        <v>0</v>
      </c>
      <c r="AN15" s="322"/>
      <c r="AO15" s="323"/>
      <c r="AP15" s="323"/>
      <c r="AQ15" s="324">
        <f t="shared" si="35"/>
        <v>0</v>
      </c>
      <c r="AR15" s="322"/>
      <c r="AS15" s="323"/>
      <c r="AT15" s="323"/>
      <c r="AU15" s="324">
        <f t="shared" si="36"/>
        <v>0</v>
      </c>
      <c r="AV15" s="322" t="e">
        <f>'CALCULO PRESUPUESTO'!#REF!</f>
        <v>#REF!</v>
      </c>
      <c r="AW15" s="323" t="e">
        <f t="shared" ref="AW15:AW21" si="39">AV15*0.12</f>
        <v>#REF!</v>
      </c>
      <c r="AX15" s="323"/>
      <c r="AY15" s="324" t="e">
        <f t="shared" ref="AY15:AY21" si="40">AV15+AW15</f>
        <v>#REF!</v>
      </c>
      <c r="AZ15" s="322" t="e">
        <f t="shared" ref="AZ15:BA21" si="41">D15+H15+L15++P15+T15+X15+AB15+AF15+AJ15+AN15+AR15+AV15</f>
        <v>#REF!</v>
      </c>
      <c r="BA15" s="323" t="e">
        <f t="shared" si="41"/>
        <v>#REF!</v>
      </c>
      <c r="BB15" s="323">
        <f t="shared" si="37"/>
        <v>0</v>
      </c>
      <c r="BC15" s="324" t="e">
        <f t="shared" ref="BC15:BC20" si="42">G15+K15+O15++S15+W15+AA15+AE15+AI15+AM15+AQ15+AU15+AY15</f>
        <v>#REF!</v>
      </c>
      <c r="BD15" s="333"/>
    </row>
    <row r="16" spans="1:56" ht="27" customHeight="1">
      <c r="A16" s="307" t="s">
        <v>379</v>
      </c>
      <c r="B16" s="321" t="s">
        <v>339</v>
      </c>
      <c r="C16" s="325">
        <v>73</v>
      </c>
      <c r="D16" s="322"/>
      <c r="E16" s="323"/>
      <c r="F16" s="323"/>
      <c r="G16" s="324">
        <f t="shared" si="27"/>
        <v>0</v>
      </c>
      <c r="H16" s="322"/>
      <c r="I16" s="323"/>
      <c r="J16" s="323"/>
      <c r="K16" s="324">
        <f t="shared" si="28"/>
        <v>0</v>
      </c>
      <c r="L16" s="322"/>
      <c r="M16" s="323"/>
      <c r="N16" s="323"/>
      <c r="O16" s="324">
        <f t="shared" si="29"/>
        <v>0</v>
      </c>
      <c r="P16" s="322"/>
      <c r="Q16" s="323"/>
      <c r="R16" s="323"/>
      <c r="S16" s="324">
        <f t="shared" si="30"/>
        <v>0</v>
      </c>
      <c r="T16" s="322"/>
      <c r="U16" s="323"/>
      <c r="V16" s="323"/>
      <c r="W16" s="324">
        <f t="shared" si="31"/>
        <v>0</v>
      </c>
      <c r="X16" s="322"/>
      <c r="Y16" s="323"/>
      <c r="Z16" s="323"/>
      <c r="AA16" s="324">
        <f t="shared" si="32"/>
        <v>0</v>
      </c>
      <c r="AB16" s="322"/>
      <c r="AC16" s="323"/>
      <c r="AD16" s="323"/>
      <c r="AE16" s="324">
        <f t="shared" si="38"/>
        <v>0</v>
      </c>
      <c r="AF16" s="322"/>
      <c r="AG16" s="323"/>
      <c r="AH16" s="323"/>
      <c r="AI16" s="324">
        <f t="shared" si="33"/>
        <v>0</v>
      </c>
      <c r="AJ16" s="322"/>
      <c r="AK16" s="323"/>
      <c r="AL16" s="323"/>
      <c r="AM16" s="324">
        <f t="shared" si="34"/>
        <v>0</v>
      </c>
      <c r="AN16" s="322"/>
      <c r="AO16" s="323"/>
      <c r="AP16" s="323"/>
      <c r="AQ16" s="324">
        <f t="shared" si="35"/>
        <v>0</v>
      </c>
      <c r="AR16" s="322"/>
      <c r="AS16" s="323"/>
      <c r="AT16" s="323"/>
      <c r="AU16" s="324">
        <f t="shared" si="36"/>
        <v>0</v>
      </c>
      <c r="AV16" s="322" t="e">
        <f>'CALCULO PRESUPUESTO'!#REF!</f>
        <v>#REF!</v>
      </c>
      <c r="AW16" s="323" t="e">
        <f t="shared" si="39"/>
        <v>#REF!</v>
      </c>
      <c r="AX16" s="323"/>
      <c r="AY16" s="324" t="e">
        <f t="shared" si="40"/>
        <v>#REF!</v>
      </c>
      <c r="AZ16" s="322" t="e">
        <f t="shared" si="41"/>
        <v>#REF!</v>
      </c>
      <c r="BA16" s="323" t="e">
        <f t="shared" si="41"/>
        <v>#REF!</v>
      </c>
      <c r="BB16" s="323">
        <f t="shared" si="37"/>
        <v>0</v>
      </c>
      <c r="BC16" s="324" t="e">
        <f t="shared" si="42"/>
        <v>#REF!</v>
      </c>
      <c r="BD16" s="333"/>
    </row>
    <row r="17" spans="1:56" ht="27" customHeight="1">
      <c r="A17" s="307" t="s">
        <v>381</v>
      </c>
      <c r="B17" s="321" t="s">
        <v>340</v>
      </c>
      <c r="C17" s="325">
        <v>73</v>
      </c>
      <c r="D17" s="322"/>
      <c r="E17" s="323"/>
      <c r="F17" s="323"/>
      <c r="G17" s="324">
        <f t="shared" si="27"/>
        <v>0</v>
      </c>
      <c r="H17" s="322"/>
      <c r="I17" s="323"/>
      <c r="J17" s="323"/>
      <c r="K17" s="324">
        <f t="shared" si="28"/>
        <v>0</v>
      </c>
      <c r="L17" s="322"/>
      <c r="M17" s="323"/>
      <c r="N17" s="323"/>
      <c r="O17" s="324">
        <f t="shared" si="29"/>
        <v>0</v>
      </c>
      <c r="P17" s="322"/>
      <c r="Q17" s="323"/>
      <c r="R17" s="323"/>
      <c r="S17" s="324">
        <f t="shared" si="30"/>
        <v>0</v>
      </c>
      <c r="T17" s="322"/>
      <c r="U17" s="323"/>
      <c r="V17" s="323"/>
      <c r="W17" s="324">
        <f t="shared" si="31"/>
        <v>0</v>
      </c>
      <c r="X17" s="322"/>
      <c r="Y17" s="323"/>
      <c r="Z17" s="323"/>
      <c r="AA17" s="324">
        <f t="shared" si="32"/>
        <v>0</v>
      </c>
      <c r="AB17" s="322"/>
      <c r="AC17" s="323"/>
      <c r="AD17" s="323"/>
      <c r="AE17" s="324">
        <f t="shared" si="38"/>
        <v>0</v>
      </c>
      <c r="AF17" s="322"/>
      <c r="AG17" s="323"/>
      <c r="AH17" s="323"/>
      <c r="AI17" s="324">
        <f t="shared" si="33"/>
        <v>0</v>
      </c>
      <c r="AJ17" s="322"/>
      <c r="AK17" s="323"/>
      <c r="AL17" s="323"/>
      <c r="AM17" s="324">
        <f t="shared" si="34"/>
        <v>0</v>
      </c>
      <c r="AN17" s="322"/>
      <c r="AO17" s="323"/>
      <c r="AP17" s="323"/>
      <c r="AQ17" s="324">
        <f t="shared" si="35"/>
        <v>0</v>
      </c>
      <c r="AR17" s="322"/>
      <c r="AS17" s="323"/>
      <c r="AT17" s="323"/>
      <c r="AU17" s="324">
        <f t="shared" si="36"/>
        <v>0</v>
      </c>
      <c r="AV17" s="322" t="e">
        <f>'CALCULO PRESUPUESTO'!#REF!</f>
        <v>#REF!</v>
      </c>
      <c r="AW17" s="323" t="e">
        <f t="shared" si="39"/>
        <v>#REF!</v>
      </c>
      <c r="AX17" s="323"/>
      <c r="AY17" s="324" t="e">
        <f t="shared" si="40"/>
        <v>#REF!</v>
      </c>
      <c r="AZ17" s="322" t="e">
        <f t="shared" si="41"/>
        <v>#REF!</v>
      </c>
      <c r="BA17" s="323" t="e">
        <f t="shared" si="41"/>
        <v>#REF!</v>
      </c>
      <c r="BB17" s="323">
        <f t="shared" si="37"/>
        <v>0</v>
      </c>
      <c r="BC17" s="324" t="e">
        <f t="shared" si="42"/>
        <v>#REF!</v>
      </c>
      <c r="BD17" s="333"/>
    </row>
    <row r="18" spans="1:56" ht="27" customHeight="1">
      <c r="A18" s="307" t="s">
        <v>382</v>
      </c>
      <c r="B18" s="321" t="s">
        <v>341</v>
      </c>
      <c r="C18" s="325">
        <v>73</v>
      </c>
      <c r="D18" s="322"/>
      <c r="E18" s="323"/>
      <c r="F18" s="323"/>
      <c r="G18" s="324">
        <f t="shared" si="27"/>
        <v>0</v>
      </c>
      <c r="H18" s="322"/>
      <c r="I18" s="323"/>
      <c r="J18" s="323"/>
      <c r="K18" s="324">
        <f t="shared" si="28"/>
        <v>0</v>
      </c>
      <c r="L18" s="322"/>
      <c r="M18" s="323"/>
      <c r="N18" s="323"/>
      <c r="O18" s="324">
        <f t="shared" si="29"/>
        <v>0</v>
      </c>
      <c r="P18" s="322"/>
      <c r="Q18" s="323"/>
      <c r="R18" s="323"/>
      <c r="S18" s="324">
        <f t="shared" si="30"/>
        <v>0</v>
      </c>
      <c r="T18" s="322"/>
      <c r="U18" s="323"/>
      <c r="V18" s="323"/>
      <c r="W18" s="324">
        <f t="shared" si="31"/>
        <v>0</v>
      </c>
      <c r="X18" s="322"/>
      <c r="Y18" s="323"/>
      <c r="Z18" s="323"/>
      <c r="AA18" s="324">
        <f t="shared" si="32"/>
        <v>0</v>
      </c>
      <c r="AB18" s="322"/>
      <c r="AC18" s="323"/>
      <c r="AD18" s="323"/>
      <c r="AE18" s="324">
        <f t="shared" si="38"/>
        <v>0</v>
      </c>
      <c r="AF18" s="322"/>
      <c r="AG18" s="323"/>
      <c r="AH18" s="323"/>
      <c r="AI18" s="324">
        <f t="shared" si="33"/>
        <v>0</v>
      </c>
      <c r="AJ18" s="322"/>
      <c r="AK18" s="323"/>
      <c r="AL18" s="323"/>
      <c r="AM18" s="324">
        <f t="shared" si="34"/>
        <v>0</v>
      </c>
      <c r="AN18" s="322"/>
      <c r="AO18" s="323"/>
      <c r="AP18" s="323"/>
      <c r="AQ18" s="324">
        <f t="shared" si="35"/>
        <v>0</v>
      </c>
      <c r="AR18" s="322"/>
      <c r="AS18" s="323"/>
      <c r="AT18" s="323"/>
      <c r="AU18" s="324">
        <f t="shared" si="36"/>
        <v>0</v>
      </c>
      <c r="AV18" s="322" t="e">
        <f>'CALCULO PRESUPUESTO'!#REF!</f>
        <v>#REF!</v>
      </c>
      <c r="AW18" s="323" t="e">
        <f t="shared" si="39"/>
        <v>#REF!</v>
      </c>
      <c r="AX18" s="323"/>
      <c r="AY18" s="324" t="e">
        <f t="shared" si="40"/>
        <v>#REF!</v>
      </c>
      <c r="AZ18" s="322" t="e">
        <f t="shared" si="41"/>
        <v>#REF!</v>
      </c>
      <c r="BA18" s="323" t="e">
        <f t="shared" si="41"/>
        <v>#REF!</v>
      </c>
      <c r="BB18" s="323">
        <f t="shared" si="37"/>
        <v>0</v>
      </c>
      <c r="BC18" s="324" t="e">
        <f t="shared" si="42"/>
        <v>#REF!</v>
      </c>
      <c r="BD18" s="333"/>
    </row>
    <row r="19" spans="1:56" ht="27" customHeight="1">
      <c r="A19" s="307" t="s">
        <v>383</v>
      </c>
      <c r="B19" s="321" t="s">
        <v>342</v>
      </c>
      <c r="C19" s="325">
        <v>73</v>
      </c>
      <c r="D19" s="322"/>
      <c r="E19" s="323"/>
      <c r="F19" s="323"/>
      <c r="G19" s="324">
        <f t="shared" si="27"/>
        <v>0</v>
      </c>
      <c r="H19" s="322"/>
      <c r="I19" s="323"/>
      <c r="J19" s="323"/>
      <c r="K19" s="324">
        <f t="shared" si="28"/>
        <v>0</v>
      </c>
      <c r="L19" s="322"/>
      <c r="M19" s="323"/>
      <c r="N19" s="323"/>
      <c r="O19" s="324">
        <f t="shared" si="29"/>
        <v>0</v>
      </c>
      <c r="P19" s="322"/>
      <c r="Q19" s="323"/>
      <c r="R19" s="323"/>
      <c r="S19" s="324">
        <f t="shared" si="30"/>
        <v>0</v>
      </c>
      <c r="T19" s="322"/>
      <c r="U19" s="323"/>
      <c r="V19" s="323"/>
      <c r="W19" s="324">
        <f t="shared" si="31"/>
        <v>0</v>
      </c>
      <c r="X19" s="322"/>
      <c r="Y19" s="323"/>
      <c r="Z19" s="323"/>
      <c r="AA19" s="324">
        <f t="shared" si="32"/>
        <v>0</v>
      </c>
      <c r="AB19" s="322"/>
      <c r="AC19" s="323"/>
      <c r="AD19" s="323"/>
      <c r="AE19" s="324">
        <f t="shared" si="38"/>
        <v>0</v>
      </c>
      <c r="AF19" s="322"/>
      <c r="AG19" s="323"/>
      <c r="AH19" s="323"/>
      <c r="AI19" s="324">
        <f t="shared" si="33"/>
        <v>0</v>
      </c>
      <c r="AJ19" s="322"/>
      <c r="AK19" s="323"/>
      <c r="AL19" s="323"/>
      <c r="AM19" s="324">
        <f t="shared" si="34"/>
        <v>0</v>
      </c>
      <c r="AN19" s="322"/>
      <c r="AO19" s="323"/>
      <c r="AP19" s="323"/>
      <c r="AQ19" s="324">
        <f t="shared" si="35"/>
        <v>0</v>
      </c>
      <c r="AR19" s="322"/>
      <c r="AS19" s="323"/>
      <c r="AT19" s="323"/>
      <c r="AU19" s="324">
        <f t="shared" si="36"/>
        <v>0</v>
      </c>
      <c r="AV19" s="322" t="e">
        <f>'CALCULO PRESUPUESTO'!#REF!</f>
        <v>#REF!</v>
      </c>
      <c r="AW19" s="323" t="e">
        <f t="shared" si="39"/>
        <v>#REF!</v>
      </c>
      <c r="AX19" s="323"/>
      <c r="AY19" s="324" t="e">
        <f t="shared" si="40"/>
        <v>#REF!</v>
      </c>
      <c r="AZ19" s="322" t="e">
        <f t="shared" si="41"/>
        <v>#REF!</v>
      </c>
      <c r="BA19" s="323" t="e">
        <f t="shared" si="41"/>
        <v>#REF!</v>
      </c>
      <c r="BB19" s="323">
        <f t="shared" si="37"/>
        <v>0</v>
      </c>
      <c r="BC19" s="324" t="e">
        <f t="shared" si="42"/>
        <v>#REF!</v>
      </c>
      <c r="BD19" s="333"/>
    </row>
    <row r="20" spans="1:56" ht="121.5" customHeight="1">
      <c r="A20" s="307" t="s">
        <v>384</v>
      </c>
      <c r="B20" s="321" t="s">
        <v>362</v>
      </c>
      <c r="C20" s="325">
        <v>73</v>
      </c>
      <c r="D20" s="322"/>
      <c r="E20" s="323"/>
      <c r="F20" s="323"/>
      <c r="G20" s="324">
        <f t="shared" si="27"/>
        <v>0</v>
      </c>
      <c r="H20" s="322"/>
      <c r="I20" s="323"/>
      <c r="J20" s="323"/>
      <c r="K20" s="324">
        <f t="shared" si="28"/>
        <v>0</v>
      </c>
      <c r="L20" s="322"/>
      <c r="M20" s="323"/>
      <c r="N20" s="323"/>
      <c r="O20" s="324">
        <f t="shared" si="29"/>
        <v>0</v>
      </c>
      <c r="P20" s="322"/>
      <c r="Q20" s="323"/>
      <c r="R20" s="323"/>
      <c r="S20" s="324">
        <f t="shared" si="30"/>
        <v>0</v>
      </c>
      <c r="T20" s="322"/>
      <c r="U20" s="323"/>
      <c r="V20" s="323"/>
      <c r="W20" s="324">
        <f t="shared" si="31"/>
        <v>0</v>
      </c>
      <c r="X20" s="322"/>
      <c r="Y20" s="323"/>
      <c r="Z20" s="323"/>
      <c r="AA20" s="324">
        <f t="shared" si="32"/>
        <v>0</v>
      </c>
      <c r="AB20" s="322"/>
      <c r="AC20" s="323"/>
      <c r="AD20" s="323"/>
      <c r="AE20" s="324">
        <f t="shared" si="38"/>
        <v>0</v>
      </c>
      <c r="AF20" s="322"/>
      <c r="AG20" s="323"/>
      <c r="AH20" s="323"/>
      <c r="AI20" s="324">
        <f t="shared" si="33"/>
        <v>0</v>
      </c>
      <c r="AJ20" s="322"/>
      <c r="AK20" s="323"/>
      <c r="AL20" s="323"/>
      <c r="AM20" s="324">
        <f t="shared" si="34"/>
        <v>0</v>
      </c>
      <c r="AN20" s="322"/>
      <c r="AO20" s="323"/>
      <c r="AP20" s="323"/>
      <c r="AQ20" s="324">
        <f t="shared" si="35"/>
        <v>0</v>
      </c>
      <c r="AR20" s="322"/>
      <c r="AS20" s="323"/>
      <c r="AT20" s="323"/>
      <c r="AU20" s="324">
        <f t="shared" si="36"/>
        <v>0</v>
      </c>
      <c r="AV20" s="322" t="e">
        <f>'CALCULO PRESUPUESTO'!#REF!</f>
        <v>#REF!</v>
      </c>
      <c r="AW20" s="323" t="e">
        <f t="shared" si="39"/>
        <v>#REF!</v>
      </c>
      <c r="AX20" s="323"/>
      <c r="AY20" s="324" t="e">
        <f t="shared" si="40"/>
        <v>#REF!</v>
      </c>
      <c r="AZ20" s="322" t="e">
        <f t="shared" si="41"/>
        <v>#REF!</v>
      </c>
      <c r="BA20" s="323" t="e">
        <f t="shared" si="41"/>
        <v>#REF!</v>
      </c>
      <c r="BB20" s="323">
        <f t="shared" si="37"/>
        <v>0</v>
      </c>
      <c r="BC20" s="324" t="e">
        <f t="shared" si="42"/>
        <v>#REF!</v>
      </c>
      <c r="BD20" s="333"/>
    </row>
    <row r="21" spans="1:56" ht="27.6">
      <c r="A21" s="307" t="s">
        <v>385</v>
      </c>
      <c r="B21" s="321" t="s">
        <v>343</v>
      </c>
      <c r="C21" s="325">
        <v>73</v>
      </c>
      <c r="D21" s="326"/>
      <c r="E21" s="327"/>
      <c r="F21" s="327"/>
      <c r="G21" s="328">
        <f t="shared" si="27"/>
        <v>0</v>
      </c>
      <c r="H21" s="326"/>
      <c r="I21" s="327"/>
      <c r="J21" s="327"/>
      <c r="K21" s="328">
        <f t="shared" si="28"/>
        <v>0</v>
      </c>
      <c r="L21" s="326"/>
      <c r="M21" s="327"/>
      <c r="N21" s="327"/>
      <c r="O21" s="328">
        <f t="shared" si="29"/>
        <v>0</v>
      </c>
      <c r="P21" s="326"/>
      <c r="Q21" s="327"/>
      <c r="R21" s="327"/>
      <c r="S21" s="328">
        <f t="shared" si="30"/>
        <v>0</v>
      </c>
      <c r="T21" s="326"/>
      <c r="U21" s="327"/>
      <c r="V21" s="327"/>
      <c r="W21" s="328">
        <f t="shared" si="31"/>
        <v>0</v>
      </c>
      <c r="X21" s="326"/>
      <c r="Y21" s="327"/>
      <c r="Z21" s="327"/>
      <c r="AA21" s="328">
        <f t="shared" si="32"/>
        <v>0</v>
      </c>
      <c r="AB21" s="326"/>
      <c r="AC21" s="327"/>
      <c r="AD21" s="327"/>
      <c r="AE21" s="328">
        <f t="shared" si="38"/>
        <v>0</v>
      </c>
      <c r="AF21" s="326"/>
      <c r="AG21" s="327"/>
      <c r="AH21" s="327"/>
      <c r="AI21" s="328">
        <f t="shared" si="33"/>
        <v>0</v>
      </c>
      <c r="AJ21" s="326"/>
      <c r="AK21" s="327"/>
      <c r="AL21" s="327"/>
      <c r="AM21" s="328">
        <f t="shared" si="34"/>
        <v>0</v>
      </c>
      <c r="AN21" s="326"/>
      <c r="AO21" s="327"/>
      <c r="AP21" s="327"/>
      <c r="AQ21" s="328">
        <f t="shared" si="35"/>
        <v>0</v>
      </c>
      <c r="AR21" s="326"/>
      <c r="AS21" s="327"/>
      <c r="AT21" s="327"/>
      <c r="AU21" s="328">
        <f t="shared" si="36"/>
        <v>0</v>
      </c>
      <c r="AV21" s="326" t="e">
        <f>'CALCULO PRESUPUESTO'!#REF!</f>
        <v>#REF!</v>
      </c>
      <c r="AW21" s="327" t="e">
        <f t="shared" si="39"/>
        <v>#REF!</v>
      </c>
      <c r="AX21" s="327"/>
      <c r="AY21" s="328" t="e">
        <f t="shared" si="40"/>
        <v>#REF!</v>
      </c>
      <c r="AZ21" s="326" t="e">
        <f t="shared" si="41"/>
        <v>#REF!</v>
      </c>
      <c r="BA21" s="327" t="e">
        <f t="shared" si="41"/>
        <v>#REF!</v>
      </c>
      <c r="BB21" s="327">
        <f t="shared" si="37"/>
        <v>0</v>
      </c>
      <c r="BC21" s="328" t="e">
        <f>G21+K21+O21++S21+W21+AA21+AE21+AI21+AM21+AQ21+AU21+AY21+0.0009</f>
        <v>#REF!</v>
      </c>
      <c r="BD21" s="334"/>
    </row>
    <row r="22" spans="1:56" ht="55.8" thickBot="1">
      <c r="A22" s="307" t="s">
        <v>386</v>
      </c>
      <c r="B22" s="321" t="s">
        <v>363</v>
      </c>
      <c r="C22" s="325">
        <v>73</v>
      </c>
      <c r="D22" s="329"/>
      <c r="E22" s="330"/>
      <c r="F22" s="330"/>
      <c r="G22" s="331">
        <f t="shared" ref="G22" si="43">D22+E22+F22</f>
        <v>0</v>
      </c>
      <c r="H22" s="329"/>
      <c r="I22" s="330"/>
      <c r="J22" s="330"/>
      <c r="K22" s="331">
        <f t="shared" ref="K22" si="44">H22+I22+J22</f>
        <v>0</v>
      </c>
      <c r="L22" s="329"/>
      <c r="M22" s="330"/>
      <c r="N22" s="330"/>
      <c r="O22" s="331">
        <f t="shared" ref="O22" si="45">L22+M22+N22</f>
        <v>0</v>
      </c>
      <c r="P22" s="329"/>
      <c r="Q22" s="330"/>
      <c r="R22" s="330"/>
      <c r="S22" s="331">
        <f t="shared" ref="S22" si="46">P22+Q22+R22</f>
        <v>0</v>
      </c>
      <c r="T22" s="329"/>
      <c r="U22" s="330"/>
      <c r="V22" s="330"/>
      <c r="W22" s="331">
        <f t="shared" ref="W22" si="47">T22+U22+V22</f>
        <v>0</v>
      </c>
      <c r="X22" s="329"/>
      <c r="Y22" s="330"/>
      <c r="Z22" s="330"/>
      <c r="AA22" s="331">
        <f t="shared" ref="AA22" si="48">X22+Y22+Z22</f>
        <v>0</v>
      </c>
      <c r="AB22" s="329"/>
      <c r="AC22" s="330"/>
      <c r="AD22" s="330"/>
      <c r="AE22" s="331">
        <f t="shared" ref="AE22" si="49">AB22+AC22+AD22</f>
        <v>0</v>
      </c>
      <c r="AF22" s="329"/>
      <c r="AG22" s="330"/>
      <c r="AH22" s="330"/>
      <c r="AI22" s="331">
        <f t="shared" ref="AI22" si="50">AF22+AG22+AH22</f>
        <v>0</v>
      </c>
      <c r="AJ22" s="329"/>
      <c r="AK22" s="330"/>
      <c r="AL22" s="330"/>
      <c r="AM22" s="331">
        <f t="shared" ref="AM22" si="51">AJ22+AK22+AL22</f>
        <v>0</v>
      </c>
      <c r="AN22" s="329"/>
      <c r="AO22" s="330"/>
      <c r="AP22" s="330"/>
      <c r="AQ22" s="331">
        <f t="shared" ref="AQ22" si="52">AN22+AO22+AP22</f>
        <v>0</v>
      </c>
      <c r="AR22" s="329"/>
      <c r="AS22" s="330"/>
      <c r="AT22" s="330"/>
      <c r="AU22" s="331">
        <f t="shared" ref="AU22" si="53">AR22+AS22+AT22</f>
        <v>0</v>
      </c>
      <c r="AV22" s="329" t="e">
        <f>'CALCULO PRESUPUESTO'!#REF!</f>
        <v>#REF!</v>
      </c>
      <c r="AW22" s="330" t="e">
        <f t="shared" ref="AW22" si="54">AV22*0.12</f>
        <v>#REF!</v>
      </c>
      <c r="AX22" s="330"/>
      <c r="AY22" s="331" t="e">
        <f t="shared" ref="AY22" si="55">AV22+AW22</f>
        <v>#REF!</v>
      </c>
      <c r="AZ22" s="329" t="e">
        <f t="shared" ref="AZ22" si="56">D22+H22+L22++P22+T22+X22+AB22+AF22+AJ22+AN22+AR22+AV22</f>
        <v>#REF!</v>
      </c>
      <c r="BA22" s="330" t="e">
        <f t="shared" ref="BA22" si="57">E22+I22+M22++Q22+U22+Y22+AC22+AG22+AK22+AO22+AS22+AW22</f>
        <v>#REF!</v>
      </c>
      <c r="BB22" s="330">
        <f t="shared" ref="BB22" si="58">F22+J22+N22++R22+V22+Z22+AD22+AH22+AL22+AP22+AS22+AX22</f>
        <v>0</v>
      </c>
      <c r="BC22" s="331" t="e">
        <f>G22+K22+O22++S22+W22+AA22+AE22+AI22+AM22+AQ22+AU22+AY22+0.0009</f>
        <v>#REF!</v>
      </c>
      <c r="BD22" s="335"/>
    </row>
    <row r="23" spans="1:56" ht="15" thickBot="1">
      <c r="A23" s="315"/>
      <c r="B23" s="274" t="s">
        <v>299</v>
      </c>
      <c r="C23" s="315"/>
      <c r="D23" s="332">
        <f>+D6+D10+D13</f>
        <v>0</v>
      </c>
      <c r="E23" s="332">
        <f>+E6+E10+E13</f>
        <v>0</v>
      </c>
      <c r="F23" s="276">
        <f>+F6</f>
        <v>0</v>
      </c>
      <c r="G23" s="276">
        <f>+G6+G10+G13</f>
        <v>0</v>
      </c>
      <c r="H23" s="332">
        <f>+H6+H10+H13</f>
        <v>0</v>
      </c>
      <c r="I23" s="332">
        <f>+I6+I10+I13</f>
        <v>0</v>
      </c>
      <c r="J23" s="276">
        <f>+J6</f>
        <v>0</v>
      </c>
      <c r="K23" s="276">
        <f>+K6+K10+K13</f>
        <v>0</v>
      </c>
      <c r="L23" s="332">
        <f>+L6+L10+L13</f>
        <v>0</v>
      </c>
      <c r="M23" s="332">
        <f>+M6+M10+M13</f>
        <v>0</v>
      </c>
      <c r="N23" s="276">
        <f>+N6</f>
        <v>0</v>
      </c>
      <c r="O23" s="276">
        <f>+O6+O10+O13</f>
        <v>0</v>
      </c>
      <c r="P23" s="332" t="e">
        <f t="shared" ref="P23:BC23" si="59">P6</f>
        <v>#REF!</v>
      </c>
      <c r="Q23" s="332" t="e">
        <f t="shared" si="59"/>
        <v>#REF!</v>
      </c>
      <c r="R23" s="276">
        <f t="shared" si="59"/>
        <v>0</v>
      </c>
      <c r="S23" s="276" t="e">
        <f t="shared" si="59"/>
        <v>#REF!</v>
      </c>
      <c r="T23" s="332">
        <f t="shared" si="59"/>
        <v>0</v>
      </c>
      <c r="U23" s="332">
        <f t="shared" si="59"/>
        <v>0</v>
      </c>
      <c r="V23" s="276">
        <f t="shared" si="59"/>
        <v>0</v>
      </c>
      <c r="W23" s="276">
        <f t="shared" si="59"/>
        <v>0</v>
      </c>
      <c r="X23" s="332" t="e">
        <f t="shared" si="59"/>
        <v>#REF!</v>
      </c>
      <c r="Y23" s="332" t="e">
        <f t="shared" si="59"/>
        <v>#REF!</v>
      </c>
      <c r="Z23" s="276">
        <f t="shared" si="59"/>
        <v>0</v>
      </c>
      <c r="AA23" s="276" t="e">
        <f t="shared" si="59"/>
        <v>#REF!</v>
      </c>
      <c r="AB23" s="332">
        <f t="shared" si="59"/>
        <v>0</v>
      </c>
      <c r="AC23" s="332">
        <f t="shared" si="59"/>
        <v>0</v>
      </c>
      <c r="AD23" s="276">
        <f t="shared" si="59"/>
        <v>0</v>
      </c>
      <c r="AE23" s="276">
        <f t="shared" si="59"/>
        <v>0</v>
      </c>
      <c r="AF23" s="332">
        <f t="shared" si="59"/>
        <v>0</v>
      </c>
      <c r="AG23" s="332">
        <f t="shared" si="59"/>
        <v>0</v>
      </c>
      <c r="AH23" s="276">
        <f t="shared" si="59"/>
        <v>0</v>
      </c>
      <c r="AI23" s="276">
        <f t="shared" si="59"/>
        <v>0</v>
      </c>
      <c r="AJ23" s="332">
        <f t="shared" si="59"/>
        <v>0</v>
      </c>
      <c r="AK23" s="332">
        <f t="shared" si="59"/>
        <v>0</v>
      </c>
      <c r="AL23" s="276">
        <f t="shared" si="59"/>
        <v>0</v>
      </c>
      <c r="AM23" s="276">
        <f t="shared" si="59"/>
        <v>0</v>
      </c>
      <c r="AN23" s="332">
        <f t="shared" si="59"/>
        <v>0</v>
      </c>
      <c r="AO23" s="332">
        <f t="shared" si="59"/>
        <v>0</v>
      </c>
      <c r="AP23" s="276">
        <f t="shared" si="59"/>
        <v>0</v>
      </c>
      <c r="AQ23" s="276">
        <f t="shared" si="59"/>
        <v>0</v>
      </c>
      <c r="AR23" s="332">
        <f t="shared" si="59"/>
        <v>0</v>
      </c>
      <c r="AS23" s="332">
        <f t="shared" si="59"/>
        <v>0</v>
      </c>
      <c r="AT23" s="276">
        <f t="shared" si="59"/>
        <v>0</v>
      </c>
      <c r="AU23" s="276">
        <f t="shared" si="59"/>
        <v>0</v>
      </c>
      <c r="AV23" s="332" t="e">
        <f t="shared" si="59"/>
        <v>#REF!</v>
      </c>
      <c r="AW23" s="332" t="e">
        <f t="shared" si="59"/>
        <v>#REF!</v>
      </c>
      <c r="AX23" s="276">
        <f t="shared" si="59"/>
        <v>0</v>
      </c>
      <c r="AY23" s="276" t="e">
        <f t="shared" si="59"/>
        <v>#REF!</v>
      </c>
      <c r="AZ23" s="332" t="e">
        <f t="shared" si="59"/>
        <v>#REF!</v>
      </c>
      <c r="BA23" s="332" t="e">
        <f t="shared" si="59"/>
        <v>#REF!</v>
      </c>
      <c r="BB23" s="276">
        <f t="shared" si="59"/>
        <v>0</v>
      </c>
      <c r="BC23" s="276" t="e">
        <f t="shared" si="59"/>
        <v>#REF!</v>
      </c>
      <c r="BD23" s="276" t="e">
        <f t="shared" ref="BD23" si="60">+BD6+BD10+BD13</f>
        <v>#REF!</v>
      </c>
    </row>
    <row r="24" spans="1:56" ht="15" thickBot="1">
      <c r="A24" s="315"/>
      <c r="B24" s="274" t="s">
        <v>303</v>
      </c>
      <c r="C24" s="315"/>
      <c r="D24" s="315"/>
      <c r="E24" s="315"/>
      <c r="F24" s="315"/>
      <c r="G24" s="290">
        <f>SUM(F23:G23)</f>
        <v>0</v>
      </c>
      <c r="H24" s="315"/>
      <c r="I24" s="315"/>
      <c r="J24" s="315"/>
      <c r="K24" s="290">
        <f>SUM(J23:K23)</f>
        <v>0</v>
      </c>
      <c r="L24" s="315"/>
      <c r="M24" s="315"/>
      <c r="N24" s="315"/>
      <c r="O24" s="290">
        <f>SUM(N23:O23)</f>
        <v>0</v>
      </c>
      <c r="P24" s="315"/>
      <c r="Q24" s="315"/>
      <c r="R24" s="315"/>
      <c r="S24" s="290" t="e">
        <f>SUM(R23:S23)</f>
        <v>#REF!</v>
      </c>
      <c r="T24" s="315"/>
      <c r="U24" s="315"/>
      <c r="V24" s="315"/>
      <c r="W24" s="290">
        <f>SUM(V23:W23)</f>
        <v>0</v>
      </c>
      <c r="X24" s="315"/>
      <c r="Y24" s="315"/>
      <c r="Z24" s="315"/>
      <c r="AA24" s="290" t="e">
        <f>SUM(Z23:AA23)</f>
        <v>#REF!</v>
      </c>
      <c r="AB24" s="315"/>
      <c r="AC24" s="315"/>
      <c r="AD24" s="315"/>
      <c r="AE24" s="290">
        <f>SUM(AD23:AE23)</f>
        <v>0</v>
      </c>
      <c r="AF24" s="315"/>
      <c r="AG24" s="315"/>
      <c r="AH24" s="315"/>
      <c r="AI24" s="290">
        <f>SUM(AH23:AI23)</f>
        <v>0</v>
      </c>
      <c r="AJ24" s="315"/>
      <c r="AK24" s="315"/>
      <c r="AL24" s="315"/>
      <c r="AM24" s="290">
        <f>SUM(AL23:AM23)</f>
        <v>0</v>
      </c>
      <c r="AN24" s="315"/>
      <c r="AO24" s="315"/>
      <c r="AP24" s="315"/>
      <c r="AQ24" s="290">
        <f>SUM(AP23:AQ23)</f>
        <v>0</v>
      </c>
      <c r="AR24" s="315"/>
      <c r="AS24" s="315"/>
      <c r="AT24" s="315"/>
      <c r="AU24" s="290">
        <f>SUM(AT23:AU23)</f>
        <v>0</v>
      </c>
      <c r="AV24" s="315"/>
      <c r="AW24" s="315"/>
      <c r="AX24" s="315"/>
      <c r="AY24" s="290" t="e">
        <f>SUM(AX23:AY23)</f>
        <v>#REF!</v>
      </c>
      <c r="AZ24" s="315"/>
      <c r="BA24" s="315"/>
      <c r="BB24" s="315"/>
      <c r="BC24" s="290" t="e">
        <f>SUM(BB23:BC23)</f>
        <v>#REF!</v>
      </c>
      <c r="BD24" s="315"/>
    </row>
    <row r="25" spans="1:56">
      <c r="P25" s="282"/>
      <c r="W25" s="260"/>
    </row>
    <row r="26" spans="1:56" ht="15.6">
      <c r="A26" s="291" t="s">
        <v>304</v>
      </c>
      <c r="AB26" s="282"/>
      <c r="BC26" s="292"/>
    </row>
    <row r="27" spans="1:56" ht="39.6">
      <c r="A27" s="256">
        <v>1</v>
      </c>
      <c r="B27" s="256" t="s">
        <v>305</v>
      </c>
      <c r="BC27" s="292"/>
      <c r="BD27" s="281"/>
    </row>
    <row r="28" spans="1:56" ht="26.4">
      <c r="A28" s="256">
        <v>2</v>
      </c>
      <c r="B28" s="256" t="s">
        <v>328</v>
      </c>
      <c r="BC28" s="281"/>
    </row>
    <row r="29" spans="1:56" ht="39.6">
      <c r="A29" s="256">
        <v>3</v>
      </c>
      <c r="B29" s="256" t="s">
        <v>306</v>
      </c>
    </row>
    <row r="30" spans="1:56" ht="26.4">
      <c r="A30" s="256">
        <v>4</v>
      </c>
      <c r="B30" s="256" t="s">
        <v>307</v>
      </c>
    </row>
    <row r="31" spans="1:56" ht="52.8">
      <c r="A31" s="256">
        <v>5</v>
      </c>
      <c r="B31" s="256" t="s">
        <v>308</v>
      </c>
    </row>
    <row r="32" spans="1:56" ht="66">
      <c r="A32" s="256">
        <v>6</v>
      </c>
      <c r="B32" s="256" t="s">
        <v>309</v>
      </c>
    </row>
    <row r="33" spans="1:2" ht="52.8">
      <c r="A33" s="256">
        <v>7</v>
      </c>
      <c r="B33" s="256" t="s">
        <v>310</v>
      </c>
    </row>
    <row r="34" spans="1:2" ht="72">
      <c r="A34" s="256">
        <v>8</v>
      </c>
      <c r="B34" s="291" t="s">
        <v>311</v>
      </c>
    </row>
  </sheetData>
  <mergeCells count="15">
    <mergeCell ref="BD3:BD4"/>
    <mergeCell ref="C3:C4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</mergeCells>
  <phoneticPr fontId="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B61F-9BCC-4B46-8F9C-82663E0C1B60}">
  <sheetPr>
    <pageSetUpPr fitToPage="1"/>
  </sheetPr>
  <dimension ref="A1:K33"/>
  <sheetViews>
    <sheetView workbookViewId="0">
      <selection activeCell="J7" sqref="J7"/>
    </sheetView>
  </sheetViews>
  <sheetFormatPr baseColWidth="10" defaultRowHeight="13.2"/>
  <cols>
    <col min="1" max="1" width="6.44140625" customWidth="1"/>
    <col min="2" max="2" width="14.109375" customWidth="1"/>
    <col min="3" max="3" width="6.88671875" customWidth="1"/>
    <col min="4" max="4" width="5.44140625" customWidth="1"/>
    <col min="5" max="5" width="5" customWidth="1"/>
    <col min="6" max="6" width="5.109375" customWidth="1"/>
    <col min="7" max="7" width="10.44140625" customWidth="1"/>
    <col min="8" max="8" width="7.44140625" customWidth="1"/>
    <col min="9" max="9" width="7.6640625" customWidth="1"/>
    <col min="10" max="11" width="12.33203125" bestFit="1" customWidth="1"/>
  </cols>
  <sheetData>
    <row r="1" spans="1:10" ht="12.75" customHeight="1">
      <c r="A1" s="400" t="s">
        <v>280</v>
      </c>
      <c r="B1" s="400"/>
      <c r="C1" s="401" t="s">
        <v>281</v>
      </c>
      <c r="D1" s="407" t="s">
        <v>282</v>
      </c>
      <c r="E1" s="408"/>
      <c r="F1" s="408"/>
      <c r="G1" s="408"/>
      <c r="H1" s="408"/>
      <c r="I1" s="409"/>
      <c r="J1" s="401" t="s">
        <v>4</v>
      </c>
    </row>
    <row r="2" spans="1:10">
      <c r="A2" s="400"/>
      <c r="B2" s="400"/>
      <c r="C2" s="402"/>
      <c r="D2" s="400" t="s">
        <v>283</v>
      </c>
      <c r="E2" s="400"/>
      <c r="F2" s="400" t="s">
        <v>289</v>
      </c>
      <c r="G2" s="400"/>
      <c r="H2" s="400"/>
      <c r="I2" s="400"/>
      <c r="J2" s="402"/>
    </row>
    <row r="3" spans="1:10" ht="30.6">
      <c r="A3" s="400"/>
      <c r="B3" s="400"/>
      <c r="C3" s="403"/>
      <c r="D3" s="248" t="s">
        <v>284</v>
      </c>
      <c r="E3" s="248" t="s">
        <v>285</v>
      </c>
      <c r="F3" s="248" t="s">
        <v>284</v>
      </c>
      <c r="G3" s="248" t="s">
        <v>286</v>
      </c>
      <c r="H3" s="248" t="s">
        <v>287</v>
      </c>
      <c r="I3" s="248" t="s">
        <v>288</v>
      </c>
      <c r="J3" s="403"/>
    </row>
    <row r="4" spans="1:10" ht="61.2">
      <c r="A4" s="336" t="s">
        <v>302</v>
      </c>
      <c r="B4" s="337" t="s">
        <v>374</v>
      </c>
      <c r="C4" s="404">
        <v>73</v>
      </c>
      <c r="D4" s="253">
        <f>SUM(D6:D7)</f>
        <v>0</v>
      </c>
      <c r="E4" s="253">
        <f t="shared" ref="E4:I4" si="0">SUM(E6:E7)</f>
        <v>0</v>
      </c>
      <c r="F4" s="253">
        <f t="shared" si="0"/>
        <v>0</v>
      </c>
      <c r="G4" s="253" t="e">
        <f>SUM(G6:G7)</f>
        <v>#REF!</v>
      </c>
      <c r="H4" s="253">
        <f t="shared" si="0"/>
        <v>0</v>
      </c>
      <c r="I4" s="253">
        <f t="shared" si="0"/>
        <v>0</v>
      </c>
      <c r="J4" s="253" t="e">
        <f>SUM(J6:J7)</f>
        <v>#REF!</v>
      </c>
    </row>
    <row r="5" spans="1:10" ht="20.399999999999999">
      <c r="A5" s="338" t="s">
        <v>365</v>
      </c>
      <c r="B5" s="339" t="s">
        <v>366</v>
      </c>
      <c r="C5" s="405"/>
      <c r="D5" s="253"/>
      <c r="E5" s="253"/>
      <c r="F5" s="253"/>
      <c r="G5" s="253"/>
      <c r="H5" s="253"/>
      <c r="I5" s="253"/>
      <c r="J5" s="253"/>
    </row>
    <row r="6" spans="1:10" ht="30.6">
      <c r="A6" s="340" t="s">
        <v>367</v>
      </c>
      <c r="B6" s="339" t="s">
        <v>330</v>
      </c>
      <c r="C6" s="405"/>
      <c r="D6" s="252"/>
      <c r="E6" s="249"/>
      <c r="F6" s="249"/>
      <c r="G6" s="252" t="e">
        <f>'CALCULO PRESUPUESTO'!#REF!</f>
        <v>#REF!</v>
      </c>
      <c r="H6" s="249"/>
      <c r="I6" s="249"/>
      <c r="J6" s="252" t="e">
        <f>SUM(D6:I6)</f>
        <v>#REF!</v>
      </c>
    </row>
    <row r="7" spans="1:10" ht="30.6">
      <c r="A7" s="340" t="s">
        <v>375</v>
      </c>
      <c r="B7" s="339" t="s">
        <v>332</v>
      </c>
      <c r="C7" s="406"/>
      <c r="D7" s="252"/>
      <c r="E7" s="249"/>
      <c r="F7" s="249"/>
      <c r="G7" s="252" t="e">
        <f>'CALCULO PRESUPUESTO'!#REF!</f>
        <v>#REF!</v>
      </c>
      <c r="H7" s="249"/>
      <c r="I7" s="249"/>
      <c r="J7" s="252" t="e">
        <f>SUM(D7:I7)</f>
        <v>#REF!</v>
      </c>
    </row>
    <row r="8" spans="1:10" ht="22.5" customHeight="1">
      <c r="A8" s="338" t="s">
        <v>368</v>
      </c>
      <c r="B8" s="341" t="s">
        <v>369</v>
      </c>
      <c r="C8" s="404">
        <v>73</v>
      </c>
      <c r="D8" s="253">
        <f>SUM(D9:D10)</f>
        <v>0</v>
      </c>
      <c r="E8" s="253">
        <f t="shared" ref="E8:J8" si="1">SUM(E9:E10)</f>
        <v>0</v>
      </c>
      <c r="F8" s="253">
        <f t="shared" si="1"/>
        <v>0</v>
      </c>
      <c r="G8" s="253" t="e">
        <f>SUM(G9:G10)</f>
        <v>#REF!</v>
      </c>
      <c r="H8" s="253">
        <f t="shared" si="1"/>
        <v>0</v>
      </c>
      <c r="I8" s="253">
        <f t="shared" si="1"/>
        <v>0</v>
      </c>
      <c r="J8" s="253" t="e">
        <f t="shared" si="1"/>
        <v>#REF!</v>
      </c>
    </row>
    <row r="9" spans="1:10" ht="30.6">
      <c r="A9" s="340" t="s">
        <v>376</v>
      </c>
      <c r="B9" s="339" t="s">
        <v>334</v>
      </c>
      <c r="C9" s="405"/>
      <c r="D9" s="252"/>
      <c r="E9" s="249"/>
      <c r="F9" s="249"/>
      <c r="G9" s="252" t="e">
        <f>'CALCULO PRESUPUESTO'!#REF!</f>
        <v>#REF!</v>
      </c>
      <c r="H9" s="249"/>
      <c r="I9" s="249"/>
      <c r="J9" s="252" t="e">
        <f>SUM(D9:I9)</f>
        <v>#REF!</v>
      </c>
    </row>
    <row r="10" spans="1:10" ht="30.6">
      <c r="A10" s="340" t="s">
        <v>377</v>
      </c>
      <c r="B10" s="339" t="s">
        <v>335</v>
      </c>
      <c r="C10" s="406"/>
      <c r="D10" s="252"/>
      <c r="E10" s="249"/>
      <c r="F10" s="249"/>
      <c r="G10" s="252" t="e">
        <f>'CALCULO PRESUPUESTO'!#REF!</f>
        <v>#REF!</v>
      </c>
      <c r="H10" s="249"/>
      <c r="I10" s="249"/>
      <c r="J10" s="252" t="e">
        <f>SUM(D10:I10)</f>
        <v>#REF!</v>
      </c>
    </row>
    <row r="11" spans="1:10" ht="20.399999999999999">
      <c r="A11" s="338" t="s">
        <v>370</v>
      </c>
      <c r="B11" s="341" t="s">
        <v>371</v>
      </c>
      <c r="C11" s="404">
        <v>73</v>
      </c>
      <c r="D11" s="253">
        <f>SUM(D12:D19)</f>
        <v>0</v>
      </c>
      <c r="E11" s="253">
        <f>SUM(E12:E19)</f>
        <v>0</v>
      </c>
      <c r="F11" s="253">
        <f t="shared" ref="F11:I11" si="2">SUM(F12:F19)</f>
        <v>0</v>
      </c>
      <c r="G11" s="253" t="e">
        <f>SUM(G12:G20)</f>
        <v>#REF!</v>
      </c>
      <c r="H11" s="253">
        <f t="shared" si="2"/>
        <v>0</v>
      </c>
      <c r="I11" s="253">
        <f t="shared" si="2"/>
        <v>0</v>
      </c>
      <c r="J11" s="253" t="e">
        <f>SUM(J12:J20)</f>
        <v>#REF!</v>
      </c>
    </row>
    <row r="12" spans="1:10" ht="20.399999999999999">
      <c r="A12" s="340" t="s">
        <v>378</v>
      </c>
      <c r="B12" s="339" t="s">
        <v>337</v>
      </c>
      <c r="C12" s="405"/>
      <c r="D12" s="252"/>
      <c r="E12" s="249"/>
      <c r="F12" s="249"/>
      <c r="G12" s="252" t="e">
        <f>'CALCULO PRESUPUESTO'!#REF!</f>
        <v>#REF!</v>
      </c>
      <c r="H12" s="249"/>
      <c r="I12" s="249"/>
      <c r="J12" s="252" t="e">
        <f t="shared" ref="J12:J20" si="3">SUM(D12:I12)</f>
        <v>#REF!</v>
      </c>
    </row>
    <row r="13" spans="1:10" ht="25.5" customHeight="1">
      <c r="A13" s="340" t="s">
        <v>380</v>
      </c>
      <c r="B13" s="339" t="s">
        <v>338</v>
      </c>
      <c r="C13" s="405"/>
      <c r="D13" s="252"/>
      <c r="E13" s="249"/>
      <c r="F13" s="249"/>
      <c r="G13" s="252" t="e">
        <f>'CALCULO PRESUPUESTO'!#REF!</f>
        <v>#REF!</v>
      </c>
      <c r="H13" s="249"/>
      <c r="I13" s="249"/>
      <c r="J13" s="252" t="e">
        <f t="shared" si="3"/>
        <v>#REF!</v>
      </c>
    </row>
    <row r="14" spans="1:10" ht="20.399999999999999">
      <c r="A14" s="340" t="s">
        <v>379</v>
      </c>
      <c r="B14" s="339" t="s">
        <v>339</v>
      </c>
      <c r="C14" s="405"/>
      <c r="D14" s="252"/>
      <c r="E14" s="249"/>
      <c r="F14" s="249"/>
      <c r="G14" s="252" t="e">
        <f>'CALCULO PRESUPUESTO'!#REF!</f>
        <v>#REF!</v>
      </c>
      <c r="H14" s="249"/>
      <c r="I14" s="249"/>
      <c r="J14" s="252" t="e">
        <f t="shared" si="3"/>
        <v>#REF!</v>
      </c>
    </row>
    <row r="15" spans="1:10" ht="24.75" customHeight="1">
      <c r="A15" s="340" t="s">
        <v>381</v>
      </c>
      <c r="B15" s="339" t="s">
        <v>340</v>
      </c>
      <c r="C15" s="405"/>
      <c r="D15" s="252"/>
      <c r="E15" s="249"/>
      <c r="F15" s="249"/>
      <c r="G15" s="252" t="e">
        <f>'CALCULO PRESUPUESTO'!#REF!</f>
        <v>#REF!</v>
      </c>
      <c r="H15" s="249"/>
      <c r="I15" s="249"/>
      <c r="J15" s="252" t="e">
        <f t="shared" si="3"/>
        <v>#REF!</v>
      </c>
    </row>
    <row r="16" spans="1:10" ht="20.399999999999999">
      <c r="A16" s="340" t="s">
        <v>382</v>
      </c>
      <c r="B16" s="339" t="s">
        <v>341</v>
      </c>
      <c r="C16" s="405"/>
      <c r="D16" s="252"/>
      <c r="E16" s="249"/>
      <c r="F16" s="249"/>
      <c r="G16" s="252" t="e">
        <f>'CALCULO PRESUPUESTO'!#REF!</f>
        <v>#REF!</v>
      </c>
      <c r="H16" s="249"/>
      <c r="I16" s="249"/>
      <c r="J16" s="252" t="e">
        <f t="shared" si="3"/>
        <v>#REF!</v>
      </c>
    </row>
    <row r="17" spans="1:11" ht="20.399999999999999">
      <c r="A17" s="340" t="s">
        <v>383</v>
      </c>
      <c r="B17" s="339" t="s">
        <v>342</v>
      </c>
      <c r="C17" s="405"/>
      <c r="D17" s="252"/>
      <c r="E17" s="249"/>
      <c r="F17" s="249"/>
      <c r="G17" s="252" t="e">
        <f>'CALCULO PRESUPUESTO'!#REF!</f>
        <v>#REF!</v>
      </c>
      <c r="H17" s="249"/>
      <c r="I17" s="249"/>
      <c r="J17" s="252" t="e">
        <f t="shared" si="3"/>
        <v>#REF!</v>
      </c>
    </row>
    <row r="18" spans="1:11" ht="135" customHeight="1">
      <c r="A18" s="340" t="s">
        <v>384</v>
      </c>
      <c r="B18" s="339" t="s">
        <v>362</v>
      </c>
      <c r="C18" s="405"/>
      <c r="D18" s="252"/>
      <c r="E18" s="249"/>
      <c r="F18" s="249"/>
      <c r="G18" s="252" t="e">
        <f>'CALCULO PRESUPUESTO'!#REF!</f>
        <v>#REF!</v>
      </c>
      <c r="H18" s="249"/>
      <c r="I18" s="249"/>
      <c r="J18" s="252" t="e">
        <f t="shared" si="3"/>
        <v>#REF!</v>
      </c>
    </row>
    <row r="19" spans="1:11" ht="26.25" customHeight="1">
      <c r="A19" s="340" t="s">
        <v>385</v>
      </c>
      <c r="B19" s="339" t="s">
        <v>343</v>
      </c>
      <c r="C19" s="405"/>
      <c r="D19" s="252"/>
      <c r="E19" s="249"/>
      <c r="F19" s="249"/>
      <c r="G19" s="252" t="e">
        <f>'CALCULO PRESUPUESTO'!#REF!</f>
        <v>#REF!</v>
      </c>
      <c r="H19" s="249"/>
      <c r="I19" s="249"/>
      <c r="J19" s="252" t="e">
        <f t="shared" si="3"/>
        <v>#REF!</v>
      </c>
    </row>
    <row r="20" spans="1:11" ht="58.5" customHeight="1">
      <c r="A20" s="340" t="s">
        <v>386</v>
      </c>
      <c r="B20" s="339" t="s">
        <v>363</v>
      </c>
      <c r="C20" s="406"/>
      <c r="D20" s="252"/>
      <c r="E20" s="249"/>
      <c r="F20" s="249"/>
      <c r="G20" s="252" t="e">
        <f>'CALCULO PRESUPUESTO'!#REF!</f>
        <v>#REF!</v>
      </c>
      <c r="H20" s="249"/>
      <c r="I20" s="249"/>
      <c r="J20" s="252" t="e">
        <f t="shared" si="3"/>
        <v>#REF!</v>
      </c>
    </row>
    <row r="21" spans="1:11">
      <c r="J21" s="253" t="e">
        <f>J4+J8+J11</f>
        <v>#REF!</v>
      </c>
    </row>
    <row r="23" spans="1:11">
      <c r="I23" s="247"/>
      <c r="J23" s="247"/>
      <c r="K23" s="247"/>
    </row>
    <row r="24" spans="1:11">
      <c r="H24" s="250"/>
      <c r="I24" s="250"/>
      <c r="J24" s="250"/>
      <c r="K24" s="250"/>
    </row>
    <row r="25" spans="1:11">
      <c r="I25" s="251"/>
      <c r="J25" s="251"/>
      <c r="K25" s="251"/>
    </row>
    <row r="26" spans="1:11">
      <c r="I26" s="251"/>
      <c r="J26" s="251"/>
      <c r="K26" s="251"/>
    </row>
    <row r="27" spans="1:11">
      <c r="K27" s="251"/>
    </row>
    <row r="28" spans="1:11">
      <c r="K28" s="251"/>
    </row>
    <row r="29" spans="1:11">
      <c r="K29" s="251"/>
    </row>
    <row r="30" spans="1:11">
      <c r="K30" s="251"/>
    </row>
    <row r="31" spans="1:11">
      <c r="K31" s="251"/>
    </row>
    <row r="32" spans="1:11">
      <c r="K32" s="251"/>
    </row>
    <row r="33" spans="11:11">
      <c r="K33" s="251"/>
    </row>
  </sheetData>
  <mergeCells count="9">
    <mergeCell ref="A1:B3"/>
    <mergeCell ref="J1:J3"/>
    <mergeCell ref="C1:C3"/>
    <mergeCell ref="C11:C20"/>
    <mergeCell ref="D1:I1"/>
    <mergeCell ref="C4:C7"/>
    <mergeCell ref="C8:C10"/>
    <mergeCell ref="F2:I2"/>
    <mergeCell ref="D2:E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1:I25"/>
  <sheetViews>
    <sheetView zoomScale="55" zoomScaleNormal="55" workbookViewId="0">
      <selection activeCell="C14" sqref="C14"/>
    </sheetView>
  </sheetViews>
  <sheetFormatPr baseColWidth="10" defaultColWidth="11.44140625" defaultRowHeight="13.2"/>
  <cols>
    <col min="1" max="1" width="3.33203125" style="173" customWidth="1"/>
    <col min="2" max="2" width="33.33203125" style="173" customWidth="1"/>
    <col min="3" max="6" width="12" style="173" customWidth="1"/>
    <col min="7" max="7" width="30.44140625" style="173" customWidth="1"/>
    <col min="8" max="8" width="12" style="173" customWidth="1"/>
    <col min="9" max="16384" width="11.44140625" style="173"/>
  </cols>
  <sheetData>
    <row r="1" spans="2:8">
      <c r="B1" s="172" t="s">
        <v>464</v>
      </c>
    </row>
    <row r="2" spans="2:8">
      <c r="B2" s="172"/>
    </row>
    <row r="3" spans="2:8" ht="15">
      <c r="B3" s="410" t="s">
        <v>461</v>
      </c>
      <c r="C3" s="410"/>
      <c r="D3" s="410"/>
      <c r="E3" s="410"/>
      <c r="F3" s="410"/>
      <c r="G3" s="410"/>
    </row>
    <row r="4" spans="2:8" ht="15">
      <c r="B4" s="411" t="s">
        <v>462</v>
      </c>
      <c r="C4" s="411"/>
      <c r="D4" s="411"/>
      <c r="E4" s="411"/>
      <c r="F4" s="411"/>
      <c r="G4" s="411"/>
    </row>
    <row r="5" spans="2:8" ht="15.6">
      <c r="B5" s="378"/>
    </row>
    <row r="6" spans="2:8" ht="27.75" customHeight="1">
      <c r="B6" s="172" t="s">
        <v>463</v>
      </c>
      <c r="C6" s="412" t="s">
        <v>453</v>
      </c>
      <c r="D6" s="412"/>
      <c r="E6" s="412"/>
      <c r="F6" s="412"/>
      <c r="G6" s="412"/>
      <c r="H6" s="379"/>
    </row>
    <row r="7" spans="2:8" ht="13.2" customHeight="1">
      <c r="B7" s="172" t="s">
        <v>61</v>
      </c>
      <c r="C7" s="172"/>
      <c r="D7" s="172"/>
      <c r="E7" s="172"/>
    </row>
    <row r="8" spans="2:8" ht="13.2" customHeight="1">
      <c r="B8" s="172" t="s">
        <v>66</v>
      </c>
      <c r="C8" s="172"/>
      <c r="D8" s="172"/>
      <c r="E8" s="172"/>
    </row>
    <row r="9" spans="2:8" ht="13.2" customHeight="1">
      <c r="B9" s="172" t="s">
        <v>62</v>
      </c>
      <c r="C9" s="172"/>
      <c r="D9" s="172"/>
      <c r="E9" s="172"/>
    </row>
    <row r="10" spans="2:8">
      <c r="B10" s="172" t="s">
        <v>67</v>
      </c>
      <c r="C10" s="174" t="e">
        <f>+'CALCULO PRESUPUESTO'!C33</f>
        <v>#DIV/0!</v>
      </c>
      <c r="D10" s="172"/>
      <c r="E10" s="172"/>
      <c r="F10" s="175"/>
      <c r="G10" s="176"/>
    </row>
    <row r="11" spans="2:8" hidden="1">
      <c r="B11" s="172" t="s">
        <v>186</v>
      </c>
      <c r="C11" s="174"/>
      <c r="D11" s="172" t="s">
        <v>273</v>
      </c>
      <c r="E11" s="172"/>
    </row>
    <row r="12" spans="2:8" ht="13.2" hidden="1" customHeight="1">
      <c r="B12" s="172" t="s">
        <v>89</v>
      </c>
      <c r="C12" s="172"/>
      <c r="E12" s="172"/>
    </row>
    <row r="13" spans="2:8" ht="13.2" customHeight="1">
      <c r="B13" s="172" t="s">
        <v>69</v>
      </c>
      <c r="C13" s="172">
        <v>100</v>
      </c>
      <c r="D13" s="172"/>
      <c r="E13" s="172"/>
    </row>
    <row r="14" spans="2:8" ht="13.2" customHeight="1"/>
    <row r="17" spans="2:9" s="8" customFormat="1" ht="22.2" customHeight="1">
      <c r="B17" s="376"/>
      <c r="E17" s="376"/>
      <c r="I17" s="30"/>
    </row>
    <row r="18" spans="2:9" s="8" customFormat="1" ht="22.2" customHeight="1">
      <c r="B18" s="376"/>
      <c r="E18" s="376"/>
      <c r="I18" s="30"/>
    </row>
    <row r="19" spans="2:9" s="8" customFormat="1" ht="22.2" customHeight="1">
      <c r="B19" s="376"/>
      <c r="E19" s="376"/>
      <c r="I19" s="30"/>
    </row>
    <row r="20" spans="2:9" s="8" customFormat="1" ht="22.2" customHeight="1">
      <c r="B20" s="376"/>
      <c r="E20" s="376"/>
      <c r="I20" s="30"/>
    </row>
    <row r="21" spans="2:9" s="8" customFormat="1" ht="22.2" customHeight="1">
      <c r="B21" s="376"/>
      <c r="E21" s="376"/>
      <c r="I21" s="30"/>
    </row>
    <row r="22" spans="2:9" s="8" customFormat="1" ht="22.2" customHeight="1">
      <c r="B22" s="377"/>
      <c r="E22" s="377"/>
      <c r="I22" s="30"/>
    </row>
    <row r="23" spans="2:9" s="8" customFormat="1" ht="22.2" customHeight="1">
      <c r="B23" s="376"/>
      <c r="C23" s="376"/>
      <c r="E23" s="376"/>
      <c r="F23" s="376"/>
      <c r="G23" s="380"/>
    </row>
    <row r="24" spans="2:9" ht="12.75" customHeight="1">
      <c r="B24" s="376"/>
      <c r="C24" s="376"/>
      <c r="E24" s="376"/>
      <c r="F24" s="376"/>
      <c r="G24" s="380"/>
    </row>
    <row r="25" spans="2:9" ht="12.75" customHeight="1">
      <c r="B25" s="380"/>
      <c r="C25" s="380"/>
      <c r="E25" s="380"/>
      <c r="F25" s="380"/>
      <c r="G25" s="380"/>
    </row>
  </sheetData>
  <mergeCells count="3">
    <mergeCell ref="B3:G3"/>
    <mergeCell ref="B4:G4"/>
    <mergeCell ref="C6:G6"/>
  </mergeCells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9"/>
  <sheetViews>
    <sheetView zoomScale="40" zoomScaleNormal="40" workbookViewId="0">
      <selection activeCell="B61" sqref="B61:C69"/>
    </sheetView>
  </sheetViews>
  <sheetFormatPr baseColWidth="10" defaultRowHeight="13.2"/>
  <cols>
    <col min="1" max="1" width="4" bestFit="1" customWidth="1"/>
    <col min="2" max="2" width="52.88671875" customWidth="1"/>
    <col min="3" max="3" width="41.44140625" style="215" customWidth="1"/>
  </cols>
  <sheetData>
    <row r="1" spans="1:3" s="173" customFormat="1">
      <c r="A1" s="172" t="s">
        <v>464</v>
      </c>
    </row>
    <row r="2" spans="1:3" s="173" customFormat="1">
      <c r="A2" s="172"/>
    </row>
    <row r="3" spans="1:3" s="173" customFormat="1" ht="15">
      <c r="A3" s="410" t="s">
        <v>461</v>
      </c>
      <c r="B3" s="410"/>
      <c r="C3" s="410"/>
    </row>
    <row r="4" spans="1:3" s="173" customFormat="1" ht="15">
      <c r="A4" s="411" t="s">
        <v>462</v>
      </c>
      <c r="B4" s="411"/>
      <c r="C4" s="411"/>
    </row>
    <row r="5" spans="1:3" s="173" customFormat="1" ht="15.6">
      <c r="B5" s="378"/>
    </row>
    <row r="6" spans="1:3">
      <c r="A6" s="414" t="str">
        <f>'INGRESO DATOS'!C6</f>
        <v>Fiscalización de la "…..........."</v>
      </c>
      <c r="B6" s="414"/>
      <c r="C6" s="414"/>
    </row>
    <row r="7" spans="1:3">
      <c r="A7" s="414"/>
      <c r="B7" s="414"/>
      <c r="C7" s="414"/>
    </row>
    <row r="8" spans="1:3">
      <c r="A8" s="414"/>
      <c r="B8" s="414"/>
      <c r="C8" s="414"/>
    </row>
    <row r="10" spans="1:3">
      <c r="A10" s="413" t="s">
        <v>192</v>
      </c>
      <c r="B10" s="413"/>
      <c r="C10" s="223" t="s">
        <v>10</v>
      </c>
    </row>
    <row r="11" spans="1:3">
      <c r="A11" s="415" t="s">
        <v>190</v>
      </c>
      <c r="B11" s="415"/>
      <c r="C11" s="213"/>
    </row>
    <row r="12" spans="1:3">
      <c r="A12" s="224">
        <v>1.1000000000000001</v>
      </c>
      <c r="B12" s="212" t="s">
        <v>191</v>
      </c>
      <c r="C12" s="214">
        <f>+'1.A'!I11</f>
        <v>0</v>
      </c>
    </row>
    <row r="13" spans="1:3">
      <c r="A13" s="224">
        <v>1.2</v>
      </c>
      <c r="B13" s="212" t="s">
        <v>193</v>
      </c>
      <c r="C13" s="214" t="e">
        <f>+'2.A'!N10</f>
        <v>#DIV/0!</v>
      </c>
    </row>
    <row r="14" spans="1:3">
      <c r="A14" s="224">
        <v>1.3</v>
      </c>
      <c r="B14" s="212" t="s">
        <v>194</v>
      </c>
      <c r="C14" s="214">
        <f>+'3.A'!G13</f>
        <v>0</v>
      </c>
    </row>
    <row r="15" spans="1:3">
      <c r="A15" s="224">
        <v>1.4</v>
      </c>
      <c r="B15" s="212" t="s">
        <v>195</v>
      </c>
      <c r="C15" s="214">
        <f>+'3.A'!E28</f>
        <v>0</v>
      </c>
    </row>
    <row r="16" spans="1:3">
      <c r="A16" s="224">
        <v>1.5</v>
      </c>
      <c r="B16" s="212" t="s">
        <v>196</v>
      </c>
      <c r="C16" s="214">
        <f>+'3.A'!E10</f>
        <v>199.8</v>
      </c>
    </row>
    <row r="17" spans="1:3">
      <c r="A17" s="224">
        <v>1.6</v>
      </c>
      <c r="B17" s="212" t="s">
        <v>197</v>
      </c>
      <c r="C17" s="214">
        <f>+'3.A'!E9</f>
        <v>1332</v>
      </c>
    </row>
    <row r="18" spans="1:3">
      <c r="A18" s="224">
        <v>1.7</v>
      </c>
      <c r="B18" s="212" t="s">
        <v>198</v>
      </c>
      <c r="C18" s="214" t="e">
        <f>+'3.B'!D8</f>
        <v>#REF!</v>
      </c>
    </row>
    <row r="19" spans="1:3">
      <c r="A19" s="224">
        <v>1.8</v>
      </c>
      <c r="B19" s="212" t="s">
        <v>199</v>
      </c>
      <c r="C19" s="214" t="e">
        <f>+'3.B'!F10</f>
        <v>#REF!</v>
      </c>
    </row>
    <row r="20" spans="1:3">
      <c r="A20" s="224">
        <v>1.9</v>
      </c>
      <c r="B20" s="212" t="s">
        <v>200</v>
      </c>
      <c r="C20" s="214" t="e">
        <f>+'3.B'!D11+'3.A'!E27+'3.A'!E26</f>
        <v>#REF!</v>
      </c>
    </row>
    <row r="21" spans="1:3">
      <c r="A21" s="415" t="s">
        <v>201</v>
      </c>
      <c r="B21" s="415"/>
      <c r="C21" s="213"/>
    </row>
    <row r="22" spans="1:3">
      <c r="A22" s="211">
        <v>2.1</v>
      </c>
      <c r="B22" s="212" t="s">
        <v>202</v>
      </c>
      <c r="C22" s="214">
        <f>'1.B'!K9+'2.B'!P9</f>
        <v>0</v>
      </c>
    </row>
    <row r="23" spans="1:3">
      <c r="A23" s="211">
        <v>2.2000000000000002</v>
      </c>
      <c r="B23" s="212" t="s">
        <v>203</v>
      </c>
      <c r="C23" s="214">
        <f>+'1.B'!K11+'2.B'!P11</f>
        <v>0</v>
      </c>
    </row>
    <row r="24" spans="1:3">
      <c r="A24" s="211">
        <v>2.2999999999999998</v>
      </c>
      <c r="B24" s="212" t="s">
        <v>204</v>
      </c>
      <c r="C24" s="214">
        <v>0</v>
      </c>
    </row>
    <row r="25" spans="1:3">
      <c r="A25" s="211">
        <v>2.4</v>
      </c>
      <c r="B25" s="212" t="s">
        <v>205</v>
      </c>
      <c r="C25" s="214">
        <f>+'1.B'!K12+'2.B'!P12</f>
        <v>0</v>
      </c>
    </row>
    <row r="26" spans="1:3">
      <c r="A26" s="211">
        <v>2.5</v>
      </c>
      <c r="B26" s="212" t="s">
        <v>206</v>
      </c>
      <c r="C26" s="214">
        <v>0</v>
      </c>
    </row>
    <row r="27" spans="1:3">
      <c r="A27" s="211">
        <v>2.6</v>
      </c>
      <c r="B27" s="212" t="s">
        <v>207</v>
      </c>
      <c r="C27" s="214">
        <v>0</v>
      </c>
    </row>
    <row r="28" spans="1:3">
      <c r="A28" s="211">
        <v>2.7</v>
      </c>
      <c r="B28" s="212" t="s">
        <v>208</v>
      </c>
      <c r="C28" s="214">
        <v>0</v>
      </c>
    </row>
    <row r="29" spans="1:3">
      <c r="A29" s="415" t="s">
        <v>211</v>
      </c>
      <c r="B29" s="415"/>
      <c r="C29" s="213"/>
    </row>
    <row r="30" spans="1:3" ht="39.6">
      <c r="A30" s="225">
        <v>3.1</v>
      </c>
      <c r="B30" s="245" t="s">
        <v>209</v>
      </c>
      <c r="C30" s="220">
        <f>+'3.C'!B12</f>
        <v>0</v>
      </c>
    </row>
    <row r="31" spans="1:3" ht="39.6">
      <c r="A31" s="225">
        <v>3.2</v>
      </c>
      <c r="B31" s="245" t="s">
        <v>210</v>
      </c>
      <c r="C31" s="220">
        <f>+'3.C'!B16</f>
        <v>0</v>
      </c>
    </row>
    <row r="32" spans="1:3">
      <c r="A32" s="415" t="s">
        <v>212</v>
      </c>
      <c r="B32" s="415"/>
      <c r="C32" s="214">
        <f>+'3.C'!B8</f>
        <v>0</v>
      </c>
    </row>
    <row r="33" spans="1:6">
      <c r="A33" s="413" t="s">
        <v>351</v>
      </c>
      <c r="B33" s="413"/>
      <c r="C33" s="216" t="e">
        <f>SUM(C11:C32)</f>
        <v>#DIV/0!</v>
      </c>
    </row>
    <row r="34" spans="1:6">
      <c r="A34" s="416" t="s">
        <v>352</v>
      </c>
      <c r="B34" s="417"/>
      <c r="C34" s="216" t="e">
        <f>C33*0.12</f>
        <v>#DIV/0!</v>
      </c>
    </row>
    <row r="35" spans="1:6">
      <c r="A35" s="413" t="s">
        <v>353</v>
      </c>
      <c r="B35" s="413"/>
      <c r="C35" s="216" t="e">
        <f>C33+C34</f>
        <v>#DIV/0!</v>
      </c>
    </row>
    <row r="37" spans="1:6" hidden="1">
      <c r="B37" s="254" t="s">
        <v>293</v>
      </c>
      <c r="C37" s="254" t="s">
        <v>294</v>
      </c>
      <c r="D37" s="247"/>
      <c r="E37" s="247"/>
      <c r="F37" s="247"/>
    </row>
    <row r="38" spans="1:6" ht="27" hidden="1" customHeight="1">
      <c r="B38" s="248" t="s">
        <v>292</v>
      </c>
      <c r="C38" s="255" t="s">
        <v>295</v>
      </c>
      <c r="D38" s="250"/>
      <c r="E38" s="250"/>
      <c r="F38" s="250"/>
    </row>
    <row r="39" spans="1:6" ht="30.75" hidden="1" customHeight="1">
      <c r="B39" s="248" t="s">
        <v>290</v>
      </c>
      <c r="C39" s="255" t="s">
        <v>295</v>
      </c>
      <c r="D39" s="251"/>
      <c r="E39" s="251"/>
      <c r="F39" s="251"/>
    </row>
    <row r="40" spans="1:6" ht="27.75" hidden="1" customHeight="1">
      <c r="B40" s="248" t="s">
        <v>291</v>
      </c>
      <c r="C40" s="255" t="s">
        <v>344</v>
      </c>
      <c r="D40" s="251"/>
      <c r="E40" s="251"/>
      <c r="F40" s="251"/>
    </row>
    <row r="41" spans="1:6" hidden="1">
      <c r="F41" s="251"/>
    </row>
    <row r="42" spans="1:6" hidden="1">
      <c r="F42" s="251"/>
    </row>
    <row r="43" spans="1:6" hidden="1">
      <c r="F43" s="251"/>
    </row>
    <row r="44" spans="1:6" ht="14.4" hidden="1">
      <c r="B44" s="303" t="s">
        <v>331</v>
      </c>
      <c r="C44" s="304" t="s">
        <v>354</v>
      </c>
      <c r="F44" s="251"/>
    </row>
    <row r="45" spans="1:6" hidden="1">
      <c r="B45" s="306" t="s">
        <v>330</v>
      </c>
      <c r="C45" s="255" t="s">
        <v>356</v>
      </c>
      <c r="F45" s="251"/>
    </row>
    <row r="46" spans="1:6" hidden="1">
      <c r="B46" s="306" t="s">
        <v>332</v>
      </c>
      <c r="C46" s="255" t="s">
        <v>357</v>
      </c>
      <c r="F46" s="251"/>
    </row>
    <row r="47" spans="1:6" ht="14.4" hidden="1">
      <c r="B47" s="303" t="s">
        <v>333</v>
      </c>
      <c r="C47" s="304" t="s">
        <v>354</v>
      </c>
      <c r="F47" s="251"/>
    </row>
    <row r="48" spans="1:6" hidden="1">
      <c r="B48" s="306" t="s">
        <v>334</v>
      </c>
      <c r="C48" s="255" t="s">
        <v>358</v>
      </c>
    </row>
    <row r="49" spans="2:5" hidden="1">
      <c r="B49" s="306" t="s">
        <v>335</v>
      </c>
      <c r="C49" s="255" t="s">
        <v>359</v>
      </c>
    </row>
    <row r="50" spans="2:5" ht="14.4" hidden="1">
      <c r="B50" s="303" t="s">
        <v>336</v>
      </c>
      <c r="C50" s="304" t="s">
        <v>355</v>
      </c>
    </row>
    <row r="51" spans="2:5" hidden="1">
      <c r="B51" s="306" t="s">
        <v>337</v>
      </c>
      <c r="C51" s="255" t="s">
        <v>361</v>
      </c>
    </row>
    <row r="52" spans="2:5" hidden="1">
      <c r="B52" s="306" t="s">
        <v>338</v>
      </c>
      <c r="C52" s="255" t="s">
        <v>360</v>
      </c>
    </row>
    <row r="53" spans="2:5" hidden="1">
      <c r="B53" s="306" t="s">
        <v>339</v>
      </c>
      <c r="C53" s="255" t="s">
        <v>360</v>
      </c>
    </row>
    <row r="54" spans="2:5" hidden="1">
      <c r="B54" s="306" t="s">
        <v>340</v>
      </c>
      <c r="C54" s="255" t="s">
        <v>360</v>
      </c>
    </row>
    <row r="55" spans="2:5" hidden="1">
      <c r="B55" s="306" t="s">
        <v>341</v>
      </c>
      <c r="C55" s="255" t="s">
        <v>360</v>
      </c>
    </row>
    <row r="56" spans="2:5" hidden="1">
      <c r="B56" s="306" t="s">
        <v>342</v>
      </c>
      <c r="C56" s="255" t="s">
        <v>360</v>
      </c>
    </row>
    <row r="57" spans="2:5" ht="39.6" hidden="1">
      <c r="B57" s="306" t="s">
        <v>362</v>
      </c>
      <c r="C57" s="255" t="s">
        <v>360</v>
      </c>
    </row>
    <row r="58" spans="2:5" hidden="1">
      <c r="B58" s="306" t="s">
        <v>343</v>
      </c>
      <c r="C58" s="255" t="s">
        <v>364</v>
      </c>
    </row>
    <row r="59" spans="2:5" ht="26.4" hidden="1">
      <c r="B59" s="306" t="s">
        <v>363</v>
      </c>
      <c r="C59" s="255" t="s">
        <v>364</v>
      </c>
    </row>
    <row r="61" spans="2:5" s="8" customFormat="1" ht="22.2" customHeight="1">
      <c r="B61" s="376"/>
      <c r="C61" s="376"/>
    </row>
    <row r="62" spans="2:5" s="8" customFormat="1" ht="22.2" customHeight="1">
      <c r="B62" s="376"/>
      <c r="E62" s="376"/>
    </row>
    <row r="63" spans="2:5" s="8" customFormat="1" ht="22.2" customHeight="1">
      <c r="B63" s="376"/>
      <c r="E63" s="376"/>
    </row>
    <row r="64" spans="2:5" s="8" customFormat="1" ht="22.2" customHeight="1">
      <c r="B64" s="376"/>
      <c r="E64" s="376"/>
    </row>
    <row r="65" spans="2:7" s="8" customFormat="1" ht="22.2" customHeight="1">
      <c r="B65" s="376"/>
      <c r="E65" s="376"/>
    </row>
    <row r="66" spans="2:7" s="8" customFormat="1" ht="22.2" customHeight="1">
      <c r="B66" s="377"/>
      <c r="C66" s="377"/>
    </row>
    <row r="67" spans="2:7" s="8" customFormat="1" ht="43.5" customHeight="1">
      <c r="B67" s="380"/>
      <c r="C67" s="380"/>
      <c r="F67" s="380"/>
      <c r="G67" s="380"/>
    </row>
    <row r="68" spans="2:7" ht="12.75" customHeight="1">
      <c r="B68" s="380"/>
      <c r="C68" s="380"/>
      <c r="D68" s="173"/>
      <c r="E68" s="380"/>
      <c r="F68" s="380"/>
      <c r="G68" s="380"/>
    </row>
    <row r="69" spans="2:7" ht="12.75" customHeight="1">
      <c r="B69" s="380"/>
      <c r="C69" s="380"/>
      <c r="D69" s="173"/>
      <c r="E69" s="380"/>
      <c r="F69" s="380"/>
      <c r="G69" s="380"/>
    </row>
  </sheetData>
  <mergeCells count="11">
    <mergeCell ref="A3:C3"/>
    <mergeCell ref="A4:C4"/>
    <mergeCell ref="A35:B35"/>
    <mergeCell ref="A33:B33"/>
    <mergeCell ref="A6:C8"/>
    <mergeCell ref="A10:B10"/>
    <mergeCell ref="A21:B21"/>
    <mergeCell ref="A32:B32"/>
    <mergeCell ref="A29:B29"/>
    <mergeCell ref="A11:B11"/>
    <mergeCell ref="A34:B34"/>
  </mergeCells>
  <pageMargins left="0.7" right="0.7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142"/>
  <sheetViews>
    <sheetView showZeros="0" topLeftCell="A7" zoomScale="55" zoomScaleNormal="55" zoomScaleSheetLayoutView="90" workbookViewId="0">
      <selection activeCell="C33" sqref="C33:D33"/>
    </sheetView>
  </sheetViews>
  <sheetFormatPr baseColWidth="10" defaultColWidth="11.44140625" defaultRowHeight="17.399999999999999"/>
  <cols>
    <col min="1" max="1" width="2.44140625" style="8" customWidth="1"/>
    <col min="2" max="2" width="4.6640625" style="8" customWidth="1"/>
    <col min="3" max="3" width="52.109375" style="8" customWidth="1"/>
    <col min="4" max="4" width="47" style="8" customWidth="1"/>
    <col min="5" max="5" width="19.6640625" style="8" customWidth="1"/>
    <col min="6" max="6" width="6.6640625" style="8" hidden="1" customWidth="1"/>
    <col min="7" max="7" width="15.5546875" style="8" hidden="1" customWidth="1"/>
    <col min="8" max="8" width="14.5546875" style="196" customWidth="1"/>
    <col min="9" max="9" width="12.33203125" style="8" hidden="1" customWidth="1"/>
    <col min="10" max="10" width="18.33203125" style="8" customWidth="1"/>
    <col min="11" max="14" width="11.44140625" style="8"/>
    <col min="15" max="15" width="20" style="8" customWidth="1"/>
    <col min="16" max="16384" width="11.44140625" style="8"/>
  </cols>
  <sheetData>
    <row r="1" spans="2:9" ht="18" thickBot="1">
      <c r="B1" s="463"/>
      <c r="C1" s="463"/>
      <c r="D1" s="463"/>
      <c r="E1" s="463"/>
    </row>
    <row r="2" spans="2:9" ht="37.5" customHeight="1">
      <c r="B2" s="443" t="s">
        <v>279</v>
      </c>
      <c r="C2" s="444"/>
      <c r="D2" s="444"/>
      <c r="E2" s="445"/>
    </row>
    <row r="3" spans="2:9">
      <c r="B3" s="454" t="s">
        <v>63</v>
      </c>
      <c r="C3" s="448"/>
      <c r="D3" s="446"/>
      <c r="E3" s="447"/>
    </row>
    <row r="4" spans="2:9">
      <c r="B4" s="454" t="s">
        <v>64</v>
      </c>
      <c r="C4" s="448"/>
      <c r="D4" s="448"/>
      <c r="E4" s="449"/>
    </row>
    <row r="5" spans="2:9" ht="84.75" customHeight="1">
      <c r="B5" s="455" t="s">
        <v>65</v>
      </c>
      <c r="C5" s="456"/>
      <c r="D5" s="466" t="str">
        <f>+'INGRESO DATOS'!C6</f>
        <v>Fiscalización de la "…..........."</v>
      </c>
      <c r="E5" s="467"/>
    </row>
    <row r="6" spans="2:9">
      <c r="B6" s="450" t="s">
        <v>105</v>
      </c>
      <c r="C6" s="451"/>
      <c r="D6" s="452"/>
      <c r="E6" s="453"/>
    </row>
    <row r="7" spans="2:9">
      <c r="B7" s="459" t="s">
        <v>61</v>
      </c>
      <c r="C7" s="460"/>
      <c r="D7" s="457">
        <f>+'INGRESO DATOS'!C7</f>
        <v>0</v>
      </c>
      <c r="E7" s="458"/>
    </row>
    <row r="8" spans="2:9">
      <c r="B8" s="459" t="s">
        <v>66</v>
      </c>
      <c r="C8" s="460"/>
      <c r="D8" s="457">
        <f>+'INGRESO DATOS'!C8</f>
        <v>0</v>
      </c>
      <c r="E8" s="458"/>
    </row>
    <row r="9" spans="2:9">
      <c r="B9" s="459" t="s">
        <v>62</v>
      </c>
      <c r="C9" s="460"/>
      <c r="D9" s="457">
        <f>+'INGRESO DATOS'!C9</f>
        <v>0</v>
      </c>
      <c r="E9" s="458"/>
    </row>
    <row r="10" spans="2:9">
      <c r="B10" s="459" t="s">
        <v>451</v>
      </c>
      <c r="C10" s="460"/>
      <c r="D10" s="461" t="e">
        <f>+'INGRESO DATOS'!C10</f>
        <v>#DIV/0!</v>
      </c>
      <c r="E10" s="462"/>
    </row>
    <row r="11" spans="2:9">
      <c r="B11" s="459" t="s">
        <v>188</v>
      </c>
      <c r="C11" s="460"/>
      <c r="D11" s="461">
        <f>+'INGRESO DATOS'!C11</f>
        <v>0</v>
      </c>
      <c r="E11" s="462"/>
    </row>
    <row r="12" spans="2:9">
      <c r="B12" s="450" t="s">
        <v>68</v>
      </c>
      <c r="C12" s="451"/>
      <c r="D12" s="452"/>
      <c r="E12" s="453"/>
    </row>
    <row r="13" spans="2:9">
      <c r="B13" s="459" t="s">
        <v>93</v>
      </c>
      <c r="C13" s="460"/>
      <c r="D13" s="468"/>
      <c r="E13" s="469"/>
    </row>
    <row r="14" spans="2:9">
      <c r="B14" s="459"/>
      <c r="C14" s="460"/>
      <c r="D14" s="468"/>
      <c r="E14" s="469"/>
    </row>
    <row r="15" spans="2:9" ht="18" thickBot="1">
      <c r="B15" s="464" t="s">
        <v>460</v>
      </c>
      <c r="C15" s="465"/>
      <c r="D15" s="470"/>
      <c r="E15" s="471"/>
      <c r="F15" s="83" t="s">
        <v>115</v>
      </c>
      <c r="I15" s="210" t="s">
        <v>189</v>
      </c>
    </row>
    <row r="16" spans="2:9" ht="18" thickBot="1">
      <c r="B16" s="81"/>
      <c r="C16" s="81"/>
      <c r="D16" s="82"/>
      <c r="E16" s="82"/>
    </row>
    <row r="17" spans="2:9">
      <c r="B17" s="427" t="s">
        <v>70</v>
      </c>
      <c r="C17" s="428"/>
      <c r="D17" s="429"/>
      <c r="E17" s="430"/>
    </row>
    <row r="18" spans="2:9" ht="18" thickBot="1">
      <c r="B18" s="431" t="s">
        <v>6</v>
      </c>
      <c r="C18" s="432"/>
      <c r="D18" s="433"/>
      <c r="E18" s="177" t="s">
        <v>10</v>
      </c>
    </row>
    <row r="19" spans="2:9" s="91" customFormat="1" ht="9" thickBot="1">
      <c r="B19" s="92"/>
      <c r="C19" s="92"/>
      <c r="D19" s="92"/>
      <c r="E19" s="92"/>
      <c r="H19" s="197"/>
    </row>
    <row r="20" spans="2:9">
      <c r="B20" s="424" t="s">
        <v>180</v>
      </c>
      <c r="C20" s="425"/>
      <c r="D20" s="425"/>
      <c r="E20" s="426"/>
      <c r="H20" s="418"/>
      <c r="I20" s="418"/>
    </row>
    <row r="21" spans="2:9">
      <c r="B21" s="94" t="s">
        <v>121</v>
      </c>
      <c r="C21" s="420" t="s">
        <v>38</v>
      </c>
      <c r="D21" s="421"/>
      <c r="E21" s="87">
        <f>+'1.A'!I11</f>
        <v>0</v>
      </c>
      <c r="F21" s="8" t="s">
        <v>59</v>
      </c>
      <c r="H21" s="198"/>
    </row>
    <row r="22" spans="2:9">
      <c r="B22" s="94" t="s">
        <v>122</v>
      </c>
      <c r="C22" s="420" t="s">
        <v>58</v>
      </c>
      <c r="D22" s="421"/>
      <c r="E22" s="84">
        <f>+'1.B'!I13</f>
        <v>0</v>
      </c>
      <c r="F22" s="8" t="s">
        <v>60</v>
      </c>
      <c r="H22" s="198"/>
    </row>
    <row r="23" spans="2:9" ht="18" thickBot="1">
      <c r="B23" s="437" t="s">
        <v>50</v>
      </c>
      <c r="C23" s="438"/>
      <c r="D23" s="439"/>
      <c r="E23" s="93">
        <f>+E22+E21</f>
        <v>0</v>
      </c>
      <c r="I23" s="11"/>
    </row>
    <row r="24" spans="2:9" s="91" customFormat="1" ht="9" thickBot="1">
      <c r="B24" s="436"/>
      <c r="C24" s="436"/>
      <c r="D24" s="436"/>
      <c r="E24" s="436"/>
      <c r="H24" s="199"/>
    </row>
    <row r="25" spans="2:9">
      <c r="B25" s="424" t="s">
        <v>133</v>
      </c>
      <c r="C25" s="425"/>
      <c r="D25" s="425"/>
      <c r="E25" s="426"/>
      <c r="H25" s="200"/>
    </row>
    <row r="26" spans="2:9">
      <c r="B26" s="94" t="s">
        <v>124</v>
      </c>
      <c r="C26" s="420" t="s">
        <v>18</v>
      </c>
      <c r="D26" s="421"/>
      <c r="E26" s="87" t="e">
        <f>+'2.A'!N10</f>
        <v>#DIV/0!</v>
      </c>
      <c r="F26" s="8" t="s">
        <v>71</v>
      </c>
      <c r="H26" s="198"/>
    </row>
    <row r="27" spans="2:9">
      <c r="B27" s="94" t="s">
        <v>125</v>
      </c>
      <c r="C27" s="420" t="s">
        <v>49</v>
      </c>
      <c r="D27" s="421"/>
      <c r="E27" s="87">
        <f>+'2.B'!N13</f>
        <v>0</v>
      </c>
      <c r="F27" s="8" t="s">
        <v>72</v>
      </c>
      <c r="H27" s="198"/>
    </row>
    <row r="28" spans="2:9" ht="18" thickBot="1">
      <c r="B28" s="434" t="s">
        <v>51</v>
      </c>
      <c r="C28" s="435"/>
      <c r="D28" s="435"/>
      <c r="E28" s="93" t="e">
        <f>SUM(E26:E27)</f>
        <v>#DIV/0!</v>
      </c>
      <c r="I28" s="11"/>
    </row>
    <row r="29" spans="2:9" s="91" customFormat="1" ht="9" thickBot="1">
      <c r="B29" s="436"/>
      <c r="C29" s="436"/>
      <c r="D29" s="436"/>
      <c r="E29" s="436"/>
      <c r="H29" s="199"/>
    </row>
    <row r="30" spans="2:9">
      <c r="B30" s="424" t="s">
        <v>123</v>
      </c>
      <c r="C30" s="425"/>
      <c r="D30" s="425"/>
      <c r="E30" s="426"/>
      <c r="H30" s="200"/>
    </row>
    <row r="31" spans="2:9">
      <c r="B31" s="94" t="s">
        <v>126</v>
      </c>
      <c r="C31" s="420" t="s">
        <v>118</v>
      </c>
      <c r="D31" s="421"/>
      <c r="E31" s="87" t="e">
        <f>+'3.A'!E29</f>
        <v>#REF!</v>
      </c>
      <c r="F31" s="8" t="s">
        <v>74</v>
      </c>
      <c r="H31" s="198"/>
    </row>
    <row r="32" spans="2:9">
      <c r="B32" s="94" t="s">
        <v>127</v>
      </c>
      <c r="C32" s="420" t="s">
        <v>119</v>
      </c>
      <c r="D32" s="421"/>
      <c r="E32" s="87" t="e">
        <f>+'3.B'!D12</f>
        <v>#REF!</v>
      </c>
      <c r="F32" s="8" t="s">
        <v>75</v>
      </c>
      <c r="H32" s="198"/>
    </row>
    <row r="33" spans="2:12">
      <c r="B33" s="94" t="s">
        <v>128</v>
      </c>
      <c r="C33" s="420" t="s">
        <v>120</v>
      </c>
      <c r="D33" s="421"/>
      <c r="E33" s="87">
        <f>+'3.C'!B18</f>
        <v>0</v>
      </c>
      <c r="F33" s="8" t="s">
        <v>76</v>
      </c>
      <c r="H33" s="198"/>
    </row>
    <row r="34" spans="2:12" ht="18" thickBot="1">
      <c r="B34" s="422" t="s">
        <v>129</v>
      </c>
      <c r="C34" s="423"/>
      <c r="D34" s="423"/>
      <c r="E34" s="93" t="e">
        <f>SUM(E31:E33)</f>
        <v>#REF!</v>
      </c>
      <c r="I34" s="11"/>
    </row>
    <row r="35" spans="2:12" ht="18" thickBot="1">
      <c r="B35" s="419"/>
      <c r="C35" s="419"/>
      <c r="D35" s="419"/>
      <c r="E35" s="419"/>
      <c r="H35" s="202"/>
      <c r="I35" s="12"/>
    </row>
    <row r="36" spans="2:12" ht="27" customHeight="1" thickBot="1">
      <c r="B36" s="440" t="s">
        <v>4</v>
      </c>
      <c r="C36" s="441"/>
      <c r="D36" s="442"/>
      <c r="E36" s="111" t="e">
        <f>+E34+E28+E23</f>
        <v>#REF!</v>
      </c>
      <c r="G36" s="78"/>
      <c r="H36" s="8"/>
      <c r="I36" s="203" t="e">
        <f>+E36/D11</f>
        <v>#REF!</v>
      </c>
      <c r="J36" s="74" t="e">
        <f>+E36-'CALCULO PRESUPUESTO'!C33</f>
        <v>#REF!</v>
      </c>
      <c r="L36" s="187"/>
    </row>
    <row r="37" spans="2:12" ht="4.5" customHeight="1" thickBot="1">
      <c r="B37" s="204"/>
      <c r="C37" s="204"/>
      <c r="D37" s="205"/>
      <c r="E37" s="206"/>
      <c r="G37" s="207"/>
      <c r="H37" s="202"/>
      <c r="I37" s="208"/>
      <c r="J37" s="74"/>
      <c r="L37" s="209"/>
    </row>
    <row r="38" spans="2:12" ht="45.6" customHeight="1" thickBot="1">
      <c r="B38" s="440" t="s">
        <v>329</v>
      </c>
      <c r="C38" s="441"/>
      <c r="D38" s="442"/>
      <c r="E38" s="111" t="e">
        <f>+E36*1.12</f>
        <v>#REF!</v>
      </c>
      <c r="H38" s="8"/>
      <c r="I38" s="208"/>
      <c r="J38" s="74"/>
    </row>
    <row r="39" spans="2:12" ht="6" customHeight="1">
      <c r="E39" s="15"/>
    </row>
    <row r="40" spans="2:12" hidden="1">
      <c r="E40" s="188" t="s">
        <v>185</v>
      </c>
      <c r="F40" s="189"/>
      <c r="G40" s="189"/>
      <c r="H40" s="201"/>
    </row>
    <row r="41" spans="2:12" hidden="1">
      <c r="E41" s="190">
        <f>+D11*0.05</f>
        <v>0</v>
      </c>
      <c r="F41" s="172"/>
      <c r="G41" s="172"/>
      <c r="H41" s="191" t="e">
        <f>GRAFICO!C28/100</f>
        <v>#DIV/0!</v>
      </c>
      <c r="J41" s="219"/>
    </row>
    <row r="42" spans="2:12" hidden="1">
      <c r="C42" s="229" t="e">
        <f>+E36*1.25</f>
        <v>#REF!</v>
      </c>
      <c r="E42" s="192" t="e">
        <f>+E41-E36</f>
        <v>#REF!</v>
      </c>
      <c r="F42" s="193"/>
      <c r="G42" s="193"/>
      <c r="H42" s="194" t="e">
        <f>+H41-I36</f>
        <v>#DIV/0!</v>
      </c>
      <c r="J42" s="218"/>
    </row>
    <row r="43" spans="2:12" hidden="1">
      <c r="C43" s="19"/>
      <c r="D43" s="18"/>
      <c r="J43" s="218"/>
    </row>
    <row r="44" spans="2:12" hidden="1">
      <c r="C44" s="55"/>
      <c r="D44" s="18"/>
    </row>
    <row r="45" spans="2:12" hidden="1"/>
    <row r="46" spans="2:12" hidden="1"/>
    <row r="47" spans="2:12" hidden="1">
      <c r="E47" s="8">
        <v>370628.38</v>
      </c>
    </row>
    <row r="48" spans="2:12" hidden="1">
      <c r="E48" s="8">
        <f>+E47/2</f>
        <v>185314.19</v>
      </c>
    </row>
    <row r="51" spans="2:9" ht="22.2" customHeight="1">
      <c r="B51" s="376" t="s">
        <v>454</v>
      </c>
      <c r="E51" s="376" t="s">
        <v>457</v>
      </c>
      <c r="H51" s="8"/>
      <c r="I51" s="30"/>
    </row>
    <row r="52" spans="2:9" ht="22.2" customHeight="1">
      <c r="B52" s="376"/>
      <c r="E52" s="376"/>
      <c r="H52" s="8"/>
      <c r="I52" s="30"/>
    </row>
    <row r="53" spans="2:9" ht="22.2" customHeight="1">
      <c r="B53" s="376"/>
      <c r="E53" s="376"/>
      <c r="H53" s="8"/>
      <c r="I53" s="30"/>
    </row>
    <row r="54" spans="2:9" ht="22.2" customHeight="1">
      <c r="B54" s="376"/>
      <c r="E54" s="376"/>
      <c r="H54" s="8"/>
      <c r="I54" s="30"/>
    </row>
    <row r="55" spans="2:9" ht="22.2" customHeight="1">
      <c r="B55" s="376"/>
      <c r="E55" s="376"/>
      <c r="H55" s="8"/>
      <c r="I55" s="30"/>
    </row>
    <row r="56" spans="2:9" ht="22.2" customHeight="1">
      <c r="B56" s="377" t="s">
        <v>455</v>
      </c>
      <c r="E56" s="377" t="s">
        <v>458</v>
      </c>
      <c r="H56" s="8"/>
      <c r="I56" s="30"/>
    </row>
    <row r="57" spans="2:9" ht="22.2" customHeight="1">
      <c r="B57" s="376" t="s">
        <v>456</v>
      </c>
      <c r="E57" s="376" t="s">
        <v>459</v>
      </c>
      <c r="H57" s="8"/>
    </row>
    <row r="96" spans="2:5">
      <c r="B96" s="419"/>
      <c r="C96" s="419"/>
      <c r="D96" s="419"/>
      <c r="E96" s="419"/>
    </row>
    <row r="97" spans="2:5">
      <c r="B97" s="419"/>
      <c r="C97" s="419"/>
      <c r="D97" s="419"/>
      <c r="E97" s="419"/>
    </row>
    <row r="99" spans="2:5">
      <c r="B99" s="419"/>
      <c r="C99" s="419"/>
      <c r="D99" s="419"/>
      <c r="E99" s="419"/>
    </row>
    <row r="101" spans="2:5">
      <c r="B101" s="13"/>
      <c r="C101" s="13"/>
      <c r="D101" s="13"/>
      <c r="E101" s="21"/>
    </row>
    <row r="102" spans="2:5">
      <c r="B102" s="21"/>
      <c r="C102" s="21"/>
      <c r="D102" s="21"/>
      <c r="E102" s="21"/>
    </row>
    <row r="104" spans="2:5">
      <c r="B104" s="13"/>
      <c r="C104" s="13"/>
      <c r="D104" s="13"/>
    </row>
    <row r="106" spans="2:5">
      <c r="B106" s="13"/>
      <c r="C106" s="13"/>
      <c r="D106" s="13"/>
    </row>
    <row r="108" spans="2:5">
      <c r="E108" s="20"/>
    </row>
    <row r="109" spans="2:5">
      <c r="E109" s="20"/>
    </row>
    <row r="110" spans="2:5">
      <c r="E110" s="20"/>
    </row>
    <row r="111" spans="2:5">
      <c r="E111" s="20"/>
    </row>
    <row r="112" spans="2:5">
      <c r="E112" s="20"/>
    </row>
    <row r="113" spans="2:5">
      <c r="E113" s="20"/>
    </row>
    <row r="114" spans="2:5">
      <c r="B114" s="19"/>
      <c r="C114" s="19"/>
      <c r="D114" s="19"/>
      <c r="E114" s="14"/>
    </row>
    <row r="115" spans="2:5">
      <c r="B115" s="19"/>
      <c r="C115" s="19"/>
      <c r="D115" s="19"/>
      <c r="E115" s="14"/>
    </row>
    <row r="116" spans="2:5">
      <c r="B116" s="13"/>
      <c r="C116" s="13"/>
      <c r="D116" s="13"/>
      <c r="E116" s="20"/>
    </row>
    <row r="117" spans="2:5">
      <c r="B117" s="13"/>
      <c r="C117" s="13"/>
      <c r="D117" s="13"/>
      <c r="E117" s="20"/>
    </row>
    <row r="118" spans="2:5">
      <c r="E118" s="20"/>
    </row>
    <row r="119" spans="2:5">
      <c r="E119" s="20"/>
    </row>
    <row r="120" spans="2:5">
      <c r="B120" s="19"/>
      <c r="C120" s="19"/>
      <c r="D120" s="19"/>
      <c r="E120" s="14"/>
    </row>
    <row r="121" spans="2:5">
      <c r="B121" s="13"/>
      <c r="C121" s="13"/>
      <c r="D121" s="13"/>
      <c r="E121" s="20"/>
    </row>
    <row r="122" spans="2:5">
      <c r="B122" s="19"/>
      <c r="C122" s="19"/>
      <c r="D122" s="19"/>
      <c r="E122" s="14"/>
    </row>
    <row r="123" spans="2:5">
      <c r="B123" s="13"/>
      <c r="C123" s="13"/>
      <c r="D123" s="13"/>
      <c r="E123" s="20"/>
    </row>
    <row r="124" spans="2:5">
      <c r="B124" s="13"/>
      <c r="C124" s="13"/>
      <c r="D124" s="13"/>
      <c r="E124" s="20"/>
    </row>
    <row r="125" spans="2:5">
      <c r="E125" s="20"/>
    </row>
    <row r="126" spans="2:5">
      <c r="B126" s="19"/>
      <c r="C126" s="19"/>
      <c r="D126" s="19"/>
      <c r="E126" s="14"/>
    </row>
    <row r="127" spans="2:5">
      <c r="B127" s="13"/>
      <c r="C127" s="13"/>
      <c r="D127" s="13"/>
      <c r="E127" s="20"/>
    </row>
    <row r="128" spans="2:5">
      <c r="B128" s="13"/>
      <c r="C128" s="13"/>
      <c r="D128" s="13"/>
      <c r="E128" s="20"/>
    </row>
    <row r="129" spans="2:5">
      <c r="B129" s="13"/>
      <c r="C129" s="13"/>
      <c r="D129" s="13"/>
      <c r="E129" s="20"/>
    </row>
    <row r="130" spans="2:5">
      <c r="B130" s="13"/>
      <c r="C130" s="13"/>
      <c r="D130" s="13"/>
      <c r="E130" s="20"/>
    </row>
    <row r="131" spans="2:5">
      <c r="B131" s="13"/>
      <c r="C131" s="13"/>
      <c r="D131" s="13"/>
      <c r="E131" s="20"/>
    </row>
    <row r="132" spans="2:5">
      <c r="B132" s="13"/>
      <c r="C132" s="13"/>
      <c r="D132" s="13"/>
      <c r="E132" s="14"/>
    </row>
    <row r="133" spans="2:5">
      <c r="B133" s="13"/>
      <c r="C133" s="13"/>
      <c r="D133" s="13"/>
      <c r="E133" s="14"/>
    </row>
    <row r="134" spans="2:5">
      <c r="B134" s="13"/>
      <c r="C134" s="13"/>
      <c r="D134" s="13"/>
      <c r="E134" s="14"/>
    </row>
    <row r="135" spans="2:5">
      <c r="B135" s="13"/>
      <c r="C135" s="13"/>
      <c r="D135" s="13"/>
      <c r="E135" s="14"/>
    </row>
    <row r="136" spans="2:5">
      <c r="E136" s="22"/>
    </row>
    <row r="138" spans="2:5">
      <c r="E138" s="16"/>
    </row>
    <row r="139" spans="2:5">
      <c r="E139" s="16"/>
    </row>
    <row r="140" spans="2:5">
      <c r="E140" s="16"/>
    </row>
    <row r="142" spans="2:5">
      <c r="E142" s="22"/>
    </row>
  </sheetData>
  <mergeCells count="50">
    <mergeCell ref="B1:E1"/>
    <mergeCell ref="C26:D26"/>
    <mergeCell ref="C27:D27"/>
    <mergeCell ref="C21:D21"/>
    <mergeCell ref="C22:D22"/>
    <mergeCell ref="B15:C15"/>
    <mergeCell ref="B14:C14"/>
    <mergeCell ref="B13:C13"/>
    <mergeCell ref="B10:C10"/>
    <mergeCell ref="B11:C11"/>
    <mergeCell ref="B9:C9"/>
    <mergeCell ref="D7:E7"/>
    <mergeCell ref="D5:E5"/>
    <mergeCell ref="D14:E14"/>
    <mergeCell ref="D15:E15"/>
    <mergeCell ref="D13:E13"/>
    <mergeCell ref="B2:E2"/>
    <mergeCell ref="D3:E3"/>
    <mergeCell ref="D4:E4"/>
    <mergeCell ref="B6:E6"/>
    <mergeCell ref="B12:E12"/>
    <mergeCell ref="B4:C4"/>
    <mergeCell ref="B3:C3"/>
    <mergeCell ref="B5:C5"/>
    <mergeCell ref="D8:E8"/>
    <mergeCell ref="B8:C8"/>
    <mergeCell ref="B7:C7"/>
    <mergeCell ref="D9:E9"/>
    <mergeCell ref="D10:E10"/>
    <mergeCell ref="D11:E11"/>
    <mergeCell ref="B17:E17"/>
    <mergeCell ref="B18:D18"/>
    <mergeCell ref="B99:E99"/>
    <mergeCell ref="B96:E96"/>
    <mergeCell ref="B97:E97"/>
    <mergeCell ref="B28:D28"/>
    <mergeCell ref="B24:E24"/>
    <mergeCell ref="B23:D23"/>
    <mergeCell ref="B29:E29"/>
    <mergeCell ref="B20:E20"/>
    <mergeCell ref="B38:D38"/>
    <mergeCell ref="B36:D36"/>
    <mergeCell ref="H20:I20"/>
    <mergeCell ref="B35:E35"/>
    <mergeCell ref="C31:D31"/>
    <mergeCell ref="C32:D32"/>
    <mergeCell ref="B34:D34"/>
    <mergeCell ref="C33:D33"/>
    <mergeCell ref="B30:E30"/>
    <mergeCell ref="B25:E25"/>
  </mergeCells>
  <phoneticPr fontId="5" type="noConversion"/>
  <printOptions horizontalCentered="1"/>
  <pageMargins left="0.39370078740157483" right="0.39370078740157483" top="0.78740157480314965" bottom="0.39370078740157483" header="0" footer="0"/>
  <pageSetup paperSize="9"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7"/>
  <sheetViews>
    <sheetView zoomScale="40" zoomScaleNormal="40" zoomScaleSheetLayoutView="70" workbookViewId="0">
      <selection activeCell="B17" sqref="B17:H31"/>
    </sheetView>
  </sheetViews>
  <sheetFormatPr baseColWidth="10" defaultColWidth="11.44140625" defaultRowHeight="22.2" customHeight="1"/>
  <cols>
    <col min="1" max="1" width="13.5546875" style="8" bestFit="1" customWidth="1"/>
    <col min="2" max="2" width="60.6640625" style="8" customWidth="1"/>
    <col min="3" max="3" width="75.44140625" style="8" hidden="1" customWidth="1"/>
    <col min="4" max="4" width="19.33203125" style="8" customWidth="1"/>
    <col min="5" max="5" width="15.33203125" style="8" bestFit="1" customWidth="1"/>
    <col min="6" max="6" width="12.33203125" style="8" customWidth="1"/>
    <col min="7" max="7" width="14.6640625" style="8" customWidth="1"/>
    <col min="8" max="8" width="15.44140625" style="8" customWidth="1"/>
    <col min="9" max="9" width="20" style="8" customWidth="1"/>
    <col min="10" max="10" width="11.44140625" style="8" customWidth="1"/>
    <col min="11" max="11" width="15.5546875" style="8" hidden="1" customWidth="1"/>
    <col min="12" max="13" width="11.44140625" style="8"/>
    <col min="14" max="14" width="0" style="8" hidden="1" customWidth="1"/>
    <col min="15" max="16384" width="11.44140625" style="8"/>
  </cols>
  <sheetData>
    <row r="1" spans="1:11" ht="17.399999999999999">
      <c r="A1" s="419"/>
      <c r="B1" s="419"/>
      <c r="C1" s="419"/>
      <c r="D1" s="419"/>
      <c r="E1" s="419"/>
      <c r="F1" s="419"/>
      <c r="G1" s="419"/>
      <c r="H1" s="419"/>
      <c r="I1" s="419"/>
    </row>
    <row r="2" spans="1:11" ht="22.2" customHeight="1">
      <c r="A2" s="419" t="s">
        <v>390</v>
      </c>
      <c r="B2" s="419"/>
      <c r="C2" s="419"/>
      <c r="D2" s="419"/>
      <c r="E2" s="419"/>
      <c r="F2" s="419"/>
      <c r="G2" s="419"/>
      <c r="H2" s="419"/>
      <c r="I2" s="419"/>
    </row>
    <row r="3" spans="1:11" ht="56.7" customHeight="1">
      <c r="A3" s="482" t="str">
        <f>'FICHA VALORACION'!D5</f>
        <v>Fiscalización de la "…..........."</v>
      </c>
      <c r="B3" s="482"/>
      <c r="C3" s="482"/>
      <c r="D3" s="482"/>
      <c r="E3" s="482"/>
      <c r="F3" s="482"/>
      <c r="G3" s="482"/>
      <c r="H3" s="482"/>
      <c r="I3" s="482"/>
    </row>
    <row r="4" spans="1:11" ht="18" thickBot="1">
      <c r="A4" s="23"/>
      <c r="B4" s="23"/>
      <c r="C4" s="23"/>
      <c r="D4" s="23"/>
      <c r="E4" s="23"/>
      <c r="F4" s="23"/>
      <c r="G4" s="23"/>
      <c r="H4" s="23"/>
      <c r="I4" s="23"/>
    </row>
    <row r="5" spans="1:11" ht="18" thickBot="1">
      <c r="A5" s="478" t="s">
        <v>219</v>
      </c>
      <c r="B5" s="479"/>
      <c r="C5" s="479"/>
      <c r="D5" s="479"/>
      <c r="E5" s="479"/>
      <c r="F5" s="479"/>
      <c r="G5" s="479"/>
      <c r="H5" s="479"/>
      <c r="I5" s="480"/>
    </row>
    <row r="6" spans="1:11" s="91" customFormat="1" ht="9" thickBot="1">
      <c r="A6" s="473"/>
      <c r="B6" s="474"/>
      <c r="C6" s="474"/>
      <c r="D6" s="474"/>
      <c r="E6" s="474"/>
      <c r="F6" s="474"/>
      <c r="G6" s="474"/>
      <c r="H6" s="474"/>
      <c r="I6" s="475"/>
    </row>
    <row r="7" spans="1:11" ht="22.2" customHeight="1">
      <c r="A7" s="476" t="s">
        <v>9</v>
      </c>
      <c r="B7" s="476" t="s">
        <v>1</v>
      </c>
      <c r="C7" s="489" t="s">
        <v>225</v>
      </c>
      <c r="D7" s="489" t="s">
        <v>226</v>
      </c>
      <c r="E7" s="483" t="s">
        <v>0</v>
      </c>
      <c r="F7" s="484"/>
      <c r="G7" s="485" t="s">
        <v>178</v>
      </c>
      <c r="H7" s="485"/>
      <c r="I7" s="486"/>
    </row>
    <row r="8" spans="1:11" ht="22.2" customHeight="1">
      <c r="A8" s="452"/>
      <c r="B8" s="452"/>
      <c r="C8" s="490"/>
      <c r="D8" s="490"/>
      <c r="E8" s="106" t="s">
        <v>2</v>
      </c>
      <c r="F8" s="106" t="s">
        <v>52</v>
      </c>
      <c r="G8" s="477" t="s">
        <v>3</v>
      </c>
      <c r="H8" s="488" t="s">
        <v>54</v>
      </c>
      <c r="I8" s="481" t="s">
        <v>4</v>
      </c>
    </row>
    <row r="9" spans="1:11" ht="22.2" customHeight="1">
      <c r="A9" s="477"/>
      <c r="B9" s="477"/>
      <c r="C9" s="491"/>
      <c r="D9" s="491"/>
      <c r="E9" s="106" t="s">
        <v>73</v>
      </c>
      <c r="F9" s="106" t="s">
        <v>53</v>
      </c>
      <c r="G9" s="487"/>
      <c r="H9" s="488"/>
      <c r="I9" s="481"/>
    </row>
    <row r="10" spans="1:11" ht="64.2" customHeight="1" thickBot="1">
      <c r="A10" s="49">
        <v>1</v>
      </c>
      <c r="B10" s="24" t="s">
        <v>452</v>
      </c>
      <c r="C10" s="230" t="s">
        <v>227</v>
      </c>
      <c r="D10" s="49"/>
      <c r="E10" s="49"/>
      <c r="F10" s="25">
        <v>1</v>
      </c>
      <c r="G10" s="26"/>
      <c r="H10" s="26">
        <f t="shared" ref="H10" si="0">+F10*G10</f>
        <v>0</v>
      </c>
      <c r="I10" s="48">
        <f t="shared" ref="I10" si="1">ROUND(((E10/30)*H10*A10),2)</f>
        <v>0</v>
      </c>
      <c r="K10" s="16">
        <f t="shared" ref="K10" si="2">G10*5</f>
        <v>0</v>
      </c>
    </row>
    <row r="11" spans="1:11" ht="64.2" customHeight="1" thickBot="1">
      <c r="A11" s="226"/>
      <c r="B11" s="472" t="s">
        <v>78</v>
      </c>
      <c r="C11" s="472"/>
      <c r="D11" s="472"/>
      <c r="E11" s="472"/>
      <c r="F11" s="472"/>
      <c r="G11" s="472"/>
      <c r="H11" s="472"/>
      <c r="I11" s="227">
        <f>SUM(I10:I10)</f>
        <v>0</v>
      </c>
    </row>
    <row r="12" spans="1:11" ht="64.2" customHeight="1">
      <c r="B12" s="18"/>
      <c r="C12" s="18"/>
      <c r="D12" s="18"/>
      <c r="E12" s="18"/>
      <c r="F12" s="18"/>
      <c r="G12" s="18"/>
      <c r="H12" s="18"/>
      <c r="I12" s="29"/>
    </row>
    <row r="13" spans="1:11" ht="64.2" customHeight="1">
      <c r="A13" s="8" t="s">
        <v>465</v>
      </c>
      <c r="B13" s="18" t="s">
        <v>466</v>
      </c>
      <c r="C13" s="18"/>
      <c r="D13" s="18" t="s">
        <v>466</v>
      </c>
      <c r="E13" s="18" t="s">
        <v>466</v>
      </c>
      <c r="F13" s="18" t="s">
        <v>465</v>
      </c>
      <c r="G13" s="18" t="s">
        <v>466</v>
      </c>
      <c r="H13" s="18" t="s">
        <v>465</v>
      </c>
      <c r="I13" s="29" t="s">
        <v>465</v>
      </c>
    </row>
    <row r="14" spans="1:11" ht="64.2" customHeight="1">
      <c r="B14" s="18"/>
      <c r="C14" s="18"/>
      <c r="D14" s="18"/>
      <c r="E14" s="18"/>
      <c r="F14" s="18"/>
      <c r="G14" s="18"/>
      <c r="H14" s="18"/>
      <c r="I14" s="29"/>
    </row>
    <row r="15" spans="1:11" ht="22.2" customHeight="1">
      <c r="B15" s="18"/>
      <c r="C15" s="18"/>
      <c r="D15" s="18"/>
      <c r="E15" s="18"/>
      <c r="F15" s="18"/>
      <c r="G15" s="18"/>
      <c r="H15" s="18"/>
      <c r="I15" s="29"/>
    </row>
    <row r="16" spans="1:11" ht="22.2" customHeight="1">
      <c r="B16" s="18"/>
      <c r="C16" s="18"/>
      <c r="D16" s="18"/>
      <c r="E16" s="18"/>
      <c r="F16" s="18"/>
      <c r="G16" s="18"/>
      <c r="H16" s="18"/>
      <c r="I16" s="29"/>
    </row>
    <row r="17" spans="2:10" ht="22.2" customHeight="1">
      <c r="B17" s="18"/>
      <c r="C17" s="18"/>
      <c r="D17" s="18"/>
      <c r="E17" s="18"/>
      <c r="F17" s="18"/>
      <c r="G17" s="18"/>
      <c r="H17" s="18"/>
      <c r="I17" s="29"/>
    </row>
    <row r="18" spans="2:10" ht="22.2" customHeight="1">
      <c r="I18" s="30"/>
    </row>
    <row r="19" spans="2:10" ht="22.2" customHeight="1">
      <c r="B19" s="376"/>
      <c r="E19" s="376"/>
      <c r="I19" s="30"/>
    </row>
    <row r="20" spans="2:10" ht="22.2" customHeight="1">
      <c r="B20" s="376"/>
      <c r="E20" s="376"/>
      <c r="I20" s="30"/>
    </row>
    <row r="21" spans="2:10" ht="22.2" customHeight="1">
      <c r="B21" s="376"/>
      <c r="E21" s="376"/>
      <c r="I21" s="30"/>
    </row>
    <row r="22" spans="2:10" ht="22.2" customHeight="1">
      <c r="B22" s="376"/>
      <c r="E22" s="376"/>
      <c r="I22" s="30"/>
    </row>
    <row r="23" spans="2:10" ht="22.2" customHeight="1">
      <c r="B23" s="376"/>
      <c r="E23" s="376"/>
      <c r="I23" s="30"/>
    </row>
    <row r="24" spans="2:10" ht="22.2" customHeight="1">
      <c r="B24" s="377"/>
      <c r="E24" s="377"/>
      <c r="I24" s="30"/>
    </row>
    <row r="25" spans="2:10" ht="22.2" customHeight="1">
      <c r="B25" s="376"/>
      <c r="C25" s="376"/>
      <c r="E25" s="376"/>
      <c r="F25" s="376"/>
      <c r="G25" s="376"/>
      <c r="J25" s="376"/>
    </row>
    <row r="26" spans="2:10" ht="22.2" customHeight="1">
      <c r="B26" s="376"/>
      <c r="C26" s="376"/>
      <c r="D26" s="173"/>
      <c r="E26" s="376"/>
      <c r="F26" s="376"/>
      <c r="G26" s="376"/>
    </row>
    <row r="27" spans="2:10" ht="22.2" customHeight="1">
      <c r="B27" s="376"/>
      <c r="C27" s="376"/>
      <c r="D27" s="173"/>
      <c r="E27" s="376"/>
      <c r="F27" s="376"/>
      <c r="G27" s="376"/>
    </row>
  </sheetData>
  <mergeCells count="15">
    <mergeCell ref="B11:H11"/>
    <mergeCell ref="A6:I6"/>
    <mergeCell ref="B7:B9"/>
    <mergeCell ref="A7:A9"/>
    <mergeCell ref="A1:I1"/>
    <mergeCell ref="A5:I5"/>
    <mergeCell ref="I8:I9"/>
    <mergeCell ref="A3:I3"/>
    <mergeCell ref="E7:F7"/>
    <mergeCell ref="G7:I7"/>
    <mergeCell ref="G8:G9"/>
    <mergeCell ref="H8:H9"/>
    <mergeCell ref="C7:C9"/>
    <mergeCell ref="D7:D9"/>
    <mergeCell ref="A2:I2"/>
  </mergeCells>
  <printOptions horizontalCentered="1"/>
  <pageMargins left="0.39370078740157483" right="0.39370078740157483" top="0.59055118110236227" bottom="0.39370078740157483" header="0.31496062992125984" footer="0.31496062992125984"/>
  <pageSetup paperSize="9" scale="5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AC7B-07B0-4CA5-B98C-5E5CC21190AF}">
  <dimension ref="A1:C23"/>
  <sheetViews>
    <sheetView zoomScale="85" zoomScaleNormal="85" workbookViewId="0">
      <selection activeCell="C12" sqref="C12"/>
    </sheetView>
  </sheetViews>
  <sheetFormatPr baseColWidth="10" defaultRowHeight="13.2"/>
  <cols>
    <col min="1" max="1" width="34.33203125" customWidth="1"/>
    <col min="3" max="3" width="15.6640625" customWidth="1"/>
  </cols>
  <sheetData>
    <row r="1" spans="1:3" s="236" customFormat="1">
      <c r="A1" s="237" t="s">
        <v>235</v>
      </c>
      <c r="B1" s="237" t="s">
        <v>236</v>
      </c>
      <c r="C1" s="237" t="s">
        <v>237</v>
      </c>
    </row>
    <row r="2" spans="1:3">
      <c r="A2" s="211" t="s">
        <v>238</v>
      </c>
      <c r="B2" s="211">
        <v>1</v>
      </c>
      <c r="C2" s="211">
        <v>527</v>
      </c>
    </row>
    <row r="3" spans="1:3">
      <c r="A3" s="211" t="s">
        <v>239</v>
      </c>
      <c r="B3" s="211">
        <v>2</v>
      </c>
      <c r="C3" s="211">
        <v>553</v>
      </c>
    </row>
    <row r="4" spans="1:3">
      <c r="A4" s="211" t="s">
        <v>240</v>
      </c>
      <c r="B4" s="211">
        <v>3</v>
      </c>
      <c r="C4" s="211">
        <v>585</v>
      </c>
    </row>
    <row r="5" spans="1:3">
      <c r="A5" s="211" t="s">
        <v>241</v>
      </c>
      <c r="B5" s="211">
        <v>4</v>
      </c>
      <c r="C5" s="211">
        <v>622</v>
      </c>
    </row>
    <row r="6" spans="1:3">
      <c r="A6" s="211" t="s">
        <v>242</v>
      </c>
      <c r="B6" s="211">
        <v>5</v>
      </c>
      <c r="C6" s="211">
        <v>675</v>
      </c>
    </row>
    <row r="7" spans="1:3">
      <c r="A7" s="211" t="s">
        <v>243</v>
      </c>
      <c r="B7" s="211">
        <v>6</v>
      </c>
      <c r="C7" s="211">
        <v>733</v>
      </c>
    </row>
    <row r="8" spans="1:3">
      <c r="A8" s="211" t="s">
        <v>230</v>
      </c>
      <c r="B8" s="211">
        <v>7</v>
      </c>
      <c r="C8" s="211">
        <v>817</v>
      </c>
    </row>
    <row r="9" spans="1:3">
      <c r="A9" s="211" t="s">
        <v>244</v>
      </c>
      <c r="B9" s="211">
        <v>8</v>
      </c>
      <c r="C9" s="211">
        <v>901</v>
      </c>
    </row>
    <row r="10" spans="1:3">
      <c r="A10" s="211" t="s">
        <v>245</v>
      </c>
      <c r="B10" s="211">
        <v>9</v>
      </c>
      <c r="C10" s="211">
        <v>986</v>
      </c>
    </row>
    <row r="11" spans="1:3">
      <c r="A11" s="211" t="s">
        <v>246</v>
      </c>
      <c r="B11" s="211">
        <v>10</v>
      </c>
      <c r="C11" s="211">
        <v>1086</v>
      </c>
    </row>
    <row r="12" spans="1:3">
      <c r="A12" s="211" t="s">
        <v>233</v>
      </c>
      <c r="B12" s="211">
        <v>11</v>
      </c>
      <c r="C12" s="211">
        <v>1212</v>
      </c>
    </row>
    <row r="13" spans="1:3">
      <c r="A13" s="211" t="s">
        <v>231</v>
      </c>
      <c r="B13" s="211">
        <v>12</v>
      </c>
      <c r="C13" s="211">
        <v>1412</v>
      </c>
    </row>
    <row r="14" spans="1:3">
      <c r="A14" s="211" t="s">
        <v>247</v>
      </c>
      <c r="B14" s="211">
        <v>13</v>
      </c>
      <c r="C14" s="211">
        <v>1676</v>
      </c>
    </row>
    <row r="15" spans="1:3">
      <c r="A15" s="211" t="s">
        <v>248</v>
      </c>
      <c r="B15" s="211">
        <v>14</v>
      </c>
      <c r="C15" s="211">
        <v>1760</v>
      </c>
    </row>
    <row r="16" spans="1:3">
      <c r="A16" s="211" t="s">
        <v>249</v>
      </c>
      <c r="B16" s="211">
        <v>15</v>
      </c>
      <c r="C16" s="211">
        <v>2034</v>
      </c>
    </row>
    <row r="17" spans="1:3">
      <c r="A17" s="211" t="s">
        <v>250</v>
      </c>
      <c r="B17" s="211">
        <v>16</v>
      </c>
      <c r="C17" s="211">
        <v>2308</v>
      </c>
    </row>
    <row r="18" spans="1:3">
      <c r="A18" s="211" t="s">
        <v>251</v>
      </c>
      <c r="B18" s="211">
        <v>17</v>
      </c>
      <c r="C18" s="211">
        <v>2472</v>
      </c>
    </row>
    <row r="19" spans="1:3">
      <c r="A19" s="211" t="s">
        <v>252</v>
      </c>
      <c r="B19" s="211">
        <v>18</v>
      </c>
      <c r="C19" s="211">
        <v>2641</v>
      </c>
    </row>
    <row r="20" spans="1:3">
      <c r="A20" s="211" t="s">
        <v>253</v>
      </c>
      <c r="B20" s="211">
        <v>19</v>
      </c>
      <c r="C20" s="211">
        <v>2967</v>
      </c>
    </row>
    <row r="21" spans="1:3">
      <c r="A21" s="211" t="s">
        <v>254</v>
      </c>
      <c r="B21" s="211">
        <v>20</v>
      </c>
      <c r="C21" s="211">
        <v>3542</v>
      </c>
    </row>
    <row r="23" spans="1:3">
      <c r="A23" s="6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4"/>
  <sheetViews>
    <sheetView topLeftCell="A4" zoomScale="55" zoomScaleNormal="55" zoomScaleSheetLayoutView="70" workbookViewId="0">
      <selection activeCell="A11" sqref="A11"/>
    </sheetView>
  </sheetViews>
  <sheetFormatPr baseColWidth="10" defaultColWidth="11.44140625" defaultRowHeight="22.2" customHeight="1"/>
  <cols>
    <col min="1" max="1" width="10.6640625" style="8" customWidth="1"/>
    <col min="2" max="2" width="46.6640625" style="8" customWidth="1"/>
    <col min="3" max="4" width="36.44140625" style="8" customWidth="1"/>
    <col min="5" max="6" width="16" style="8" customWidth="1"/>
    <col min="7" max="8" width="16.6640625" style="8" customWidth="1"/>
    <col min="9" max="9" width="19.33203125" style="8" customWidth="1"/>
    <col min="10" max="10" width="11.44140625" style="8" customWidth="1"/>
    <col min="11" max="11" width="15.33203125" style="8" bestFit="1" customWidth="1"/>
    <col min="12" max="16384" width="11.44140625" style="8"/>
  </cols>
  <sheetData>
    <row r="1" spans="1:11" ht="17.399999999999999">
      <c r="A1" s="419" t="s">
        <v>391</v>
      </c>
      <c r="B1" s="419"/>
      <c r="C1" s="419"/>
      <c r="D1" s="419"/>
      <c r="E1" s="419"/>
      <c r="F1" s="419"/>
      <c r="G1" s="419"/>
      <c r="H1" s="419"/>
      <c r="I1" s="419"/>
    </row>
    <row r="2" spans="1:11" ht="69" customHeight="1">
      <c r="A2" s="482" t="str">
        <f>'FICHA VALORACION'!D5</f>
        <v>Fiscalización de la "…..........."</v>
      </c>
      <c r="B2" s="482"/>
      <c r="C2" s="482"/>
      <c r="D2" s="482"/>
      <c r="E2" s="482"/>
      <c r="F2" s="482"/>
      <c r="G2" s="482"/>
      <c r="H2" s="482"/>
      <c r="I2" s="482"/>
    </row>
    <row r="3" spans="1:11" ht="18" thickBot="1">
      <c r="A3" s="21"/>
      <c r="B3" s="21"/>
      <c r="C3" s="21"/>
      <c r="D3" s="21"/>
      <c r="E3" s="21"/>
      <c r="F3" s="21"/>
      <c r="G3" s="21"/>
      <c r="H3" s="21"/>
      <c r="I3" s="21"/>
    </row>
    <row r="4" spans="1:11" ht="18" thickBot="1">
      <c r="A4" s="498" t="s">
        <v>220</v>
      </c>
      <c r="B4" s="499"/>
      <c r="C4" s="499"/>
      <c r="D4" s="499"/>
      <c r="E4" s="499"/>
      <c r="F4" s="499"/>
      <c r="G4" s="499"/>
      <c r="H4" s="499"/>
      <c r="I4" s="500"/>
    </row>
    <row r="5" spans="1:11" s="91" customFormat="1" ht="9" thickBot="1">
      <c r="A5" s="492"/>
      <c r="B5" s="493"/>
      <c r="C5" s="493"/>
      <c r="D5" s="493"/>
      <c r="E5" s="493"/>
      <c r="F5" s="493"/>
      <c r="G5" s="493"/>
      <c r="H5" s="493"/>
      <c r="I5" s="494"/>
    </row>
    <row r="6" spans="1:11" ht="22.5" customHeight="1">
      <c r="A6" s="501" t="s">
        <v>9</v>
      </c>
      <c r="B6" s="476" t="s">
        <v>7</v>
      </c>
      <c r="C6" s="502" t="s">
        <v>228</v>
      </c>
      <c r="D6" s="489" t="s">
        <v>226</v>
      </c>
      <c r="E6" s="483" t="s">
        <v>0</v>
      </c>
      <c r="F6" s="484"/>
      <c r="G6" s="485" t="s">
        <v>178</v>
      </c>
      <c r="H6" s="485"/>
      <c r="I6" s="486"/>
    </row>
    <row r="7" spans="1:11" ht="22.2" customHeight="1">
      <c r="A7" s="450"/>
      <c r="B7" s="452"/>
      <c r="C7" s="503"/>
      <c r="D7" s="490"/>
      <c r="E7" s="106" t="s">
        <v>2</v>
      </c>
      <c r="F7" s="106" t="s">
        <v>52</v>
      </c>
      <c r="G7" s="477" t="s">
        <v>3</v>
      </c>
      <c r="H7" s="488" t="s">
        <v>54</v>
      </c>
      <c r="I7" s="481" t="s">
        <v>4</v>
      </c>
    </row>
    <row r="8" spans="1:11" ht="22.2" customHeight="1">
      <c r="A8" s="450"/>
      <c r="B8" s="452"/>
      <c r="C8" s="487"/>
      <c r="D8" s="491"/>
      <c r="E8" s="106" t="s">
        <v>73</v>
      </c>
      <c r="F8" s="106" t="s">
        <v>53</v>
      </c>
      <c r="G8" s="487"/>
      <c r="H8" s="488"/>
      <c r="I8" s="481"/>
    </row>
    <row r="9" spans="1:11" ht="29.25" customHeight="1">
      <c r="A9" s="232">
        <v>0</v>
      </c>
      <c r="B9" s="99" t="s">
        <v>103</v>
      </c>
      <c r="C9" s="186" t="s">
        <v>229</v>
      </c>
      <c r="D9" s="186" t="s">
        <v>230</v>
      </c>
      <c r="E9" s="49">
        <v>120</v>
      </c>
      <c r="F9" s="27">
        <v>1</v>
      </c>
      <c r="G9" s="26">
        <f>+SUELDOS!C8</f>
        <v>817</v>
      </c>
      <c r="H9" s="26">
        <f t="shared" ref="H9:H10" si="0">+F9*G9</f>
        <v>817</v>
      </c>
      <c r="I9" s="48">
        <f>ROUND(((E9/30)*H9*A9),2)</f>
        <v>0</v>
      </c>
      <c r="K9" s="16">
        <f>+I9</f>
        <v>0</v>
      </c>
    </row>
    <row r="10" spans="1:11" ht="62.25" customHeight="1">
      <c r="A10" s="232">
        <v>0</v>
      </c>
      <c r="B10" s="99" t="s">
        <v>449</v>
      </c>
      <c r="C10" s="231" t="s">
        <v>277</v>
      </c>
      <c r="D10" s="49" t="s">
        <v>233</v>
      </c>
      <c r="E10" s="49">
        <v>120</v>
      </c>
      <c r="F10" s="27">
        <v>1</v>
      </c>
      <c r="G10" s="26">
        <f>+SUELDOS!C12</f>
        <v>1212</v>
      </c>
      <c r="H10" s="26">
        <f t="shared" si="0"/>
        <v>1212</v>
      </c>
      <c r="I10" s="48">
        <f>ROUND(((E10/30)*H10*A10),2)</f>
        <v>0</v>
      </c>
      <c r="K10" s="16"/>
    </row>
    <row r="11" spans="1:11" ht="41.25" customHeight="1">
      <c r="A11" s="50">
        <v>0</v>
      </c>
      <c r="B11" s="24" t="s">
        <v>88</v>
      </c>
      <c r="C11" s="230" t="s">
        <v>232</v>
      </c>
      <c r="D11" s="49" t="s">
        <v>233</v>
      </c>
      <c r="E11" s="49">
        <v>15</v>
      </c>
      <c r="F11" s="27">
        <v>0.5</v>
      </c>
      <c r="G11" s="26">
        <f>+SUELDOS!C12</f>
        <v>1212</v>
      </c>
      <c r="H11" s="26">
        <f t="shared" ref="H11:H12" si="1">+F11*G11</f>
        <v>606</v>
      </c>
      <c r="I11" s="48">
        <f t="shared" ref="I11:I12" si="2">ROUND(((E11/30)*H11*A11),2)</f>
        <v>0</v>
      </c>
      <c r="K11" s="16">
        <f>+I11+I10</f>
        <v>0</v>
      </c>
    </row>
    <row r="12" spans="1:11" ht="37.5" customHeight="1" thickBot="1">
      <c r="A12" s="50">
        <v>0</v>
      </c>
      <c r="B12" s="24" t="s">
        <v>87</v>
      </c>
      <c r="C12" s="49" t="s">
        <v>229</v>
      </c>
      <c r="D12" s="24" t="s">
        <v>234</v>
      </c>
      <c r="E12" s="49">
        <v>15</v>
      </c>
      <c r="F12" s="27">
        <v>0.5</v>
      </c>
      <c r="G12" s="26">
        <f>+'SUELDOS Y COSTOS'!C9</f>
        <v>675</v>
      </c>
      <c r="H12" s="26">
        <f t="shared" si="1"/>
        <v>337.5</v>
      </c>
      <c r="I12" s="48">
        <f t="shared" si="2"/>
        <v>0</v>
      </c>
      <c r="K12" s="16">
        <f>+I12</f>
        <v>0</v>
      </c>
    </row>
    <row r="13" spans="1:11" s="13" customFormat="1" ht="29.25" customHeight="1" thickBot="1">
      <c r="A13" s="53">
        <f>SUM(A9:A12)</f>
        <v>0</v>
      </c>
      <c r="B13" s="495" t="s">
        <v>79</v>
      </c>
      <c r="C13" s="496"/>
      <c r="D13" s="496"/>
      <c r="E13" s="496"/>
      <c r="F13" s="496"/>
      <c r="G13" s="496"/>
      <c r="H13" s="497"/>
      <c r="I13" s="112">
        <f>SUM(I9:I12)</f>
        <v>0</v>
      </c>
    </row>
    <row r="14" spans="1:11" s="13" customFormat="1" ht="21.75" customHeight="1">
      <c r="E14" s="21"/>
      <c r="F14" s="21"/>
      <c r="G14" s="21"/>
      <c r="H14" s="21"/>
      <c r="I14" s="30"/>
    </row>
    <row r="15" spans="1:11" ht="22.2" customHeight="1">
      <c r="B15" s="18"/>
      <c r="C15" s="18"/>
      <c r="D15" s="18"/>
      <c r="E15" s="18"/>
      <c r="F15" s="18"/>
      <c r="H15" s="18"/>
      <c r="I15" s="17"/>
    </row>
    <row r="16" spans="1:11" ht="22.2" customHeight="1">
      <c r="E16" s="18"/>
      <c r="F16" s="18"/>
      <c r="I16" s="18"/>
    </row>
    <row r="17" spans="1:10" ht="22.2" customHeight="1">
      <c r="E17" s="18"/>
      <c r="F17" s="18"/>
      <c r="I17" s="18"/>
    </row>
    <row r="18" spans="1:10" ht="22.2" customHeight="1">
      <c r="A18" s="13"/>
      <c r="E18" s="18"/>
      <c r="F18" s="18"/>
      <c r="I18" s="18"/>
    </row>
    <row r="19" spans="1:10" ht="22.2" customHeight="1">
      <c r="B19" s="18"/>
      <c r="C19" s="18"/>
      <c r="D19" s="18"/>
      <c r="E19" s="18"/>
      <c r="F19" s="18"/>
      <c r="I19" s="18"/>
      <c r="J19" s="18"/>
    </row>
    <row r="20" spans="1:10" ht="22.2" customHeight="1">
      <c r="C20" s="18" t="s">
        <v>387</v>
      </c>
      <c r="G20" s="18"/>
      <c r="H20" s="18"/>
      <c r="I20" s="18"/>
      <c r="J20" s="18"/>
    </row>
    <row r="21" spans="1:10" ht="22.2" customHeight="1">
      <c r="B21" s="18"/>
      <c r="C21" s="21" t="s">
        <v>388</v>
      </c>
      <c r="D21" s="18"/>
      <c r="G21" s="18"/>
      <c r="H21" s="18"/>
      <c r="I21" s="18"/>
      <c r="J21" s="18"/>
    </row>
    <row r="22" spans="1:10" ht="22.2" customHeight="1">
      <c r="J22" s="18"/>
    </row>
    <row r="24" spans="1:10" ht="22.2" customHeight="1">
      <c r="I24" s="28"/>
    </row>
    <row r="25" spans="1:10" ht="22.2" customHeight="1">
      <c r="A25" s="13"/>
    </row>
    <row r="26" spans="1:10" ht="22.2" customHeight="1">
      <c r="A26" s="13"/>
    </row>
    <row r="31" spans="1:10" ht="22.2" customHeight="1">
      <c r="A31" s="13"/>
      <c r="B31" s="13"/>
      <c r="C31" s="13"/>
      <c r="D31" s="13"/>
    </row>
    <row r="32" spans="1:10" ht="22.2" customHeight="1">
      <c r="A32" s="13"/>
      <c r="B32" s="13"/>
      <c r="C32" s="13"/>
      <c r="D32" s="13"/>
    </row>
    <row r="33" spans="1:9" ht="22.2" customHeight="1">
      <c r="A33" s="13"/>
      <c r="B33" s="13"/>
      <c r="C33" s="13"/>
      <c r="D33" s="13"/>
    </row>
    <row r="35" spans="1:9" ht="22.2" customHeight="1">
      <c r="B35" s="18"/>
      <c r="C35" s="18"/>
      <c r="D35" s="18"/>
      <c r="H35" s="18"/>
      <c r="I35" s="18"/>
    </row>
    <row r="36" spans="1:9" ht="22.2" customHeight="1">
      <c r="H36" s="18"/>
      <c r="I36" s="18"/>
    </row>
    <row r="38" spans="1:9" ht="22.2" customHeight="1">
      <c r="A38" s="13"/>
      <c r="B38" s="18"/>
      <c r="C38" s="18"/>
      <c r="D38" s="18"/>
      <c r="E38" s="18"/>
      <c r="F38" s="18"/>
      <c r="G38" s="18"/>
      <c r="H38" s="18"/>
      <c r="I38" s="29"/>
    </row>
    <row r="39" spans="1:9" ht="22.2" customHeight="1">
      <c r="B39" s="18"/>
      <c r="C39" s="18"/>
      <c r="D39" s="18"/>
      <c r="E39" s="18"/>
      <c r="F39" s="18"/>
      <c r="G39" s="18"/>
      <c r="H39" s="18"/>
      <c r="I39" s="29"/>
    </row>
    <row r="40" spans="1:9" ht="22.2" customHeight="1">
      <c r="B40" s="18"/>
      <c r="C40" s="18"/>
      <c r="D40" s="18"/>
      <c r="E40" s="18"/>
      <c r="F40" s="18"/>
      <c r="G40" s="18"/>
      <c r="H40" s="18"/>
      <c r="I40" s="29"/>
    </row>
    <row r="41" spans="1:9" ht="22.2" customHeight="1">
      <c r="B41" s="18"/>
      <c r="C41" s="18"/>
      <c r="D41" s="18"/>
      <c r="E41" s="18"/>
      <c r="F41" s="18"/>
      <c r="G41" s="18"/>
      <c r="H41" s="18"/>
      <c r="I41" s="29"/>
    </row>
    <row r="42" spans="1:9" ht="22.2" customHeight="1">
      <c r="B42" s="18"/>
      <c r="C42" s="18"/>
      <c r="D42" s="18"/>
      <c r="E42" s="18"/>
      <c r="F42" s="18"/>
      <c r="G42" s="18"/>
      <c r="H42" s="18"/>
      <c r="I42" s="29"/>
    </row>
    <row r="43" spans="1:9" ht="22.2" customHeight="1">
      <c r="B43" s="18"/>
      <c r="C43" s="18"/>
      <c r="D43" s="18"/>
      <c r="E43" s="18"/>
      <c r="F43" s="18"/>
      <c r="G43" s="18"/>
      <c r="H43" s="18"/>
      <c r="I43" s="29"/>
    </row>
    <row r="44" spans="1:9" ht="22.2" customHeight="1">
      <c r="B44" s="18"/>
      <c r="C44" s="18"/>
      <c r="D44" s="18"/>
      <c r="E44" s="18"/>
      <c r="F44" s="18"/>
      <c r="G44" s="18"/>
      <c r="H44" s="18"/>
      <c r="I44" s="29"/>
    </row>
    <row r="45" spans="1:9" ht="22.2" customHeight="1">
      <c r="E45" s="18"/>
      <c r="F45" s="18"/>
      <c r="G45" s="18"/>
      <c r="H45" s="18"/>
      <c r="I45" s="29"/>
    </row>
    <row r="46" spans="1:9" ht="22.2" customHeight="1">
      <c r="B46" s="18"/>
      <c r="C46" s="18"/>
      <c r="D46" s="18"/>
      <c r="E46" s="18"/>
      <c r="F46" s="18"/>
      <c r="G46" s="18"/>
      <c r="H46" s="18"/>
      <c r="I46" s="29"/>
    </row>
    <row r="47" spans="1:9" ht="22.2" customHeight="1">
      <c r="I47" s="20"/>
    </row>
    <row r="48" spans="1:9" ht="22.2" customHeight="1">
      <c r="I48" s="30"/>
    </row>
    <row r="51" spans="9:9" ht="22.2" customHeight="1">
      <c r="I51" s="16"/>
    </row>
    <row r="53" spans="9:9" ht="22.2" customHeight="1">
      <c r="I53" s="31"/>
    </row>
    <row r="54" spans="9:9" ht="22.2" customHeight="1">
      <c r="I54" s="16"/>
    </row>
  </sheetData>
  <mergeCells count="14">
    <mergeCell ref="A5:I5"/>
    <mergeCell ref="B13:H13"/>
    <mergeCell ref="G7:G8"/>
    <mergeCell ref="E6:F6"/>
    <mergeCell ref="A1:I1"/>
    <mergeCell ref="A4:I4"/>
    <mergeCell ref="H7:H8"/>
    <mergeCell ref="I7:I8"/>
    <mergeCell ref="G6:I6"/>
    <mergeCell ref="A2:I2"/>
    <mergeCell ref="B6:B8"/>
    <mergeCell ref="A6:A8"/>
    <mergeCell ref="C6:C8"/>
    <mergeCell ref="D6:D8"/>
  </mergeCells>
  <printOptions horizontalCentered="1"/>
  <pageMargins left="0.39370078740157483" right="0.39370078740157483" top="0.78740157480314965" bottom="0.74803149606299213" header="0.31496062992125984" footer="0.31496062992125984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13</vt:i4>
      </vt:variant>
    </vt:vector>
  </HeadingPairs>
  <TitlesOfParts>
    <vt:vector size="31" baseType="lpstr">
      <vt:lpstr>Cronograma</vt:lpstr>
      <vt:lpstr>Cronog Menzualizado</vt:lpstr>
      <vt:lpstr>Presupuesto</vt:lpstr>
      <vt:lpstr>INGRESO DATOS</vt:lpstr>
      <vt:lpstr>CALCULO PRESUPUESTO</vt:lpstr>
      <vt:lpstr>FICHA VALORACION</vt:lpstr>
      <vt:lpstr>1.A</vt:lpstr>
      <vt:lpstr>SUELDOS</vt:lpstr>
      <vt:lpstr>1.B</vt:lpstr>
      <vt:lpstr>2.A</vt:lpstr>
      <vt:lpstr>3.A</vt:lpstr>
      <vt:lpstr>3.B</vt:lpstr>
      <vt:lpstr>2.B</vt:lpstr>
      <vt:lpstr>3.C</vt:lpstr>
      <vt:lpstr>ESCENARIOS DEPORTIVOS</vt:lpstr>
      <vt:lpstr>SUELDOS Y COSTOS</vt:lpstr>
      <vt:lpstr>CALIFICACION</vt:lpstr>
      <vt:lpstr>GRAFICO</vt:lpstr>
      <vt:lpstr>'1.A'!Área_de_impresión</vt:lpstr>
      <vt:lpstr>'1.B'!Área_de_impresión</vt:lpstr>
      <vt:lpstr>'2.A'!Área_de_impresión</vt:lpstr>
      <vt:lpstr>'2.B'!Área_de_impresión</vt:lpstr>
      <vt:lpstr>'3.A'!Área_de_impresión</vt:lpstr>
      <vt:lpstr>'3.B'!Área_de_impresión</vt:lpstr>
      <vt:lpstr>'3.C'!Área_de_impresión</vt:lpstr>
      <vt:lpstr>'CALCULO PRESUPUESTO'!Área_de_impresión</vt:lpstr>
      <vt:lpstr>CALIFICACION!Área_de_impresión</vt:lpstr>
      <vt:lpstr>'ESCENARIOS DEPORTIVOS'!Área_de_impresión</vt:lpstr>
      <vt:lpstr>'FICHA VALORACION'!Área_de_impresión</vt:lpstr>
      <vt:lpstr>'INGRESO DATOS'!Área_de_impresión</vt:lpstr>
      <vt:lpstr>'SUELDOS Y COSTOS'!Área_de_impresión</vt:lpstr>
    </vt:vector>
  </TitlesOfParts>
  <Company>Inkatonsa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Bajaña</dc:creator>
  <cp:lastModifiedBy>Mafer Perez</cp:lastModifiedBy>
  <cp:lastPrinted>2023-06-01T16:21:14Z</cp:lastPrinted>
  <dcterms:created xsi:type="dcterms:W3CDTF">2003-03-13T16:22:37Z</dcterms:created>
  <dcterms:modified xsi:type="dcterms:W3CDTF">2023-10-04T15:43:54Z</dcterms:modified>
</cp:coreProperties>
</file>