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\Desktop\Nova pasta (2)\"/>
    </mc:Choice>
  </mc:AlternateContent>
  <xr:revisionPtr revIDLastSave="0" documentId="13_ncr:1_{4161DA2D-04AC-443B-9D76-958F65D7338A}" xr6:coauthVersionLast="46" xr6:coauthVersionMax="46" xr10:uidLastSave="{00000000-0000-0000-0000-000000000000}"/>
  <bookViews>
    <workbookView xWindow="-120" yWindow="-120" windowWidth="20730" windowHeight="11040" tabRatio="0" xr2:uid="{200E222F-57DF-4327-A286-9B775CABAD8C}"/>
  </bookViews>
  <sheets>
    <sheet name="Planilha1" sheetId="1" r:id="rId1"/>
    <sheet name="Planilha2" sheetId="2" r:id="rId2"/>
  </sheets>
  <definedNames>
    <definedName name="aporte">Planilha1!$D$16</definedName>
    <definedName name="patrimonio">Planilha1!$D$19</definedName>
    <definedName name="qtd_anos">Planilha1!$D$17</definedName>
    <definedName name="rendimento_carteira">Planilha1!$D$12</definedName>
    <definedName name="salario">Planilha1!$D$11</definedName>
    <definedName name="sujestao_investimento">Planilha1!$D$13</definedName>
    <definedName name="taxa_mensal">Planilha1!$D$18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4" i="1"/>
  <c r="C35" i="1"/>
  <c r="C36" i="1"/>
  <c r="C37" i="1"/>
  <c r="C33" i="1"/>
  <c r="H4" i="2"/>
  <c r="A10" i="2"/>
  <c r="A11" i="2"/>
  <c r="A12" i="2"/>
  <c r="A13" i="2"/>
  <c r="A14" i="2"/>
  <c r="A15" i="2"/>
  <c r="A16" i="2"/>
  <c r="A17" i="2"/>
  <c r="A18" i="2"/>
  <c r="A19" i="2"/>
  <c r="A20" i="2"/>
  <c r="A9" i="2"/>
  <c r="A4" i="2"/>
  <c r="A5" i="2"/>
  <c r="A6" i="2"/>
  <c r="A7" i="2"/>
  <c r="A8" i="2"/>
  <c r="A3" i="2"/>
  <c r="C30" i="1"/>
  <c r="D13" i="1"/>
  <c r="D19" i="1"/>
  <c r="D20" i="1" s="1"/>
  <c r="C24" i="1"/>
  <c r="D24" i="1" s="1"/>
  <c r="C25" i="1"/>
  <c r="D25" i="1" s="1"/>
  <c r="C26" i="1"/>
  <c r="D26" i="1" s="1"/>
  <c r="C27" i="1"/>
  <c r="D27" i="1" s="1"/>
  <c r="C23" i="1"/>
  <c r="D23" i="1" s="1"/>
  <c r="D34" i="1" l="1"/>
  <c r="D33" i="1"/>
  <c r="D35" i="1"/>
  <c r="D38" i="1"/>
  <c r="D37" i="1"/>
  <c r="D39" i="1" s="1"/>
  <c r="D36" i="1"/>
</calcChain>
</file>

<file path=xl/sharedStrings.xml><?xml version="1.0" encoding="utf-8"?>
<sst xmlns="http://schemas.openxmlformats.org/spreadsheetml/2006/main" count="71" uniqueCount="35">
  <si>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</si>
  <si>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</si>
  <si>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</si>
  <si>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</si>
  <si>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</si>
  <si>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</si>
  <si>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</si>
  <si>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</si>
  <si>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</si>
  <si>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</si>
  <si>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</si>
  <si>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</si>
  <si>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</si>
  <si>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Rendimento Carteira</t>
  </si>
  <si>
    <t>Salário</t>
  </si>
  <si>
    <t>Sujestão de Investimento</t>
  </si>
  <si>
    <t>CONFIGURAÇÕES</t>
  </si>
  <si>
    <t>AGRESSIVO</t>
  </si>
  <si>
    <t>PERFIL</t>
  </si>
  <si>
    <t>VALOR A SER INVESTIDO POR MÊS</t>
  </si>
  <si>
    <t>TIPO DE FII</t>
  </si>
  <si>
    <t>PERCENTUAL SUJERIDO</t>
  </si>
  <si>
    <t>VALORES</t>
  </si>
  <si>
    <t>PAPEL</t>
  </si>
  <si>
    <t>TIJOLO</t>
  </si>
  <si>
    <t>HIBRÍDOS</t>
  </si>
  <si>
    <t>FOFs</t>
  </si>
  <si>
    <t>DESENVOLVIMENTO</t>
  </si>
  <si>
    <t>HOTELARIAS</t>
  </si>
  <si>
    <t>CONSERVADOR</t>
  </si>
  <si>
    <t>PERCENTUAL</t>
  </si>
  <si>
    <t>CHAVE</t>
  </si>
  <si>
    <t>MODERADO</t>
  </si>
  <si>
    <t>MODERADO-TIJOLO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</si>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</sst>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indexed="64"/>
      </right>
      <top/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medium">
        <color indexed="64"/>
      </right>
      <top style="thin">
        <color theme="2" tint="-0.2499465926084170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5" fillId="4" borderId="3" xfId="0" applyFont="1" applyFill="1" applyBorder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0" borderId="0" xfId="0" applyFont="1"/>
    <xf numFmtId="0" fontId="6" fillId="3" borderId="17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9" fontId="0" fillId="0" borderId="0" xfId="0" applyNumberFormat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65" fontId="5" fillId="0" borderId="10" xfId="1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indent="3"/>
    </xf>
    <xf numFmtId="0" fontId="8" fillId="0" borderId="21" xfId="0" applyFont="1" applyBorder="1" applyAlignment="1">
      <alignment horizontal="left" indent="3"/>
    </xf>
    <xf numFmtId="165" fontId="4" fillId="0" borderId="10" xfId="1" applyNumberFormat="1" applyFont="1" applyBorder="1" applyAlignment="1">
      <alignment horizontal="center"/>
    </xf>
    <xf numFmtId="10" fontId="4" fillId="0" borderId="12" xfId="0" applyNumberFormat="1" applyFont="1" applyBorder="1" applyAlignment="1">
      <alignment horizontal="center"/>
    </xf>
    <xf numFmtId="0" fontId="8" fillId="0" borderId="9" xfId="0" applyFont="1" applyBorder="1" applyAlignment="1">
      <alignment horizontal="left" indent="3"/>
    </xf>
    <xf numFmtId="0" fontId="8" fillId="0" borderId="11" xfId="0" applyFont="1" applyBorder="1" applyAlignment="1">
      <alignment horizontal="left" indent="3"/>
    </xf>
    <xf numFmtId="0" fontId="6" fillId="3" borderId="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2" fillId="2" borderId="0" xfId="3"/>
    <xf numFmtId="0" fontId="0" fillId="0" borderId="24" xfId="0" applyBorder="1"/>
    <xf numFmtId="0" fontId="0" fillId="0" borderId="24" xfId="0" applyBorder="1" applyAlignment="1">
      <alignment horizontal="center"/>
    </xf>
    <xf numFmtId="9" fontId="0" fillId="0" borderId="24" xfId="0" applyNumberFormat="1" applyBorder="1" applyAlignment="1">
      <alignment horizontal="center"/>
    </xf>
    <xf numFmtId="9" fontId="2" fillId="2" borderId="0" xfId="2" applyFont="1" applyFill="1"/>
    <xf numFmtId="0" fontId="9" fillId="2" borderId="1" xfId="3" applyFont="1" applyBorder="1" applyAlignment="1">
      <alignment horizontal="center"/>
    </xf>
    <xf numFmtId="0" fontId="9" fillId="2" borderId="17" xfId="3" applyFont="1" applyBorder="1" applyAlignment="1">
      <alignment horizontal="center"/>
    </xf>
    <xf numFmtId="0" fontId="9" fillId="2" borderId="2" xfId="3" applyFont="1" applyBorder="1" applyAlignment="1">
      <alignment horizontal="center"/>
    </xf>
    <xf numFmtId="165" fontId="5" fillId="4" borderId="24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9" fontId="4" fillId="0" borderId="20" xfId="0" applyNumberFormat="1" applyFont="1" applyBorder="1" applyAlignment="1">
      <alignment horizontal="center"/>
    </xf>
    <xf numFmtId="165" fontId="4" fillId="7" borderId="10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165" fontId="4" fillId="7" borderId="12" xfId="0" applyNumberFormat="1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9" fontId="4" fillId="0" borderId="22" xfId="0" applyNumberFormat="1" applyFont="1" applyBorder="1" applyAlignment="1">
      <alignment horizontal="center"/>
    </xf>
    <xf numFmtId="165" fontId="4" fillId="7" borderId="26" xfId="0" applyNumberFormat="1" applyFont="1" applyFill="1" applyBorder="1" applyAlignment="1">
      <alignment horizontal="center"/>
    </xf>
    <xf numFmtId="0" fontId="5" fillId="4" borderId="24" xfId="0" applyFont="1" applyFill="1" applyBorder="1"/>
    <xf numFmtId="165" fontId="5" fillId="4" borderId="4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left" indent="3"/>
    </xf>
    <xf numFmtId="8" fontId="4" fillId="6" borderId="15" xfId="0" applyNumberFormat="1" applyFont="1" applyFill="1" applyBorder="1" applyAlignment="1">
      <alignment horizontal="center"/>
    </xf>
    <xf numFmtId="8" fontId="4" fillId="6" borderId="6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horizontal="left" indent="3"/>
    </xf>
    <xf numFmtId="8" fontId="4" fillId="6" borderId="16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left" indent="3"/>
    </xf>
    <xf numFmtId="8" fontId="4" fillId="6" borderId="18" xfId="0" applyNumberFormat="1" applyFont="1" applyFill="1" applyBorder="1" applyAlignment="1">
      <alignment horizontal="center"/>
    </xf>
    <xf numFmtId="8" fontId="4" fillId="6" borderId="19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left" indent="3"/>
    </xf>
    <xf numFmtId="0" fontId="5" fillId="6" borderId="21" xfId="0" applyFont="1" applyFill="1" applyBorder="1" applyAlignment="1">
      <alignment horizontal="left" indent="3"/>
    </xf>
    <xf numFmtId="8" fontId="5" fillId="6" borderId="12" xfId="0" applyNumberFormat="1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left" indent="3"/>
    </xf>
    <xf numFmtId="0" fontId="5" fillId="6" borderId="23" xfId="0" applyFont="1" applyFill="1" applyBorder="1" applyAlignment="1">
      <alignment horizontal="left" indent="3"/>
    </xf>
    <xf numFmtId="8" fontId="5" fillId="6" borderId="14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indent="3"/>
    </xf>
    <xf numFmtId="0" fontId="4" fillId="6" borderId="20" xfId="0" applyFont="1" applyFill="1" applyBorder="1" applyAlignment="1">
      <alignment horizontal="left" indent="3"/>
    </xf>
    <xf numFmtId="0" fontId="4" fillId="6" borderId="11" xfId="0" applyFont="1" applyFill="1" applyBorder="1" applyAlignment="1">
      <alignment horizontal="left" indent="3"/>
    </xf>
    <xf numFmtId="0" fontId="4" fillId="6" borderId="21" xfId="0" applyFont="1" applyFill="1" applyBorder="1" applyAlignment="1">
      <alignment horizontal="left" indent="3"/>
    </xf>
    <xf numFmtId="0" fontId="4" fillId="6" borderId="13" xfId="0" applyFont="1" applyFill="1" applyBorder="1" applyAlignment="1">
      <alignment horizontal="left" indent="3"/>
    </xf>
    <xf numFmtId="0" fontId="4" fillId="6" borderId="23" xfId="0" applyFont="1" applyFill="1" applyBorder="1" applyAlignment="1">
      <alignment horizontal="left" indent="3"/>
    </xf>
    <xf numFmtId="165" fontId="4" fillId="6" borderId="14" xfId="0" applyNumberFormat="1" applyFont="1" applyFill="1" applyBorder="1" applyAlignment="1">
      <alignment horizontal="center"/>
    </xf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Planilha1!$C$32</c:f>
              <c:strCache>
                <c:ptCount val="1"/>
                <c:pt idx="0">
                  <c:v>PERCENTUAL SUJERIDO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HIBRÍDOS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C-40F5-A66B-CCFA96CDF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9729912"/>
        <c:axId val="419730240"/>
      </c:barChart>
      <c:catAx>
        <c:axId val="419729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730240"/>
        <c:crosses val="autoZero"/>
        <c:auto val="1"/>
        <c:lblAlgn val="ctr"/>
        <c:lblOffset val="100"/>
        <c:noMultiLvlLbl val="0"/>
      </c:catAx>
      <c:valAx>
        <c:axId val="4197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729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chart" Target="../charts/chart1.xml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114300</xdr:rowOff>
    </xdr:from>
    <xdr:to>
      <xdr:col>3</xdr:col>
      <xdr:colOff>1076324</xdr:colOff>
      <xdr:row>7</xdr:row>
      <xdr:rowOff>128292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6F64DA6-DDF8-494D-AB2E-F6022C2DA6D3}"/>
            </a:ext>
          </a:extLst>
        </xdr:cNvPr>
        <xdr:cNvSpPr txBox="1"/>
      </xdr:nvSpPr>
      <xdr:spPr>
        <a:xfrm>
          <a:off x="609600" y="114300"/>
          <a:ext cx="5772149" cy="1347492"/>
        </a:xfrm>
        <a:prstGeom prst="rect">
          <a:avLst/>
        </a:prstGeom>
        <a:solidFill>
          <a:schemeClr val="accent6"/>
        </a:solidFill>
        <a:ln w="41275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6600">
              <a:solidFill>
                <a:schemeClr val="bg1"/>
              </a:solidFill>
              <a:latin typeface="Bauhaus 93" panose="04030905020B02020C02" pitchFamily="82" charset="0"/>
            </a:rPr>
            <a:t>      </a:t>
          </a:r>
          <a:r>
            <a:rPr lang="pt-BR" sz="6600" i="1" u="sng">
              <a:solidFill>
                <a:schemeClr val="bg1"/>
              </a:solidFill>
              <a:latin typeface="Bauhaus 93" panose="04030905020B02020C02" pitchFamily="82" charset="0"/>
            </a:rPr>
            <a:t>M. INVEST</a:t>
          </a:r>
        </a:p>
      </xdr:txBody>
    </xdr:sp>
    <xdr:clientData/>
  </xdr:twoCellAnchor>
  <xdr:twoCellAnchor editAs="oneCell">
    <xdr:from>
      <xdr:col>0</xdr:col>
      <xdr:colOff>504825</xdr:colOff>
      <xdr:row>2</xdr:row>
      <xdr:rowOff>0</xdr:rowOff>
    </xdr:from>
    <xdr:to>
      <xdr:col>1</xdr:col>
      <xdr:colOff>809625</xdr:colOff>
      <xdr:row>6</xdr:row>
      <xdr:rowOff>152400</xdr:rowOff>
    </xdr:to>
    <xdr:pic>
      <xdr:nvPicPr>
        <xdr:cNvPr id="6" name="Gráfico 5" descr="Dólar">
          <a:extLst>
            <a:ext uri="{FF2B5EF4-FFF2-40B4-BE49-F238E27FC236}">
              <a16:creationId xmlns:a16="http://schemas.microsoft.com/office/drawing/2014/main" id="{7505A490-5129-477F-A4E3-6EE4C0CCB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4825" y="381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2</xdr:row>
      <xdr:rowOff>38100</xdr:rowOff>
    </xdr:from>
    <xdr:to>
      <xdr:col>1</xdr:col>
      <xdr:colOff>1514475</xdr:colOff>
      <xdr:row>7</xdr:row>
      <xdr:rowOff>0</xdr:rowOff>
    </xdr:to>
    <xdr:pic>
      <xdr:nvPicPr>
        <xdr:cNvPr id="8" name="Gráfico 7" descr="Tendência ascendente">
          <a:extLst>
            <a:ext uri="{FF2B5EF4-FFF2-40B4-BE49-F238E27FC236}">
              <a16:creationId xmlns:a16="http://schemas.microsoft.com/office/drawing/2014/main" id="{32EC3F8B-5ACD-4AFA-8189-8C6061AB8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09675" y="4191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604837</xdr:colOff>
      <xdr:row>39</xdr:row>
      <xdr:rowOff>185737</xdr:rowOff>
    </xdr:from>
    <xdr:to>
      <xdr:col>3</xdr:col>
      <xdr:colOff>481012</xdr:colOff>
      <xdr:row>54</xdr:row>
      <xdr:rowOff>71437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C4DA97A-FF52-43B1-9C7B-EC129BC76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5761-99E4-4526-9AE0-BF8A8EEE7D7E}">
  <dimension ref="A9:G39"/>
  <sheetViews>
    <sheetView showGridLines="0" tabSelected="1" topLeftCell="A26" workbookViewId="0">
      <selection activeCell="C29" sqref="C29:D29"/>
    </sheetView>
  </sheetViews>
  <sheetFormatPr defaultColWidth="0" defaultRowHeight="15" x14ac:dyDescent="0.25"/>
  <cols>
    <col min="1" max="1" width="9.140625" customWidth="1"/>
    <col min="2" max="2" width="37.140625" bestFit="1" customWidth="1"/>
    <col min="3" max="3" width="33.28515625" customWidth="1"/>
    <col min="4" max="4" width="16.28515625" bestFit="1" customWidth="1"/>
    <col min="5" max="5" width="9.7109375" customWidth="1"/>
    <col min="6" max="6" width="14.85546875" hidden="1" customWidth="1"/>
    <col min="7" max="8" width="9.140625" hidden="1" customWidth="1"/>
    <col min="9" max="16384" width="9.140625" hidden="1"/>
  </cols>
  <sheetData>
    <row r="9" spans="2:7" ht="15.75" thickBot="1" x14ac:dyDescent="0.3"/>
    <row r="10" spans="2:7" ht="26.25" x14ac:dyDescent="0.25">
      <c r="B10" s="10" t="s">
        <v>16</v>
      </c>
      <c r="C10" s="15"/>
      <c r="D10" s="11"/>
    </row>
    <row r="11" spans="2:7" ht="17.25" x14ac:dyDescent="0.3">
      <c r="B11" s="63" t="s">
        <v>14</v>
      </c>
      <c r="C11" s="64"/>
      <c r="D11" s="18">
        <v>2000</v>
      </c>
    </row>
    <row r="12" spans="2:7" ht="17.25" x14ac:dyDescent="0.3">
      <c r="B12" s="65" t="s">
        <v>13</v>
      </c>
      <c r="C12" s="66"/>
      <c r="D12" s="19">
        <v>6.0000000000000001E-3</v>
      </c>
    </row>
    <row r="13" spans="2:7" ht="18" thickBot="1" x14ac:dyDescent="0.35">
      <c r="B13" s="67" t="s">
        <v>15</v>
      </c>
      <c r="C13" s="68"/>
      <c r="D13" s="69">
        <f>D11*30%</f>
        <v>600</v>
      </c>
    </row>
    <row r="14" spans="2:7" ht="15.75" thickBot="1" x14ac:dyDescent="0.3"/>
    <row r="15" spans="2:7" ht="26.25" x14ac:dyDescent="0.4">
      <c r="B15" s="3" t="s">
        <v>5</v>
      </c>
      <c r="C15" s="6"/>
      <c r="D15" s="4"/>
      <c r="G15" s="8"/>
    </row>
    <row r="16" spans="2:7" ht="17.25" x14ac:dyDescent="0.3">
      <c r="B16" s="20" t="s">
        <v>0</v>
      </c>
      <c r="C16" s="16"/>
      <c r="D16" s="12">
        <v>200</v>
      </c>
    </row>
    <row r="17" spans="1:4" ht="17.25" x14ac:dyDescent="0.3">
      <c r="B17" s="21" t="s">
        <v>1</v>
      </c>
      <c r="C17" s="17"/>
      <c r="D17" s="13">
        <v>5</v>
      </c>
    </row>
    <row r="18" spans="1:4" ht="17.25" x14ac:dyDescent="0.3">
      <c r="B18" s="21" t="s">
        <v>2</v>
      </c>
      <c r="C18" s="17"/>
      <c r="D18" s="14">
        <v>1.0789999999999999E-2</v>
      </c>
    </row>
    <row r="19" spans="1:4" ht="17.25" x14ac:dyDescent="0.3">
      <c r="B19" s="57" t="s">
        <v>3</v>
      </c>
      <c r="C19" s="58"/>
      <c r="D19" s="59">
        <f>FV(taxa_mensal,qtd_anos*12,aporte*-1)</f>
        <v>16755.382799697527</v>
      </c>
    </row>
    <row r="20" spans="1:4" ht="18" thickBot="1" x14ac:dyDescent="0.35">
      <c r="B20" s="60" t="s">
        <v>4</v>
      </c>
      <c r="C20" s="61"/>
      <c r="D20" s="62">
        <f>patrimonio*rendimento_carteira</f>
        <v>100.53229679818516</v>
      </c>
    </row>
    <row r="21" spans="1:4" ht="15.75" thickBot="1" x14ac:dyDescent="0.3"/>
    <row r="22" spans="1:4" ht="26.25" x14ac:dyDescent="0.25">
      <c r="B22" s="22" t="s">
        <v>11</v>
      </c>
      <c r="C22" s="23"/>
      <c r="D22" s="7" t="s">
        <v>12</v>
      </c>
    </row>
    <row r="23" spans="1:4" ht="17.25" x14ac:dyDescent="0.3">
      <c r="A23" s="5">
        <v>2</v>
      </c>
      <c r="B23" s="49" t="s">
        <v>6</v>
      </c>
      <c r="C23" s="50">
        <f>FV($D$18,$A23*12,$D$16*-1)</f>
        <v>5445.5254595290435</v>
      </c>
      <c r="D23" s="51">
        <f>C23*rendimento_carteira</f>
        <v>32.673152757174265</v>
      </c>
    </row>
    <row r="24" spans="1:4" ht="17.25" x14ac:dyDescent="0.3">
      <c r="A24" s="5">
        <v>5</v>
      </c>
      <c r="B24" s="52" t="s">
        <v>7</v>
      </c>
      <c r="C24" s="53">
        <f>FV($D$18,$A24*12,$D$16*-1)</f>
        <v>16755.382799697527</v>
      </c>
      <c r="D24" s="51">
        <f>C24*rendimento_carteira</f>
        <v>100.53229679818516</v>
      </c>
    </row>
    <row r="25" spans="1:4" ht="17.25" x14ac:dyDescent="0.3">
      <c r="A25" s="5">
        <v>10</v>
      </c>
      <c r="B25" s="52" t="s">
        <v>8</v>
      </c>
      <c r="C25" s="53">
        <f>FV($D$18,$A25*12,$D$16*-1)</f>
        <v>48656.842506034438</v>
      </c>
      <c r="D25" s="51">
        <f>C25*rendimento_carteira</f>
        <v>291.94105503620665</v>
      </c>
    </row>
    <row r="26" spans="1:4" ht="17.25" x14ac:dyDescent="0.3">
      <c r="A26" s="5">
        <v>20</v>
      </c>
      <c r="B26" s="52" t="s">
        <v>9</v>
      </c>
      <c r="C26" s="53">
        <f>FV($D$18,$A26*12,$D$16*-1)</f>
        <v>225039.68001941612</v>
      </c>
      <c r="D26" s="51">
        <f>C26*rendimento_carteira</f>
        <v>1350.2380801164968</v>
      </c>
    </row>
    <row r="27" spans="1:4" ht="18" thickBot="1" x14ac:dyDescent="0.35">
      <c r="A27" s="5">
        <v>30</v>
      </c>
      <c r="B27" s="54" t="s">
        <v>10</v>
      </c>
      <c r="C27" s="55">
        <f>FV($D$18,$A27*12,$D$16*-1)</f>
        <v>864433.93100094295</v>
      </c>
      <c r="D27" s="56">
        <f>C27*rendimento_carteira</f>
        <v>5186.6035860056581</v>
      </c>
    </row>
    <row r="28" spans="1:4" ht="15.75" thickBot="1" x14ac:dyDescent="0.3"/>
    <row r="29" spans="1:4" ht="17.25" x14ac:dyDescent="0.3">
      <c r="B29" s="29" t="s">
        <v>18</v>
      </c>
      <c r="C29" s="30" t="s">
        <v>17</v>
      </c>
      <c r="D29" s="31"/>
    </row>
    <row r="30" spans="1:4" ht="18" thickBot="1" x14ac:dyDescent="0.35">
      <c r="B30" s="2" t="s">
        <v>19</v>
      </c>
      <c r="C30" s="32">
        <f>aporte</f>
        <v>200</v>
      </c>
      <c r="D30" s="33"/>
    </row>
    <row r="31" spans="1:4" ht="18" thickBot="1" x14ac:dyDescent="0.35">
      <c r="B31" s="34"/>
      <c r="C31" s="34"/>
      <c r="D31" s="34"/>
    </row>
    <row r="32" spans="1:4" ht="17.25" x14ac:dyDescent="0.3">
      <c r="B32" s="35" t="s">
        <v>20</v>
      </c>
      <c r="C32" s="36" t="s">
        <v>21</v>
      </c>
      <c r="D32" s="37" t="s">
        <v>22</v>
      </c>
    </row>
    <row r="33" spans="2:4" ht="17.25" x14ac:dyDescent="0.3">
      <c r="B33" s="38" t="s">
        <v>23</v>
      </c>
      <c r="C33" s="39">
        <f>VLOOKUP($C$29&amp;"-"&amp;B33,Planilha2!A:D,4,FALSE)</f>
        <v>0.5</v>
      </c>
      <c r="D33" s="40">
        <f>C33*$C$30</f>
        <v>100</v>
      </c>
    </row>
    <row r="34" spans="2:4" ht="17.25" x14ac:dyDescent="0.3">
      <c r="B34" s="41" t="s">
        <v>24</v>
      </c>
      <c r="C34" s="42">
        <f>VLOOKUP($C$29&amp;"-"&amp;B34,Planilha2!A:D,4,FALSE)</f>
        <v>0.1</v>
      </c>
      <c r="D34" s="43">
        <f t="shared" ref="D34:D38" si="0">C34*$C$30</f>
        <v>20</v>
      </c>
    </row>
    <row r="35" spans="2:4" ht="17.25" x14ac:dyDescent="0.3">
      <c r="B35" s="41" t="s">
        <v>25</v>
      </c>
      <c r="C35" s="42">
        <f>VLOOKUP($C$29&amp;"-"&amp;B35,Planilha2!A:D,4,FALSE)</f>
        <v>0.05</v>
      </c>
      <c r="D35" s="43">
        <f t="shared" si="0"/>
        <v>10</v>
      </c>
    </row>
    <row r="36" spans="2:4" ht="17.25" x14ac:dyDescent="0.3">
      <c r="B36" s="41" t="s">
        <v>26</v>
      </c>
      <c r="C36" s="42">
        <f>VLOOKUP($C$29&amp;"-"&amp;B36,Planilha2!A:D,4,FALSE)</f>
        <v>0.05</v>
      </c>
      <c r="D36" s="43">
        <f t="shared" si="0"/>
        <v>10</v>
      </c>
    </row>
    <row r="37" spans="2:4" ht="17.25" x14ac:dyDescent="0.3">
      <c r="B37" s="41" t="s">
        <v>27</v>
      </c>
      <c r="C37" s="42">
        <f>VLOOKUP($C$29&amp;"-"&amp;B37,Planilha2!A:D,4,FALSE)</f>
        <v>0.2</v>
      </c>
      <c r="D37" s="43">
        <f t="shared" si="0"/>
        <v>40</v>
      </c>
    </row>
    <row r="38" spans="2:4" ht="17.25" x14ac:dyDescent="0.3">
      <c r="B38" s="44" t="s">
        <v>28</v>
      </c>
      <c r="C38" s="45">
        <f>VLOOKUP($C$29&amp;"-"&amp;B38,Planilha2!A:D,4,FALSE)</f>
        <v>0.1</v>
      </c>
      <c r="D38" s="46">
        <f t="shared" si="0"/>
        <v>20</v>
      </c>
    </row>
    <row r="39" spans="2:4" ht="18" thickBot="1" x14ac:dyDescent="0.35">
      <c r="B39" s="2"/>
      <c r="C39" s="47"/>
      <c r="D39" s="48">
        <f>SUM(D33:D38)</f>
        <v>200</v>
      </c>
    </row>
  </sheetData>
  <mergeCells count="13">
    <mergeCell ref="C30:D30"/>
    <mergeCell ref="B10:D10"/>
    <mergeCell ref="B19:C19"/>
    <mergeCell ref="B20:C20"/>
    <mergeCell ref="B11:C11"/>
    <mergeCell ref="B12:C12"/>
    <mergeCell ref="B13:C13"/>
    <mergeCell ref="C29:D29"/>
    <mergeCell ref="B22:C22"/>
    <mergeCell ref="B15:D15"/>
    <mergeCell ref="B16:C16"/>
    <mergeCell ref="B17:C17"/>
    <mergeCell ref="B18:C18"/>
  </mergeCells>
  <dataValidations count="1">
    <dataValidation type="list" allowBlank="1" showInputMessage="1" showErrorMessage="1" sqref="C29" xr:uid="{C21A764C-E160-4C5B-B1F1-1F813549FA8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B93C-2D29-47DC-B38B-80260CD72CE8}">
  <dimension ref="A2:H20"/>
  <sheetViews>
    <sheetView workbookViewId="0">
      <selection activeCell="F11" sqref="F11"/>
    </sheetView>
  </sheetViews>
  <sheetFormatPr defaultRowHeight="15" x14ac:dyDescent="0.25"/>
  <cols>
    <col min="1" max="1" width="33.85546875" bestFit="1" customWidth="1"/>
    <col min="2" max="2" width="14.7109375" bestFit="1" customWidth="1"/>
    <col min="3" max="3" width="19" bestFit="1" customWidth="1"/>
    <col min="4" max="4" width="9.140625" style="1"/>
    <col min="7" max="7" width="18.5703125" bestFit="1" customWidth="1"/>
  </cols>
  <sheetData>
    <row r="2" spans="1:8" x14ac:dyDescent="0.25">
      <c r="A2" t="s">
        <v>31</v>
      </c>
      <c r="B2" t="s">
        <v>18</v>
      </c>
      <c r="C2" t="s">
        <v>20</v>
      </c>
      <c r="D2" s="1" t="s">
        <v>30</v>
      </c>
    </row>
    <row r="3" spans="1:8" x14ac:dyDescent="0.25">
      <c r="A3" t="str">
        <f>B3&amp;"-"&amp;C3</f>
        <v>CONSERVADOR-PAPEL</v>
      </c>
      <c r="B3" t="s">
        <v>29</v>
      </c>
      <c r="C3" s="1" t="s">
        <v>23</v>
      </c>
      <c r="D3" s="9">
        <v>0.3</v>
      </c>
      <c r="H3" t="s">
        <v>34</v>
      </c>
    </row>
    <row r="4" spans="1:8" x14ac:dyDescent="0.25">
      <c r="A4" t="str">
        <f t="shared" ref="A4:A20" si="0">B4&amp;"-"&amp;C4</f>
        <v>CONSERVADOR-TIJOLO</v>
      </c>
      <c r="B4" t="s">
        <v>29</v>
      </c>
      <c r="C4" s="1" t="s">
        <v>24</v>
      </c>
      <c r="D4" s="9">
        <v>0.5</v>
      </c>
      <c r="G4" s="24" t="s">
        <v>33</v>
      </c>
      <c r="H4" s="28">
        <f>VLOOKUP(G4,$A:$D,4,FALSE)</f>
        <v>0.35</v>
      </c>
    </row>
    <row r="5" spans="1:8" x14ac:dyDescent="0.25">
      <c r="A5" t="str">
        <f t="shared" si="0"/>
        <v>CONSERVADOR-HIBRÍDOS</v>
      </c>
      <c r="B5" t="s">
        <v>29</v>
      </c>
      <c r="C5" s="1" t="s">
        <v>25</v>
      </c>
      <c r="D5" s="9">
        <v>0.1</v>
      </c>
    </row>
    <row r="6" spans="1:8" x14ac:dyDescent="0.25">
      <c r="A6" t="str">
        <f t="shared" si="0"/>
        <v>CONSERVADOR-FOFs</v>
      </c>
      <c r="B6" t="s">
        <v>29</v>
      </c>
      <c r="C6" s="1" t="s">
        <v>26</v>
      </c>
      <c r="D6" s="9">
        <v>0.1</v>
      </c>
    </row>
    <row r="7" spans="1:8" x14ac:dyDescent="0.25">
      <c r="A7" t="str">
        <f t="shared" si="0"/>
        <v>CONSERVADOR-DESENVOLVIMENTO</v>
      </c>
      <c r="B7" t="s">
        <v>29</v>
      </c>
      <c r="C7" s="1" t="s">
        <v>27</v>
      </c>
      <c r="D7" s="9">
        <v>0</v>
      </c>
    </row>
    <row r="8" spans="1:8" ht="15.75" thickBot="1" x14ac:dyDescent="0.3">
      <c r="A8" s="25" t="str">
        <f t="shared" si="0"/>
        <v>CONSERVADOR-HOTELARIAS</v>
      </c>
      <c r="B8" s="25" t="s">
        <v>29</v>
      </c>
      <c r="C8" s="26" t="s">
        <v>28</v>
      </c>
      <c r="D8" s="27">
        <v>0</v>
      </c>
    </row>
    <row r="9" spans="1:8" x14ac:dyDescent="0.25">
      <c r="A9" t="str">
        <f t="shared" si="0"/>
        <v>MODERADO-PAPEL</v>
      </c>
      <c r="B9" t="s">
        <v>32</v>
      </c>
      <c r="C9" s="1" t="s">
        <v>23</v>
      </c>
      <c r="D9" s="9">
        <v>0.32</v>
      </c>
    </row>
    <row r="10" spans="1:8" x14ac:dyDescent="0.25">
      <c r="A10" t="str">
        <f t="shared" si="0"/>
        <v>MODERADO-TIJOLO</v>
      </c>
      <c r="B10" t="s">
        <v>32</v>
      </c>
      <c r="C10" s="1" t="s">
        <v>24</v>
      </c>
      <c r="D10" s="9">
        <v>0.35</v>
      </c>
    </row>
    <row r="11" spans="1:8" x14ac:dyDescent="0.25">
      <c r="A11" t="str">
        <f t="shared" si="0"/>
        <v>MODERADO-HIBRÍDOS</v>
      </c>
      <c r="B11" t="s">
        <v>32</v>
      </c>
      <c r="C11" s="1" t="s">
        <v>25</v>
      </c>
      <c r="D11" s="9">
        <v>0.08</v>
      </c>
    </row>
    <row r="12" spans="1:8" x14ac:dyDescent="0.25">
      <c r="A12" t="str">
        <f t="shared" si="0"/>
        <v>MODERADO-FOFs</v>
      </c>
      <c r="B12" t="s">
        <v>32</v>
      </c>
      <c r="C12" s="1" t="s">
        <v>26</v>
      </c>
      <c r="D12" s="9">
        <v>0.05</v>
      </c>
    </row>
    <row r="13" spans="1:8" x14ac:dyDescent="0.25">
      <c r="A13" t="str">
        <f t="shared" si="0"/>
        <v>MODERADO-DESENVOLVIMENTO</v>
      </c>
      <c r="B13" t="s">
        <v>32</v>
      </c>
      <c r="C13" s="1" t="s">
        <v>27</v>
      </c>
      <c r="D13" s="9">
        <v>0.1</v>
      </c>
    </row>
    <row r="14" spans="1:8" ht="15.75" thickBot="1" x14ac:dyDescent="0.3">
      <c r="A14" s="25" t="str">
        <f t="shared" si="0"/>
        <v>MODERADO-HOTELARIAS</v>
      </c>
      <c r="B14" s="25" t="s">
        <v>32</v>
      </c>
      <c r="C14" s="26" t="s">
        <v>28</v>
      </c>
      <c r="D14" s="27">
        <v>0.1</v>
      </c>
    </row>
    <row r="15" spans="1:8" x14ac:dyDescent="0.25">
      <c r="A15" t="str">
        <f t="shared" si="0"/>
        <v>AGRESSIVO-PAPEL</v>
      </c>
      <c r="B15" t="s">
        <v>17</v>
      </c>
      <c r="C15" s="1" t="s">
        <v>23</v>
      </c>
      <c r="D15" s="9">
        <v>0.5</v>
      </c>
    </row>
    <row r="16" spans="1:8" x14ac:dyDescent="0.25">
      <c r="A16" t="str">
        <f t="shared" si="0"/>
        <v>AGRESSIVO-TIJOLO</v>
      </c>
      <c r="B16" t="s">
        <v>17</v>
      </c>
      <c r="C16" s="1" t="s">
        <v>24</v>
      </c>
      <c r="D16" s="9">
        <v>0.1</v>
      </c>
    </row>
    <row r="17" spans="1:4" x14ac:dyDescent="0.25">
      <c r="A17" t="str">
        <f t="shared" si="0"/>
        <v>AGRESSIVO-HIBRÍDOS</v>
      </c>
      <c r="B17" t="s">
        <v>17</v>
      </c>
      <c r="C17" s="1" t="s">
        <v>25</v>
      </c>
      <c r="D17" s="9">
        <v>0.05</v>
      </c>
    </row>
    <row r="18" spans="1:4" x14ac:dyDescent="0.25">
      <c r="A18" t="str">
        <f t="shared" si="0"/>
        <v>AGRESSIVO-FOFs</v>
      </c>
      <c r="B18" t="s">
        <v>17</v>
      </c>
      <c r="C18" s="1" t="s">
        <v>26</v>
      </c>
      <c r="D18" s="9">
        <v>0.05</v>
      </c>
    </row>
    <row r="19" spans="1:4" x14ac:dyDescent="0.25">
      <c r="A19" t="str">
        <f t="shared" si="0"/>
        <v>AGRESSIVO-DESENVOLVIMENTO</v>
      </c>
      <c r="B19" t="s">
        <v>17</v>
      </c>
      <c r="C19" s="1" t="s">
        <v>27</v>
      </c>
      <c r="D19" s="9">
        <v>0.2</v>
      </c>
    </row>
    <row r="20" spans="1:4" x14ac:dyDescent="0.25">
      <c r="A20" t="str">
        <f t="shared" si="0"/>
        <v>AGRESSIVO-HOTELARIAS</v>
      </c>
      <c r="B20" t="s">
        <v>17</v>
      </c>
      <c r="C20" s="1" t="s">
        <v>28</v>
      </c>
      <c r="D20" s="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sujestao_investimento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2025-06-03T14:46:51Z</dcterms:created>
  <dcterms:modified xsi:type="dcterms:W3CDTF">2025-06-03T19:20:07Z</dcterms:modified>
</cp:coreProperties>
</file>