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hail/Desktop/Work/Project/Ravda/2020/"/>
    </mc:Choice>
  </mc:AlternateContent>
  <xr:revisionPtr revIDLastSave="0" documentId="8_{A543C076-1939-F944-ABF3-007489E8EBF6}" xr6:coauthVersionLast="45" xr6:coauthVersionMax="45" xr10:uidLastSave="{00000000-0000-0000-0000-000000000000}"/>
  <bookViews>
    <workbookView xWindow="960" yWindow="460" windowWidth="24280" windowHeight="15540" xr2:uid="{00000000-000D-0000-FFFF-FFFF00000000}"/>
  </bookViews>
  <sheets>
    <sheet name="Case" sheetId="10" r:id="rId1"/>
    <sheet name="Case2" sheetId="1" r:id="rId2"/>
    <sheet name="Analysis" sheetId="11" r:id="rId3"/>
    <sheet name="SimpleNaive" sheetId="2" r:id="rId4"/>
    <sheet name="New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9" l="1"/>
  <c r="B14" i="9"/>
  <c r="B13" i="9"/>
  <c r="K11" i="9"/>
  <c r="B16" i="9" s="1"/>
  <c r="K10" i="9"/>
  <c r="D10" i="9"/>
  <c r="I10" i="9" s="1"/>
  <c r="K9" i="9"/>
  <c r="D9" i="9"/>
  <c r="I9" i="9" s="1"/>
  <c r="K8" i="9"/>
  <c r="D8" i="9"/>
  <c r="I8" i="9" s="1"/>
  <c r="K7" i="9"/>
  <c r="D7" i="9"/>
  <c r="I7" i="9" s="1"/>
  <c r="H7" i="9" l="1"/>
  <c r="J7" i="9"/>
  <c r="H8" i="9"/>
  <c r="D13" i="9" s="1"/>
  <c r="J8" i="9"/>
  <c r="H9" i="9"/>
  <c r="J9" i="9"/>
  <c r="H10" i="9"/>
  <c r="J10" i="9"/>
  <c r="D11" i="9"/>
  <c r="E7" i="9"/>
  <c r="F7" i="9" s="1"/>
  <c r="G7" i="9"/>
  <c r="E8" i="9"/>
  <c r="F8" i="9" s="1"/>
  <c r="G8" i="9"/>
  <c r="E9" i="9"/>
  <c r="F9" i="9" s="1"/>
  <c r="G9" i="9"/>
  <c r="E10" i="9"/>
  <c r="F10" i="9" s="1"/>
  <c r="G10" i="9"/>
  <c r="D14" i="9"/>
  <c r="D12" i="9" l="1"/>
  <c r="D15" i="9"/>
  <c r="D18" i="9"/>
  <c r="D17" i="9"/>
  <c r="D19" i="9" s="1"/>
  <c r="J11" i="9"/>
  <c r="I11" i="9"/>
  <c r="F11" i="9"/>
  <c r="D16" i="9" s="1"/>
  <c r="B15" i="2" l="1"/>
  <c r="B14" i="2"/>
  <c r="B13" i="2"/>
  <c r="K10" i="2"/>
  <c r="C10" i="2"/>
  <c r="D10" i="2" s="1"/>
  <c r="J10" i="2" s="1"/>
  <c r="K9" i="2"/>
  <c r="C9" i="2"/>
  <c r="D9" i="2" s="1"/>
  <c r="J9" i="2" s="1"/>
  <c r="K8" i="2"/>
  <c r="C8" i="2"/>
  <c r="D8" i="2" s="1"/>
  <c r="K7" i="2"/>
  <c r="C7" i="2"/>
  <c r="D7" i="2" s="1"/>
  <c r="H7" i="2" l="1"/>
  <c r="G7" i="2"/>
  <c r="K11" i="2"/>
  <c r="B16" i="2" s="1"/>
  <c r="E9" i="2" s="1"/>
  <c r="F9" i="2" s="1"/>
  <c r="J8" i="2"/>
  <c r="I8" i="2"/>
  <c r="H8" i="2"/>
  <c r="G8" i="2"/>
  <c r="D11" i="2"/>
  <c r="I7" i="2"/>
  <c r="G9" i="2"/>
  <c r="J7" i="2"/>
  <c r="D15" i="2" s="1"/>
  <c r="D17" i="2" s="1"/>
  <c r="H9" i="2"/>
  <c r="G10" i="2"/>
  <c r="I9" i="2"/>
  <c r="H10" i="2"/>
  <c r="I10" i="2"/>
  <c r="D13" i="2" l="1"/>
  <c r="E7" i="2"/>
  <c r="F7" i="2" s="1"/>
  <c r="D12" i="2"/>
  <c r="E8" i="2"/>
  <c r="F8" i="2" s="1"/>
  <c r="E10" i="2"/>
  <c r="F10" i="2" s="1"/>
  <c r="J11" i="2"/>
  <c r="I11" i="2"/>
  <c r="D19" i="2"/>
  <c r="D18" i="2"/>
  <c r="D14" i="2"/>
  <c r="F11" i="2" l="1"/>
  <c r="D16" i="2" s="1"/>
</calcChain>
</file>

<file path=xl/sharedStrings.xml><?xml version="1.0" encoding="utf-8"?>
<sst xmlns="http://schemas.openxmlformats.org/spreadsheetml/2006/main" count="203" uniqueCount="78">
  <si>
    <t>Sales</t>
  </si>
  <si>
    <t>GDP</t>
  </si>
  <si>
    <t>CPI</t>
  </si>
  <si>
    <t>Unemployment Rate</t>
  </si>
  <si>
    <t>COGS</t>
  </si>
  <si>
    <t>Quarter</t>
  </si>
  <si>
    <t xml:space="preserve">The company engages in various kinds of activities and, until recently, has never studied </t>
  </si>
  <si>
    <t xml:space="preserve">what affect their sales, although some data had been collected and stored for a few years. </t>
  </si>
  <si>
    <t>Winter</t>
  </si>
  <si>
    <t>Spring</t>
  </si>
  <si>
    <t>Summer</t>
  </si>
  <si>
    <t>Fall</t>
  </si>
  <si>
    <t>Problem:</t>
  </si>
  <si>
    <t>Naïve Forecast</t>
  </si>
  <si>
    <t>Error = Sales - Forecast = B-C</t>
  </si>
  <si>
    <t>Relative error = Error/Sales = D/B</t>
  </si>
  <si>
    <t>Abs. Error (%) = Absolute Error/Sales = ABS(D)/B</t>
  </si>
  <si>
    <t>Squared Error = (Error)*(Error)=D*D</t>
  </si>
  <si>
    <t>Abs. Error = Absolute Error = ABS(D)</t>
  </si>
  <si>
    <t>Forecast</t>
  </si>
  <si>
    <t>Error</t>
  </si>
  <si>
    <t>q(t)-value</t>
  </si>
  <si>
    <t>Abs(q)</t>
  </si>
  <si>
    <t>Relative error</t>
  </si>
  <si>
    <t>Abs/Relative Error (%)</t>
  </si>
  <si>
    <t>Abs. Error</t>
  </si>
  <si>
    <t>Squared Error</t>
  </si>
  <si>
    <t>Abs(Yt-Yt-1)</t>
  </si>
  <si>
    <t>Bias =</t>
  </si>
  <si>
    <t>Total Values:</t>
  </si>
  <si>
    <t>MPE=</t>
  </si>
  <si>
    <t>MAPE=</t>
  </si>
  <si>
    <t>Average=</t>
  </si>
  <si>
    <t>MAD=</t>
  </si>
  <si>
    <t>Variance</t>
  </si>
  <si>
    <t>MSE=</t>
  </si>
  <si>
    <t>Naïve Err</t>
  </si>
  <si>
    <t>MASE=</t>
  </si>
  <si>
    <t>RMSE=</t>
  </si>
  <si>
    <t>NMSE=</t>
  </si>
  <si>
    <t>CV(RMSE)=</t>
  </si>
  <si>
    <t>Data set</t>
  </si>
  <si>
    <t>Training</t>
  </si>
  <si>
    <t>Validation</t>
  </si>
  <si>
    <t>Time</t>
  </si>
  <si>
    <t>Part 2:</t>
  </si>
  <si>
    <t xml:space="preserve">   - Autoregressive models;</t>
  </si>
  <si>
    <t xml:space="preserve">   - ARMAX - Multiple Regression models with time lag variables.</t>
  </si>
  <si>
    <t>Area "Z" is a number two clothing brand in Zamunda.</t>
  </si>
  <si>
    <t>Company management now wants to learn anything it can from data it has collected.</t>
  </si>
  <si>
    <t xml:space="preserve"> * Ratio-To-Moving-Average (use this workbook in MS Excel).</t>
  </si>
  <si>
    <t xml:space="preserve"> * Regression models with dummy seasonal variables, time, growth and other possible modifications of the raw TS data (use Gretl software).</t>
  </si>
  <si>
    <t xml:space="preserve"> * ARIMA and other Autoregressive models (use Gretl software).</t>
  </si>
  <si>
    <t xml:space="preserve"> * Multiple Regression models like ARMAX (use Gretl software)</t>
  </si>
  <si>
    <t xml:space="preserve"> * Predictive models using MLNAN (use Knowledge Miner software) incl:</t>
  </si>
  <si>
    <t>Analyze Sales and all related data and build-up a reliable forecasting model.</t>
  </si>
  <si>
    <t>a) Continue working on Part 1 of the case, building more complex models, like:</t>
  </si>
  <si>
    <t>c) Write a small report (few paragraphs - no more no less) with appropriate comments and conclusions.</t>
  </si>
  <si>
    <t>Do not forget to use the models from Part 1 in comparisons!</t>
  </si>
  <si>
    <t xml:space="preserve">Answer: </t>
  </si>
  <si>
    <t>b) Using the above developed models, compute a forecast for the next 4 Quarters (the Validation set), calculate the forecast errors and compare all the models' accuracy.</t>
  </si>
  <si>
    <t>Explain your findings, especially what is the best model and its accuracy.</t>
  </si>
  <si>
    <t>Sales ($ thousands)</t>
  </si>
  <si>
    <t>GDP ($ bln)</t>
  </si>
  <si>
    <t>COGS ($ thousands)</t>
  </si>
  <si>
    <t>a) Analyze Sales and all related data</t>
  </si>
  <si>
    <t>b) Build a reliable forecasting model, using naïve techniques, smoothing models and regression analysis, incl:</t>
  </si>
  <si>
    <r>
      <t xml:space="preserve">* Simple Naïve </t>
    </r>
    <r>
      <rPr>
        <b/>
        <i/>
        <sz val="10"/>
        <color rgb="FFFF0000"/>
        <rFont val="Arial"/>
        <family val="2"/>
      </rPr>
      <t>(Done - see the worksheet)</t>
    </r>
  </si>
  <si>
    <t>* Seasonal Naïve</t>
  </si>
  <si>
    <t>* Seasonal Naïve + Average Growth</t>
  </si>
  <si>
    <t>* Moving Average</t>
  </si>
  <si>
    <t>* Exponential Smoothing</t>
  </si>
  <si>
    <t>* Triple Exponential Smoothing</t>
  </si>
  <si>
    <t xml:space="preserve">* Multiple Regression </t>
  </si>
  <si>
    <t>c) Using the above developed models, compute a forecast for the next 4 Quarters (Validation set), calculate the forecast errors and compare all the models' accuracy.</t>
  </si>
  <si>
    <t>d) Write a small report (few paragraphs - no more no less) with appropriate comments and conclusions.</t>
  </si>
  <si>
    <t>Summary (Report):</t>
  </si>
  <si>
    <t>a) Analyze Sales and all related data (TS charts, Correlation matrix, etc):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</si>
</sst>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5" fillId="0" borderId="2" xfId="1" applyFont="1" applyBorder="1" applyAlignment="1"/>
    <xf numFmtId="0" fontId="6" fillId="0" borderId="0" xfId="1" applyFont="1"/>
    <xf numFmtId="0" fontId="6" fillId="0" borderId="3" xfId="1" applyFont="1" applyBorder="1"/>
    <xf numFmtId="0" fontId="4" fillId="0" borderId="0" xfId="1"/>
    <xf numFmtId="0" fontId="7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5" fillId="0" borderId="2" xfId="1" applyFont="1" applyFill="1" applyBorder="1" applyAlignment="1"/>
    <xf numFmtId="0" fontId="5" fillId="0" borderId="0" xfId="1" applyFont="1" applyAlignment="1"/>
    <xf numFmtId="0" fontId="5" fillId="0" borderId="5" xfId="1" applyFont="1" applyBorder="1" applyAlignment="1"/>
    <xf numFmtId="0" fontId="5" fillId="0" borderId="5" xfId="1" applyFont="1" applyFill="1" applyBorder="1" applyAlignment="1"/>
    <xf numFmtId="0" fontId="8" fillId="0" borderId="6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right" vertical="center" wrapText="1"/>
    </xf>
    <xf numFmtId="0" fontId="6" fillId="0" borderId="0" xfId="1" applyFont="1" applyBorder="1" applyAlignment="1">
      <alignment horizontal="center"/>
    </xf>
    <xf numFmtId="0" fontId="6" fillId="0" borderId="0" xfId="1" applyFont="1" applyBorder="1"/>
    <xf numFmtId="0" fontId="6" fillId="0" borderId="4" xfId="1" applyFont="1" applyFill="1" applyBorder="1"/>
    <xf numFmtId="0" fontId="6" fillId="0" borderId="0" xfId="1" applyFont="1" applyFill="1" applyBorder="1"/>
    <xf numFmtId="10" fontId="6" fillId="0" borderId="4" xfId="1" applyNumberFormat="1" applyFont="1" applyBorder="1"/>
    <xf numFmtId="10" fontId="6" fillId="0" borderId="0" xfId="1" applyNumberFormat="1" applyFont="1"/>
    <xf numFmtId="0" fontId="6" fillId="0" borderId="0" xfId="1" applyFont="1" applyAlignment="1">
      <alignment horizontal="center"/>
    </xf>
    <xf numFmtId="0" fontId="6" fillId="0" borderId="7" xfId="1" applyFont="1" applyBorder="1"/>
    <xf numFmtId="0" fontId="6" fillId="0" borderId="8" xfId="1" applyFont="1" applyBorder="1"/>
    <xf numFmtId="0" fontId="6" fillId="0" borderId="9" xfId="1" applyFont="1" applyBorder="1"/>
    <xf numFmtId="0" fontId="6" fillId="0" borderId="10" xfId="1" applyFont="1" applyBorder="1"/>
    <xf numFmtId="2" fontId="6" fillId="0" borderId="0" xfId="1" applyNumberFormat="1" applyFont="1"/>
    <xf numFmtId="0" fontId="6" fillId="0" borderId="11" xfId="1" applyFont="1" applyBorder="1"/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10" fontId="6" fillId="2" borderId="4" xfId="1" applyNumberFormat="1" applyFont="1" applyFill="1" applyBorder="1"/>
    <xf numFmtId="10" fontId="6" fillId="2" borderId="12" xfId="2" applyNumberFormat="1" applyFont="1" applyFill="1" applyBorder="1"/>
    <xf numFmtId="0" fontId="11" fillId="0" borderId="0" xfId="0" applyFont="1"/>
    <xf numFmtId="0" fontId="12" fillId="0" borderId="0" xfId="0" applyFont="1"/>
    <xf numFmtId="0" fontId="9" fillId="0" borderId="16" xfId="0" applyFont="1" applyBorder="1" applyAlignment="1">
      <alignment horizontal="center" vertical="center" textRotation="255"/>
    </xf>
    <xf numFmtId="0" fontId="9" fillId="0" borderId="17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130"/>
    </xf>
    <xf numFmtId="0" fontId="3" fillId="0" borderId="16" xfId="0" applyFont="1" applyBorder="1" applyAlignment="1">
      <alignment horizontal="center" vertical="center" textRotation="130"/>
    </xf>
    <xf numFmtId="0" fontId="3" fillId="0" borderId="17" xfId="0" applyFont="1" applyBorder="1" applyAlignment="1">
      <alignment horizontal="center" vertical="center" textRotation="130"/>
    </xf>
    <xf numFmtId="0" fontId="10" fillId="3" borderId="14" xfId="0" applyFont="1" applyFill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6" fillId="0" borderId="0" xfId="1" applyFont="1" applyAlignment="1">
      <alignment horizontal="left"/>
    </xf>
    <xf numFmtId="0" fontId="6" fillId="0" borderId="0" xfId="1" applyFont="1" applyAlignment="1"/>
    <xf numFmtId="0" fontId="3" fillId="0" borderId="21" xfId="0" applyFont="1" applyBorder="1" applyAlignment="1">
      <alignment horizontal="center" wrapText="1"/>
    </xf>
    <xf numFmtId="0" fontId="14" fillId="0" borderId="14" xfId="0" applyFont="1" applyBorder="1"/>
    <xf numFmtId="0" fontId="15" fillId="0" borderId="13" xfId="0" applyFont="1" applyBorder="1"/>
    <xf numFmtId="0" fontId="15" fillId="0" borderId="19" xfId="0" applyFont="1" applyBorder="1"/>
    <xf numFmtId="0" fontId="15" fillId="0" borderId="16" xfId="0" applyFont="1" applyBorder="1"/>
    <xf numFmtId="0" fontId="15" fillId="0" borderId="0" xfId="0" applyFont="1"/>
    <xf numFmtId="0" fontId="15" fillId="0" borderId="15" xfId="0" applyFont="1" applyBorder="1"/>
    <xf numFmtId="0" fontId="15" fillId="0" borderId="17" xfId="0" applyFont="1" applyBorder="1"/>
    <xf numFmtId="0" fontId="15" fillId="0" borderId="1" xfId="0" applyFont="1" applyBorder="1"/>
    <xf numFmtId="0" fontId="15" fillId="0" borderId="18" xfId="0" applyFont="1" applyBorder="1"/>
    <xf numFmtId="0" fontId="16" fillId="0" borderId="0" xfId="0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3BB8-15FB-C64E-BD1B-657ACB8AAA66}">
  <dimension ref="A1:X33"/>
  <sheetViews>
    <sheetView tabSelected="1" workbookViewId="0"/>
  </sheetViews>
  <sheetFormatPr baseColWidth="10" defaultColWidth="8.83203125" defaultRowHeight="15"/>
  <cols>
    <col min="3" max="3" width="11.5" customWidth="1"/>
    <col min="6" max="6" width="19.5" customWidth="1"/>
    <col min="7" max="7" width="11.6640625" customWidth="1"/>
    <col min="9" max="9" width="4" customWidth="1"/>
  </cols>
  <sheetData>
    <row r="1" spans="1:10" ht="38.25" customHeight="1" thickBot="1">
      <c r="A1" s="36" t="s">
        <v>41</v>
      </c>
      <c r="B1" s="37" t="s">
        <v>5</v>
      </c>
      <c r="C1" s="61" t="s">
        <v>62</v>
      </c>
      <c r="D1" s="61" t="s">
        <v>63</v>
      </c>
      <c r="E1" s="37" t="s">
        <v>2</v>
      </c>
      <c r="F1" s="37" t="s">
        <v>3</v>
      </c>
      <c r="G1" s="61" t="s">
        <v>64</v>
      </c>
      <c r="H1" s="38" t="s">
        <v>44</v>
      </c>
      <c r="J1" s="43" t="s">
        <v>48</v>
      </c>
    </row>
    <row r="2" spans="1:10">
      <c r="A2" s="45" t="s">
        <v>42</v>
      </c>
      <c r="B2" s="34" t="s">
        <v>8</v>
      </c>
      <c r="C2">
        <v>150.14400000000001</v>
      </c>
      <c r="D2">
        <v>729.83</v>
      </c>
      <c r="E2">
        <v>151.4</v>
      </c>
      <c r="F2">
        <v>5.4</v>
      </c>
      <c r="G2">
        <v>72.781000000000006</v>
      </c>
      <c r="H2" s="30">
        <v>1</v>
      </c>
      <c r="J2" s="43" t="s">
        <v>6</v>
      </c>
    </row>
    <row r="3" spans="1:10">
      <c r="A3" s="45"/>
      <c r="B3" s="34" t="s">
        <v>9</v>
      </c>
      <c r="C3">
        <v>184.68199999999999</v>
      </c>
      <c r="D3">
        <v>733.77</v>
      </c>
      <c r="E3">
        <v>152.5</v>
      </c>
      <c r="F3">
        <v>5.6</v>
      </c>
      <c r="G3">
        <v>88.263999999999996</v>
      </c>
      <c r="H3" s="30">
        <v>2</v>
      </c>
      <c r="J3" s="43" t="s">
        <v>7</v>
      </c>
    </row>
    <row r="4" spans="1:10">
      <c r="A4" s="45"/>
      <c r="B4" s="34" t="s">
        <v>10</v>
      </c>
      <c r="C4">
        <v>187.76599999999999</v>
      </c>
      <c r="D4">
        <v>743.21</v>
      </c>
      <c r="E4">
        <v>153.19999999999999</v>
      </c>
      <c r="F4">
        <v>5.6</v>
      </c>
      <c r="G4">
        <v>87.061999999999998</v>
      </c>
      <c r="H4" s="30">
        <v>3</v>
      </c>
      <c r="J4" s="43" t="s">
        <v>49</v>
      </c>
    </row>
    <row r="5" spans="1:10">
      <c r="A5" s="45"/>
      <c r="B5" s="34" t="s">
        <v>11</v>
      </c>
      <c r="C5">
        <v>270.7</v>
      </c>
      <c r="D5">
        <v>752.25</v>
      </c>
      <c r="E5">
        <v>153.5</v>
      </c>
      <c r="F5">
        <v>5.6</v>
      </c>
      <c r="G5">
        <v>127.815</v>
      </c>
      <c r="H5" s="30">
        <v>4</v>
      </c>
      <c r="J5" s="1"/>
    </row>
    <row r="6" spans="1:10">
      <c r="A6" s="45"/>
      <c r="B6" s="34" t="s">
        <v>8</v>
      </c>
      <c r="C6">
        <v>180.74100000000001</v>
      </c>
      <c r="D6">
        <v>762.41000000000008</v>
      </c>
      <c r="E6">
        <v>155.69999999999999</v>
      </c>
      <c r="F6">
        <v>5.5</v>
      </c>
      <c r="G6">
        <v>87.375</v>
      </c>
      <c r="H6" s="30">
        <v>5</v>
      </c>
      <c r="J6" s="44" t="s">
        <v>12</v>
      </c>
    </row>
    <row r="7" spans="1:10">
      <c r="A7" s="45"/>
      <c r="B7" s="34" t="s">
        <v>9</v>
      </c>
      <c r="C7">
        <v>202.76300000000001</v>
      </c>
      <c r="D7">
        <v>777.66000000000008</v>
      </c>
      <c r="E7">
        <v>156.69999999999999</v>
      </c>
      <c r="F7">
        <v>5.3</v>
      </c>
      <c r="G7">
        <v>95.881</v>
      </c>
      <c r="H7" s="30">
        <v>6</v>
      </c>
      <c r="J7" s="2" t="s">
        <v>65</v>
      </c>
    </row>
    <row r="8" spans="1:10">
      <c r="A8" s="45"/>
      <c r="B8" s="34" t="s">
        <v>10</v>
      </c>
      <c r="C8">
        <v>210.98500000000001</v>
      </c>
      <c r="D8">
        <v>786.62</v>
      </c>
      <c r="E8">
        <v>157.80000000000001</v>
      </c>
      <c r="F8">
        <v>5.2</v>
      </c>
      <c r="G8">
        <v>96.700999999999993</v>
      </c>
      <c r="H8" s="30">
        <v>7</v>
      </c>
      <c r="J8" s="2" t="s">
        <v>66</v>
      </c>
    </row>
    <row r="9" spans="1:10">
      <c r="A9" s="45"/>
      <c r="B9" s="34" t="s">
        <v>11</v>
      </c>
      <c r="C9">
        <v>317.61900000000003</v>
      </c>
      <c r="D9">
        <v>800.04</v>
      </c>
      <c r="E9">
        <v>158.6</v>
      </c>
      <c r="F9">
        <v>5.4</v>
      </c>
      <c r="G9">
        <v>142.45699999999999</v>
      </c>
      <c r="H9" s="30">
        <v>8</v>
      </c>
      <c r="J9" s="2" t="s">
        <v>67</v>
      </c>
    </row>
    <row r="10" spans="1:10">
      <c r="A10" s="45"/>
      <c r="B10" s="34" t="s">
        <v>8</v>
      </c>
      <c r="C10">
        <v>199.69900000000001</v>
      </c>
      <c r="D10">
        <v>811.38</v>
      </c>
      <c r="E10">
        <v>160</v>
      </c>
      <c r="F10">
        <v>5.2</v>
      </c>
      <c r="G10">
        <v>93.444999999999993</v>
      </c>
      <c r="H10" s="30">
        <v>9</v>
      </c>
      <c r="J10" s="2" t="s">
        <v>68</v>
      </c>
    </row>
    <row r="11" spans="1:10">
      <c r="A11" s="45"/>
      <c r="B11" s="34" t="s">
        <v>9</v>
      </c>
      <c r="C11">
        <v>217.149</v>
      </c>
      <c r="D11">
        <v>825.04</v>
      </c>
      <c r="E11">
        <v>160.30000000000001</v>
      </c>
      <c r="F11">
        <v>5</v>
      </c>
      <c r="G11">
        <v>100.52200000000001</v>
      </c>
      <c r="H11" s="30">
        <v>10</v>
      </c>
      <c r="J11" s="2" t="s">
        <v>69</v>
      </c>
    </row>
    <row r="12" spans="1:10">
      <c r="A12" s="45"/>
      <c r="B12" s="34" t="s">
        <v>10</v>
      </c>
      <c r="C12">
        <v>233.07400000000001</v>
      </c>
      <c r="D12">
        <v>838.18999999999994</v>
      </c>
      <c r="E12">
        <v>161.19999999999999</v>
      </c>
      <c r="F12">
        <v>4.9000000000000004</v>
      </c>
      <c r="G12">
        <v>106.19499999999999</v>
      </c>
      <c r="H12" s="30">
        <v>11</v>
      </c>
      <c r="J12" s="2" t="s">
        <v>70</v>
      </c>
    </row>
    <row r="13" spans="1:10">
      <c r="A13" s="45"/>
      <c r="B13" s="34" t="s">
        <v>11</v>
      </c>
      <c r="C13">
        <v>357.69400000000002</v>
      </c>
      <c r="D13">
        <v>847.12000000000012</v>
      </c>
      <c r="E13">
        <v>161.30000000000001</v>
      </c>
      <c r="F13">
        <v>4.7</v>
      </c>
      <c r="G13">
        <v>153.24600000000001</v>
      </c>
      <c r="H13" s="30">
        <v>12</v>
      </c>
      <c r="J13" s="2" t="s">
        <v>71</v>
      </c>
    </row>
    <row r="14" spans="1:10">
      <c r="A14" s="45"/>
      <c r="B14" s="34" t="s">
        <v>8</v>
      </c>
      <c r="C14">
        <v>226.15899999999999</v>
      </c>
      <c r="D14">
        <v>858.67000000000007</v>
      </c>
      <c r="E14">
        <v>162.19999999999999</v>
      </c>
      <c r="F14">
        <v>4.7</v>
      </c>
      <c r="G14">
        <v>105.151</v>
      </c>
      <c r="H14" s="30">
        <v>13</v>
      </c>
      <c r="J14" s="2" t="s">
        <v>72</v>
      </c>
    </row>
    <row r="15" spans="1:10">
      <c r="A15" s="45"/>
      <c r="B15" s="34" t="s">
        <v>9</v>
      </c>
      <c r="C15">
        <v>247.72200000000001</v>
      </c>
      <c r="D15">
        <v>865.79</v>
      </c>
      <c r="E15">
        <v>163</v>
      </c>
      <c r="F15">
        <v>4.5</v>
      </c>
      <c r="G15">
        <v>112.036</v>
      </c>
      <c r="H15" s="30">
        <v>14</v>
      </c>
      <c r="J15" s="2" t="s">
        <v>73</v>
      </c>
    </row>
    <row r="16" spans="1:10">
      <c r="A16" s="45"/>
      <c r="B16" s="34" t="s">
        <v>10</v>
      </c>
      <c r="C16">
        <v>252.56</v>
      </c>
      <c r="D16">
        <v>878.95</v>
      </c>
      <c r="E16">
        <v>163.6</v>
      </c>
      <c r="F16">
        <v>4.5999999999999996</v>
      </c>
      <c r="G16">
        <v>113.968</v>
      </c>
      <c r="H16" s="30">
        <v>15</v>
      </c>
      <c r="J16" s="2" t="s">
        <v>74</v>
      </c>
    </row>
    <row r="17" spans="1:24">
      <c r="A17" s="45"/>
      <c r="B17" s="34" t="s">
        <v>11</v>
      </c>
      <c r="C17">
        <v>422.803</v>
      </c>
      <c r="D17">
        <v>895.37999999999988</v>
      </c>
      <c r="E17">
        <v>163.9</v>
      </c>
      <c r="F17">
        <v>4.4000000000000004</v>
      </c>
      <c r="G17">
        <v>183.792</v>
      </c>
      <c r="H17" s="30">
        <v>16</v>
      </c>
      <c r="J17" s="2" t="s">
        <v>75</v>
      </c>
    </row>
    <row r="18" spans="1:24" ht="16" thickBot="1">
      <c r="A18" s="45"/>
      <c r="B18" s="34" t="s">
        <v>8</v>
      </c>
      <c r="C18">
        <v>272.27699999999999</v>
      </c>
      <c r="D18">
        <v>906.66000000000008</v>
      </c>
      <c r="E18">
        <v>165</v>
      </c>
      <c r="F18">
        <v>4.2</v>
      </c>
      <c r="G18">
        <v>123.98099999999999</v>
      </c>
      <c r="H18" s="30">
        <v>17</v>
      </c>
    </row>
    <row r="19" spans="1:24">
      <c r="A19" s="45"/>
      <c r="B19" s="34" t="s">
        <v>9</v>
      </c>
      <c r="C19">
        <v>307.06700000000001</v>
      </c>
      <c r="D19">
        <v>917.41000000000008</v>
      </c>
      <c r="E19">
        <v>166.2</v>
      </c>
      <c r="F19">
        <v>4.3</v>
      </c>
      <c r="G19">
        <v>132.03</v>
      </c>
      <c r="H19" s="30">
        <v>18</v>
      </c>
      <c r="J19" s="62" t="s">
        <v>76</v>
      </c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4"/>
    </row>
    <row r="20" spans="1:24">
      <c r="A20" s="45"/>
      <c r="B20" s="34" t="s">
        <v>10</v>
      </c>
      <c r="C20">
        <v>322.70600000000002</v>
      </c>
      <c r="D20">
        <v>931.35</v>
      </c>
      <c r="E20">
        <v>167.9</v>
      </c>
      <c r="F20">
        <v>4.2</v>
      </c>
      <c r="G20">
        <v>141.21600000000001</v>
      </c>
      <c r="H20" s="30">
        <v>19</v>
      </c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7"/>
    </row>
    <row r="21" spans="1:24">
      <c r="A21" s="45"/>
      <c r="B21" s="34" t="s">
        <v>11</v>
      </c>
      <c r="C21">
        <v>509.80700000000002</v>
      </c>
      <c r="D21">
        <v>951.95</v>
      </c>
      <c r="E21">
        <v>168.3</v>
      </c>
      <c r="F21">
        <v>4</v>
      </c>
      <c r="G21">
        <v>210.785</v>
      </c>
      <c r="H21" s="30">
        <v>20</v>
      </c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7"/>
    </row>
    <row r="22" spans="1:24">
      <c r="A22" s="45"/>
      <c r="B22" s="34" t="s">
        <v>8</v>
      </c>
      <c r="C22">
        <v>343.25200000000001</v>
      </c>
      <c r="D22">
        <v>962.93999999999994</v>
      </c>
      <c r="E22">
        <v>171.2</v>
      </c>
      <c r="F22">
        <v>4</v>
      </c>
      <c r="G22">
        <v>147.73400000000001</v>
      </c>
      <c r="H22" s="30">
        <v>21</v>
      </c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7"/>
    </row>
    <row r="23" spans="1:24">
      <c r="A23" s="45"/>
      <c r="B23" s="34" t="s">
        <v>9</v>
      </c>
      <c r="C23">
        <v>371.97699999999998</v>
      </c>
      <c r="D23">
        <v>982.28</v>
      </c>
      <c r="E23">
        <v>172.4</v>
      </c>
      <c r="F23">
        <v>4</v>
      </c>
      <c r="G23">
        <v>151.27199999999999</v>
      </c>
      <c r="H23" s="30">
        <v>22</v>
      </c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7"/>
    </row>
    <row r="24" spans="1:24">
      <c r="A24" s="45"/>
      <c r="B24" s="34" t="s">
        <v>10</v>
      </c>
      <c r="C24">
        <v>369.73599999999999</v>
      </c>
      <c r="D24">
        <v>986.21</v>
      </c>
      <c r="E24">
        <v>173.7</v>
      </c>
      <c r="F24">
        <v>4</v>
      </c>
      <c r="G24">
        <v>154.37</v>
      </c>
      <c r="H24" s="30">
        <v>23</v>
      </c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7"/>
    </row>
    <row r="25" spans="1:24">
      <c r="A25" s="45"/>
      <c r="B25" s="34" t="s">
        <v>11</v>
      </c>
      <c r="C25">
        <v>523.09100000000001</v>
      </c>
      <c r="D25">
        <v>995.36</v>
      </c>
      <c r="E25">
        <v>174</v>
      </c>
      <c r="F25">
        <v>3.9</v>
      </c>
      <c r="G25">
        <v>266.26600000000002</v>
      </c>
      <c r="H25" s="30">
        <v>24</v>
      </c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7"/>
    </row>
    <row r="26" spans="1:24">
      <c r="A26" s="45"/>
      <c r="B26" s="34" t="s">
        <v>8</v>
      </c>
      <c r="C26">
        <v>336.40100000000001</v>
      </c>
      <c r="D26">
        <v>1002.4799999999999</v>
      </c>
      <c r="E26">
        <v>176.2</v>
      </c>
      <c r="F26">
        <v>4.3</v>
      </c>
      <c r="G26">
        <v>146.261</v>
      </c>
      <c r="H26" s="30">
        <v>25</v>
      </c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7"/>
    </row>
    <row r="27" spans="1:24">
      <c r="A27" s="45"/>
      <c r="B27" s="34" t="s">
        <v>9</v>
      </c>
      <c r="C27">
        <v>371.30099999999999</v>
      </c>
      <c r="D27">
        <v>1008.82</v>
      </c>
      <c r="E27">
        <v>178</v>
      </c>
      <c r="F27">
        <v>4.5</v>
      </c>
      <c r="G27">
        <v>155.43</v>
      </c>
      <c r="H27" s="30">
        <v>26</v>
      </c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7"/>
    </row>
    <row r="28" spans="1:24">
      <c r="A28" s="45"/>
      <c r="B28" s="34" t="s">
        <v>10</v>
      </c>
      <c r="C28">
        <v>373.07400000000001</v>
      </c>
      <c r="D28">
        <v>1009.6200000000001</v>
      </c>
      <c r="E28">
        <v>178.3</v>
      </c>
      <c r="F28">
        <v>5</v>
      </c>
      <c r="G28">
        <v>140.23500000000001</v>
      </c>
      <c r="H28" s="30">
        <v>27</v>
      </c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7"/>
    </row>
    <row r="29" spans="1:24" ht="16" thickBot="1">
      <c r="A29" s="46"/>
      <c r="B29" s="35" t="s">
        <v>11</v>
      </c>
      <c r="C29" s="3">
        <v>535.75900000000001</v>
      </c>
      <c r="D29" s="3">
        <v>1019.39</v>
      </c>
      <c r="E29" s="3">
        <v>176.7</v>
      </c>
      <c r="F29" s="3">
        <v>5.7</v>
      </c>
      <c r="G29" s="3">
        <v>221.13200000000001</v>
      </c>
      <c r="H29" s="31">
        <v>28</v>
      </c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7"/>
    </row>
    <row r="30" spans="1:24" ht="19.5" customHeight="1">
      <c r="A30" s="47" t="s">
        <v>43</v>
      </c>
      <c r="B30" s="33" t="s">
        <v>8</v>
      </c>
      <c r="C30" s="29">
        <v>347.12900000000002</v>
      </c>
      <c r="D30" s="29">
        <v>1032.9299999999998</v>
      </c>
      <c r="E30" s="29">
        <v>178.8</v>
      </c>
      <c r="F30" s="29">
        <v>5.7</v>
      </c>
      <c r="G30" s="29">
        <v>140.714</v>
      </c>
      <c r="H30" s="32">
        <v>29</v>
      </c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7"/>
    </row>
    <row r="31" spans="1:24">
      <c r="A31" s="48"/>
      <c r="B31" s="34" t="s">
        <v>9</v>
      </c>
      <c r="C31">
        <v>374.42700000000002</v>
      </c>
      <c r="D31">
        <v>1042.83</v>
      </c>
      <c r="E31">
        <v>179.9</v>
      </c>
      <c r="F31">
        <v>5.8</v>
      </c>
      <c r="G31">
        <v>154.62</v>
      </c>
      <c r="H31" s="30">
        <v>30</v>
      </c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7"/>
    </row>
    <row r="32" spans="1:24">
      <c r="A32" s="48"/>
      <c r="B32" s="34" t="s">
        <v>10</v>
      </c>
      <c r="C32">
        <v>386.03300000000002</v>
      </c>
      <c r="D32">
        <v>1054.2</v>
      </c>
      <c r="E32">
        <v>181</v>
      </c>
      <c r="F32">
        <v>5.7</v>
      </c>
      <c r="G32">
        <v>150.22</v>
      </c>
      <c r="H32" s="30">
        <v>31</v>
      </c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7"/>
    </row>
    <row r="33" spans="1:24" ht="16" thickBot="1">
      <c r="A33" s="49"/>
      <c r="B33" s="35" t="s">
        <v>11</v>
      </c>
      <c r="C33" s="3">
        <v>559.01300000000003</v>
      </c>
      <c r="D33" s="3">
        <v>1062.3700000000001</v>
      </c>
      <c r="E33" s="3">
        <v>180.9</v>
      </c>
      <c r="F33" s="3">
        <v>6</v>
      </c>
      <c r="G33" s="3">
        <v>249.6</v>
      </c>
      <c r="H33" s="31">
        <v>32</v>
      </c>
      <c r="J33" s="68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70"/>
    </row>
  </sheetData>
  <mergeCells count="2">
    <mergeCell ref="A2:A29"/>
    <mergeCell ref="A30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workbookViewId="0">
      <selection activeCell="J23" sqref="J23"/>
    </sheetView>
  </sheetViews>
  <sheetFormatPr baseColWidth="10" defaultColWidth="8.83203125" defaultRowHeight="15"/>
  <cols>
    <col min="6" max="6" width="19.5" customWidth="1"/>
    <col min="9" max="9" width="4" customWidth="1"/>
  </cols>
  <sheetData>
    <row r="1" spans="1:10" ht="26.25" customHeight="1" thickBot="1">
      <c r="A1" s="36" t="s">
        <v>41</v>
      </c>
      <c r="B1" s="37" t="s">
        <v>5</v>
      </c>
      <c r="C1" s="37" t="s">
        <v>0</v>
      </c>
      <c r="D1" s="37" t="s">
        <v>1</v>
      </c>
      <c r="E1" s="37" t="s">
        <v>2</v>
      </c>
      <c r="F1" s="37" t="s">
        <v>3</v>
      </c>
      <c r="G1" s="37" t="s">
        <v>4</v>
      </c>
      <c r="H1" s="38" t="s">
        <v>44</v>
      </c>
      <c r="J1" s="43" t="s">
        <v>48</v>
      </c>
    </row>
    <row r="2" spans="1:10">
      <c r="A2" s="45" t="s">
        <v>42</v>
      </c>
      <c r="B2" s="34" t="s">
        <v>8</v>
      </c>
      <c r="C2">
        <v>150.14400000000001</v>
      </c>
      <c r="D2">
        <v>729.83</v>
      </c>
      <c r="E2">
        <v>151.4</v>
      </c>
      <c r="F2">
        <v>5.4</v>
      </c>
      <c r="G2">
        <v>72.781000000000006</v>
      </c>
      <c r="H2" s="30">
        <v>1</v>
      </c>
      <c r="J2" s="43" t="s">
        <v>6</v>
      </c>
    </row>
    <row r="3" spans="1:10">
      <c r="A3" s="45"/>
      <c r="B3" s="34" t="s">
        <v>9</v>
      </c>
      <c r="C3">
        <v>184.68199999999999</v>
      </c>
      <c r="D3">
        <v>733.77</v>
      </c>
      <c r="E3">
        <v>152.5</v>
      </c>
      <c r="F3">
        <v>5.6</v>
      </c>
      <c r="G3">
        <v>88.263999999999996</v>
      </c>
      <c r="H3" s="30">
        <v>2</v>
      </c>
      <c r="J3" s="43" t="s">
        <v>7</v>
      </c>
    </row>
    <row r="4" spans="1:10">
      <c r="A4" s="45"/>
      <c r="B4" s="34" t="s">
        <v>10</v>
      </c>
      <c r="C4">
        <v>187.76599999999999</v>
      </c>
      <c r="D4">
        <v>743.21</v>
      </c>
      <c r="E4">
        <v>153.19999999999999</v>
      </c>
      <c r="F4">
        <v>5.6</v>
      </c>
      <c r="G4">
        <v>87.061999999999998</v>
      </c>
      <c r="H4" s="30">
        <v>3</v>
      </c>
      <c r="J4" s="43" t="s">
        <v>49</v>
      </c>
    </row>
    <row r="5" spans="1:10">
      <c r="A5" s="45"/>
      <c r="B5" s="34" t="s">
        <v>11</v>
      </c>
      <c r="C5">
        <v>270.7</v>
      </c>
      <c r="D5">
        <v>752.25</v>
      </c>
      <c r="E5">
        <v>153.5</v>
      </c>
      <c r="F5">
        <v>5.6</v>
      </c>
      <c r="G5">
        <v>127.815</v>
      </c>
      <c r="H5" s="30">
        <v>4</v>
      </c>
      <c r="J5" s="1"/>
    </row>
    <row r="6" spans="1:10">
      <c r="A6" s="45"/>
      <c r="B6" s="34" t="s">
        <v>8</v>
      </c>
      <c r="C6">
        <v>180.74100000000001</v>
      </c>
      <c r="D6">
        <v>762.41000000000008</v>
      </c>
      <c r="E6">
        <v>155.69999999999999</v>
      </c>
      <c r="F6">
        <v>5.5</v>
      </c>
      <c r="G6">
        <v>87.375</v>
      </c>
      <c r="H6" s="30">
        <v>5</v>
      </c>
      <c r="J6" s="44" t="s">
        <v>12</v>
      </c>
    </row>
    <row r="7" spans="1:10">
      <c r="A7" s="45"/>
      <c r="B7" s="34" t="s">
        <v>9</v>
      </c>
      <c r="C7">
        <v>202.76300000000001</v>
      </c>
      <c r="D7">
        <v>777.66000000000008</v>
      </c>
      <c r="E7">
        <v>156.69999999999999</v>
      </c>
      <c r="F7">
        <v>5.3</v>
      </c>
      <c r="G7">
        <v>95.881</v>
      </c>
      <c r="H7" s="30">
        <v>6</v>
      </c>
      <c r="J7" s="2" t="s">
        <v>55</v>
      </c>
    </row>
    <row r="8" spans="1:10">
      <c r="A8" s="45"/>
      <c r="B8" s="34" t="s">
        <v>10</v>
      </c>
      <c r="C8">
        <v>210.98500000000001</v>
      </c>
      <c r="D8">
        <v>786.62</v>
      </c>
      <c r="E8">
        <v>157.80000000000001</v>
      </c>
      <c r="F8">
        <v>5.2</v>
      </c>
      <c r="G8">
        <v>96.700999999999993</v>
      </c>
      <c r="H8" s="30">
        <v>7</v>
      </c>
      <c r="J8" s="2"/>
    </row>
    <row r="9" spans="1:10">
      <c r="A9" s="45"/>
      <c r="B9" s="34" t="s">
        <v>11</v>
      </c>
      <c r="C9">
        <v>317.61900000000003</v>
      </c>
      <c r="D9">
        <v>800.04</v>
      </c>
      <c r="E9">
        <v>158.6</v>
      </c>
      <c r="F9">
        <v>5.4</v>
      </c>
      <c r="G9">
        <v>142.45699999999999</v>
      </c>
      <c r="H9" s="30">
        <v>8</v>
      </c>
    </row>
    <row r="10" spans="1:10">
      <c r="A10" s="45"/>
      <c r="B10" s="34" t="s">
        <v>8</v>
      </c>
      <c r="C10">
        <v>199.69900000000001</v>
      </c>
      <c r="D10">
        <v>811.38</v>
      </c>
      <c r="E10">
        <v>160</v>
      </c>
      <c r="F10">
        <v>5.2</v>
      </c>
      <c r="G10">
        <v>93.444999999999993</v>
      </c>
      <c r="H10" s="30">
        <v>9</v>
      </c>
      <c r="J10" s="39" t="s">
        <v>45</v>
      </c>
    </row>
    <row r="11" spans="1:10">
      <c r="A11" s="45"/>
      <c r="B11" s="34" t="s">
        <v>9</v>
      </c>
      <c r="C11">
        <v>217.149</v>
      </c>
      <c r="D11">
        <v>825.04</v>
      </c>
      <c r="E11">
        <v>160.30000000000001</v>
      </c>
      <c r="F11">
        <v>5</v>
      </c>
      <c r="G11">
        <v>100.52200000000001</v>
      </c>
      <c r="H11" s="30">
        <v>10</v>
      </c>
      <c r="J11" s="40" t="s">
        <v>56</v>
      </c>
    </row>
    <row r="12" spans="1:10">
      <c r="A12" s="45"/>
      <c r="B12" s="34" t="s">
        <v>10</v>
      </c>
      <c r="C12">
        <v>233.07400000000001</v>
      </c>
      <c r="D12">
        <v>838.18999999999994</v>
      </c>
      <c r="E12">
        <v>161.19999999999999</v>
      </c>
      <c r="F12">
        <v>4.9000000000000004</v>
      </c>
      <c r="G12">
        <v>106.19499999999999</v>
      </c>
      <c r="H12" s="30">
        <v>11</v>
      </c>
      <c r="J12" s="40" t="s">
        <v>50</v>
      </c>
    </row>
    <row r="13" spans="1:10">
      <c r="A13" s="45"/>
      <c r="B13" s="34" t="s">
        <v>11</v>
      </c>
      <c r="C13">
        <v>357.69400000000002</v>
      </c>
      <c r="D13">
        <v>847.12000000000012</v>
      </c>
      <c r="E13">
        <v>161.30000000000001</v>
      </c>
      <c r="F13">
        <v>4.7</v>
      </c>
      <c r="G13">
        <v>153.24600000000001</v>
      </c>
      <c r="H13" s="30">
        <v>12</v>
      </c>
      <c r="J13" s="40" t="s">
        <v>51</v>
      </c>
    </row>
    <row r="14" spans="1:10">
      <c r="A14" s="45"/>
      <c r="B14" s="34" t="s">
        <v>8</v>
      </c>
      <c r="C14">
        <v>226.15899999999999</v>
      </c>
      <c r="D14">
        <v>858.67000000000007</v>
      </c>
      <c r="E14">
        <v>162.19999999999999</v>
      </c>
      <c r="F14">
        <v>4.7</v>
      </c>
      <c r="G14">
        <v>105.151</v>
      </c>
      <c r="H14" s="30">
        <v>13</v>
      </c>
      <c r="J14" s="40" t="s">
        <v>52</v>
      </c>
    </row>
    <row r="15" spans="1:10">
      <c r="A15" s="45"/>
      <c r="B15" s="34" t="s">
        <v>9</v>
      </c>
      <c r="C15">
        <v>247.72200000000001</v>
      </c>
      <c r="D15">
        <v>865.79</v>
      </c>
      <c r="E15">
        <v>163</v>
      </c>
      <c r="F15">
        <v>4.5</v>
      </c>
      <c r="G15">
        <v>112.036</v>
      </c>
      <c r="H15" s="30">
        <v>14</v>
      </c>
      <c r="J15" s="40" t="s">
        <v>53</v>
      </c>
    </row>
    <row r="16" spans="1:10">
      <c r="A16" s="45"/>
      <c r="B16" s="34" t="s">
        <v>10</v>
      </c>
      <c r="C16">
        <v>252.56</v>
      </c>
      <c r="D16">
        <v>878.95</v>
      </c>
      <c r="E16">
        <v>163.6</v>
      </c>
      <c r="F16">
        <v>4.5999999999999996</v>
      </c>
      <c r="G16">
        <v>113.968</v>
      </c>
      <c r="H16" s="30">
        <v>15</v>
      </c>
      <c r="J16" s="40" t="s">
        <v>54</v>
      </c>
    </row>
    <row r="17" spans="1:26">
      <c r="A17" s="45"/>
      <c r="B17" s="34" t="s">
        <v>11</v>
      </c>
      <c r="C17">
        <v>422.803</v>
      </c>
      <c r="D17">
        <v>895.37999999999988</v>
      </c>
      <c r="E17">
        <v>163.9</v>
      </c>
      <c r="F17">
        <v>4.4000000000000004</v>
      </c>
      <c r="G17">
        <v>183.792</v>
      </c>
      <c r="H17" s="30">
        <v>16</v>
      </c>
      <c r="J17" s="40" t="s">
        <v>46</v>
      </c>
    </row>
    <row r="18" spans="1:26">
      <c r="A18" s="45"/>
      <c r="B18" s="34" t="s">
        <v>8</v>
      </c>
      <c r="C18">
        <v>272.27699999999999</v>
      </c>
      <c r="D18">
        <v>906.66000000000008</v>
      </c>
      <c r="E18">
        <v>165</v>
      </c>
      <c r="F18">
        <v>4.2</v>
      </c>
      <c r="G18">
        <v>123.98099999999999</v>
      </c>
      <c r="H18" s="30">
        <v>17</v>
      </c>
      <c r="J18" s="40" t="s">
        <v>47</v>
      </c>
    </row>
    <row r="19" spans="1:26">
      <c r="A19" s="45"/>
      <c r="B19" s="34" t="s">
        <v>9</v>
      </c>
      <c r="C19">
        <v>307.06700000000001</v>
      </c>
      <c r="D19">
        <v>917.41000000000008</v>
      </c>
      <c r="E19">
        <v>166.2</v>
      </c>
      <c r="F19">
        <v>4.3</v>
      </c>
      <c r="G19">
        <v>132.03</v>
      </c>
      <c r="H19" s="30">
        <v>18</v>
      </c>
      <c r="J19" s="2" t="s">
        <v>60</v>
      </c>
    </row>
    <row r="20" spans="1:26">
      <c r="A20" s="45"/>
      <c r="B20" s="34" t="s">
        <v>10</v>
      </c>
      <c r="C20">
        <v>322.70600000000002</v>
      </c>
      <c r="D20">
        <v>931.35</v>
      </c>
      <c r="E20">
        <v>167.9</v>
      </c>
      <c r="F20">
        <v>4.2</v>
      </c>
      <c r="G20">
        <v>141.21600000000001</v>
      </c>
      <c r="H20" s="30">
        <v>19</v>
      </c>
      <c r="J20" s="40" t="s">
        <v>58</v>
      </c>
    </row>
    <row r="21" spans="1:26">
      <c r="A21" s="45"/>
      <c r="B21" s="34" t="s">
        <v>11</v>
      </c>
      <c r="C21">
        <v>509.80700000000002</v>
      </c>
      <c r="D21">
        <v>951.95</v>
      </c>
      <c r="E21">
        <v>168.3</v>
      </c>
      <c r="F21">
        <v>4</v>
      </c>
      <c r="G21">
        <v>210.785</v>
      </c>
      <c r="H21" s="30">
        <v>20</v>
      </c>
      <c r="J21" s="2" t="s">
        <v>57</v>
      </c>
    </row>
    <row r="22" spans="1:26">
      <c r="A22" s="45"/>
      <c r="B22" s="34" t="s">
        <v>8</v>
      </c>
      <c r="C22">
        <v>343.25200000000001</v>
      </c>
      <c r="D22">
        <v>962.93999999999994</v>
      </c>
      <c r="E22">
        <v>171.2</v>
      </c>
      <c r="F22">
        <v>4</v>
      </c>
      <c r="G22">
        <v>147.73400000000001</v>
      </c>
      <c r="H22" s="30">
        <v>21</v>
      </c>
      <c r="J22" s="40" t="s">
        <v>61</v>
      </c>
    </row>
    <row r="23" spans="1:26" ht="16" thickBot="1">
      <c r="A23" s="45"/>
      <c r="B23" s="34" t="s">
        <v>9</v>
      </c>
      <c r="C23">
        <v>371.97699999999998</v>
      </c>
      <c r="D23">
        <v>982.28</v>
      </c>
      <c r="E23">
        <v>172.4</v>
      </c>
      <c r="F23">
        <v>4</v>
      </c>
      <c r="G23">
        <v>151.27199999999999</v>
      </c>
      <c r="H23" s="30">
        <v>22</v>
      </c>
    </row>
    <row r="24" spans="1:26">
      <c r="A24" s="45"/>
      <c r="B24" s="34" t="s">
        <v>10</v>
      </c>
      <c r="C24">
        <v>369.73599999999999</v>
      </c>
      <c r="D24">
        <v>986.21</v>
      </c>
      <c r="E24">
        <v>173.7</v>
      </c>
      <c r="F24">
        <v>4</v>
      </c>
      <c r="G24">
        <v>154.37</v>
      </c>
      <c r="H24" s="30">
        <v>23</v>
      </c>
      <c r="J24" s="50" t="s">
        <v>59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</row>
    <row r="25" spans="1:26">
      <c r="A25" s="45"/>
      <c r="B25" s="34" t="s">
        <v>11</v>
      </c>
      <c r="C25">
        <v>523.09100000000001</v>
      </c>
      <c r="D25">
        <v>995.36</v>
      </c>
      <c r="E25">
        <v>174</v>
      </c>
      <c r="F25">
        <v>3.9</v>
      </c>
      <c r="G25">
        <v>266.26600000000002</v>
      </c>
      <c r="H25" s="30">
        <v>24</v>
      </c>
      <c r="J25" s="5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5"/>
    </row>
    <row r="26" spans="1:26">
      <c r="A26" s="45"/>
      <c r="B26" s="34" t="s">
        <v>8</v>
      </c>
      <c r="C26">
        <v>336.40100000000001</v>
      </c>
      <c r="D26">
        <v>1002.4799999999999</v>
      </c>
      <c r="E26">
        <v>176.2</v>
      </c>
      <c r="F26">
        <v>4.3</v>
      </c>
      <c r="G26">
        <v>146.261</v>
      </c>
      <c r="H26" s="30">
        <v>25</v>
      </c>
      <c r="J26" s="5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5"/>
    </row>
    <row r="27" spans="1:26">
      <c r="A27" s="45"/>
      <c r="B27" s="34" t="s">
        <v>9</v>
      </c>
      <c r="C27">
        <v>371.30099999999999</v>
      </c>
      <c r="D27">
        <v>1008.82</v>
      </c>
      <c r="E27">
        <v>178</v>
      </c>
      <c r="F27">
        <v>4.5</v>
      </c>
      <c r="G27">
        <v>155.43</v>
      </c>
      <c r="H27" s="30">
        <v>26</v>
      </c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5"/>
    </row>
    <row r="28" spans="1:26">
      <c r="A28" s="45"/>
      <c r="B28" s="34" t="s">
        <v>10</v>
      </c>
      <c r="C28">
        <v>373.07400000000001</v>
      </c>
      <c r="D28">
        <v>1009.6200000000001</v>
      </c>
      <c r="E28">
        <v>178.3</v>
      </c>
      <c r="F28">
        <v>5</v>
      </c>
      <c r="G28">
        <v>140.23500000000001</v>
      </c>
      <c r="H28" s="30">
        <v>27</v>
      </c>
      <c r="J28" s="5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5"/>
    </row>
    <row r="29" spans="1:26" ht="16" thickBot="1">
      <c r="A29" s="46"/>
      <c r="B29" s="35" t="s">
        <v>11</v>
      </c>
      <c r="C29" s="3">
        <v>535.75900000000001</v>
      </c>
      <c r="D29" s="3">
        <v>1019.39</v>
      </c>
      <c r="E29" s="3">
        <v>176.7</v>
      </c>
      <c r="F29" s="3">
        <v>5.7</v>
      </c>
      <c r="G29" s="3">
        <v>221.13200000000001</v>
      </c>
      <c r="H29" s="31">
        <v>28</v>
      </c>
      <c r="J29" s="5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5"/>
    </row>
    <row r="30" spans="1:26" ht="19.5" customHeight="1">
      <c r="A30" s="47" t="s">
        <v>43</v>
      </c>
      <c r="B30" s="33" t="s">
        <v>8</v>
      </c>
      <c r="C30" s="29">
        <v>347.12900000000002</v>
      </c>
      <c r="D30" s="29">
        <v>1032.9299999999998</v>
      </c>
      <c r="E30" s="29">
        <v>178.8</v>
      </c>
      <c r="F30" s="29">
        <v>5.7</v>
      </c>
      <c r="G30" s="29">
        <v>140.714</v>
      </c>
      <c r="H30" s="32">
        <v>29</v>
      </c>
      <c r="J30" s="5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</row>
    <row r="31" spans="1:26">
      <c r="A31" s="48"/>
      <c r="B31" s="34" t="s">
        <v>9</v>
      </c>
      <c r="C31">
        <v>374.42700000000002</v>
      </c>
      <c r="D31">
        <v>1042.83</v>
      </c>
      <c r="E31">
        <v>179.9</v>
      </c>
      <c r="F31">
        <v>5.8</v>
      </c>
      <c r="G31">
        <v>154.62</v>
      </c>
      <c r="H31" s="30">
        <v>30</v>
      </c>
      <c r="J31" s="5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</row>
    <row r="32" spans="1:26">
      <c r="A32" s="48"/>
      <c r="B32" s="34" t="s">
        <v>10</v>
      </c>
      <c r="C32">
        <v>386.03300000000002</v>
      </c>
      <c r="D32">
        <v>1054.2</v>
      </c>
      <c r="E32">
        <v>181</v>
      </c>
      <c r="F32">
        <v>5.7</v>
      </c>
      <c r="G32">
        <v>150.22</v>
      </c>
      <c r="H32" s="30">
        <v>31</v>
      </c>
      <c r="J32" s="5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</row>
    <row r="33" spans="1:26" ht="16" thickBot="1">
      <c r="A33" s="49"/>
      <c r="B33" s="35" t="s">
        <v>11</v>
      </c>
      <c r="C33" s="3">
        <v>559.01300000000003</v>
      </c>
      <c r="D33" s="3">
        <v>1062.3700000000001</v>
      </c>
      <c r="E33" s="3">
        <v>180.9</v>
      </c>
      <c r="F33" s="3">
        <v>6</v>
      </c>
      <c r="G33" s="3">
        <v>249.6</v>
      </c>
      <c r="H33" s="31">
        <v>32</v>
      </c>
      <c r="J33" s="5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</row>
    <row r="34" spans="1:26">
      <c r="J34" s="53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5"/>
    </row>
    <row r="35" spans="1:26">
      <c r="J35" s="53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5"/>
    </row>
    <row r="36" spans="1:26">
      <c r="J36" s="53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5"/>
    </row>
    <row r="37" spans="1:26" ht="16" thickBot="1">
      <c r="J37" s="56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8"/>
    </row>
  </sheetData>
  <mergeCells count="3">
    <mergeCell ref="A2:A29"/>
    <mergeCell ref="A30:A33"/>
    <mergeCell ref="J24:Z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C3D6-89F1-5340-AA10-4B36C35EDF04}">
  <dimension ref="A1:H29"/>
  <sheetViews>
    <sheetView workbookViewId="0"/>
  </sheetViews>
  <sheetFormatPr baseColWidth="10" defaultColWidth="8.83203125" defaultRowHeight="15"/>
  <cols>
    <col min="4" max="4" width="19.6640625" bestFit="1" customWidth="1"/>
  </cols>
  <sheetData>
    <row r="1" spans="1:8" ht="17" thickBo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8" t="s">
        <v>44</v>
      </c>
      <c r="H1" s="71" t="s">
        <v>77</v>
      </c>
    </row>
    <row r="2" spans="1:8">
      <c r="A2">
        <v>150.14400000000001</v>
      </c>
      <c r="B2">
        <v>729.83</v>
      </c>
      <c r="C2">
        <v>151.4</v>
      </c>
      <c r="D2">
        <v>5.4</v>
      </c>
      <c r="E2">
        <v>72.781000000000006</v>
      </c>
      <c r="F2" s="30">
        <v>1</v>
      </c>
    </row>
    <row r="3" spans="1:8">
      <c r="A3">
        <v>184.68199999999999</v>
      </c>
      <c r="B3">
        <v>733.77</v>
      </c>
      <c r="C3">
        <v>152.5</v>
      </c>
      <c r="D3">
        <v>5.6</v>
      </c>
      <c r="E3">
        <v>88.263999999999996</v>
      </c>
      <c r="F3" s="30">
        <v>2</v>
      </c>
    </row>
    <row r="4" spans="1:8">
      <c r="A4">
        <v>187.76599999999999</v>
      </c>
      <c r="B4">
        <v>743.21</v>
      </c>
      <c r="C4">
        <v>153.19999999999999</v>
      </c>
      <c r="D4">
        <v>5.6</v>
      </c>
      <c r="E4">
        <v>87.061999999999998</v>
      </c>
      <c r="F4" s="30">
        <v>3</v>
      </c>
    </row>
    <row r="5" spans="1:8">
      <c r="A5">
        <v>270.7</v>
      </c>
      <c r="B5">
        <v>752.25</v>
      </c>
      <c r="C5">
        <v>153.5</v>
      </c>
      <c r="D5">
        <v>5.6</v>
      </c>
      <c r="E5">
        <v>127.815</v>
      </c>
      <c r="F5" s="30">
        <v>4</v>
      </c>
    </row>
    <row r="6" spans="1:8">
      <c r="A6">
        <v>180.74100000000001</v>
      </c>
      <c r="B6">
        <v>762.41000000000008</v>
      </c>
      <c r="C6">
        <v>155.69999999999999</v>
      </c>
      <c r="D6">
        <v>5.5</v>
      </c>
      <c r="E6">
        <v>87.375</v>
      </c>
      <c r="F6" s="30">
        <v>5</v>
      </c>
    </row>
    <row r="7" spans="1:8">
      <c r="A7">
        <v>202.76300000000001</v>
      </c>
      <c r="B7">
        <v>777.66000000000008</v>
      </c>
      <c r="C7">
        <v>156.69999999999999</v>
      </c>
      <c r="D7">
        <v>5.3</v>
      </c>
      <c r="E7">
        <v>95.881</v>
      </c>
      <c r="F7" s="30">
        <v>6</v>
      </c>
    </row>
    <row r="8" spans="1:8">
      <c r="A8">
        <v>210.98500000000001</v>
      </c>
      <c r="B8">
        <v>786.62</v>
      </c>
      <c r="C8">
        <v>157.80000000000001</v>
      </c>
      <c r="D8">
        <v>5.2</v>
      </c>
      <c r="E8">
        <v>96.700999999999993</v>
      </c>
      <c r="F8" s="30">
        <v>7</v>
      </c>
    </row>
    <row r="9" spans="1:8">
      <c r="A9">
        <v>317.61900000000003</v>
      </c>
      <c r="B9">
        <v>800.04</v>
      </c>
      <c r="C9">
        <v>158.6</v>
      </c>
      <c r="D9">
        <v>5.4</v>
      </c>
      <c r="E9">
        <v>142.45699999999999</v>
      </c>
      <c r="F9" s="30">
        <v>8</v>
      </c>
    </row>
    <row r="10" spans="1:8">
      <c r="A10">
        <v>199.69900000000001</v>
      </c>
      <c r="B10">
        <v>811.38</v>
      </c>
      <c r="C10">
        <v>160</v>
      </c>
      <c r="D10">
        <v>5.2</v>
      </c>
      <c r="E10">
        <v>93.444999999999993</v>
      </c>
      <c r="F10" s="30">
        <v>9</v>
      </c>
    </row>
    <row r="11" spans="1:8">
      <c r="A11">
        <v>217.149</v>
      </c>
      <c r="B11">
        <v>825.04</v>
      </c>
      <c r="C11">
        <v>160.30000000000001</v>
      </c>
      <c r="D11">
        <v>5</v>
      </c>
      <c r="E11">
        <v>100.52200000000001</v>
      </c>
      <c r="F11" s="30">
        <v>10</v>
      </c>
    </row>
    <row r="12" spans="1:8">
      <c r="A12">
        <v>233.07400000000001</v>
      </c>
      <c r="B12">
        <v>838.18999999999994</v>
      </c>
      <c r="C12">
        <v>161.19999999999999</v>
      </c>
      <c r="D12">
        <v>4.9000000000000004</v>
      </c>
      <c r="E12">
        <v>106.19499999999999</v>
      </c>
      <c r="F12" s="30">
        <v>11</v>
      </c>
    </row>
    <row r="13" spans="1:8">
      <c r="A13">
        <v>357.69400000000002</v>
      </c>
      <c r="B13">
        <v>847.12000000000012</v>
      </c>
      <c r="C13">
        <v>161.30000000000001</v>
      </c>
      <c r="D13">
        <v>4.7</v>
      </c>
      <c r="E13">
        <v>153.24600000000001</v>
      </c>
      <c r="F13" s="30">
        <v>12</v>
      </c>
    </row>
    <row r="14" spans="1:8">
      <c r="A14">
        <v>226.15899999999999</v>
      </c>
      <c r="B14">
        <v>858.67000000000007</v>
      </c>
      <c r="C14">
        <v>162.19999999999999</v>
      </c>
      <c r="D14">
        <v>4.7</v>
      </c>
      <c r="E14">
        <v>105.151</v>
      </c>
      <c r="F14" s="30">
        <v>13</v>
      </c>
    </row>
    <row r="15" spans="1:8">
      <c r="A15">
        <v>247.72200000000001</v>
      </c>
      <c r="B15">
        <v>865.79</v>
      </c>
      <c r="C15">
        <v>163</v>
      </c>
      <c r="D15">
        <v>4.5</v>
      </c>
      <c r="E15">
        <v>112.036</v>
      </c>
      <c r="F15" s="30">
        <v>14</v>
      </c>
    </row>
    <row r="16" spans="1:8">
      <c r="A16">
        <v>252.56</v>
      </c>
      <c r="B16">
        <v>878.95</v>
      </c>
      <c r="C16">
        <v>163.6</v>
      </c>
      <c r="D16">
        <v>4.5999999999999996</v>
      </c>
      <c r="E16">
        <v>113.968</v>
      </c>
      <c r="F16" s="30">
        <v>15</v>
      </c>
    </row>
    <row r="17" spans="1:6">
      <c r="A17">
        <v>422.803</v>
      </c>
      <c r="B17">
        <v>895.37999999999988</v>
      </c>
      <c r="C17">
        <v>163.9</v>
      </c>
      <c r="D17">
        <v>4.4000000000000004</v>
      </c>
      <c r="E17">
        <v>183.792</v>
      </c>
      <c r="F17" s="30">
        <v>16</v>
      </c>
    </row>
    <row r="18" spans="1:6">
      <c r="A18">
        <v>272.27699999999999</v>
      </c>
      <c r="B18">
        <v>906.66000000000008</v>
      </c>
      <c r="C18">
        <v>165</v>
      </c>
      <c r="D18">
        <v>4.2</v>
      </c>
      <c r="E18">
        <v>123.98099999999999</v>
      </c>
      <c r="F18" s="30">
        <v>17</v>
      </c>
    </row>
    <row r="19" spans="1:6">
      <c r="A19">
        <v>307.06700000000001</v>
      </c>
      <c r="B19">
        <v>917.41000000000008</v>
      </c>
      <c r="C19">
        <v>166.2</v>
      </c>
      <c r="D19">
        <v>4.3</v>
      </c>
      <c r="E19">
        <v>132.03</v>
      </c>
      <c r="F19" s="30">
        <v>18</v>
      </c>
    </row>
    <row r="20" spans="1:6">
      <c r="A20">
        <v>322.70600000000002</v>
      </c>
      <c r="B20">
        <v>931.35</v>
      </c>
      <c r="C20">
        <v>167.9</v>
      </c>
      <c r="D20">
        <v>4.2</v>
      </c>
      <c r="E20">
        <v>141.21600000000001</v>
      </c>
      <c r="F20" s="30">
        <v>19</v>
      </c>
    </row>
    <row r="21" spans="1:6">
      <c r="A21">
        <v>509.80700000000002</v>
      </c>
      <c r="B21">
        <v>951.95</v>
      </c>
      <c r="C21">
        <v>168.3</v>
      </c>
      <c r="D21">
        <v>4</v>
      </c>
      <c r="E21">
        <v>210.785</v>
      </c>
      <c r="F21" s="30">
        <v>20</v>
      </c>
    </row>
    <row r="22" spans="1:6">
      <c r="A22">
        <v>343.25200000000001</v>
      </c>
      <c r="B22">
        <v>962.93999999999994</v>
      </c>
      <c r="C22">
        <v>171.2</v>
      </c>
      <c r="D22">
        <v>4</v>
      </c>
      <c r="E22">
        <v>147.73400000000001</v>
      </c>
      <c r="F22" s="30">
        <v>21</v>
      </c>
    </row>
    <row r="23" spans="1:6">
      <c r="A23">
        <v>371.97699999999998</v>
      </c>
      <c r="B23">
        <v>982.28</v>
      </c>
      <c r="C23">
        <v>172.4</v>
      </c>
      <c r="D23">
        <v>4</v>
      </c>
      <c r="E23">
        <v>151.27199999999999</v>
      </c>
      <c r="F23" s="30">
        <v>22</v>
      </c>
    </row>
    <row r="24" spans="1:6">
      <c r="A24">
        <v>369.73599999999999</v>
      </c>
      <c r="B24">
        <v>986.21</v>
      </c>
      <c r="C24">
        <v>173.7</v>
      </c>
      <c r="D24">
        <v>4</v>
      </c>
      <c r="E24">
        <v>154.37</v>
      </c>
      <c r="F24" s="30">
        <v>23</v>
      </c>
    </row>
    <row r="25" spans="1:6">
      <c r="A25">
        <v>523.09100000000001</v>
      </c>
      <c r="B25">
        <v>995.36</v>
      </c>
      <c r="C25">
        <v>174</v>
      </c>
      <c r="D25">
        <v>3.9</v>
      </c>
      <c r="E25">
        <v>266.26600000000002</v>
      </c>
      <c r="F25" s="30">
        <v>24</v>
      </c>
    </row>
    <row r="26" spans="1:6">
      <c r="A26">
        <v>336.40100000000001</v>
      </c>
      <c r="B26">
        <v>1002.4799999999999</v>
      </c>
      <c r="C26">
        <v>176.2</v>
      </c>
      <c r="D26">
        <v>4.3</v>
      </c>
      <c r="E26">
        <v>146.261</v>
      </c>
      <c r="F26" s="30">
        <v>25</v>
      </c>
    </row>
    <row r="27" spans="1:6">
      <c r="A27">
        <v>371.30099999999999</v>
      </c>
      <c r="B27">
        <v>1008.82</v>
      </c>
      <c r="C27">
        <v>178</v>
      </c>
      <c r="D27">
        <v>4.5</v>
      </c>
      <c r="E27">
        <v>155.43</v>
      </c>
      <c r="F27" s="30">
        <v>26</v>
      </c>
    </row>
    <row r="28" spans="1:6">
      <c r="A28">
        <v>373.07400000000001</v>
      </c>
      <c r="B28">
        <v>1009.6200000000001</v>
      </c>
      <c r="C28">
        <v>178.3</v>
      </c>
      <c r="D28">
        <v>5</v>
      </c>
      <c r="E28">
        <v>140.23500000000001</v>
      </c>
      <c r="F28" s="30">
        <v>27</v>
      </c>
    </row>
    <row r="29" spans="1:6" ht="16" thickBot="1">
      <c r="A29" s="3">
        <v>535.75900000000001</v>
      </c>
      <c r="B29" s="3">
        <v>1019.39</v>
      </c>
      <c r="C29" s="3">
        <v>176.7</v>
      </c>
      <c r="D29" s="3">
        <v>5.7</v>
      </c>
      <c r="E29" s="3">
        <v>221.13200000000001</v>
      </c>
      <c r="F29" s="31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B2" sqref="B2"/>
    </sheetView>
  </sheetViews>
  <sheetFormatPr baseColWidth="10" defaultColWidth="8.83203125" defaultRowHeight="15"/>
  <cols>
    <col min="1" max="1" width="13.5" customWidth="1"/>
    <col min="2" max="2" width="12.1640625" customWidth="1"/>
    <col min="3" max="3" width="15.6640625" customWidth="1"/>
    <col min="4" max="4" width="13.33203125" customWidth="1"/>
    <col min="5" max="5" width="15.5" customWidth="1"/>
    <col min="6" max="6" width="11.6640625" customWidth="1"/>
    <col min="7" max="7" width="20.1640625" customWidth="1"/>
    <col min="8" max="8" width="18.5" customWidth="1"/>
    <col min="9" max="9" width="16.1640625" bestFit="1" customWidth="1"/>
    <col min="10" max="10" width="22" bestFit="1" customWidth="1"/>
    <col min="11" max="11" width="17.1640625" customWidth="1"/>
  </cols>
  <sheetData>
    <row r="1" spans="1:12" ht="21" thickBot="1">
      <c r="A1" s="4" t="s">
        <v>13</v>
      </c>
      <c r="B1" s="5"/>
      <c r="C1" s="4" t="s">
        <v>14</v>
      </c>
      <c r="D1" s="6"/>
      <c r="E1" s="6"/>
      <c r="F1" s="6"/>
      <c r="G1" s="6"/>
      <c r="H1" s="6"/>
      <c r="I1" s="5"/>
      <c r="J1" s="5"/>
      <c r="K1" s="5"/>
      <c r="L1" s="7"/>
    </row>
    <row r="2" spans="1:12" ht="22" thickBot="1">
      <c r="A2" s="8" t="s">
        <v>5</v>
      </c>
      <c r="B2" s="8" t="s">
        <v>0</v>
      </c>
      <c r="C2" s="4" t="s">
        <v>15</v>
      </c>
      <c r="D2" s="6"/>
      <c r="E2" s="6"/>
      <c r="F2" s="6"/>
      <c r="G2" s="6"/>
      <c r="H2" s="6"/>
      <c r="I2" s="5"/>
      <c r="J2" s="5"/>
      <c r="K2" s="5"/>
      <c r="L2" s="7"/>
    </row>
    <row r="3" spans="1:12" ht="22" thickBot="1">
      <c r="A3" s="8" t="s">
        <v>8</v>
      </c>
      <c r="B3" s="9">
        <v>336.40100000000001</v>
      </c>
      <c r="C3" s="4" t="s">
        <v>16</v>
      </c>
      <c r="D3" s="6"/>
      <c r="E3" s="6"/>
      <c r="F3" s="6"/>
      <c r="G3" s="6"/>
      <c r="H3" s="6"/>
      <c r="I3" s="5"/>
      <c r="J3" s="5"/>
      <c r="K3" s="5"/>
      <c r="L3" s="7"/>
    </row>
    <row r="4" spans="1:12" ht="22" thickBot="1">
      <c r="A4" s="8" t="s">
        <v>9</v>
      </c>
      <c r="B4" s="9">
        <v>371.30099999999999</v>
      </c>
      <c r="C4" s="10" t="s">
        <v>17</v>
      </c>
      <c r="D4" s="6"/>
      <c r="E4" s="6"/>
      <c r="F4" s="6"/>
      <c r="G4" s="6"/>
      <c r="H4" s="6"/>
      <c r="I4" s="5"/>
      <c r="J4" s="5"/>
      <c r="K4" s="5"/>
      <c r="L4" s="7"/>
    </row>
    <row r="5" spans="1:12" ht="22" thickBot="1">
      <c r="A5" s="8" t="s">
        <v>10</v>
      </c>
      <c r="B5" s="9">
        <v>373.07400000000001</v>
      </c>
      <c r="C5" s="11" t="s">
        <v>18</v>
      </c>
      <c r="D5" s="5"/>
      <c r="E5" s="5"/>
      <c r="F5" s="5"/>
      <c r="G5" s="5"/>
      <c r="H5" s="5"/>
      <c r="I5" s="5"/>
      <c r="J5" s="5"/>
      <c r="K5" s="5"/>
      <c r="L5" s="7"/>
    </row>
    <row r="6" spans="1:12" ht="22" thickBot="1">
      <c r="A6" s="8" t="s">
        <v>11</v>
      </c>
      <c r="B6" s="9">
        <v>535.75900000000001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  <c r="I6" s="12" t="s">
        <v>25</v>
      </c>
      <c r="J6" s="13" t="s">
        <v>26</v>
      </c>
      <c r="K6" s="13" t="s">
        <v>27</v>
      </c>
      <c r="L6" s="7"/>
    </row>
    <row r="7" spans="1:12" ht="22" thickBot="1">
      <c r="A7" s="8" t="s">
        <v>8</v>
      </c>
      <c r="B7" s="14">
        <v>347.12900000000002</v>
      </c>
      <c r="C7" s="15">
        <f>B6</f>
        <v>535.75900000000001</v>
      </c>
      <c r="D7" s="15">
        <f>B7-C7</f>
        <v>-188.63</v>
      </c>
      <c r="E7" s="15">
        <f>D7/B$16</f>
        <v>-1.8838792152084571</v>
      </c>
      <c r="F7" s="15">
        <f>ABS(E7)</f>
        <v>1.8838792152084571</v>
      </c>
      <c r="G7" s="15">
        <f>D7/B7</f>
        <v>-0.54340029211042573</v>
      </c>
      <c r="H7" s="15">
        <f>ABS(D7)/B7</f>
        <v>0.54340029211042573</v>
      </c>
      <c r="I7" s="15">
        <f>ABS(D7)</f>
        <v>188.63</v>
      </c>
      <c r="J7" s="15">
        <f>D7*D7</f>
        <v>35581.276899999997</v>
      </c>
      <c r="K7" s="15">
        <f>ABS(B7-B6)</f>
        <v>188.63</v>
      </c>
      <c r="L7" s="7"/>
    </row>
    <row r="8" spans="1:12" ht="22" thickBot="1">
      <c r="A8" s="8" t="s">
        <v>9</v>
      </c>
      <c r="B8" s="9">
        <v>374.42700000000002</v>
      </c>
      <c r="C8" s="15">
        <f>B7</f>
        <v>347.12900000000002</v>
      </c>
      <c r="D8" s="15">
        <f>B8-C8</f>
        <v>27.298000000000002</v>
      </c>
      <c r="E8" s="15">
        <f>D8/B$16</f>
        <v>0.27262967087292828</v>
      </c>
      <c r="F8" s="15">
        <f>ABS(E8)</f>
        <v>0.27262967087292828</v>
      </c>
      <c r="G8" s="15">
        <f>D8/B8</f>
        <v>7.2906067137252395E-2</v>
      </c>
      <c r="H8" s="15">
        <f>ABS(D8)/B8</f>
        <v>7.2906067137252395E-2</v>
      </c>
      <c r="I8" s="15">
        <f>ABS(D8)</f>
        <v>27.298000000000002</v>
      </c>
      <c r="J8" s="15">
        <f>D8*D8</f>
        <v>745.18080400000008</v>
      </c>
      <c r="K8" s="15">
        <f>ABS(B8-B7)</f>
        <v>27.298000000000002</v>
      </c>
      <c r="L8" s="7"/>
    </row>
    <row r="9" spans="1:12" ht="22" thickBot="1">
      <c r="A9" s="8" t="s">
        <v>10</v>
      </c>
      <c r="B9" s="9">
        <v>386.03300000000002</v>
      </c>
      <c r="C9" s="15">
        <f>B8</f>
        <v>374.42700000000002</v>
      </c>
      <c r="D9" s="15">
        <f>B9-C9</f>
        <v>11.605999999999995</v>
      </c>
      <c r="E9" s="15">
        <f>D9/B$16</f>
        <v>0.11591105429523058</v>
      </c>
      <c r="F9" s="15">
        <f>ABS(E9)</f>
        <v>0.11591105429523058</v>
      </c>
      <c r="G9" s="15">
        <f>D9/B9</f>
        <v>3.0064787207311278E-2</v>
      </c>
      <c r="H9" s="15">
        <f>ABS(D9)/B9</f>
        <v>3.0064787207311278E-2</v>
      </c>
      <c r="I9" s="15">
        <f>ABS(D9)</f>
        <v>11.605999999999995</v>
      </c>
      <c r="J9" s="15">
        <f>D9*D9</f>
        <v>134.69923599999987</v>
      </c>
      <c r="K9" s="15">
        <f>ABS(B9-B8)</f>
        <v>11.605999999999995</v>
      </c>
      <c r="L9" s="7"/>
    </row>
    <row r="10" spans="1:12" ht="22" thickBot="1">
      <c r="A10" s="8" t="s">
        <v>11</v>
      </c>
      <c r="B10" s="9">
        <v>559.01300000000003</v>
      </c>
      <c r="C10" s="15">
        <f>B9</f>
        <v>386.03300000000002</v>
      </c>
      <c r="D10" s="15">
        <f>B10-C10</f>
        <v>172.98000000000002</v>
      </c>
      <c r="E10" s="15">
        <f>D10/B$16</f>
        <v>1.7275800596233841</v>
      </c>
      <c r="F10" s="15">
        <f>ABS(E10)</f>
        <v>1.7275800596233841</v>
      </c>
      <c r="G10" s="15">
        <f>D10/B10</f>
        <v>0.30943824204446052</v>
      </c>
      <c r="H10" s="15">
        <f>ABS(D10)/B10</f>
        <v>0.30943824204446052</v>
      </c>
      <c r="I10" s="15">
        <f>ABS(D10)</f>
        <v>172.98000000000002</v>
      </c>
      <c r="J10" s="15">
        <f>D10*D10</f>
        <v>29922.080400000006</v>
      </c>
      <c r="K10" s="15">
        <f>ABS(B10-B9)</f>
        <v>172.98000000000002</v>
      </c>
      <c r="L10" s="7"/>
    </row>
    <row r="11" spans="1:12" ht="21" thickBot="1">
      <c r="A11" s="5"/>
      <c r="B11" s="16"/>
      <c r="C11" s="17" t="s">
        <v>28</v>
      </c>
      <c r="D11" s="18">
        <f>SUM(D7:D10)</f>
        <v>23.254000000000019</v>
      </c>
      <c r="E11" s="19"/>
      <c r="F11" s="19">
        <f>SUM(F7:F10)</f>
        <v>4</v>
      </c>
      <c r="G11" s="17"/>
      <c r="H11" s="17"/>
      <c r="I11" s="19">
        <f>ABS(D11)</f>
        <v>23.254000000000019</v>
      </c>
      <c r="J11" s="19">
        <f>D11*D11</f>
        <v>540.7485160000009</v>
      </c>
      <c r="K11" s="5">
        <f>AVERAGE(K7:K10)</f>
        <v>100.1285</v>
      </c>
      <c r="L11" s="7"/>
    </row>
    <row r="12" spans="1:12" ht="21" thickBot="1">
      <c r="A12" s="59" t="s">
        <v>29</v>
      </c>
      <c r="B12" s="60"/>
      <c r="C12" s="5" t="s">
        <v>30</v>
      </c>
      <c r="D12" s="20">
        <f>SUM(G7:G10)/B13</f>
        <v>-3.2747798930350389E-2</v>
      </c>
      <c r="E12" s="5"/>
      <c r="F12" s="5"/>
      <c r="H12" s="21"/>
      <c r="I12" s="5"/>
      <c r="J12" s="5"/>
      <c r="K12" s="5"/>
      <c r="L12" s="7"/>
    </row>
    <row r="13" spans="1:12" ht="21" thickBot="1">
      <c r="A13" s="5"/>
      <c r="B13" s="5">
        <f>COUNTA(B7:B10)</f>
        <v>4</v>
      </c>
      <c r="C13" s="5" t="s">
        <v>31</v>
      </c>
      <c r="D13" s="41">
        <f>SUM(H7:H10)/B13</f>
        <v>0.23895234712486246</v>
      </c>
      <c r="E13" s="5"/>
      <c r="F13" s="5"/>
      <c r="G13" s="21"/>
      <c r="I13" s="5"/>
      <c r="J13" s="5"/>
      <c r="K13" s="5"/>
      <c r="L13" s="7"/>
    </row>
    <row r="14" spans="1:12" ht="21" thickBot="1">
      <c r="A14" s="5" t="s">
        <v>32</v>
      </c>
      <c r="B14" s="22">
        <f>AVERAGE(B7:B10)</f>
        <v>416.65049999999997</v>
      </c>
      <c r="C14" s="5" t="s">
        <v>33</v>
      </c>
      <c r="D14" s="5">
        <f>SUM(I7:I10)/B13</f>
        <v>100.1285</v>
      </c>
      <c r="E14" s="5"/>
      <c r="F14" s="5"/>
      <c r="G14" s="5"/>
      <c r="H14" s="5"/>
      <c r="J14" s="5"/>
      <c r="K14" s="5"/>
      <c r="L14" s="7"/>
    </row>
    <row r="15" spans="1:12" ht="20">
      <c r="A15" s="5" t="s">
        <v>34</v>
      </c>
      <c r="B15" s="22">
        <f>(_xlfn.STDEV.S(B7:B10))*(_xlfn.STDEV.S(B7:B10))</f>
        <v>9273.5252090000631</v>
      </c>
      <c r="C15" s="23" t="s">
        <v>35</v>
      </c>
      <c r="D15" s="24">
        <f>SUM(J7:J10)/(B13)</f>
        <v>16595.809335000002</v>
      </c>
      <c r="E15" s="5"/>
      <c r="F15" s="5"/>
      <c r="G15" s="5"/>
      <c r="H15" s="5"/>
      <c r="I15" s="5"/>
      <c r="J15" s="5"/>
      <c r="K15" s="5"/>
      <c r="L15" s="7"/>
    </row>
    <row r="16" spans="1:12" ht="20">
      <c r="A16" s="5" t="s">
        <v>36</v>
      </c>
      <c r="B16" s="5">
        <f>K11</f>
        <v>100.1285</v>
      </c>
      <c r="C16" s="25" t="s">
        <v>37</v>
      </c>
      <c r="D16" s="26">
        <f>F11/B13</f>
        <v>1</v>
      </c>
      <c r="E16" s="27"/>
      <c r="F16" s="27"/>
      <c r="G16" s="5"/>
      <c r="H16" s="5"/>
      <c r="I16" s="5"/>
      <c r="J16" s="5"/>
      <c r="K16" s="5"/>
      <c r="L16" s="7"/>
    </row>
    <row r="17" spans="1:12" ht="20">
      <c r="A17" s="5"/>
      <c r="B17" s="5"/>
      <c r="C17" s="25" t="s">
        <v>38</v>
      </c>
      <c r="D17" s="26">
        <f>SQRT(D15)</f>
        <v>128.82472330651441</v>
      </c>
      <c r="E17" s="5"/>
      <c r="F17" s="5"/>
      <c r="G17" s="5"/>
      <c r="H17" s="5"/>
      <c r="I17" s="5"/>
      <c r="J17" s="5"/>
      <c r="K17" s="5"/>
      <c r="L17" s="7"/>
    </row>
    <row r="18" spans="1:12" ht="20">
      <c r="A18" s="5"/>
      <c r="B18" s="5"/>
      <c r="C18" s="25" t="s">
        <v>39</v>
      </c>
      <c r="D18" s="26">
        <f>D15/B15</f>
        <v>1.7895901462470365</v>
      </c>
      <c r="E18" s="5"/>
      <c r="F18" s="5"/>
      <c r="G18" s="5"/>
      <c r="H18" s="5"/>
      <c r="I18" s="5"/>
      <c r="J18" s="5"/>
      <c r="K18" s="5"/>
      <c r="L18" s="7"/>
    </row>
    <row r="19" spans="1:12" ht="21" thickBot="1">
      <c r="A19" s="5"/>
      <c r="B19" s="5"/>
      <c r="C19" s="28" t="s">
        <v>40</v>
      </c>
      <c r="D19" s="42">
        <f>D17/B14</f>
        <v>0.30919133255933795</v>
      </c>
      <c r="E19" s="5"/>
      <c r="F19" s="5"/>
      <c r="G19" s="5"/>
      <c r="H19" s="5"/>
      <c r="I19" s="5"/>
      <c r="J19" s="5"/>
      <c r="K19" s="5"/>
      <c r="L19" s="7"/>
    </row>
  </sheetData>
  <mergeCells count="1"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7CC3-53A5-4481-91AA-FFE2C88D8B11}">
  <dimension ref="A1:L19"/>
  <sheetViews>
    <sheetView workbookViewId="0">
      <selection activeCell="B3" sqref="B3:B10"/>
    </sheetView>
  </sheetViews>
  <sheetFormatPr baseColWidth="10" defaultColWidth="8.83203125" defaultRowHeight="15"/>
  <cols>
    <col min="1" max="1" width="13.5" customWidth="1"/>
    <col min="2" max="2" width="14.5" customWidth="1"/>
    <col min="3" max="3" width="15.6640625" customWidth="1"/>
    <col min="4" max="4" width="13.33203125" customWidth="1"/>
    <col min="5" max="5" width="15.5" customWidth="1"/>
    <col min="6" max="6" width="11.6640625" customWidth="1"/>
    <col min="7" max="7" width="20.1640625" customWidth="1"/>
    <col min="8" max="8" width="18.5" customWidth="1"/>
    <col min="9" max="9" width="16.1640625" bestFit="1" customWidth="1"/>
    <col min="10" max="10" width="22" bestFit="1" customWidth="1"/>
    <col min="11" max="11" width="17.1640625" customWidth="1"/>
  </cols>
  <sheetData>
    <row r="1" spans="1:12" ht="21" thickBot="1">
      <c r="A1" s="4"/>
      <c r="B1" s="5"/>
      <c r="C1" s="4" t="s">
        <v>14</v>
      </c>
      <c r="D1" s="6"/>
      <c r="E1" s="6"/>
      <c r="F1" s="6"/>
      <c r="G1" s="6"/>
      <c r="H1" s="6"/>
      <c r="I1" s="5"/>
      <c r="J1" s="5"/>
      <c r="K1" s="5"/>
      <c r="L1" s="7"/>
    </row>
    <row r="2" spans="1:12" ht="22" thickBot="1">
      <c r="A2" s="8" t="s">
        <v>5</v>
      </c>
      <c r="B2" s="8" t="s">
        <v>0</v>
      </c>
      <c r="C2" s="4" t="s">
        <v>15</v>
      </c>
      <c r="D2" s="6"/>
      <c r="E2" s="6"/>
      <c r="F2" s="6"/>
      <c r="G2" s="6"/>
      <c r="H2" s="6"/>
      <c r="I2" s="5"/>
      <c r="J2" s="5"/>
      <c r="K2" s="5"/>
      <c r="L2" s="7"/>
    </row>
    <row r="3" spans="1:12" ht="22" thickBot="1">
      <c r="A3" s="8" t="s">
        <v>8</v>
      </c>
      <c r="B3" s="9">
        <v>336.40100000000001</v>
      </c>
      <c r="C3" s="4" t="s">
        <v>16</v>
      </c>
      <c r="D3" s="6"/>
      <c r="E3" s="6"/>
      <c r="F3" s="6"/>
      <c r="G3" s="6"/>
      <c r="H3" s="6"/>
      <c r="I3" s="5"/>
      <c r="J3" s="5"/>
      <c r="K3" s="5"/>
      <c r="L3" s="7"/>
    </row>
    <row r="4" spans="1:12" ht="22" thickBot="1">
      <c r="A4" s="8" t="s">
        <v>9</v>
      </c>
      <c r="B4" s="9">
        <v>371.30099999999999</v>
      </c>
      <c r="C4" s="10" t="s">
        <v>17</v>
      </c>
      <c r="D4" s="6"/>
      <c r="E4" s="6"/>
      <c r="F4" s="6"/>
      <c r="G4" s="6"/>
      <c r="H4" s="6"/>
      <c r="I4" s="5"/>
      <c r="J4" s="5"/>
      <c r="K4" s="5"/>
      <c r="L4" s="7"/>
    </row>
    <row r="5" spans="1:12" ht="22" thickBot="1">
      <c r="A5" s="8" t="s">
        <v>10</v>
      </c>
      <c r="B5" s="9">
        <v>373.07400000000001</v>
      </c>
      <c r="C5" s="11" t="s">
        <v>18</v>
      </c>
      <c r="D5" s="5"/>
      <c r="E5" s="5"/>
      <c r="F5" s="5"/>
      <c r="G5" s="5"/>
      <c r="H5" s="5"/>
      <c r="I5" s="5"/>
      <c r="J5" s="5"/>
      <c r="K5" s="5"/>
      <c r="L5" s="7"/>
    </row>
    <row r="6" spans="1:12" ht="22" thickBot="1">
      <c r="A6" s="8" t="s">
        <v>11</v>
      </c>
      <c r="B6" s="9">
        <v>535.75900000000001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  <c r="I6" s="12" t="s">
        <v>25</v>
      </c>
      <c r="J6" s="13" t="s">
        <v>26</v>
      </c>
      <c r="K6" s="13" t="s">
        <v>27</v>
      </c>
      <c r="L6" s="7"/>
    </row>
    <row r="7" spans="1:12" ht="22" thickBot="1">
      <c r="A7" s="8" t="s">
        <v>8</v>
      </c>
      <c r="B7" s="14">
        <v>347.12900000000002</v>
      </c>
      <c r="C7" s="15"/>
      <c r="D7" s="15">
        <f>B7-C7</f>
        <v>347.12900000000002</v>
      </c>
      <c r="E7" s="15">
        <f>D7/B$16</f>
        <v>3.4668351168748162</v>
      </c>
      <c r="F7" s="15">
        <f>ABS(E7)</f>
        <v>3.4668351168748162</v>
      </c>
      <c r="G7" s="15">
        <f>D7/B7</f>
        <v>1</v>
      </c>
      <c r="H7" s="15">
        <f>ABS(D7)/B7</f>
        <v>1</v>
      </c>
      <c r="I7" s="15">
        <f>ABS(D7)</f>
        <v>347.12900000000002</v>
      </c>
      <c r="J7" s="15">
        <f>D7*D7</f>
        <v>120498.54264100001</v>
      </c>
      <c r="K7" s="15">
        <f>ABS(B7-B6)</f>
        <v>188.63</v>
      </c>
      <c r="L7" s="7"/>
    </row>
    <row r="8" spans="1:12" ht="22" thickBot="1">
      <c r="A8" s="8" t="s">
        <v>9</v>
      </c>
      <c r="B8" s="9">
        <v>374.42700000000002</v>
      </c>
      <c r="C8" s="15"/>
      <c r="D8" s="15">
        <f>B8-C8</f>
        <v>374.42700000000002</v>
      </c>
      <c r="E8" s="15">
        <f>D8/B$16</f>
        <v>3.7394647877477443</v>
      </c>
      <c r="F8" s="15">
        <f>ABS(E8)</f>
        <v>3.7394647877477443</v>
      </c>
      <c r="G8" s="15">
        <f>D8/B8</f>
        <v>1</v>
      </c>
      <c r="H8" s="15">
        <f>ABS(D8)/B8</f>
        <v>1</v>
      </c>
      <c r="I8" s="15">
        <f>ABS(D8)</f>
        <v>374.42700000000002</v>
      </c>
      <c r="J8" s="15">
        <f>D8*D8</f>
        <v>140195.57832900001</v>
      </c>
      <c r="K8" s="15">
        <f>ABS(B8-B7)</f>
        <v>27.298000000000002</v>
      </c>
      <c r="L8" s="7"/>
    </row>
    <row r="9" spans="1:12" ht="22" thickBot="1">
      <c r="A9" s="8" t="s">
        <v>10</v>
      </c>
      <c r="B9" s="9">
        <v>386.03300000000002</v>
      </c>
      <c r="C9" s="15"/>
      <c r="D9" s="15">
        <f>B9-C9</f>
        <v>386.03300000000002</v>
      </c>
      <c r="E9" s="15">
        <f>D9/B$16</f>
        <v>3.8553758420429749</v>
      </c>
      <c r="F9" s="15">
        <f>ABS(E9)</f>
        <v>3.8553758420429749</v>
      </c>
      <c r="G9" s="15">
        <f>D9/B9</f>
        <v>1</v>
      </c>
      <c r="H9" s="15">
        <f>ABS(D9)/B9</f>
        <v>1</v>
      </c>
      <c r="I9" s="15">
        <f>ABS(D9)</f>
        <v>386.03300000000002</v>
      </c>
      <c r="J9" s="15">
        <f>D9*D9</f>
        <v>149021.47708900002</v>
      </c>
      <c r="K9" s="15">
        <f>ABS(B9-B8)</f>
        <v>11.605999999999995</v>
      </c>
      <c r="L9" s="7"/>
    </row>
    <row r="10" spans="1:12" ht="22" thickBot="1">
      <c r="A10" s="8" t="s">
        <v>11</v>
      </c>
      <c r="B10" s="9">
        <v>559.01300000000003</v>
      </c>
      <c r="C10" s="15"/>
      <c r="D10" s="15">
        <f>B10-C10</f>
        <v>559.01300000000003</v>
      </c>
      <c r="E10" s="15">
        <f>D10/B$16</f>
        <v>5.5829559016663586</v>
      </c>
      <c r="F10" s="15">
        <f>ABS(E10)</f>
        <v>5.5829559016663586</v>
      </c>
      <c r="G10" s="15">
        <f>D10/B10</f>
        <v>1</v>
      </c>
      <c r="H10" s="15">
        <f>ABS(D10)/B10</f>
        <v>1</v>
      </c>
      <c r="I10" s="15">
        <f>ABS(D10)</f>
        <v>559.01300000000003</v>
      </c>
      <c r="J10" s="15">
        <f>D10*D10</f>
        <v>312495.53416900005</v>
      </c>
      <c r="K10" s="15">
        <f>ABS(B10-B9)</f>
        <v>172.98000000000002</v>
      </c>
      <c r="L10" s="7"/>
    </row>
    <row r="11" spans="1:12" ht="21" thickBot="1">
      <c r="A11" s="5"/>
      <c r="B11" s="16"/>
      <c r="C11" s="17" t="s">
        <v>28</v>
      </c>
      <c r="D11" s="18">
        <f>SUM(D7:D10)</f>
        <v>1666.6019999999999</v>
      </c>
      <c r="E11" s="19"/>
      <c r="F11" s="19">
        <f>SUM(F7:F10)</f>
        <v>16.644631648331895</v>
      </c>
      <c r="G11" s="17"/>
      <c r="H11" s="17"/>
      <c r="I11" s="19">
        <f>ABS(D11)</f>
        <v>1666.6019999999999</v>
      </c>
      <c r="J11" s="19">
        <f>D11*D11</f>
        <v>2777562.2264039996</v>
      </c>
      <c r="K11" s="5">
        <f>AVERAGE(K7:K10)</f>
        <v>100.1285</v>
      </c>
      <c r="L11" s="7"/>
    </row>
    <row r="12" spans="1:12" ht="21" thickBot="1">
      <c r="A12" s="59" t="s">
        <v>29</v>
      </c>
      <c r="B12" s="60"/>
      <c r="C12" s="5" t="s">
        <v>30</v>
      </c>
      <c r="D12" s="20">
        <f>SUM(G7:G10)/B13</f>
        <v>1</v>
      </c>
      <c r="E12" s="5"/>
      <c r="F12" s="5"/>
      <c r="H12" s="21"/>
      <c r="I12" s="5"/>
      <c r="J12" s="5"/>
      <c r="K12" s="5"/>
      <c r="L12" s="7"/>
    </row>
    <row r="13" spans="1:12" ht="21" thickBot="1">
      <c r="A13" s="5"/>
      <c r="B13" s="5">
        <f>COUNTA(B7:B10)</f>
        <v>4</v>
      </c>
      <c r="C13" s="5" t="s">
        <v>31</v>
      </c>
      <c r="D13" s="41">
        <f>SUM(H7:H10)/B13</f>
        <v>1</v>
      </c>
      <c r="E13" s="5"/>
      <c r="F13" s="5"/>
      <c r="G13" s="21"/>
      <c r="I13" s="5"/>
      <c r="J13" s="5"/>
      <c r="K13" s="5"/>
      <c r="L13" s="7"/>
    </row>
    <row r="14" spans="1:12" ht="21" thickBot="1">
      <c r="A14" s="5" t="s">
        <v>32</v>
      </c>
      <c r="B14" s="22">
        <f>AVERAGE(B7:B10)</f>
        <v>416.65049999999997</v>
      </c>
      <c r="C14" s="5" t="s">
        <v>33</v>
      </c>
      <c r="D14" s="5">
        <f>SUM(I7:I10)/B13</f>
        <v>416.65049999999997</v>
      </c>
      <c r="E14" s="5"/>
      <c r="F14" s="5"/>
      <c r="G14" s="5"/>
      <c r="H14" s="5"/>
      <c r="J14" s="5"/>
      <c r="K14" s="5"/>
      <c r="L14" s="7"/>
    </row>
    <row r="15" spans="1:12" ht="20">
      <c r="A15" s="5" t="s">
        <v>34</v>
      </c>
      <c r="B15" s="22">
        <f>(_xlfn.STDEV.S(B7:B10))*(_xlfn.STDEV.S(B7:B10))</f>
        <v>9273.5252090000631</v>
      </c>
      <c r="C15" s="23" t="s">
        <v>35</v>
      </c>
      <c r="D15" s="24">
        <f>SUM(J7:J10)/(B13)</f>
        <v>180552.78305700002</v>
      </c>
      <c r="E15" s="5"/>
      <c r="F15" s="5"/>
      <c r="G15" s="5"/>
      <c r="H15" s="5"/>
      <c r="I15" s="5"/>
      <c r="J15" s="5"/>
      <c r="K15" s="5"/>
      <c r="L15" s="7"/>
    </row>
    <row r="16" spans="1:12" ht="20">
      <c r="A16" s="5" t="s">
        <v>36</v>
      </c>
      <c r="B16" s="5">
        <f>K11</f>
        <v>100.1285</v>
      </c>
      <c r="C16" s="25" t="s">
        <v>37</v>
      </c>
      <c r="D16" s="26">
        <f>F11/B13</f>
        <v>4.1611579120829738</v>
      </c>
      <c r="E16" s="27"/>
      <c r="F16" s="27"/>
      <c r="G16" s="5"/>
      <c r="H16" s="5"/>
      <c r="I16" s="5"/>
      <c r="J16" s="5"/>
      <c r="K16" s="5"/>
      <c r="L16" s="7"/>
    </row>
    <row r="17" spans="1:12" ht="20">
      <c r="A17" s="5"/>
      <c r="B17" s="5"/>
      <c r="C17" s="25" t="s">
        <v>38</v>
      </c>
      <c r="D17" s="26">
        <f>SQRT(D15)</f>
        <v>424.91503039666651</v>
      </c>
      <c r="E17" s="5"/>
      <c r="F17" s="5"/>
      <c r="G17" s="5"/>
      <c r="H17" s="5"/>
      <c r="I17" s="5"/>
      <c r="J17" s="5"/>
      <c r="K17" s="5"/>
      <c r="L17" s="7"/>
    </row>
    <row r="18" spans="1:12" ht="20">
      <c r="A18" s="5"/>
      <c r="B18" s="5"/>
      <c r="C18" s="25" t="s">
        <v>39</v>
      </c>
      <c r="D18" s="26">
        <f>D15/B15</f>
        <v>19.469703159028615</v>
      </c>
      <c r="E18" s="5"/>
      <c r="F18" s="5"/>
      <c r="G18" s="5"/>
      <c r="H18" s="5"/>
      <c r="I18" s="5"/>
      <c r="J18" s="5"/>
      <c r="K18" s="5"/>
      <c r="L18" s="7"/>
    </row>
    <row r="19" spans="1:12" ht="21" thickBot="1">
      <c r="A19" s="5"/>
      <c r="B19" s="5"/>
      <c r="C19" s="28" t="s">
        <v>40</v>
      </c>
      <c r="D19" s="42">
        <f>D17/B14</f>
        <v>1.0198356425749315</v>
      </c>
      <c r="E19" s="5"/>
      <c r="F19" s="5"/>
      <c r="G19" s="5"/>
      <c r="H19" s="5"/>
      <c r="I19" s="5"/>
      <c r="J19" s="5"/>
      <c r="K19" s="5"/>
      <c r="L19" s="7"/>
    </row>
  </sheetData>
  <mergeCells count="1">
    <mergeCell ref="A12:B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37188F-D53C-4E8A-A5BC-364BDACD96F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</vt:lpstr>
      <vt:lpstr>Case2</vt:lpstr>
      <vt:lpstr>Analysis</vt:lpstr>
      <vt:lpstr>SimpleNaive</vt:lpstr>
      <vt:lpstr>New</vt:lpstr>
    </vt:vector>
  </TitlesOfParts>
  <Company>Walla Walla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Mihail Motzev</cp:lastModifiedBy>
  <dcterms:created xsi:type="dcterms:W3CDTF">2012-06-04T00:03:54Z</dcterms:created>
  <dcterms:modified xsi:type="dcterms:W3CDTF">2020-07-23T15:44:01Z</dcterms:modified>
</cp:coreProperties>
</file>