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tra Family\Desktop\Nova pasta\"/>
    </mc:Choice>
  </mc:AlternateContent>
  <xr:revisionPtr revIDLastSave="0" documentId="13_ncr:1_{C155BA5A-D001-41B1-B1CE-E19FBC97927C}" xr6:coauthVersionLast="47" xr6:coauthVersionMax="47" xr10:uidLastSave="{00000000-0000-0000-0000-000000000000}"/>
  <bookViews>
    <workbookView xWindow="-120" yWindow="-120" windowWidth="20640" windowHeight="11040" tabRatio="0" xr2:uid="{23102C0B-EBCE-4A19-9E0E-DF55E65C8957}"/>
  </bookViews>
  <sheets>
    <sheet name="Simulador" sheetId="1" r:id="rId1"/>
    <sheet name="Tabela_Apoio" sheetId="2" r:id="rId2"/>
  </sheets>
  <definedNames>
    <definedName name="aporte">Simulador!$D$15</definedName>
    <definedName name="patrimonio">Simulador!$D$18</definedName>
    <definedName name="quantidade_anos">Simulador!$D$16</definedName>
    <definedName name="rendimento_carteira">Simulador!$D$11</definedName>
    <definedName name="salario">Simulador!$D$10</definedName>
    <definedName name="sugestao_investimento">Simulador!$D$12</definedName>
    <definedName name="taxa_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5" i="1"/>
  <c r="C35" i="1"/>
  <c r="D35" i="1" s="1"/>
  <c r="C36" i="1"/>
  <c r="C37" i="1"/>
  <c r="C38" i="1"/>
  <c r="C39" i="1"/>
  <c r="C34" i="1"/>
  <c r="I2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0" i="1"/>
  <c r="D36" i="1" l="1"/>
  <c r="D38" i="1"/>
  <c r="D37" i="1"/>
  <c r="D39" i="1"/>
  <c r="D34" i="1"/>
  <c r="D40" i="1" l="1"/>
  <c r="D12" i="1"/>
  <c r="C23" i="1"/>
  <c r="D23" i="1" s="1"/>
  <c r="C24" i="1"/>
  <c r="D24" i="1" s="1"/>
  <c r="C25" i="1"/>
  <c r="D25" i="1" s="1"/>
  <c r="C26" i="1"/>
  <c r="D26" i="1" s="1"/>
  <c r="C22" i="1"/>
  <c r="D22" i="1" s="1"/>
  <c r="D19" i="1"/>
</calcChain>
</file>

<file path=xl/sharedStrings.xml><?xml version="1.0" encoding="utf-8"?>
<sst xmlns="http://schemas.openxmlformats.org/spreadsheetml/2006/main" count="83" uniqueCount="46">
  <si>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</si>
  <si>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</si>
  <si>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</si>
  <si>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</si>
  <si>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</si>
  <si>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</si>
  <si>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Formula =VF(taxa de juros;tempo *12(multiplicando o valor de anos por 12 quantidade de mêses; valor de investimento*-1)</t>
  </si>
  <si>
    <t>Quanto em 2 anos?</t>
  </si>
  <si>
    <t>Quanto em 5 anos?</t>
  </si>
  <si>
    <t>Quanto em 10 anos?</t>
  </si>
  <si>
    <t>Quanto em 20 anos?</t>
  </si>
  <si>
    <t>Quanto em 30 anos?</t>
  </si>
  <si>
    <t>Cenário</t>
  </si>
  <si>
    <t>Rendimento</t>
  </si>
  <si>
    <t>Simulador de Patrimônio</t>
  </si>
  <si>
    <t>Simulador de Cenário</t>
  </si>
  <si>
    <t>Nesta tabela de Cenário foi feito o mesmo processo referente a tabela anterior com o ajuste apenas do periodo de tempo informado</t>
  </si>
  <si>
    <t>Salário</t>
  </si>
  <si>
    <t>Rendimento de Carteira</t>
  </si>
  <si>
    <t>Configurações</t>
  </si>
  <si>
    <t>Nomear Intervalos</t>
  </si>
  <si>
    <t>Para Nomear uma célula, no campo  em cima da coluna A que mostra a Célula selecionada, renomear a Célula</t>
  </si>
  <si>
    <t>Variáveis Globais está o salário Base com uma taxa de rendimento e uma sugestão de investimento que é referente a Salário*30%. Obs. A porcentagem pode ser outra</t>
  </si>
  <si>
    <t>PERFIL</t>
  </si>
  <si>
    <t>Moderado</t>
  </si>
  <si>
    <t>VALOR A SER INVESTDO POR MÊS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</si>
  <si>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</si>
  <si>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</si>
  <si>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</si>
  <si>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</si>
  <si>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</si>
  <si>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</si>
  <si>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</si>
  <si>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</si>
  <si>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</si>
  <si>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</si>
  <si>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Fundo de Investimentos</t>
  </si>
  <si>
    <t>CHAVE</t>
  </si>
  <si>
    <t>%</t>
  </si>
  <si>
    <t>Conservador</t>
  </si>
  <si>
    <t>Explicando a formula   =PROCV</t>
  </si>
  <si>
    <t>Após a  =Procv(seleciona Célula moderador;seleciona tabela;número da coluca que deseja encontrar no caso % que na formula fica número 4;FALSO</t>
  </si>
  <si>
    <t>Moderado-TIJOLO</t>
  </si>
  <si>
    <t>Sugestão de Investimento   (30%)</t>
  </si>
  <si>
    <t>SIMULADOR DE INVESTIMENTOS</t>
  </si>
  <si>
    <t>TOTAL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</si>
</sst>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7" borderId="0" xfId="0" applyFont="1" applyFill="1"/>
    <xf numFmtId="0" fontId="0" fillId="9" borderId="0" xfId="0" applyFill="1"/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8" fontId="9" fillId="9" borderId="11" xfId="0" applyNumberFormat="1" applyFont="1" applyFill="1" applyBorder="1" applyAlignment="1">
      <alignment horizontal="center"/>
    </xf>
    <xf numFmtId="8" fontId="9" fillId="9" borderId="6" xfId="0" applyNumberFormat="1" applyFont="1" applyFill="1" applyBorder="1" applyAlignment="1">
      <alignment horizontal="center"/>
    </xf>
    <xf numFmtId="8" fontId="9" fillId="9" borderId="12" xfId="0" applyNumberFormat="1" applyFont="1" applyFill="1" applyBorder="1" applyAlignment="1">
      <alignment horizontal="center"/>
    </xf>
    <xf numFmtId="8" fontId="9" fillId="9" borderId="8" xfId="0" applyNumberFormat="1" applyFont="1" applyFill="1" applyBorder="1" applyAlignment="1">
      <alignment horizontal="center"/>
    </xf>
    <xf numFmtId="8" fontId="9" fillId="9" borderId="13" xfId="0" applyNumberFormat="1" applyFont="1" applyFill="1" applyBorder="1" applyAlignment="1">
      <alignment horizontal="center"/>
    </xf>
    <xf numFmtId="8" fontId="9" fillId="9" borderId="10" xfId="0" applyNumberFormat="1" applyFont="1" applyFill="1" applyBorder="1" applyAlignment="1">
      <alignment horizontal="center"/>
    </xf>
    <xf numFmtId="164" fontId="9" fillId="0" borderId="6" xfId="1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0" fontId="5" fillId="5" borderId="8" xfId="2" applyNumberFormat="1" applyFont="1" applyFill="1" applyBorder="1" applyAlignment="1">
      <alignment horizontal="center"/>
    </xf>
    <xf numFmtId="8" fontId="6" fillId="3" borderId="8" xfId="0" applyNumberFormat="1" applyFont="1" applyFill="1" applyBorder="1" applyAlignment="1">
      <alignment horizontal="center"/>
    </xf>
    <xf numFmtId="8" fontId="6" fillId="3" borderId="10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9" fillId="9" borderId="5" xfId="0" applyFont="1" applyFill="1" applyBorder="1" applyAlignment="1">
      <alignment horizontal="left" indent="2"/>
    </xf>
    <xf numFmtId="0" fontId="9" fillId="9" borderId="7" xfId="0" applyFont="1" applyFill="1" applyBorder="1" applyAlignment="1">
      <alignment horizontal="left" indent="2"/>
    </xf>
    <xf numFmtId="0" fontId="9" fillId="9" borderId="9" xfId="0" applyFont="1" applyFill="1" applyBorder="1" applyAlignment="1">
      <alignment horizontal="left" indent="2"/>
    </xf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7" borderId="0" xfId="0" applyFill="1"/>
    <xf numFmtId="9" fontId="0" fillId="0" borderId="0" xfId="2" applyNumberFormat="1" applyFont="1" applyAlignment="1">
      <alignment horizontal="center"/>
    </xf>
    <xf numFmtId="9" fontId="0" fillId="0" borderId="14" xfId="0" applyNumberFormat="1" applyBorder="1" applyAlignment="1">
      <alignment horizontal="center"/>
    </xf>
    <xf numFmtId="0" fontId="10" fillId="9" borderId="0" xfId="0" applyFont="1" applyFill="1"/>
    <xf numFmtId="164" fontId="5" fillId="5" borderId="6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indent="2"/>
    </xf>
    <xf numFmtId="0" fontId="8" fillId="8" borderId="1" xfId="0" applyFont="1" applyFill="1" applyBorder="1" applyAlignment="1">
      <alignment horizontal="left" vertical="center" indent="2"/>
    </xf>
    <xf numFmtId="0" fontId="2" fillId="2" borderId="0" xfId="3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8" fillId="8" borderId="1" xfId="0" applyFont="1" applyFill="1" applyBorder="1" applyAlignment="1">
      <alignment horizontal="left" vertical="center" indent="2"/>
    </xf>
    <xf numFmtId="0" fontId="8" fillId="8" borderId="3" xfId="0" applyFont="1" applyFill="1" applyBorder="1" applyAlignment="1">
      <alignment horizontal="left" vertical="center" indent="2"/>
    </xf>
    <xf numFmtId="0" fontId="9" fillId="0" borderId="5" xfId="0" applyFont="1" applyBorder="1" applyAlignment="1">
      <alignment horizontal="left" indent="2"/>
    </xf>
    <xf numFmtId="0" fontId="9" fillId="0" borderId="11" xfId="0" applyFont="1" applyBorder="1" applyAlignment="1">
      <alignment horizontal="left" indent="2"/>
    </xf>
    <xf numFmtId="0" fontId="9" fillId="0" borderId="7" xfId="0" applyFont="1" applyBorder="1" applyAlignment="1">
      <alignment horizontal="left" indent="2"/>
    </xf>
    <xf numFmtId="0" fontId="9" fillId="0" borderId="12" xfId="0" applyFont="1" applyBorder="1" applyAlignment="1">
      <alignment horizontal="left" indent="2"/>
    </xf>
    <xf numFmtId="0" fontId="9" fillId="0" borderId="9" xfId="0" applyFont="1" applyBorder="1" applyAlignment="1">
      <alignment horizontal="left" indent="2"/>
    </xf>
    <xf numFmtId="0" fontId="9" fillId="0" borderId="13" xfId="0" applyFont="1" applyBorder="1" applyAlignment="1">
      <alignment horizontal="left" indent="2"/>
    </xf>
    <xf numFmtId="0" fontId="6" fillId="3" borderId="9" xfId="0" applyFont="1" applyFill="1" applyBorder="1" applyAlignment="1">
      <alignment horizontal="left" indent="2"/>
    </xf>
    <xf numFmtId="0" fontId="6" fillId="3" borderId="13" xfId="0" applyFont="1" applyFill="1" applyBorder="1" applyAlignment="1">
      <alignment horizontal="left" indent="2"/>
    </xf>
    <xf numFmtId="0" fontId="11" fillId="7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 indent="2"/>
    </xf>
    <xf numFmtId="0" fontId="5" fillId="5" borderId="11" xfId="0" applyFont="1" applyFill="1" applyBorder="1" applyAlignment="1">
      <alignment horizontal="left" indent="2"/>
    </xf>
    <xf numFmtId="0" fontId="5" fillId="5" borderId="7" xfId="0" applyFont="1" applyFill="1" applyBorder="1" applyAlignment="1">
      <alignment horizontal="left" indent="2"/>
    </xf>
    <xf numFmtId="0" fontId="5" fillId="5" borderId="12" xfId="0" applyFont="1" applyFill="1" applyBorder="1" applyAlignment="1">
      <alignment horizontal="left" indent="2"/>
    </xf>
    <xf numFmtId="0" fontId="6" fillId="3" borderId="7" xfId="0" applyFont="1" applyFill="1" applyBorder="1" applyAlignment="1">
      <alignment horizontal="left" indent="2"/>
    </xf>
    <xf numFmtId="0" fontId="6" fillId="3" borderId="12" xfId="0" applyFont="1" applyFill="1" applyBorder="1" applyAlignment="1">
      <alignment horizontal="left" indent="2"/>
    </xf>
  </cellXfs>
  <cellStyles count="5">
    <cellStyle name="Moeda" xfId="1" builtinId="4"/>
    <cellStyle name="Moeda 2" xfId="4" xr:uid="{2A333D09-6FD0-4312-A358-4F543D3B7E17}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A-410E-84E6-5D197A5BA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A-410E-84E6-5D197A5BA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A-410E-84E6-5D197A5BA4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A-410E-84E6-5D197A5BA4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A-410E-84E6-5D197A5BA4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A-410E-84E6-5D197A5BA439}"/>
              </c:ext>
            </c:extLst>
          </c:dPt>
          <c:cat>
            <c:strRef>
              <c:f>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F-400F-B337-12203745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40</xdr:row>
      <xdr:rowOff>128586</xdr:rowOff>
    </xdr:from>
    <xdr:to>
      <xdr:col>4</xdr:col>
      <xdr:colOff>0</xdr:colOff>
      <xdr:row>51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86E684-B634-948B-CECE-060366BCA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933449</xdr:colOff>
      <xdr:row>0</xdr:row>
      <xdr:rowOff>152399</xdr:rowOff>
    </xdr:from>
    <xdr:to>
      <xdr:col>3</xdr:col>
      <xdr:colOff>1074161</xdr:colOff>
      <xdr:row>7</xdr:row>
      <xdr:rowOff>9524</xdr:rowOff>
    </xdr:to>
    <xdr:pic>
      <xdr:nvPicPr>
        <xdr:cNvPr id="4" name="Imagem 3" descr="Investimento Em Banner De Mídia Mista Abstrata De Dupla Exposição Foto  Royalty Free, Gravuras, Imagens e Banco de fotografias. Image 146171704">
          <a:extLst>
            <a:ext uri="{FF2B5EF4-FFF2-40B4-BE49-F238E27FC236}">
              <a16:creationId xmlns:a16="http://schemas.microsoft.com/office/drawing/2014/main" id="{3D86841E-06C6-4059-AD28-054DE86A6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4" y="152399"/>
          <a:ext cx="4112637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152400</xdr:rowOff>
    </xdr:from>
    <xdr:to>
      <xdr:col>1</xdr:col>
      <xdr:colOff>924227</xdr:colOff>
      <xdr:row>7</xdr:row>
      <xdr:rowOff>9525</xdr:rowOff>
    </xdr:to>
    <xdr:pic>
      <xdr:nvPicPr>
        <xdr:cNvPr id="5" name="Imagem 4" descr="Cartaz De Investimento Ou Modelo De Design De Banner Com Moedas De Ouro E  Espaço De Cópia Para Texto. Ilustração Vetorial. Fazer Dinheiro. Depósito  Bancário. Financeiro. Ouro E Cores Pretas. Fundo Vetorial">
          <a:extLst>
            <a:ext uri="{FF2B5EF4-FFF2-40B4-BE49-F238E27FC236}">
              <a16:creationId xmlns:a16="http://schemas.microsoft.com/office/drawing/2014/main" id="{247DEECC-0FB8-432E-B214-5E5713F8D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52400"/>
          <a:ext cx="914702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9D78-087B-4845-A2EE-2187585B90CC}">
  <dimension ref="A1:I54"/>
  <sheetViews>
    <sheetView showGridLines="0" showRowColHeaders="0" tabSelected="1" topLeftCell="A17" zoomScaleNormal="100" workbookViewId="0">
      <selection activeCell="C29" sqref="C29"/>
    </sheetView>
  </sheetViews>
  <sheetFormatPr defaultColWidth="0" defaultRowHeight="15" x14ac:dyDescent="0.25"/>
  <cols>
    <col min="1" max="1" width="5" customWidth="1"/>
    <col min="2" max="2" width="40.140625" customWidth="1"/>
    <col min="3" max="3" width="19.42578125" bestFit="1" customWidth="1"/>
    <col min="4" max="4" width="16.140625" bestFit="1" customWidth="1"/>
    <col min="5" max="5" width="7.140625" customWidth="1"/>
    <col min="6" max="6" width="7.140625" style="1" hidden="1" customWidth="1"/>
    <col min="7" max="7" width="7.140625" style="1" hidden="1"/>
    <col min="10" max="16384" width="9.140625" hidden="1"/>
  </cols>
  <sheetData>
    <row r="1" spans="1:8" s="1" customFormat="1" x14ac:dyDescent="0.25">
      <c r="A1" s="11"/>
      <c r="B1" s="36"/>
      <c r="C1" s="36"/>
      <c r="D1" s="36"/>
      <c r="E1" s="36"/>
      <c r="F1" s="36"/>
    </row>
    <row r="2" spans="1:8" x14ac:dyDescent="0.25">
      <c r="A2" s="11"/>
      <c r="E2" s="36"/>
      <c r="F2" s="36"/>
    </row>
    <row r="3" spans="1:8" x14ac:dyDescent="0.25">
      <c r="A3" s="11"/>
      <c r="E3" s="36"/>
      <c r="F3" s="36"/>
    </row>
    <row r="4" spans="1:8" x14ac:dyDescent="0.25">
      <c r="A4" s="11"/>
      <c r="E4" s="36"/>
      <c r="F4" s="36"/>
    </row>
    <row r="5" spans="1:8" x14ac:dyDescent="0.25">
      <c r="A5" s="11"/>
      <c r="E5" s="36"/>
      <c r="F5" s="36"/>
    </row>
    <row r="6" spans="1:8" x14ac:dyDescent="0.25">
      <c r="A6" s="11"/>
      <c r="E6" s="36"/>
      <c r="F6" s="36"/>
    </row>
    <row r="7" spans="1:8" x14ac:dyDescent="0.25">
      <c r="A7" s="11"/>
      <c r="E7" s="36"/>
      <c r="F7" s="36"/>
    </row>
    <row r="8" spans="1:8" s="1" customFormat="1" ht="15.75" thickBot="1" x14ac:dyDescent="0.3">
      <c r="A8" s="11"/>
      <c r="B8" s="55" t="s">
        <v>44</v>
      </c>
      <c r="C8" s="55"/>
      <c r="D8" s="55"/>
      <c r="E8" s="36"/>
      <c r="F8" s="36"/>
    </row>
    <row r="9" spans="1:8" s="1" customFormat="1" ht="24" x14ac:dyDescent="0.25">
      <c r="A9" s="11"/>
      <c r="B9" s="41" t="s">
        <v>19</v>
      </c>
      <c r="C9" s="29"/>
      <c r="D9" s="14"/>
      <c r="E9" s="36"/>
      <c r="F9" s="36"/>
    </row>
    <row r="10" spans="1:8" s="1" customFormat="1" ht="15.75" x14ac:dyDescent="0.25">
      <c r="A10" s="11"/>
      <c r="B10" s="47" t="s">
        <v>17</v>
      </c>
      <c r="C10" s="48"/>
      <c r="D10" s="21">
        <v>7837</v>
      </c>
      <c r="E10" s="36"/>
      <c r="F10" s="36"/>
    </row>
    <row r="11" spans="1:8" s="1" customFormat="1" ht="15.75" x14ac:dyDescent="0.25">
      <c r="A11" s="11"/>
      <c r="B11" s="49" t="s">
        <v>18</v>
      </c>
      <c r="C11" s="50"/>
      <c r="D11" s="22">
        <v>0.01</v>
      </c>
      <c r="E11" s="36"/>
      <c r="F11" s="36"/>
    </row>
    <row r="12" spans="1:8" s="1" customFormat="1" ht="16.5" thickBot="1" x14ac:dyDescent="0.3">
      <c r="A12" s="11"/>
      <c r="B12" s="51" t="s">
        <v>43</v>
      </c>
      <c r="C12" s="52"/>
      <c r="D12" s="23">
        <f>D10*30%</f>
        <v>2351.1</v>
      </c>
      <c r="E12" s="36"/>
      <c r="F12" s="36"/>
    </row>
    <row r="13" spans="1:8" ht="15.75" thickBot="1" x14ac:dyDescent="0.3">
      <c r="A13" s="11"/>
      <c r="B13" s="36"/>
      <c r="C13" s="36"/>
      <c r="D13" s="36"/>
      <c r="E13" s="36"/>
      <c r="F13" s="36"/>
    </row>
    <row r="14" spans="1:8" s="1" customFormat="1" ht="25.5" customHeight="1" x14ac:dyDescent="0.25">
      <c r="A14" s="11"/>
      <c r="B14" s="42" t="s">
        <v>5</v>
      </c>
      <c r="C14" s="28"/>
      <c r="D14" s="13"/>
      <c r="E14" s="36"/>
      <c r="F14" s="36"/>
    </row>
    <row r="15" spans="1:8" ht="17.25" x14ac:dyDescent="0.3">
      <c r="A15" s="11"/>
      <c r="B15" s="56" t="s">
        <v>0</v>
      </c>
      <c r="C15" s="57"/>
      <c r="D15" s="40">
        <f>sugestao_investimento</f>
        <v>2351.1</v>
      </c>
      <c r="E15" s="36"/>
      <c r="F15" s="36"/>
      <c r="H15" s="1" t="s">
        <v>22</v>
      </c>
    </row>
    <row r="16" spans="1:8" ht="17.25" x14ac:dyDescent="0.3">
      <c r="A16" s="11"/>
      <c r="B16" s="58" t="s">
        <v>1</v>
      </c>
      <c r="C16" s="59"/>
      <c r="D16" s="24">
        <v>10</v>
      </c>
      <c r="E16" s="36"/>
      <c r="F16" s="36"/>
    </row>
    <row r="17" spans="1:8" ht="17.25" x14ac:dyDescent="0.3">
      <c r="A17" s="11"/>
      <c r="B17" s="58" t="s">
        <v>2</v>
      </c>
      <c r="C17" s="59"/>
      <c r="D17" s="25">
        <v>1.0789999999999999E-2</v>
      </c>
      <c r="E17" s="36"/>
      <c r="F17" s="36"/>
      <c r="H17" t="s">
        <v>14</v>
      </c>
    </row>
    <row r="18" spans="1:8" ht="17.25" x14ac:dyDescent="0.3">
      <c r="A18" s="11"/>
      <c r="B18" s="60" t="s">
        <v>3</v>
      </c>
      <c r="C18" s="61"/>
      <c r="D18" s="26">
        <f>FV(D17,D16*12,D15*-1)</f>
        <v>571985.51207968779</v>
      </c>
      <c r="E18" s="36"/>
      <c r="F18" s="36"/>
      <c r="H18" s="1" t="s">
        <v>6</v>
      </c>
    </row>
    <row r="19" spans="1:8" ht="18" thickBot="1" x14ac:dyDescent="0.35">
      <c r="A19" s="11"/>
      <c r="B19" s="53" t="s">
        <v>4</v>
      </c>
      <c r="C19" s="54"/>
      <c r="D19" s="27">
        <f>D18*1%</f>
        <v>5719.8551207968776</v>
      </c>
      <c r="E19" s="36"/>
      <c r="F19" s="36"/>
    </row>
    <row r="20" spans="1:8" ht="15.75" thickBot="1" x14ac:dyDescent="0.3">
      <c r="A20" s="11"/>
      <c r="B20" s="36"/>
      <c r="C20" s="36"/>
      <c r="D20" s="36"/>
      <c r="E20" s="36"/>
      <c r="F20" s="36"/>
    </row>
    <row r="21" spans="1:8" ht="24" x14ac:dyDescent="0.25">
      <c r="A21" s="11"/>
      <c r="B21" s="45" t="s">
        <v>12</v>
      </c>
      <c r="C21" s="46"/>
      <c r="D21" s="12" t="s">
        <v>13</v>
      </c>
      <c r="E21" s="36"/>
      <c r="F21" s="36"/>
    </row>
    <row r="22" spans="1:8" ht="15.75" x14ac:dyDescent="0.25">
      <c r="A22" s="39">
        <v>2</v>
      </c>
      <c r="B22" s="30" t="s">
        <v>7</v>
      </c>
      <c r="C22" s="15">
        <f>FV($D$17,$A22*12,$D$15*-1)</f>
        <v>64014.87453949367</v>
      </c>
      <c r="D22" s="16">
        <f>C22*1%</f>
        <v>640.14874539493667</v>
      </c>
      <c r="E22" s="36"/>
      <c r="F22" s="36"/>
      <c r="H22" t="s">
        <v>15</v>
      </c>
    </row>
    <row r="23" spans="1:8" ht="15.75" x14ac:dyDescent="0.25">
      <c r="A23" s="39">
        <v>5</v>
      </c>
      <c r="B23" s="31" t="s">
        <v>8</v>
      </c>
      <c r="C23" s="17">
        <f>FV($D$17,$A23*12,$D$15*-1)</f>
        <v>196967.90250184428</v>
      </c>
      <c r="D23" s="18">
        <f t="shared" ref="D23:D26" si="0">C23*1%</f>
        <v>1969.6790250184429</v>
      </c>
      <c r="E23" s="36"/>
      <c r="F23" s="36"/>
      <c r="H23" t="s">
        <v>16</v>
      </c>
    </row>
    <row r="24" spans="1:8" ht="15.75" x14ac:dyDescent="0.25">
      <c r="A24" s="39">
        <v>10</v>
      </c>
      <c r="B24" s="31" t="s">
        <v>9</v>
      </c>
      <c r="C24" s="17">
        <f>FV($D$17,$A24*12,$D$15*-1)</f>
        <v>571985.51207968779</v>
      </c>
      <c r="D24" s="18">
        <f t="shared" si="0"/>
        <v>5719.8551207968776</v>
      </c>
      <c r="E24" s="36"/>
      <c r="F24" s="36"/>
    </row>
    <row r="25" spans="1:8" ht="15.75" x14ac:dyDescent="0.25">
      <c r="A25" s="39">
        <v>20</v>
      </c>
      <c r="B25" s="31" t="s">
        <v>10</v>
      </c>
      <c r="C25" s="17">
        <f>FV($D$17,$A25*12,$D$15*-1)</f>
        <v>2645453.9584682463</v>
      </c>
      <c r="D25" s="18">
        <f t="shared" si="0"/>
        <v>26454.539584682465</v>
      </c>
      <c r="E25" s="36"/>
      <c r="F25" s="36"/>
    </row>
    <row r="26" spans="1:8" ht="16.5" thickBot="1" x14ac:dyDescent="0.3">
      <c r="A26" s="39">
        <v>30</v>
      </c>
      <c r="B26" s="32" t="s">
        <v>11</v>
      </c>
      <c r="C26" s="19">
        <f>FV($D$17,$A26*12,$D$15*-1)</f>
        <v>10161853.075881584</v>
      </c>
      <c r="D26" s="20">
        <f t="shared" si="0"/>
        <v>101618.53075881583</v>
      </c>
      <c r="E26" s="36"/>
      <c r="F26" s="36"/>
      <c r="H26" t="s">
        <v>20</v>
      </c>
    </row>
    <row r="27" spans="1:8" x14ac:dyDescent="0.25">
      <c r="A27" s="11"/>
      <c r="B27" s="36"/>
      <c r="C27" s="36"/>
      <c r="D27" s="36"/>
      <c r="E27" s="36"/>
      <c r="F27" s="36"/>
      <c r="H27" t="s">
        <v>21</v>
      </c>
    </row>
    <row r="28" spans="1:8" x14ac:dyDescent="0.25">
      <c r="A28" s="11"/>
      <c r="B28" s="36"/>
      <c r="C28" s="36"/>
      <c r="D28" s="36"/>
      <c r="E28" s="36"/>
      <c r="F28" s="36"/>
    </row>
    <row r="29" spans="1:8" x14ac:dyDescent="0.25">
      <c r="A29" s="11"/>
      <c r="B29" s="43" t="s">
        <v>23</v>
      </c>
      <c r="C29" s="5" t="s">
        <v>24</v>
      </c>
      <c r="D29" s="4"/>
      <c r="E29" s="36"/>
      <c r="F29" s="36"/>
    </row>
    <row r="30" spans="1:8" x14ac:dyDescent="0.25">
      <c r="A30" s="11"/>
      <c r="B30" s="44" t="s">
        <v>25</v>
      </c>
      <c r="C30" s="33">
        <f>aporte</f>
        <v>2351.1</v>
      </c>
      <c r="E30" s="36"/>
      <c r="F30" s="36"/>
    </row>
    <row r="31" spans="1:8" x14ac:dyDescent="0.25">
      <c r="A31" s="11"/>
      <c r="B31" s="36"/>
      <c r="C31" s="36"/>
      <c r="D31" s="36"/>
      <c r="E31" s="36"/>
      <c r="F31" s="36"/>
    </row>
    <row r="32" spans="1:8" x14ac:dyDescent="0.25">
      <c r="A32" s="11"/>
      <c r="B32" s="36"/>
      <c r="C32" s="36"/>
      <c r="D32" s="36"/>
      <c r="E32" s="36"/>
      <c r="F32" s="36"/>
    </row>
    <row r="33" spans="1:9" x14ac:dyDescent="0.25">
      <c r="A33" s="11"/>
      <c r="B33" s="6" t="s">
        <v>27</v>
      </c>
      <c r="C33" s="6" t="s">
        <v>28</v>
      </c>
      <c r="D33" s="6" t="s">
        <v>29</v>
      </c>
      <c r="E33" s="36"/>
      <c r="F33" s="36"/>
    </row>
    <row r="34" spans="1:9" x14ac:dyDescent="0.25">
      <c r="A34" s="11"/>
      <c r="B34" s="2" t="s">
        <v>30</v>
      </c>
      <c r="C34" s="3">
        <f>VLOOKUP($C$29&amp;"-"&amp;B34,Tabela_Apoio!A3:D20,4,FALSE)</f>
        <v>0.32</v>
      </c>
      <c r="D34" s="33">
        <f>C34*$C$30</f>
        <v>752.35199999999998</v>
      </c>
      <c r="E34" s="36"/>
      <c r="F34" s="36"/>
    </row>
    <row r="35" spans="1:9" x14ac:dyDescent="0.25">
      <c r="A35" s="11"/>
      <c r="B35" s="2" t="s">
        <v>31</v>
      </c>
      <c r="C35" s="3">
        <f>VLOOKUP($C$29&amp;"-"&amp;B35,Tabela_Apoio!A4:D21,4,FALSE)</f>
        <v>0.35</v>
      </c>
      <c r="D35" s="33">
        <f t="shared" ref="D35:D39" si="1">C35*$C$30</f>
        <v>822.88499999999988</v>
      </c>
      <c r="E35" s="36"/>
      <c r="F35" s="36"/>
    </row>
    <row r="36" spans="1:9" x14ac:dyDescent="0.25">
      <c r="A36" s="11"/>
      <c r="B36" s="2" t="s">
        <v>32</v>
      </c>
      <c r="C36" s="3">
        <f>VLOOKUP($C$29&amp;"-"&amp;B36,Tabela_Apoio!A5:D22,4,FALSE)</f>
        <v>0.08</v>
      </c>
      <c r="D36" s="33">
        <f t="shared" si="1"/>
        <v>188.08799999999999</v>
      </c>
      <c r="E36" s="36"/>
      <c r="F36" s="36"/>
      <c r="I36" t="s">
        <v>36</v>
      </c>
    </row>
    <row r="37" spans="1:9" x14ac:dyDescent="0.25">
      <c r="A37" s="11"/>
      <c r="B37" s="2" t="s">
        <v>33</v>
      </c>
      <c r="C37" s="3">
        <f>VLOOKUP($C$29&amp;"-"&amp;B37,Tabela_Apoio!A6:D23,4,FALSE)</f>
        <v>0.05</v>
      </c>
      <c r="D37" s="33">
        <f t="shared" si="1"/>
        <v>117.55500000000001</v>
      </c>
      <c r="E37" s="36"/>
      <c r="F37" s="36"/>
    </row>
    <row r="38" spans="1:9" x14ac:dyDescent="0.25">
      <c r="A38" s="11"/>
      <c r="B38" s="2" t="s">
        <v>34</v>
      </c>
      <c r="C38" s="3">
        <f>VLOOKUP($C$29&amp;"-"&amp;B38,Tabela_Apoio!A7:D24,4,FALSE)</f>
        <v>0.1</v>
      </c>
      <c r="D38" s="33">
        <f t="shared" si="1"/>
        <v>235.11</v>
      </c>
      <c r="E38" s="36"/>
      <c r="F38" s="36"/>
    </row>
    <row r="39" spans="1:9" x14ac:dyDescent="0.25">
      <c r="A39" s="11"/>
      <c r="B39" s="2" t="s">
        <v>35</v>
      </c>
      <c r="C39" s="3">
        <f>VLOOKUP($C$29&amp;"-"&amp;B39,Tabela_Apoio!A8:D25,4,FALSE)</f>
        <v>0.1</v>
      </c>
      <c r="D39" s="33">
        <f t="shared" si="1"/>
        <v>235.11</v>
      </c>
      <c r="E39" s="36"/>
      <c r="F39" s="36"/>
    </row>
    <row r="40" spans="1:9" x14ac:dyDescent="0.25">
      <c r="A40" s="11"/>
      <c r="B40" s="7" t="s">
        <v>45</v>
      </c>
      <c r="C40" s="7"/>
      <c r="D40" s="8">
        <f>SUM(D34:D39)</f>
        <v>2351.1</v>
      </c>
      <c r="E40" s="36"/>
      <c r="F40" s="36"/>
    </row>
    <row r="41" spans="1:9" x14ac:dyDescent="0.25">
      <c r="A41" s="11"/>
      <c r="B41" s="36"/>
      <c r="C41" s="36"/>
      <c r="D41" s="36"/>
      <c r="E41" s="36"/>
      <c r="F41" s="36"/>
    </row>
    <row r="42" spans="1:9" x14ac:dyDescent="0.25">
      <c r="A42" s="11"/>
      <c r="E42" s="36"/>
      <c r="F42" s="36"/>
    </row>
    <row r="43" spans="1:9" x14ac:dyDescent="0.25">
      <c r="A43" s="11"/>
      <c r="E43" s="36"/>
      <c r="F43" s="36"/>
    </row>
    <row r="44" spans="1:9" x14ac:dyDescent="0.25">
      <c r="A44" s="11"/>
      <c r="E44" s="36"/>
      <c r="F44" s="36"/>
    </row>
    <row r="45" spans="1:9" x14ac:dyDescent="0.25">
      <c r="A45" s="11"/>
      <c r="E45" s="36"/>
      <c r="F45" s="36"/>
    </row>
    <row r="46" spans="1:9" x14ac:dyDescent="0.25">
      <c r="A46" s="11"/>
      <c r="E46" s="36"/>
      <c r="F46" s="36"/>
    </row>
    <row r="47" spans="1:9" x14ac:dyDescent="0.25">
      <c r="A47" s="11"/>
      <c r="E47" s="36"/>
      <c r="F47" s="36"/>
    </row>
    <row r="48" spans="1:9" x14ac:dyDescent="0.25">
      <c r="A48" s="11"/>
      <c r="E48" s="36"/>
      <c r="F48" s="36"/>
    </row>
    <row r="49" spans="1:6" x14ac:dyDescent="0.25">
      <c r="A49" s="11"/>
      <c r="E49" s="36"/>
      <c r="F49" s="36"/>
    </row>
    <row r="50" spans="1:6" x14ac:dyDescent="0.25">
      <c r="A50" s="11"/>
      <c r="E50" s="36"/>
      <c r="F50" s="36"/>
    </row>
    <row r="51" spans="1:6" x14ac:dyDescent="0.25">
      <c r="A51" s="11"/>
      <c r="E51" s="36"/>
      <c r="F51" s="36"/>
    </row>
    <row r="52" spans="1:6" x14ac:dyDescent="0.25">
      <c r="A52" s="11"/>
      <c r="E52" s="36"/>
      <c r="F52" s="36"/>
    </row>
    <row r="53" spans="1:6" x14ac:dyDescent="0.25">
      <c r="A53" s="36"/>
      <c r="B53" s="36"/>
      <c r="C53" s="36"/>
      <c r="D53" s="36"/>
      <c r="E53" s="36"/>
      <c r="F53" s="36"/>
    </row>
    <row r="54" spans="1:6" x14ac:dyDescent="0.25">
      <c r="A54" s="36"/>
      <c r="B54" s="36"/>
      <c r="C54" s="36"/>
      <c r="D54" s="36"/>
      <c r="E54" s="36"/>
      <c r="F54" s="36"/>
    </row>
  </sheetData>
  <mergeCells count="10">
    <mergeCell ref="B8:D8"/>
    <mergeCell ref="B15:C15"/>
    <mergeCell ref="B17:C17"/>
    <mergeCell ref="B18:C18"/>
    <mergeCell ref="B16:C16"/>
    <mergeCell ref="B21:C21"/>
    <mergeCell ref="B10:C10"/>
    <mergeCell ref="B11:C11"/>
    <mergeCell ref="B12:C12"/>
    <mergeCell ref="B19:C19"/>
  </mergeCells>
  <dataValidations count="1">
    <dataValidation type="list" allowBlank="1" showInputMessage="1" showErrorMessage="1" sqref="C29" xr:uid="{BDEB3A80-49B2-4391-BA57-024818D5C6CE}">
      <formula1>"Moderado,Conservador,Agressivo"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593-9E04-4E77-9917-07B34279704F}">
  <dimension ref="A1:K20"/>
  <sheetViews>
    <sheetView workbookViewId="0">
      <selection activeCell="D13" sqref="D1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8" max="8" width="18" bestFit="1" customWidth="1"/>
  </cols>
  <sheetData>
    <row r="1" spans="1:11" x14ac:dyDescent="0.25">
      <c r="I1" t="s">
        <v>38</v>
      </c>
    </row>
    <row r="2" spans="1:11" x14ac:dyDescent="0.25">
      <c r="A2" s="10" t="s">
        <v>37</v>
      </c>
      <c r="B2" s="10" t="s">
        <v>23</v>
      </c>
      <c r="C2" s="10" t="s">
        <v>27</v>
      </c>
      <c r="D2" s="10" t="s">
        <v>38</v>
      </c>
      <c r="H2" s="4" t="s">
        <v>42</v>
      </c>
      <c r="I2" s="4">
        <f>VLOOKUP(H2,$A$3:$D$20,4,FALSE)</f>
        <v>0.35</v>
      </c>
      <c r="K2" s="1" t="s">
        <v>40</v>
      </c>
    </row>
    <row r="3" spans="1:11" x14ac:dyDescent="0.25">
      <c r="A3" t="str">
        <f>B3&amp;"-"&amp;C3</f>
        <v>Conservador-PAPEL</v>
      </c>
      <c r="B3" t="s">
        <v>39</v>
      </c>
      <c r="C3" s="2" t="s">
        <v>30</v>
      </c>
      <c r="D3" s="37">
        <v>0.3</v>
      </c>
      <c r="K3" t="s">
        <v>41</v>
      </c>
    </row>
    <row r="4" spans="1:11" x14ac:dyDescent="0.25">
      <c r="A4" s="1" t="str">
        <f t="shared" ref="A4:A20" si="0">B4&amp;"-"&amp;C4</f>
        <v>Conservador-TIJOLO</v>
      </c>
      <c r="B4" t="s">
        <v>39</v>
      </c>
      <c r="C4" s="2" t="s">
        <v>31</v>
      </c>
      <c r="D4" s="37">
        <v>0.5</v>
      </c>
    </row>
    <row r="5" spans="1:11" x14ac:dyDescent="0.25">
      <c r="A5" s="1" t="str">
        <f t="shared" si="0"/>
        <v>Conservador-HÍBRIDOS</v>
      </c>
      <c r="B5" t="s">
        <v>39</v>
      </c>
      <c r="C5" s="2" t="s">
        <v>32</v>
      </c>
      <c r="D5" s="37">
        <v>0.1</v>
      </c>
    </row>
    <row r="6" spans="1:11" x14ac:dyDescent="0.25">
      <c r="A6" s="1" t="str">
        <f t="shared" si="0"/>
        <v>Conservador-FOFs</v>
      </c>
      <c r="B6" t="s">
        <v>39</v>
      </c>
      <c r="C6" s="2" t="s">
        <v>33</v>
      </c>
      <c r="D6" s="37">
        <v>0.1</v>
      </c>
    </row>
    <row r="7" spans="1:11" x14ac:dyDescent="0.25">
      <c r="A7" s="1" t="str">
        <f t="shared" si="0"/>
        <v>Conservador-DESENVOLVIMENTO</v>
      </c>
      <c r="B7" t="s">
        <v>39</v>
      </c>
      <c r="C7" s="2" t="s">
        <v>34</v>
      </c>
      <c r="D7" s="37">
        <v>0</v>
      </c>
    </row>
    <row r="8" spans="1:11" x14ac:dyDescent="0.25">
      <c r="A8" s="1" t="str">
        <f t="shared" si="0"/>
        <v>Conservador-HOTELARIAS</v>
      </c>
      <c r="B8" t="s">
        <v>39</v>
      </c>
      <c r="C8" s="2" t="s">
        <v>35</v>
      </c>
      <c r="D8" s="3">
        <v>0</v>
      </c>
    </row>
    <row r="9" spans="1:11" x14ac:dyDescent="0.25">
      <c r="A9" s="34" t="str">
        <f t="shared" si="0"/>
        <v>Moderado-PAPEL</v>
      </c>
      <c r="B9" s="34" t="s">
        <v>24</v>
      </c>
      <c r="C9" s="35" t="s">
        <v>30</v>
      </c>
      <c r="D9" s="38">
        <v>0.32</v>
      </c>
    </row>
    <row r="10" spans="1:11" x14ac:dyDescent="0.25">
      <c r="A10" s="1" t="str">
        <f t="shared" si="0"/>
        <v>Moderado-TIJOLO</v>
      </c>
      <c r="B10" t="s">
        <v>24</v>
      </c>
      <c r="C10" s="2" t="s">
        <v>31</v>
      </c>
      <c r="D10" s="3">
        <v>0.35</v>
      </c>
    </row>
    <row r="11" spans="1:11" x14ac:dyDescent="0.25">
      <c r="A11" s="1" t="str">
        <f t="shared" si="0"/>
        <v>Moderado-HÍBRIDOS</v>
      </c>
      <c r="B11" t="s">
        <v>24</v>
      </c>
      <c r="C11" s="2" t="s">
        <v>32</v>
      </c>
      <c r="D11" s="3">
        <v>0.08</v>
      </c>
    </row>
    <row r="12" spans="1:11" x14ac:dyDescent="0.25">
      <c r="A12" s="1" t="str">
        <f t="shared" si="0"/>
        <v>Moderado-FOFs</v>
      </c>
      <c r="B12" t="s">
        <v>24</v>
      </c>
      <c r="C12" s="2" t="s">
        <v>33</v>
      </c>
      <c r="D12" s="3">
        <v>0.05</v>
      </c>
    </row>
    <row r="13" spans="1:11" x14ac:dyDescent="0.25">
      <c r="A13" s="1" t="str">
        <f t="shared" si="0"/>
        <v>Moderado-DESENVOLVIMENTO</v>
      </c>
      <c r="B13" t="s">
        <v>24</v>
      </c>
      <c r="C13" s="2" t="s">
        <v>34</v>
      </c>
      <c r="D13" s="3">
        <v>0.1</v>
      </c>
    </row>
    <row r="14" spans="1:11" ht="15.75" thickBot="1" x14ac:dyDescent="0.3">
      <c r="A14" s="1" t="str">
        <f t="shared" si="0"/>
        <v>Moderado-HOTELARIAS</v>
      </c>
      <c r="B14" t="s">
        <v>24</v>
      </c>
      <c r="C14" s="2" t="s">
        <v>35</v>
      </c>
      <c r="D14" s="9">
        <v>0.1</v>
      </c>
    </row>
    <row r="15" spans="1:11" x14ac:dyDescent="0.25">
      <c r="A15" s="34" t="str">
        <f t="shared" si="0"/>
        <v>Agressivo-PAPEL</v>
      </c>
      <c r="B15" s="34" t="s">
        <v>26</v>
      </c>
      <c r="C15" s="35" t="s">
        <v>30</v>
      </c>
      <c r="D15" s="3">
        <v>0.5</v>
      </c>
    </row>
    <row r="16" spans="1:11" x14ac:dyDescent="0.25">
      <c r="A16" s="1" t="str">
        <f t="shared" si="0"/>
        <v>Agressivo-TIJOLO</v>
      </c>
      <c r="B16" t="s">
        <v>26</v>
      </c>
      <c r="C16" s="2" t="s">
        <v>31</v>
      </c>
      <c r="D16" s="3">
        <v>0.1</v>
      </c>
    </row>
    <row r="17" spans="1:4" x14ac:dyDescent="0.25">
      <c r="A17" s="1" t="str">
        <f t="shared" si="0"/>
        <v>Agressivo-HÍBRIDOS</v>
      </c>
      <c r="B17" t="s">
        <v>26</v>
      </c>
      <c r="C17" s="2" t="s">
        <v>32</v>
      </c>
      <c r="D17" s="3">
        <v>0.05</v>
      </c>
    </row>
    <row r="18" spans="1:4" x14ac:dyDescent="0.25">
      <c r="A18" s="1" t="str">
        <f t="shared" si="0"/>
        <v>Agressivo-FOFs</v>
      </c>
      <c r="B18" t="s">
        <v>26</v>
      </c>
      <c r="C18" s="2" t="s">
        <v>33</v>
      </c>
      <c r="D18" s="3">
        <v>0.05</v>
      </c>
    </row>
    <row r="19" spans="1:4" x14ac:dyDescent="0.25">
      <c r="A19" s="1" t="str">
        <f t="shared" si="0"/>
        <v>Agressivo-DESENVOLVIMENTO</v>
      </c>
      <c r="B19" s="1" t="s">
        <v>26</v>
      </c>
      <c r="C19" s="2" t="s">
        <v>34</v>
      </c>
      <c r="D19" s="3">
        <v>0.2</v>
      </c>
    </row>
    <row r="20" spans="1:4" x14ac:dyDescent="0.25">
      <c r="A20" s="1" t="str">
        <f t="shared" si="0"/>
        <v>Agressivo-HOTELARIAS</v>
      </c>
      <c r="B20" s="1" t="s">
        <v>26</v>
      </c>
      <c r="C20" s="2" t="s">
        <v>35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Tabela_Apoio</vt:lpstr>
      <vt:lpstr>aporte</vt:lpstr>
      <vt:lpstr>patrimonio</vt:lpstr>
      <vt:lpstr>quantidade_anos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Teixeira</dc:creator>
  <cp:lastModifiedBy>Marcio Teixeira</cp:lastModifiedBy>
  <dcterms:created xsi:type="dcterms:W3CDTF">2025-06-13T18:58:31Z</dcterms:created>
  <dcterms:modified xsi:type="dcterms:W3CDTF">2025-06-14T21:56:17Z</dcterms:modified>
</cp:coreProperties>
</file>