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rsos\excel\"/>
    </mc:Choice>
  </mc:AlternateContent>
  <xr:revisionPtr revIDLastSave="0" documentId="13_ncr:1_{1EAC3491-9064-41F9-855C-D4D27E0BC600}" xr6:coauthVersionLast="47" xr6:coauthVersionMax="47" xr10:uidLastSave="{00000000-0000-0000-0000-000000000000}"/>
  <bookViews>
    <workbookView xWindow="-120" yWindow="-120" windowWidth="29040" windowHeight="16440" tabRatio="345" xr2:uid="{D63472A4-8300-4934-9C87-0EC792DCF89D}"/>
  </bookViews>
  <sheets>
    <sheet name="Gerenciador de Investimento" sheetId="1" r:id="rId1"/>
    <sheet name="Planilha1" sheetId="3" r:id="rId2"/>
  </sheets>
  <definedNames>
    <definedName name="aporte">'Gerenciador de Investimento'!$D$21</definedName>
    <definedName name="Dividendos">'Gerenciador de Investimento'!$D$25</definedName>
    <definedName name="patrimonio">'Gerenciador de Investimento'!$D$24</definedName>
    <definedName name="qtd_anos">'Gerenciador de Investimento'!$D$22</definedName>
    <definedName name="rendimento_carteira">'Gerenciador de Investimento'!$D$14</definedName>
    <definedName name="salario">'Gerenciador de Investimento'!$D$13</definedName>
    <definedName name="sugestao_investimento">'Gerenciador de Investimento'!$D$15</definedName>
    <definedName name="taxa_mensal">'Gerenciador de Investimento'!$D$23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C44" i="1"/>
  <c r="C45" i="1"/>
  <c r="C46" i="1"/>
  <c r="C47" i="1"/>
  <c r="C42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3" i="3"/>
  <c r="D15" i="1"/>
  <c r="D21" i="1" s="1"/>
  <c r="C39" i="1" l="1"/>
  <c r="C31" i="1"/>
  <c r="D31" i="1" s="1"/>
  <c r="D24" i="1"/>
  <c r="D25" i="1" s="1"/>
  <c r="C35" i="1"/>
  <c r="D35" i="1" s="1"/>
  <c r="C34" i="1"/>
  <c r="D34" i="1" s="1"/>
  <c r="C32" i="1"/>
  <c r="D32" i="1" s="1"/>
  <c r="C33" i="1"/>
  <c r="D33" i="1" s="1"/>
  <c r="D43" i="1" l="1"/>
  <c r="D44" i="1"/>
  <c r="D45" i="1"/>
  <c r="D46" i="1"/>
  <c r="D47" i="1"/>
  <c r="D42" i="1"/>
  <c r="D48" i="1" s="1"/>
</calcChain>
</file>

<file path=xl/sharedStrings.xml><?xml version="1.0" encoding="utf-8"?>
<sst xmlns="http://schemas.openxmlformats.org/spreadsheetml/2006/main" count="69" uniqueCount="33">
  <si>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</si>
  <si>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</si>
  <si>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</si>
  <si>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</si>
  <si>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</si>
  <si>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</si>
  <si>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Salário</t>
  </si>
  <si>
    <t>Conservador</t>
  </si>
  <si>
    <t>Moderado</t>
  </si>
  <si>
    <t>Agressivo</t>
  </si>
  <si>
    <t>Percentual Sugerido</t>
  </si>
  <si>
    <t>Valores</t>
  </si>
  <si>
    <t>FOFs</t>
  </si>
  <si>
    <t>%</t>
  </si>
  <si>
    <t>Quantos em 2 anos?</t>
  </si>
  <si>
    <t>Quantos em 5 anos?</t>
  </si>
  <si>
    <t>Quantos em 10 anos?</t>
  </si>
  <si>
    <t>Quantos em 20 anos?</t>
  </si>
  <si>
    <t>Quantos em 30 anos?</t>
  </si>
  <si>
    <t>Cenários</t>
  </si>
  <si>
    <t>Dividendos</t>
  </si>
  <si>
    <r>
      <rPr>
        <b/>
        <sz val="16"/>
        <color theme="0"/>
        <rFont val="Aptos Narrow"/>
        <family val="2"/>
        <scheme val="minor"/>
      </rPr>
      <t>Configuração</t>
    </r>
    <r>
      <rPr>
        <b/>
        <sz val="16"/>
        <color theme="1"/>
        <rFont val="Aptos Narrow"/>
        <family val="2"/>
        <scheme val="minor"/>
      </rPr>
      <t xml:space="preserve"> </t>
    </r>
  </si>
  <si>
    <t xml:space="preserve">Rendimento da Carteira </t>
  </si>
  <si>
    <t>Perfil</t>
  </si>
  <si>
    <t>Valor a Se Investidor por Mês</t>
  </si>
  <si>
    <t>Tipo de FIL</t>
  </si>
  <si>
    <t>Papel</t>
  </si>
  <si>
    <t>Tijolo</t>
  </si>
  <si>
    <t>Híbridos</t>
  </si>
  <si>
    <t>Desenvolvimento</t>
  </si>
  <si>
    <t>Hotelarias</t>
  </si>
  <si>
    <t>Chave</t>
  </si>
  <si>
    <t>Sugestão de Investimento(30%)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</si>
</sst>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 tint="4.9989318521683403E-2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49998474074526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indexed="64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1"/>
      </right>
      <top style="medium">
        <color indexed="64"/>
      </top>
      <bottom style="medium">
        <color theme="0" tint="-0.24994659260841701"/>
      </bottom>
      <diagonal/>
    </border>
    <border>
      <left style="medium">
        <color theme="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1"/>
      </left>
      <right style="medium">
        <color theme="0" tint="-0.24994659260841701"/>
      </right>
      <top style="medium">
        <color theme="0" tint="-0.24994659260841701"/>
      </top>
      <bottom style="medium">
        <color theme="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indexed="64"/>
      </top>
      <bottom style="medium">
        <color theme="0" tint="-0.24994659260841701"/>
      </bottom>
      <diagonal/>
    </border>
    <border>
      <left style="medium">
        <color auto="1"/>
      </left>
      <right style="medium">
        <color theme="2" tint="-0.24994659260841701"/>
      </right>
      <top style="medium">
        <color auto="1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auto="1"/>
      </right>
      <top style="medium">
        <color auto="1"/>
      </top>
      <bottom style="medium">
        <color theme="2" tint="-0.24994659260841701"/>
      </bottom>
      <diagonal/>
    </border>
    <border>
      <left style="medium">
        <color auto="1"/>
      </left>
      <right style="medium">
        <color theme="2" tint="-0.24994659260841701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auto="1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auto="1"/>
      </left>
      <right style="medium">
        <color theme="2" tint="-0.24994659260841701"/>
      </right>
      <top style="medium">
        <color theme="2" tint="-0.24994659260841701"/>
      </top>
      <bottom style="medium">
        <color auto="1"/>
      </bottom>
      <diagonal/>
    </border>
    <border>
      <left style="medium">
        <color theme="2" tint="-0.24994659260841701"/>
      </left>
      <right style="medium">
        <color auto="1"/>
      </right>
      <top style="medium">
        <color theme="2" tint="-0.24994659260841701"/>
      </top>
      <bottom style="medium">
        <color auto="1"/>
      </bottom>
      <diagonal/>
    </border>
    <border>
      <left style="thin">
        <color auto="1"/>
      </left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auto="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auto="1"/>
      </right>
      <top style="thin">
        <color auto="1"/>
      </top>
      <bottom style="thin">
        <color theme="2" tint="-0.24994659260841701"/>
      </bottom>
      <diagonal/>
    </border>
    <border>
      <left style="thin">
        <color auto="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auto="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auto="1"/>
      </right>
      <top style="thin">
        <color theme="2" tint="-0.24994659260841701"/>
      </top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70">
    <xf numFmtId="0" fontId="0" fillId="0" borderId="0" xfId="0"/>
    <xf numFmtId="0" fontId="4" fillId="0" borderId="0" xfId="0" applyFont="1"/>
    <xf numFmtId="9" fontId="0" fillId="0" borderId="0" xfId="0" applyNumberFormat="1"/>
    <xf numFmtId="164" fontId="8" fillId="0" borderId="7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0" fontId="8" fillId="0" borderId="7" xfId="0" applyNumberFormat="1" applyFont="1" applyBorder="1" applyAlignment="1">
      <alignment horizontal="center"/>
    </xf>
    <xf numFmtId="8" fontId="8" fillId="3" borderId="7" xfId="0" applyNumberFormat="1" applyFont="1" applyFill="1" applyBorder="1" applyAlignment="1">
      <alignment horizontal="center"/>
    </xf>
    <xf numFmtId="8" fontId="8" fillId="3" borderId="10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11" fillId="0" borderId="0" xfId="0" applyFont="1"/>
    <xf numFmtId="0" fontId="5" fillId="7" borderId="16" xfId="0" applyFont="1" applyFill="1" applyBorder="1" applyAlignment="1">
      <alignment horizontal="left" vertical="center"/>
    </xf>
    <xf numFmtId="0" fontId="5" fillId="7" borderId="17" xfId="0" applyFont="1" applyFill="1" applyBorder="1" applyAlignment="1">
      <alignment horizontal="left" vertical="center"/>
    </xf>
    <xf numFmtId="0" fontId="6" fillId="7" borderId="11" xfId="0" applyFont="1" applyFill="1" applyBorder="1" applyAlignment="1">
      <alignment vertical="center"/>
    </xf>
    <xf numFmtId="0" fontId="0" fillId="0" borderId="0" xfId="0" applyAlignment="1"/>
    <xf numFmtId="0" fontId="12" fillId="8" borderId="18" xfId="0" applyFont="1" applyFill="1" applyBorder="1" applyAlignment="1">
      <alignment horizontal="center" vertical="center"/>
    </xf>
    <xf numFmtId="0" fontId="12" fillId="8" borderId="19" xfId="0" applyFont="1" applyFill="1" applyBorder="1" applyAlignment="1">
      <alignment horizontal="center" vertical="center"/>
    </xf>
    <xf numFmtId="44" fontId="0" fillId="0" borderId="21" xfId="1" applyFont="1" applyBorder="1"/>
    <xf numFmtId="0" fontId="14" fillId="0" borderId="0" xfId="0" applyFont="1"/>
    <xf numFmtId="0" fontId="14" fillId="0" borderId="20" xfId="0" applyFont="1" applyBorder="1"/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15" fillId="5" borderId="12" xfId="0" applyFont="1" applyFill="1" applyBorder="1" applyAlignment="1">
      <alignment vertical="center"/>
    </xf>
    <xf numFmtId="0" fontId="15" fillId="5" borderId="14" xfId="0" applyFont="1" applyFill="1" applyBorder="1" applyAlignment="1">
      <alignment vertical="center"/>
    </xf>
    <xf numFmtId="0" fontId="15" fillId="9" borderId="20" xfId="0" applyFont="1" applyFill="1" applyBorder="1"/>
    <xf numFmtId="10" fontId="3" fillId="9" borderId="21" xfId="0" applyNumberFormat="1" applyFont="1" applyFill="1" applyBorder="1"/>
    <xf numFmtId="0" fontId="15" fillId="9" borderId="22" xfId="0" applyFont="1" applyFill="1" applyBorder="1"/>
    <xf numFmtId="44" fontId="3" fillId="9" borderId="23" xfId="0" applyNumberFormat="1" applyFont="1" applyFill="1" applyBorder="1"/>
    <xf numFmtId="164" fontId="3" fillId="5" borderId="13" xfId="0" applyNumberFormat="1" applyFont="1" applyFill="1" applyBorder="1" applyAlignment="1">
      <alignment horizontal="center"/>
    </xf>
    <xf numFmtId="164" fontId="3" fillId="5" borderId="6" xfId="0" applyNumberFormat="1" applyFont="1" applyFill="1" applyBorder="1" applyAlignment="1">
      <alignment horizontal="center"/>
    </xf>
    <xf numFmtId="164" fontId="3" fillId="5" borderId="15" xfId="0" applyNumberFormat="1" applyFont="1" applyFill="1" applyBorder="1" applyAlignment="1">
      <alignment horizontal="center"/>
    </xf>
    <xf numFmtId="0" fontId="4" fillId="10" borderId="0" xfId="0" applyFont="1" applyFill="1"/>
    <xf numFmtId="0" fontId="4" fillId="10" borderId="0" xfId="0" applyFont="1" applyFill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9" fontId="0" fillId="11" borderId="0" xfId="0" applyNumberFormat="1" applyFill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9" fontId="0" fillId="11" borderId="1" xfId="0" applyNumberFormat="1" applyFill="1" applyBorder="1" applyAlignment="1">
      <alignment horizontal="center" vertical="center"/>
    </xf>
    <xf numFmtId="0" fontId="0" fillId="12" borderId="0" xfId="0" applyFill="1"/>
    <xf numFmtId="0" fontId="0" fillId="12" borderId="0" xfId="0" applyFill="1" applyAlignment="1">
      <alignment horizontal="left"/>
    </xf>
    <xf numFmtId="0" fontId="0" fillId="12" borderId="0" xfId="0" applyFill="1" applyAlignment="1">
      <alignment horizontal="center" vertical="center"/>
    </xf>
    <xf numFmtId="9" fontId="0" fillId="12" borderId="0" xfId="2" applyFont="1" applyFill="1" applyAlignment="1">
      <alignment horizontal="center" vertical="center"/>
    </xf>
    <xf numFmtId="0" fontId="0" fillId="13" borderId="0" xfId="0" applyFill="1"/>
    <xf numFmtId="0" fontId="0" fillId="13" borderId="0" xfId="0" applyFill="1" applyAlignment="1">
      <alignment horizontal="left"/>
    </xf>
    <xf numFmtId="0" fontId="0" fillId="13" borderId="0" xfId="0" applyFill="1" applyAlignment="1">
      <alignment horizontal="center" vertical="center"/>
    </xf>
    <xf numFmtId="9" fontId="0" fillId="13" borderId="0" xfId="0" applyNumberFormat="1" applyFill="1" applyBorder="1" applyAlignment="1">
      <alignment horizontal="center" vertical="center"/>
    </xf>
    <xf numFmtId="0" fontId="0" fillId="13" borderId="1" xfId="0" applyFill="1" applyBorder="1"/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center" vertical="center"/>
    </xf>
    <xf numFmtId="9" fontId="0" fillId="13" borderId="1" xfId="2" applyFont="1" applyFill="1" applyBorder="1" applyAlignment="1">
      <alignment horizontal="center" vertical="center"/>
    </xf>
    <xf numFmtId="0" fontId="0" fillId="9" borderId="0" xfId="0" applyFill="1"/>
    <xf numFmtId="164" fontId="16" fillId="9" borderId="0" xfId="1" applyNumberFormat="1" applyFont="1" applyFill="1" applyAlignment="1">
      <alignment horizontal="center" vertical="center"/>
    </xf>
    <xf numFmtId="0" fontId="10" fillId="14" borderId="0" xfId="3" applyFont="1" applyFill="1"/>
    <xf numFmtId="0" fontId="10" fillId="14" borderId="0" xfId="3" applyFont="1" applyFill="1" applyAlignment="1">
      <alignment horizontal="center" vertical="center"/>
    </xf>
    <xf numFmtId="0" fontId="3" fillId="9" borderId="0" xfId="0" applyFont="1" applyFill="1"/>
    <xf numFmtId="0" fontId="17" fillId="14" borderId="24" xfId="0" applyFont="1" applyFill="1" applyBorder="1" applyAlignment="1">
      <alignment horizontal="center" vertical="center"/>
    </xf>
    <xf numFmtId="0" fontId="17" fillId="14" borderId="25" xfId="0" applyFont="1" applyFill="1" applyBorder="1" applyAlignment="1">
      <alignment horizontal="center" vertical="center"/>
    </xf>
    <xf numFmtId="0" fontId="17" fillId="14" borderId="26" xfId="0" applyFont="1" applyFill="1" applyBorder="1" applyAlignment="1">
      <alignment horizontal="center" vertical="center"/>
    </xf>
    <xf numFmtId="0" fontId="15" fillId="9" borderId="27" xfId="0" applyFont="1" applyFill="1" applyBorder="1" applyAlignment="1">
      <alignment horizontal="center"/>
    </xf>
    <xf numFmtId="9" fontId="15" fillId="9" borderId="28" xfId="0" applyNumberFormat="1" applyFont="1" applyFill="1" applyBorder="1" applyAlignment="1">
      <alignment horizontal="center" vertical="center"/>
    </xf>
    <xf numFmtId="0" fontId="0" fillId="5" borderId="30" xfId="0" applyFill="1" applyBorder="1"/>
    <xf numFmtId="0" fontId="0" fillId="5" borderId="31" xfId="0" applyFill="1" applyBorder="1"/>
    <xf numFmtId="164" fontId="16" fillId="5" borderId="32" xfId="1" applyNumberFormat="1" applyFont="1" applyFill="1" applyBorder="1" applyAlignment="1">
      <alignment horizontal="center" vertical="center"/>
    </xf>
    <xf numFmtId="164" fontId="15" fillId="9" borderId="29" xfId="0" applyNumberFormat="1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33CC"/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'Gerenciador de Investimento'!$B$42:$B$47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'Gerenciador de Investimento'!$C$42:$C$47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9-40C4-97C1-D79BA845C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207724</xdr:colOff>
      <xdr:row>0</xdr:row>
      <xdr:rowOff>0</xdr:rowOff>
    </xdr:from>
    <xdr:to>
      <xdr:col>4</xdr:col>
      <xdr:colOff>103908</xdr:colOff>
      <xdr:row>9</xdr:row>
      <xdr:rowOff>67418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161" b="36952"/>
        <a:stretch/>
      </xdr:blipFill>
      <xdr:spPr>
        <a:xfrm>
          <a:off x="207724" y="0"/>
          <a:ext cx="6572343" cy="1781918"/>
        </a:xfrm>
        <a:prstGeom prst="rect">
          <a:avLst/>
        </a:prstGeom>
      </xdr:spPr>
    </xdr:pic>
    <xdr:clientData/>
  </xdr:twoCellAnchor>
  <xdr:twoCellAnchor>
    <xdr:from>
      <xdr:col>1</xdr:col>
      <xdr:colOff>329046</xdr:colOff>
      <xdr:row>48</xdr:row>
      <xdr:rowOff>44161</xdr:rowOff>
    </xdr:from>
    <xdr:to>
      <xdr:col>2</xdr:col>
      <xdr:colOff>1775114</xdr:colOff>
      <xdr:row>62</xdr:row>
      <xdr:rowOff>120361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2B2FA3-201B-D2BA-0C43-AB7369D37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1:H73"/>
  <sheetViews>
    <sheetView showGridLines="0" tabSelected="1" topLeftCell="A27" zoomScale="110" zoomScaleNormal="110" workbookViewId="0">
      <selection activeCell="F42" sqref="F42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32.28515625" bestFit="1" customWidth="1"/>
    <col min="4" max="4" width="15.42578125" customWidth="1"/>
    <col min="5" max="6" width="3.5703125" customWidth="1"/>
    <col min="7" max="7" width="2.85546875" customWidth="1"/>
    <col min="8" max="8" width="2.7109375" customWidth="1"/>
    <col min="9" max="16384" width="8.7109375" hidden="1"/>
  </cols>
  <sheetData>
    <row r="11" spans="3:5" ht="15.75" thickBot="1" x14ac:dyDescent="0.3"/>
    <row r="12" spans="3:5" ht="30" customHeight="1" thickBot="1" x14ac:dyDescent="0.3">
      <c r="C12" s="16" t="s">
        <v>21</v>
      </c>
      <c r="D12" s="17"/>
      <c r="E12" s="15"/>
    </row>
    <row r="13" spans="3:5" ht="16.5" thickBot="1" x14ac:dyDescent="0.3">
      <c r="C13" s="20" t="s">
        <v>6</v>
      </c>
      <c r="D13" s="18">
        <v>3000</v>
      </c>
    </row>
    <row r="14" spans="3:5" ht="16.5" thickBot="1" x14ac:dyDescent="0.3">
      <c r="C14" s="29" t="s">
        <v>22</v>
      </c>
      <c r="D14" s="30">
        <v>0.01</v>
      </c>
    </row>
    <row r="15" spans="3:5" ht="16.5" thickBot="1" x14ac:dyDescent="0.3">
      <c r="C15" s="31" t="s">
        <v>32</v>
      </c>
      <c r="D15" s="32">
        <f>D13*30%</f>
        <v>900</v>
      </c>
    </row>
    <row r="19" spans="1:6" ht="15.75" thickBot="1" x14ac:dyDescent="0.3"/>
    <row r="20" spans="1:6" ht="28.5" customHeight="1" thickBot="1" x14ac:dyDescent="0.3">
      <c r="A20" s="11"/>
      <c r="B20" s="8" t="s">
        <v>5</v>
      </c>
      <c r="C20" s="9"/>
      <c r="D20" s="10"/>
    </row>
    <row r="21" spans="1:6" ht="18" thickBot="1" x14ac:dyDescent="0.35">
      <c r="A21" s="11"/>
      <c r="B21" s="21" t="s">
        <v>0</v>
      </c>
      <c r="C21" s="22"/>
      <c r="D21" s="3">
        <f>sugestao_investimento</f>
        <v>900</v>
      </c>
    </row>
    <row r="22" spans="1:6" ht="18" thickBot="1" x14ac:dyDescent="0.35">
      <c r="A22" s="11"/>
      <c r="B22" s="21" t="s">
        <v>1</v>
      </c>
      <c r="C22" s="22"/>
      <c r="D22" s="4">
        <v>5</v>
      </c>
    </row>
    <row r="23" spans="1:6" ht="18" thickBot="1" x14ac:dyDescent="0.35">
      <c r="A23" s="11"/>
      <c r="B23" s="21" t="s">
        <v>2</v>
      </c>
      <c r="C23" s="22"/>
      <c r="D23" s="5">
        <v>1.0789999999999999E-2</v>
      </c>
    </row>
    <row r="24" spans="1:6" ht="18" thickBot="1" x14ac:dyDescent="0.35">
      <c r="A24" s="11"/>
      <c r="B24" s="23" t="s">
        <v>3</v>
      </c>
      <c r="C24" s="24"/>
      <c r="D24" s="6">
        <f>FV(taxa_mensal,qtd_anos*12,aporte*-1)</f>
        <v>75399.22259863888</v>
      </c>
    </row>
    <row r="25" spans="1:6" ht="18" thickBot="1" x14ac:dyDescent="0.35">
      <c r="A25" s="11"/>
      <c r="B25" s="25" t="s">
        <v>4</v>
      </c>
      <c r="C25" s="26"/>
      <c r="D25" s="7">
        <f>patrimonio*$D$14</f>
        <v>753.9922259863888</v>
      </c>
      <c r="F25" s="2"/>
    </row>
    <row r="26" spans="1:6" x14ac:dyDescent="0.25">
      <c r="A26" s="11"/>
    </row>
    <row r="27" spans="1:6" x14ac:dyDescent="0.25">
      <c r="A27" s="11"/>
    </row>
    <row r="28" spans="1:6" ht="15.75" x14ac:dyDescent="0.25">
      <c r="A28" s="11"/>
      <c r="B28" s="19"/>
    </row>
    <row r="29" spans="1:6" ht="15.75" thickBot="1" x14ac:dyDescent="0.3">
      <c r="A29" s="11"/>
    </row>
    <row r="30" spans="1:6" ht="31.5" thickBot="1" x14ac:dyDescent="0.3">
      <c r="A30" s="11"/>
      <c r="B30" s="12" t="s">
        <v>19</v>
      </c>
      <c r="C30" s="13"/>
      <c r="D30" s="14" t="s">
        <v>20</v>
      </c>
    </row>
    <row r="31" spans="1:6" ht="16.5" thickBot="1" x14ac:dyDescent="0.3">
      <c r="A31" s="1">
        <v>2</v>
      </c>
      <c r="B31" s="27" t="s">
        <v>14</v>
      </c>
      <c r="C31" s="34">
        <f>FV(taxa_mensal,A31*12,aporte*-1)</f>
        <v>24504.864567880697</v>
      </c>
      <c r="D31" s="33">
        <f>C31*$D$14</f>
        <v>245.04864567880696</v>
      </c>
    </row>
    <row r="32" spans="1:6" ht="16.5" thickBot="1" x14ac:dyDescent="0.3">
      <c r="A32" s="1">
        <v>5</v>
      </c>
      <c r="B32" s="27" t="s">
        <v>15</v>
      </c>
      <c r="C32" s="34">
        <f>FV(taxa_mensal,A32*12,aporte*-1)</f>
        <v>75399.22259863888</v>
      </c>
      <c r="D32" s="33">
        <f t="shared" ref="D32:D35" si="0">C32*$D$14</f>
        <v>753.9922259863888</v>
      </c>
    </row>
    <row r="33" spans="1:4" ht="16.5" thickBot="1" x14ac:dyDescent="0.3">
      <c r="A33" s="1">
        <v>10</v>
      </c>
      <c r="B33" s="27" t="s">
        <v>16</v>
      </c>
      <c r="C33" s="34">
        <f>FV(taxa_mensal,A33*12,aporte*-1)</f>
        <v>218955.79127715499</v>
      </c>
      <c r="D33" s="33">
        <f t="shared" si="0"/>
        <v>2189.55791277155</v>
      </c>
    </row>
    <row r="34" spans="1:4" ht="16.5" thickBot="1" x14ac:dyDescent="0.3">
      <c r="A34" s="1">
        <v>20</v>
      </c>
      <c r="B34" s="27" t="s">
        <v>17</v>
      </c>
      <c r="C34" s="34">
        <f>FV(taxa_mensal,A34*12,aporte*-1)</f>
        <v>1012678.5600873725</v>
      </c>
      <c r="D34" s="33">
        <f t="shared" si="0"/>
        <v>10126.785600873725</v>
      </c>
    </row>
    <row r="35" spans="1:4" ht="16.5" thickBot="1" x14ac:dyDescent="0.3">
      <c r="A35" s="1">
        <v>30</v>
      </c>
      <c r="B35" s="28" t="s">
        <v>18</v>
      </c>
      <c r="C35" s="35">
        <f>FV(taxa_mensal,A35*12,aporte*-1)</f>
        <v>3889952.689504243</v>
      </c>
      <c r="D35" s="33">
        <f t="shared" si="0"/>
        <v>38899.526895042429</v>
      </c>
    </row>
    <row r="36" spans="1:4" ht="15.75" x14ac:dyDescent="0.25">
      <c r="A36" s="11"/>
      <c r="B36" s="19"/>
    </row>
    <row r="37" spans="1:4" x14ac:dyDescent="0.25">
      <c r="A37" s="11"/>
    </row>
    <row r="38" spans="1:4" x14ac:dyDescent="0.25">
      <c r="A38" s="11"/>
      <c r="B38" s="58" t="s">
        <v>23</v>
      </c>
      <c r="C38" s="59" t="s">
        <v>7</v>
      </c>
      <c r="D38" s="58"/>
    </row>
    <row r="39" spans="1:4" x14ac:dyDescent="0.25">
      <c r="A39" s="11"/>
      <c r="B39" s="60" t="s">
        <v>24</v>
      </c>
      <c r="C39" s="57">
        <f>aporte</f>
        <v>900</v>
      </c>
      <c r="D39" s="56"/>
    </row>
    <row r="40" spans="1:4" ht="10.5" customHeight="1" x14ac:dyDescent="0.25">
      <c r="A40" s="11"/>
    </row>
    <row r="41" spans="1:4" ht="24.75" customHeight="1" x14ac:dyDescent="0.25">
      <c r="A41" s="11"/>
      <c r="B41" s="61" t="s">
        <v>25</v>
      </c>
      <c r="C41" s="62" t="s">
        <v>10</v>
      </c>
      <c r="D41" s="63" t="s">
        <v>11</v>
      </c>
    </row>
    <row r="42" spans="1:4" ht="15.75" x14ac:dyDescent="0.25">
      <c r="A42" s="11"/>
      <c r="B42" s="64" t="s">
        <v>26</v>
      </c>
      <c r="C42" s="65">
        <f>VLOOKUP($C$38&amp;"-"&amp;B42,Planilha1!$A$3:$D$20,4,0)</f>
        <v>0.3</v>
      </c>
      <c r="D42" s="69">
        <f>C42*$C$39</f>
        <v>270</v>
      </c>
    </row>
    <row r="43" spans="1:4" ht="15.75" x14ac:dyDescent="0.25">
      <c r="A43" s="11"/>
      <c r="B43" s="64" t="s">
        <v>27</v>
      </c>
      <c r="C43" s="65">
        <f>VLOOKUP($C$38&amp;"-"&amp;B43,Planilha1!$A$3:$D$20,4,0)</f>
        <v>0.5</v>
      </c>
      <c r="D43" s="69">
        <f t="shared" ref="D43:D47" si="1">C43*$C$39</f>
        <v>450</v>
      </c>
    </row>
    <row r="44" spans="1:4" ht="15.75" x14ac:dyDescent="0.25">
      <c r="A44" s="11"/>
      <c r="B44" s="64" t="s">
        <v>28</v>
      </c>
      <c r="C44" s="65">
        <f>VLOOKUP($C$38&amp;"-"&amp;B44,Planilha1!$A$3:$D$20,4,0)</f>
        <v>0.1</v>
      </c>
      <c r="D44" s="69">
        <f t="shared" si="1"/>
        <v>90</v>
      </c>
    </row>
    <row r="45" spans="1:4" ht="15.75" x14ac:dyDescent="0.25">
      <c r="A45" s="11"/>
      <c r="B45" s="64" t="s">
        <v>12</v>
      </c>
      <c r="C45" s="65">
        <f>VLOOKUP($C$38&amp;"-"&amp;B45,Planilha1!$A$3:$D$20,4,0)</f>
        <v>0.1</v>
      </c>
      <c r="D45" s="69">
        <f t="shared" si="1"/>
        <v>90</v>
      </c>
    </row>
    <row r="46" spans="1:4" ht="15.75" x14ac:dyDescent="0.25">
      <c r="A46" s="11"/>
      <c r="B46" s="64" t="s">
        <v>29</v>
      </c>
      <c r="C46" s="65">
        <f>VLOOKUP($C$38&amp;"-"&amp;B46,Planilha1!$A$3:$D$20,4,0)</f>
        <v>0</v>
      </c>
      <c r="D46" s="69">
        <f t="shared" si="1"/>
        <v>0</v>
      </c>
    </row>
    <row r="47" spans="1:4" ht="15.75" x14ac:dyDescent="0.25">
      <c r="A47" s="11"/>
      <c r="B47" s="64" t="s">
        <v>30</v>
      </c>
      <c r="C47" s="65">
        <f>VLOOKUP($C$38&amp;"-"&amp;B47,Planilha1!$A$3:$D$20,4,0)</f>
        <v>0</v>
      </c>
      <c r="D47" s="69">
        <f t="shared" si="1"/>
        <v>0</v>
      </c>
    </row>
    <row r="48" spans="1:4" x14ac:dyDescent="0.25">
      <c r="A48" s="11"/>
      <c r="B48" s="66"/>
      <c r="C48" s="67"/>
      <c r="D48" s="68">
        <f>SUM(D42:D47)</f>
        <v>900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</sheetData>
  <mergeCells count="8">
    <mergeCell ref="B24:C24"/>
    <mergeCell ref="B20:D20"/>
    <mergeCell ref="B30:C30"/>
    <mergeCell ref="C12:D12"/>
    <mergeCell ref="B21:C21"/>
    <mergeCell ref="B22:C22"/>
    <mergeCell ref="B23:C23"/>
    <mergeCell ref="B25:C25"/>
  </mergeCells>
  <dataValidations count="1">
    <dataValidation type="list" allowBlank="1" showInputMessage="1" showErrorMessage="1" sqref="C38" xr:uid="{952A1A81-6F32-4322-9FCF-9E344B328FB7}">
      <formula1>"Agressivo,Moderado,Conservador"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CCC58-3A5E-4C1B-A1BF-A59814861D6E}">
  <dimension ref="A2:D20"/>
  <sheetViews>
    <sheetView workbookViewId="0">
      <selection activeCell="F7" sqref="F7"/>
    </sheetView>
  </sheetViews>
  <sheetFormatPr defaultRowHeight="15" x14ac:dyDescent="0.25"/>
  <cols>
    <col min="1" max="1" width="28.42578125" bestFit="1" customWidth="1"/>
    <col min="2" max="3" width="16.140625" bestFit="1" customWidth="1"/>
  </cols>
  <sheetData>
    <row r="2" spans="1:4" x14ac:dyDescent="0.25">
      <c r="A2" s="36" t="s">
        <v>31</v>
      </c>
      <c r="B2" s="37" t="s">
        <v>23</v>
      </c>
      <c r="C2" s="37" t="s">
        <v>25</v>
      </c>
      <c r="D2" s="37" t="s">
        <v>13</v>
      </c>
    </row>
    <row r="3" spans="1:4" x14ac:dyDescent="0.25">
      <c r="A3" s="38" t="str">
        <f>B3&amp;"-"&amp;C3</f>
        <v>Conservador-Papel</v>
      </c>
      <c r="B3" s="39" t="s">
        <v>7</v>
      </c>
      <c r="C3" s="39" t="s">
        <v>26</v>
      </c>
      <c r="D3" s="40">
        <v>0.3</v>
      </c>
    </row>
    <row r="4" spans="1:4" x14ac:dyDescent="0.25">
      <c r="A4" s="38" t="str">
        <f t="shared" ref="A4:A20" si="0">B4&amp;"-"&amp;C4</f>
        <v>Conservador-Tijolo</v>
      </c>
      <c r="B4" s="39" t="s">
        <v>7</v>
      </c>
      <c r="C4" s="39" t="s">
        <v>27</v>
      </c>
      <c r="D4" s="40">
        <v>0.5</v>
      </c>
    </row>
    <row r="5" spans="1:4" x14ac:dyDescent="0.25">
      <c r="A5" s="38" t="str">
        <f t="shared" si="0"/>
        <v>Conservador-Híbridos</v>
      </c>
      <c r="B5" s="39" t="s">
        <v>7</v>
      </c>
      <c r="C5" s="39" t="s">
        <v>28</v>
      </c>
      <c r="D5" s="40">
        <v>0.1</v>
      </c>
    </row>
    <row r="6" spans="1:4" x14ac:dyDescent="0.25">
      <c r="A6" s="38" t="str">
        <f t="shared" si="0"/>
        <v>Conservador-FOFs</v>
      </c>
      <c r="B6" s="39" t="s">
        <v>7</v>
      </c>
      <c r="C6" s="39" t="s">
        <v>12</v>
      </c>
      <c r="D6" s="40">
        <v>0.1</v>
      </c>
    </row>
    <row r="7" spans="1:4" x14ac:dyDescent="0.25">
      <c r="A7" s="38" t="str">
        <f t="shared" si="0"/>
        <v>Conservador-Desenvolvimento</v>
      </c>
      <c r="B7" s="39" t="s">
        <v>7</v>
      </c>
      <c r="C7" s="39" t="s">
        <v>29</v>
      </c>
      <c r="D7" s="40">
        <v>0</v>
      </c>
    </row>
    <row r="8" spans="1:4" ht="15.75" thickBot="1" x14ac:dyDescent="0.3">
      <c r="A8" s="41" t="str">
        <f t="shared" si="0"/>
        <v>Conservador-Hotelarias</v>
      </c>
      <c r="B8" s="42" t="s">
        <v>7</v>
      </c>
      <c r="C8" s="42" t="s">
        <v>30</v>
      </c>
      <c r="D8" s="43">
        <v>0</v>
      </c>
    </row>
    <row r="9" spans="1:4" x14ac:dyDescent="0.25">
      <c r="A9" s="48" t="str">
        <f t="shared" si="0"/>
        <v>Moderado-Papel</v>
      </c>
      <c r="B9" s="49" t="s">
        <v>8</v>
      </c>
      <c r="C9" s="50" t="s">
        <v>26</v>
      </c>
      <c r="D9" s="51">
        <v>0.32</v>
      </c>
    </row>
    <row r="10" spans="1:4" x14ac:dyDescent="0.25">
      <c r="A10" s="48" t="str">
        <f t="shared" si="0"/>
        <v>Moderado-Tijolo</v>
      </c>
      <c r="B10" s="49" t="s">
        <v>8</v>
      </c>
      <c r="C10" s="50" t="s">
        <v>27</v>
      </c>
      <c r="D10" s="51">
        <v>0.4</v>
      </c>
    </row>
    <row r="11" spans="1:4" x14ac:dyDescent="0.25">
      <c r="A11" s="48" t="str">
        <f t="shared" si="0"/>
        <v>Moderado-Híbridos</v>
      </c>
      <c r="B11" s="49" t="s">
        <v>8</v>
      </c>
      <c r="C11" s="50" t="s">
        <v>28</v>
      </c>
      <c r="D11" s="51">
        <v>0.08</v>
      </c>
    </row>
    <row r="12" spans="1:4" x14ac:dyDescent="0.25">
      <c r="A12" s="48" t="str">
        <f t="shared" si="0"/>
        <v>Moderado-FOFs</v>
      </c>
      <c r="B12" s="49" t="s">
        <v>8</v>
      </c>
      <c r="C12" s="50" t="s">
        <v>12</v>
      </c>
      <c r="D12" s="51">
        <v>0.1</v>
      </c>
    </row>
    <row r="13" spans="1:4" x14ac:dyDescent="0.25">
      <c r="A13" s="48" t="str">
        <f t="shared" si="0"/>
        <v>Moderado-Desenvolvimento</v>
      </c>
      <c r="B13" s="49" t="s">
        <v>8</v>
      </c>
      <c r="C13" s="50" t="s">
        <v>29</v>
      </c>
      <c r="D13" s="51">
        <v>0.1</v>
      </c>
    </row>
    <row r="14" spans="1:4" ht="15.75" thickBot="1" x14ac:dyDescent="0.3">
      <c r="A14" s="52" t="str">
        <f t="shared" si="0"/>
        <v>Moderado-Hotelarias</v>
      </c>
      <c r="B14" s="53" t="s">
        <v>8</v>
      </c>
      <c r="C14" s="54" t="s">
        <v>30</v>
      </c>
      <c r="D14" s="55">
        <v>0.1</v>
      </c>
    </row>
    <row r="15" spans="1:4" x14ac:dyDescent="0.25">
      <c r="A15" s="44" t="str">
        <f t="shared" si="0"/>
        <v>Agressivo-Papel</v>
      </c>
      <c r="B15" s="45" t="s">
        <v>9</v>
      </c>
      <c r="C15" s="46" t="s">
        <v>26</v>
      </c>
      <c r="D15" s="47">
        <v>0.5</v>
      </c>
    </row>
    <row r="16" spans="1:4" x14ac:dyDescent="0.25">
      <c r="A16" s="44" t="str">
        <f t="shared" si="0"/>
        <v>Agressivo-Tijolo</v>
      </c>
      <c r="B16" s="45" t="s">
        <v>9</v>
      </c>
      <c r="C16" s="46" t="s">
        <v>27</v>
      </c>
      <c r="D16" s="47">
        <v>0.1</v>
      </c>
    </row>
    <row r="17" spans="1:4" x14ac:dyDescent="0.25">
      <c r="A17" s="44" t="str">
        <f t="shared" si="0"/>
        <v>Agressivo-Híbridos</v>
      </c>
      <c r="B17" s="45" t="s">
        <v>9</v>
      </c>
      <c r="C17" s="46" t="s">
        <v>28</v>
      </c>
      <c r="D17" s="47">
        <v>0.05</v>
      </c>
    </row>
    <row r="18" spans="1:4" x14ac:dyDescent="0.25">
      <c r="A18" s="44" t="str">
        <f t="shared" si="0"/>
        <v>Agressivo-FOFs</v>
      </c>
      <c r="B18" s="45" t="s">
        <v>9</v>
      </c>
      <c r="C18" s="46" t="s">
        <v>12</v>
      </c>
      <c r="D18" s="47">
        <v>0.05</v>
      </c>
    </row>
    <row r="19" spans="1:4" x14ac:dyDescent="0.25">
      <c r="A19" s="44" t="str">
        <f t="shared" si="0"/>
        <v>Agressivo-Desenvolvimento</v>
      </c>
      <c r="B19" s="45" t="s">
        <v>9</v>
      </c>
      <c r="C19" s="46" t="s">
        <v>29</v>
      </c>
      <c r="D19" s="47">
        <v>0.2</v>
      </c>
    </row>
    <row r="20" spans="1:4" x14ac:dyDescent="0.25">
      <c r="A20" s="44" t="str">
        <f t="shared" si="0"/>
        <v>Agressivo-Hotelarias</v>
      </c>
      <c r="B20" s="45" t="s">
        <v>9</v>
      </c>
      <c r="C20" s="46" t="s">
        <v>30</v>
      </c>
      <c r="D20" s="47">
        <v>0.1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Gerenciador de Investimento</vt:lpstr>
      <vt:lpstr>Planilha1</vt:lpstr>
      <vt:lpstr>aporte</vt:lpstr>
      <vt:lpstr>Dividendos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marcio kuko</cp:lastModifiedBy>
  <dcterms:created xsi:type="dcterms:W3CDTF">2025-04-16T18:38:03Z</dcterms:created>
  <dcterms:modified xsi:type="dcterms:W3CDTF">2025-06-18T22:27:36Z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