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860" windowHeight="12180"/>
  </bookViews>
  <sheets>
    <sheet name="609664-labels-9-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<sst xmlns="http://schemas.openxmlformats.org/spreadsheetml/2006/main" count="3293" uniqueCount="729">
  <si>
    <t>tracking</t>
  </si>
  <si>
    <t>tracking_number</t>
  </si>
  <si>
    <t>status</t>
  </si>
  <si>
    <t>name</t>
  </si>
  <si>
    <t>service</t>
  </si>
  <si>
    <t>created_at</t>
  </si>
  <si>
    <t>shipped_at</t>
  </si>
  <si>
    <t>delivered_at</t>
  </si>
  <si>
    <t>information_detail</t>
  </si>
  <si>
    <t>order_number</t>
  </si>
  <si>
    <t>sender_name</t>
  </si>
  <si>
    <t>sender_company_name</t>
  </si>
  <si>
    <t>sender_email</t>
  </si>
  <si>
    <t>sender_phone</t>
  </si>
  <si>
    <t>sender_street</t>
  </si>
  <si>
    <t>sender_number</t>
  </si>
  <si>
    <t>sender_district</t>
  </si>
  <si>
    <t>sender_city</t>
  </si>
  <si>
    <t>sender_state</t>
  </si>
  <si>
    <t>sender_country</t>
  </si>
  <si>
    <t>sender_postalcode</t>
  </si>
  <si>
    <t>sender_identification_number</t>
  </si>
  <si>
    <t>sender_references</t>
  </si>
  <si>
    <t>consignee_name</t>
  </si>
  <si>
    <t>consignee_company_name</t>
  </si>
  <si>
    <t>consignee_email</t>
  </si>
  <si>
    <t>consignee_phone</t>
  </si>
  <si>
    <t>consignee_street</t>
  </si>
  <si>
    <t>consignee_number</t>
  </si>
  <si>
    <t>consignee_district</t>
  </si>
  <si>
    <t>consignee_city</t>
  </si>
  <si>
    <t>consignee_state</t>
  </si>
  <si>
    <t>consignee_country</t>
  </si>
  <si>
    <t>consignee_postalcode</t>
  </si>
  <si>
    <t>consignee_identification_number</t>
  </si>
  <si>
    <t>consignee_references</t>
  </si>
  <si>
    <t>shipment_type</t>
  </si>
  <si>
    <t>shipment_origin</t>
  </si>
  <si>
    <t>shipment_weight</t>
  </si>
  <si>
    <t>insurance</t>
  </si>
  <si>
    <t>insurance_cost</t>
  </si>
  <si>
    <t>extended_zone</t>
  </si>
  <si>
    <t>additional_services_cost</t>
  </si>
  <si>
    <t>import_fee</t>
  </si>
  <si>
    <t>import_tax</t>
  </si>
  <si>
    <t>cash_on_delivery_amount</t>
  </si>
  <si>
    <t>cash_on_delivery_cost</t>
  </si>
  <si>
    <t>custom_key_cost</t>
  </si>
  <si>
    <t>sms_cost</t>
  </si>
  <si>
    <t>whatsapp_cost</t>
  </si>
  <si>
    <t>additional_charges_cost</t>
  </si>
  <si>
    <t>total</t>
  </si>
  <si>
    <t>package_content</t>
  </si>
  <si>
    <t>package_declared_value</t>
  </si>
  <si>
    <t>package_amount</t>
  </si>
  <si>
    <t>package_length</t>
  </si>
  <si>
    <t>package_width</t>
  </si>
  <si>
    <t>package_height</t>
  </si>
  <si>
    <t>package_length_unit</t>
  </si>
  <si>
    <t>package_weight_unit</t>
  </si>
  <si>
    <t>grand_total</t>
  </si>
  <si>
    <t>label_file</t>
  </si>
  <si>
    <t>created_by_name</t>
  </si>
  <si>
    <t>created_by_email</t>
  </si>
  <si>
    <t>total_packages</t>
  </si>
  <si>
    <t>'5058709800610708199461</t>
  </si>
  <si>
    <t>Shipped</t>
  </si>
  <si>
    <t>estafeta</t>
  </si>
  <si>
    <t>ground</t>
  </si>
  <si>
    <t>13774 - CEDIS</t>
  </si>
  <si>
    <t>Adaptoheal Mexico</t>
  </si>
  <si>
    <t>hola@adaptohealmx.com</t>
  </si>
  <si>
    <t>Av. Mariano J. Garcia</t>
  </si>
  <si>
    <t>1214, Local 8A</t>
  </si>
  <si>
    <t>Ampliacion 1 de Mayo</t>
  </si>
  <si>
    <t>Irapuato</t>
  </si>
  <si>
    <t>GT</t>
  </si>
  <si>
    <t>MX</t>
  </si>
  <si>
    <t>XAXX010101000</t>
  </si>
  <si>
    <t>Veronica Garcia</t>
  </si>
  <si>
    <t>-</t>
  </si>
  <si>
    <t>vero@innata.mx</t>
  </si>
  <si>
    <t>Atlixco 94 interior 5 timbre innata</t>
  </si>
  <si>
    <t>Condesa</t>
  </si>
  <si>
    <t>Ciudad de Mexico</t>
  </si>
  <si>
    <t>CX</t>
  </si>
  <si>
    <t>06140</t>
  </si>
  <si>
    <t>guide</t>
  </si>
  <si>
    <t>Adaptoheal México - Woocommerce</t>
  </si>
  <si>
    <t>Adaptogenos</t>
  </si>
  <si>
    <t>CM</t>
  </si>
  <si>
    <t>KG</t>
  </si>
  <si>
    <t>https://s3.us-east-2.amazonaws.com/enviapaqueteria/uploads/estafeta/505870980061070819946159758068dc5eb9a595c.pdf</t>
  </si>
  <si>
    <t>Distribución</t>
  </si>
  <si>
    <t>distribucion@adaptohealmx.com</t>
  </si>
  <si>
    <t>'7058709800610708199460</t>
  </si>
  <si>
    <t>https://s3.us-east-2.amazonaws.com/enviapaqueteria/uploads/estafeta/705870980061070819946059758068dc5eb7238f5.pdf</t>
  </si>
  <si>
    <t>'2058709800610708198048</t>
  </si>
  <si>
    <t>Created</t>
  </si>
  <si>
    <t>13774 - 13774 - CEDIS</t>
  </si>
  <si>
    <t>https://s3.us-east-2.amazonaws.com/enviapaqueteria/uploads/estafeta/205870980061070819804859758068dc37e8b2078.pdf</t>
  </si>
  <si>
    <t>Rafael Zavala</t>
  </si>
  <si>
    <t>ceo@adaptoheal.com</t>
  </si>
  <si>
    <t>'4058709800610708198047</t>
  </si>
  <si>
    <t>https://s3.us-east-2.amazonaws.com/enviapaqueteria/uploads/estafeta/405870980061070819804759758068dc37e6d606b.pdf</t>
  </si>
  <si>
    <t>'4058709800610708197793</t>
  </si>
  <si>
    <t>13779 - CEDIS</t>
  </si>
  <si>
    <t>Maria Morillo</t>
  </si>
  <si>
    <t>maria@vitahub.mx</t>
  </si>
  <si>
    <t>Lago Onega 218</t>
  </si>
  <si>
    <t>Ahuehuetes Anahuac</t>
  </si>
  <si>
    <t>https://s3.us-east-2.amazonaws.com/enviapaqueteria/uploads/estafeta/405870980061070819779359758068dc31a8c1294.pdf</t>
  </si>
  <si>
    <t>'4058709800610708197651</t>
  </si>
  <si>
    <t>Canceled</t>
  </si>
  <si>
    <t>Plataforma</t>
  </si>
  <si>
    <t>https://s3.us-east-2.amazonaws.com/enviapaqueteria/uploads/estafeta/405870980061070819765159758068dc2f100d8e9.pdf</t>
  </si>
  <si>
    <t>'6058709800610708197650</t>
  </si>
  <si>
    <t>https://s3.us-east-2.amazonaws.com/enviapaqueteria/uploads/estafeta/605870980061070819765059758068dc2f0e5f4d9.pdf</t>
  </si>
  <si>
    <t>'9058709800610708197489</t>
  </si>
  <si>
    <t>13774 - 13774 - 13774 - CEDIS</t>
  </si>
  <si>
    <t>https://s3.us-east-2.amazonaws.com/enviapaqueteria/uploads/estafeta/905870980061070819748959758068dc2c097801a.pdf</t>
  </si>
  <si>
    <t>'1058709800610708197488</t>
  </si>
  <si>
    <t>https://s3.us-east-2.amazonaws.com/enviapaqueteria/uploads/estafeta/105870980061070819748859758068dc2c07b5cd1.pdf</t>
  </si>
  <si>
    <t>'5058709800610708197344</t>
  </si>
  <si>
    <t>https://s3.us-east-2.amazonaws.com/enviapaqueteria/uploads/estafeta/505870980061070819734459758068dc29f25d69c.pdf</t>
  </si>
  <si>
    <t>'7058709800610708197343</t>
  </si>
  <si>
    <t>https://s3.us-east-2.amazonaws.com/enviapaqueteria/uploads/estafeta/705870980061070819734359758068dc29f08aa00.pdf</t>
  </si>
  <si>
    <t>'8018709800610605609382</t>
  </si>
  <si>
    <t>Delivered</t>
  </si>
  <si>
    <t>express</t>
  </si>
  <si>
    <t>13775 - CEDIS</t>
  </si>
  <si>
    <t>Eval salazar Zarate</t>
  </si>
  <si>
    <t>evalsalazarz@gmail.com</t>
  </si>
  <si>
    <t>Plutarco elias calles 492</t>
  </si>
  <si>
    <t>Ahome</t>
  </si>
  <si>
    <t>SI</t>
  </si>
  <si>
    <t>https://s3.us-east-2.amazonaws.com/enviapaqueteria/uploads/estafeta/801870980061060560938259758068dc25fc19b65.pdf</t>
  </si>
  <si>
    <t>'6058709800610708195590</t>
  </si>
  <si>
    <t>13772 - CEDIS</t>
  </si>
  <si>
    <t>Veronica Martinez</t>
  </si>
  <si>
    <t>vmmotilla63@gmail.com</t>
  </si>
  <si>
    <t>Cerrada del Arbol 101</t>
  </si>
  <si>
    <t>Lomas 4a secc</t>
  </si>
  <si>
    <t>SL</t>
  </si>
  <si>
    <t>https://s3.us-east-2.amazonaws.com/enviapaqueteria/uploads/estafeta/605870980061070819559059758068dc063a9d0a3.pdf</t>
  </si>
  <si>
    <t>'6058709800610708195491</t>
  </si>
  <si>
    <t>13771 - CEDIS</t>
  </si>
  <si>
    <t>Maria Elena Gordillo Moreno</t>
  </si>
  <si>
    <t>megordillo72@gmail.com</t>
  </si>
  <si>
    <t>Fray Junipero Serra #11376. Torre D, Departamento 606. Vitea Gardens. El Refugio</t>
  </si>
  <si>
    <t>queretaro</t>
  </si>
  <si>
    <t>QT</t>
  </si>
  <si>
    <t>https://s3.us-east-2.amazonaws.com/enviapaqueteria/uploads/estafeta/605870980061070819549159758068dc0457e0107.pdf</t>
  </si>
  <si>
    <t>'6058709800610708195434</t>
  </si>
  <si>
    <t>13768 - CEDIS</t>
  </si>
  <si>
    <t>Patricia Perez Ugalde</t>
  </si>
  <si>
    <t>patyperuga80@gmail.com</t>
  </si>
  <si>
    <t>Tercera de Campanario del Calvarito</t>
  </si>
  <si>
    <t>https://s3.us-east-2.amazonaws.com/enviapaqueteria/uploads/estafeta/605870980061070819543459758068dc032116afe.pdf</t>
  </si>
  <si>
    <t>'7058709800610708189985</t>
  </si>
  <si>
    <t>CEDIS</t>
  </si>
  <si>
    <t>MARIA EUGENIA GONZALEZ</t>
  </si>
  <si>
    <t>marugf54@gmail.com</t>
  </si>
  <si>
    <t>AV PLUTARCO ELIAS CALLES ext. 1006 Int. 301A col. REFORMA IZTACCIHUATL NORTE</t>
  </si>
  <si>
    <t>Militar Marte</t>
  </si>
  <si>
    <t>08810</t>
  </si>
  <si>
    <t>https://s3.us-east-2.amazonaws.com/enviapaqueteria/uploads/estafeta/705870980061070818998559758068dad6b5c7f25.pdf</t>
  </si>
  <si>
    <t>'2058709800610708189553</t>
  </si>
  <si>
    <t>Sandra Abed Torres Landa</t>
  </si>
  <si>
    <t>sandra.abedtl@gmail.com</t>
  </si>
  <si>
    <t>Paseo lomas del sol segundo 45</t>
  </si>
  <si>
    <t>El Olivo</t>
  </si>
  <si>
    <t>Huixquilucan de Degollado</t>
  </si>
  <si>
    <t>EM</t>
  </si>
  <si>
    <t>https://s3.us-east-2.amazonaws.com/enviapaqueteria/uploads/estafeta/205870980061070818955359758068dad060df062.pdf</t>
  </si>
  <si>
    <t>'1058709800610708189426</t>
  </si>
  <si>
    <t>Angie Lizel Perez Guerra</t>
  </si>
  <si>
    <t>angielizel@gmail.com</t>
  </si>
  <si>
    <t>Km 1.5 Carretera Metepec a Zacango</t>
  </si>
  <si>
    <t>Santa Maria Magdalena Ocotitlan</t>
  </si>
  <si>
    <t>Metepec</t>
  </si>
  <si>
    <t>https://s3.us-east-2.amazonaws.com/enviapaqueteria/uploads/estafeta/105870980061070818942659758068dace442c523.pdf</t>
  </si>
  <si>
    <t>'5058709800610708189066</t>
  </si>
  <si>
    <t>ELIZABETH GOROZPE LOPEZ</t>
  </si>
  <si>
    <t>ml_gk@hotmail.com</t>
  </si>
  <si>
    <t>VENTURA VELAZQUEZ MZ2 LT. 18 COL. LOMA BONITA</t>
  </si>
  <si>
    <t>Loma Bonita</t>
  </si>
  <si>
    <t>Ixtapaluca</t>
  </si>
  <si>
    <t>https://s3.us-east-2.amazonaws.com/enviapaqueteria/uploads/estafeta/505870980061070818906659758068dac8b8336e3.pdf</t>
  </si>
  <si>
    <t>'4058709800610708172382</t>
  </si>
  <si>
    <t>13737 - CEDIS</t>
  </si>
  <si>
    <t>Valeria Anahi Paz Sanchez</t>
  </si>
  <si>
    <t>anahi.phz.28@gmail.com</t>
  </si>
  <si>
    <t>Sierra Morena #1108</t>
  </si>
  <si>
    <t>Balcones</t>
  </si>
  <si>
    <t>Uruapan</t>
  </si>
  <si>
    <t>MI</t>
  </si>
  <si>
    <t>https://s3.us-east-2.amazonaws.com/enviapaqueteria/uploads/estafeta/405870980061070817238259758068d5684e5e00c.pdf</t>
  </si>
  <si>
    <t>'0018709800610605602337</t>
  </si>
  <si>
    <t>13735 - CEDIS</t>
  </si>
  <si>
    <t>Ana Karen Suarez Espinosa</t>
  </si>
  <si>
    <t>gsha3390@gmail.com</t>
  </si>
  <si>
    <t>calle ruta de la independencia 107-12</t>
  </si>
  <si>
    <t>Cientificos</t>
  </si>
  <si>
    <t>Toluca de Lerdo</t>
  </si>
  <si>
    <t>https://s3.us-east-2.amazonaws.com/enviapaqueteria/uploads/estafeta/001870980061060560233759758068d41bad2447a.pdf</t>
  </si>
  <si>
    <t>'3058709800610708166976</t>
  </si>
  <si>
    <t>13734 - CEDIS</t>
  </si>
  <si>
    <t>Susana Huguenin</t>
  </si>
  <si>
    <t>hugueninsusana@gmail.com</t>
  </si>
  <si>
    <t>Paseo de la canada 3865-4</t>
  </si>
  <si>
    <t>Jardines de La Patria</t>
  </si>
  <si>
    <t>Zapopan</t>
  </si>
  <si>
    <t>JA</t>
  </si>
  <si>
    <t>https://s3.us-east-2.amazonaws.com/enviapaqueteria/uploads/estafeta/305870980061070816697659758068d410edbb81b.pdf</t>
  </si>
  <si>
    <t>'3184954205</t>
  </si>
  <si>
    <t>dhl</t>
  </si>
  <si>
    <t>express_doc</t>
  </si>
  <si>
    <t>BLVD.  MARIANO J. GARCIA</t>
  </si>
  <si>
    <t>1214 LOCAL 8-A</t>
  </si>
  <si>
    <t>ASI1911227X8</t>
  </si>
  <si>
    <t>Yasmin Guerra</t>
  </si>
  <si>
    <t>diandraig@gmail.com</t>
  </si>
  <si>
    <t>CRA 57 #99 60 APPTO 1303</t>
  </si>
  <si>
    <t>08001000</t>
  </si>
  <si>
    <t>AT</t>
  </si>
  <si>
    <t>CO</t>
  </si>
  <si>
    <t>PALMETTO TOWERS</t>
  </si>
  <si>
    <t>https://s3.us-east-2.amazonaws.com/enviapaqueteria/uploads/dhl/318495420559758068d3160a443f8.pdf</t>
  </si>
  <si>
    <t>'8058709800610708164460</t>
  </si>
  <si>
    <t>13726 - CEDIS</t>
  </si>
  <si>
    <t>Monica Moreno Rodriguez</t>
  </si>
  <si>
    <t>monica.moreno8614@gmail.com</t>
  </si>
  <si>
    <t>Maturino Gilberti 67</t>
  </si>
  <si>
    <t>Acueducto</t>
  </si>
  <si>
    <t>Morelia</t>
  </si>
  <si>
    <t>https://s3.us-east-2.amazonaws.com/enviapaqueteria/uploads/estafeta/805870980061070816446059758068d30cd3223ca.pdf</t>
  </si>
  <si>
    <t>'2509198215</t>
  </si>
  <si>
    <t>13722 - CEDIS</t>
  </si>
  <si>
    <t>Luis Perdigon</t>
  </si>
  <si>
    <t>luisperdigon@icloud.com</t>
  </si>
  <si>
    <t>Parque Granada 25</t>
  </si>
  <si>
    <t>98-504</t>
  </si>
  <si>
    <t>Lomas Anahuac</t>
  </si>
  <si>
    <t>https://s3.us-east-2.amazonaws.com/enviapaqueteria/uploads/dhl/250919821559758068d303ffce144.pdf</t>
  </si>
  <si>
    <t>'0058709800610708163318</t>
  </si>
  <si>
    <t>13724 - CEDIS</t>
  </si>
  <si>
    <t>Karla  Cruz</t>
  </si>
  <si>
    <t>krinti_a@hotmail.com</t>
  </si>
  <si>
    <t>Gildardo Magana</t>
  </si>
  <si>
    <t>Gutierrez Najera Fividesu</t>
  </si>
  <si>
    <t>https://s3.us-east-2.amazonaws.com/enviapaqueteria/uploads/estafeta/005870980061070816331859758068d2f2a283e19.pdf</t>
  </si>
  <si>
    <t>'6058709800610708163273</t>
  </si>
  <si>
    <t>13723 - CEDIS</t>
  </si>
  <si>
    <t>Cynthia Medina</t>
  </si>
  <si>
    <t>khunti16@hotmail.com</t>
  </si>
  <si>
    <t>Cerrada Barinas SM. 519 MZ.32 L.8</t>
  </si>
  <si>
    <t>Bahia Dorada</t>
  </si>
  <si>
    <t>Cancun</t>
  </si>
  <si>
    <t>QR</t>
  </si>
  <si>
    <t>https://s3.us-east-2.amazonaws.com/enviapaqueteria/uploads/estafeta/605870980061070816327359758068d2f1bb32547.pdf</t>
  </si>
  <si>
    <t>'6058709800610708163155</t>
  </si>
  <si>
    <t>13720 - CEDIS</t>
  </si>
  <si>
    <t>Adolfo Soto</t>
  </si>
  <si>
    <t>fito@adolfosoto.mx</t>
  </si>
  <si>
    <t>Paseo Berlin 156, Col Paseo de Cumbres</t>
  </si>
  <si>
    <t>Cima del Bosque</t>
  </si>
  <si>
    <t>Monterrey</t>
  </si>
  <si>
    <t>NL</t>
  </si>
  <si>
    <t>https://s3.us-east-2.amazonaws.com/enviapaqueteria/uploads/estafeta/605870980061070816315559758068d2ef0494677.pdf</t>
  </si>
  <si>
    <t>'2058709800610708162209</t>
  </si>
  <si>
    <t>13719 - CEDIS</t>
  </si>
  <si>
    <t>https://s3.us-east-2.amazonaws.com/enviapaqueteria/uploads/estafeta/205870980061070816220959758068d2dcba14c59.pdf</t>
  </si>
  <si>
    <t>'4551737503</t>
  </si>
  <si>
    <t>ground_do</t>
  </si>
  <si>
    <t>13716 - CEDIS</t>
  </si>
  <si>
    <t>Silvia Gonzalez Gomez Y ALBERTO JOSE GONZALEZ</t>
  </si>
  <si>
    <t>silvia.glz.gomez@hotmail.com</t>
  </si>
  <si>
    <t>Blvd. Rosales</t>
  </si>
  <si>
    <t>1-D</t>
  </si>
  <si>
    <t>4 de Marzo</t>
  </si>
  <si>
    <t>Hermosillo</t>
  </si>
  <si>
    <t>SO</t>
  </si>
  <si>
    <t>OCURRE DHL</t>
  </si>
  <si>
    <t>https://s3.us-east-2.amazonaws.com/enviapaqueteria/uploads/dhl/455173750359758068d2da6bbee9c.pdf</t>
  </si>
  <si>
    <t>'4551719631</t>
  </si>
  <si>
    <t>Silvia Gonzalez Gomez</t>
  </si>
  <si>
    <t>https://s3.us-east-2.amazonaws.com/enviapaqueteria/uploads/dhl/455171963159758068d2d78da2c10.pdf</t>
  </si>
  <si>
    <t>'1767535151</t>
  </si>
  <si>
    <t>BLVD. ROSALES</t>
  </si>
  <si>
    <t>https://s3.us-east-2.amazonaws.com/enviapaqueteria/uploads/dhl/176753515159758068d2ccce8333a.pdf</t>
  </si>
  <si>
    <t>'4058709800610708160785</t>
  </si>
  <si>
    <t>13549 - CEDIS</t>
  </si>
  <si>
    <t>Cecilia Soto Bernal</t>
  </si>
  <si>
    <t>renatosotobernal@gmail.com</t>
  </si>
  <si>
    <t>Calle Santa Fe 119</t>
  </si>
  <si>
    <t>Casa 8</t>
  </si>
  <si>
    <t>Altavista Juriquilla</t>
  </si>
  <si>
    <t>Santiago de Queretaro</t>
  </si>
  <si>
    <t>https://s3.us-east-2.amazonaws.com/enviapaqueteria/uploads/estafeta/405870980061070816078559758068d2c1fe9bbf5.pdf</t>
  </si>
  <si>
    <t>'8058709800610708156149</t>
  </si>
  <si>
    <t>13523 - CEDIS</t>
  </si>
  <si>
    <t>MIGUEL BARQUIN</t>
  </si>
  <si>
    <t>preesencia@gmail.com</t>
  </si>
  <si>
    <t>CAMINO REAL ext. 28</t>
  </si>
  <si>
    <t>FRACC. PUERTA DE HIERRO</t>
  </si>
  <si>
    <t>Agricola los Vergeles</t>
  </si>
  <si>
    <t>Heroica Puebla de Zaragoza</t>
  </si>
  <si>
    <t>PU</t>
  </si>
  <si>
    <t>https://s3.us-east-2.amazonaws.com/enviapaqueteria/uploads/estafeta/805870980061070815614959758068d19f1917707.pdf</t>
  </si>
  <si>
    <t>'5552154252</t>
  </si>
  <si>
    <t>13537 - CEDIS</t>
  </si>
  <si>
    <t>Bernardo Garcia Soto</t>
  </si>
  <si>
    <t>servicio@boyu.mx</t>
  </si>
  <si>
    <t>Blvd. de las ciencias 3015, int 216</t>
  </si>
  <si>
    <t>https://s3.us-east-2.amazonaws.com/enviapaqueteria/uploads/dhl/555215425259758068d1912b5936a.pdf</t>
  </si>
  <si>
    <t>'4058709800610708154222</t>
  </si>
  <si>
    <t>13535 - CEDIS</t>
  </si>
  <si>
    <t>Lorenza Sierra Salazar</t>
  </si>
  <si>
    <t>lorenzasierras@gmail.com</t>
  </si>
  <si>
    <t>Calle de Santo Domingo 15-4</t>
  </si>
  <si>
    <t>01120</t>
  </si>
  <si>
    <t>https://s3.us-east-2.amazonaws.com/enviapaqueteria/uploads/estafeta/405870980061070815422259758068d185d04b2c6.pdf</t>
  </si>
  <si>
    <t>'8058709800610708154169</t>
  </si>
  <si>
    <t>13528 - CEDIS</t>
  </si>
  <si>
    <t>Lorena Gonzalez Rodriguez</t>
  </si>
  <si>
    <t>loregonzrod@gmail.com</t>
  </si>
  <si>
    <t>Rocallosas 92</t>
  </si>
  <si>
    <t>Lomas Verdes</t>
  </si>
  <si>
    <t>Naucalpan de Juarez</t>
  </si>
  <si>
    <t>https://s3.us-east-2.amazonaws.com/enviapaqueteria/uploads/estafeta/805870980061070815416959758068d1854a12caf.pdf</t>
  </si>
  <si>
    <t>'5058709800610708154033</t>
  </si>
  <si>
    <t>13527 - CEDIS</t>
  </si>
  <si>
    <t>Carolina Morales</t>
  </si>
  <si>
    <t>pirro26@hotmail.com</t>
  </si>
  <si>
    <t>Calle Francisco Celorio 247</t>
  </si>
  <si>
    <t>Atasta</t>
  </si>
  <si>
    <t>Villahermosa</t>
  </si>
  <si>
    <t>TB</t>
  </si>
  <si>
    <t>https://s3.us-east-2.amazonaws.com/enviapaqueteria/uploads/estafeta/505870980061070815403359758068d182c7e62cd.pdf</t>
  </si>
  <si>
    <t>'9058709800610708153966</t>
  </si>
  <si>
    <t>13526 - CEDIS</t>
  </si>
  <si>
    <t>Paula Marcellini</t>
  </si>
  <si>
    <t>marcellini.paula@gmail.com</t>
  </si>
  <si>
    <t>Amsterdam 118</t>
  </si>
  <si>
    <t>Hipodromo</t>
  </si>
  <si>
    <t>06100</t>
  </si>
  <si>
    <t>https://s3.us-east-2.amazonaws.com/enviapaqueteria/uploads/estafeta/905870980061070815396659758068d181af18eff.pdf</t>
  </si>
  <si>
    <t>'6058709800610708153878</t>
  </si>
  <si>
    <t>13525 - CEDIS</t>
  </si>
  <si>
    <t>Jessica Gutierrez</t>
  </si>
  <si>
    <t>baby_oc@hotmail.com</t>
  </si>
  <si>
    <t>Valdivia 100 Depto 505</t>
  </si>
  <si>
    <t>Zacahuitzco</t>
  </si>
  <si>
    <t>03550</t>
  </si>
  <si>
    <t>https://s3.us-east-2.amazonaws.com/enviapaqueteria/uploads/estafeta/605870980061070815387859758068d18080ee9d4.pdf</t>
  </si>
  <si>
    <t>'6058709800610708153830</t>
  </si>
  <si>
    <t>13524 - CEDIS</t>
  </si>
  <si>
    <t>Salvador Jose Lopez Ortega</t>
  </si>
  <si>
    <t>nqxsal@hotmail.com</t>
  </si>
  <si>
    <t>Privada 2 de abril 403 loft A31</t>
  </si>
  <si>
    <t>5 de Mayo</t>
  </si>
  <si>
    <t>https://s3.us-east-2.amazonaws.com/enviapaqueteria/uploads/estafeta/605870980061070815383059758068d17fa352738.pdf</t>
  </si>
  <si>
    <t>'9058709800610708148597</t>
  </si>
  <si>
    <t>13522 - CEDIS</t>
  </si>
  <si>
    <t>Beatriz Franco</t>
  </si>
  <si>
    <t>bettyparkman@yahoo.com.mx</t>
  </si>
  <si>
    <t>Miura 28F</t>
  </si>
  <si>
    <t>Bosques Residencial</t>
  </si>
  <si>
    <t>Zinacantepec</t>
  </si>
  <si>
    <t>https://s3.us-east-2.amazonaws.com/enviapaqueteria/uploads/estafeta/905870980061070814859759758068cde46151db0.pdf</t>
  </si>
  <si>
    <t>'9033781223</t>
  </si>
  <si>
    <t>13518 - CEDIS</t>
  </si>
  <si>
    <t>RECIBE XPRESS</t>
  </si>
  <si>
    <t>compras@recibexpress.com</t>
  </si>
  <si>
    <t>Calle 13 ext. 58</t>
  </si>
  <si>
    <t>Ampliacion Campestre Guadalupana</t>
  </si>
  <si>
    <t>Ciudad Nezahualcoyotl</t>
  </si>
  <si>
    <t>https://s3.us-east-2.amazonaws.com/enviapaqueteria/uploads/dhl/903378122359758068cdcb8ea2dc4.pdf</t>
  </si>
  <si>
    <t>'8058709800610708147531</t>
  </si>
  <si>
    <t>13520 - CEDIS</t>
  </si>
  <si>
    <t>Elizabeth Hernandez de la Cerda</t>
  </si>
  <si>
    <t>elizabeth.h.c@hotmail.com</t>
  </si>
  <si>
    <t>Av. Tulipan entre calles Violetas y Delfinos</t>
  </si>
  <si>
    <t>Bosques Campestre</t>
  </si>
  <si>
    <t>Ciudad Victoria</t>
  </si>
  <si>
    <t>TM</t>
  </si>
  <si>
    <t>https://s3.us-east-2.amazonaws.com/enviapaqueteria/uploads/estafeta/805870980061070814753159758068cdca5af3283.pdf</t>
  </si>
  <si>
    <t>'3058709800610708147463</t>
  </si>
  <si>
    <t>13511 - CEDIS</t>
  </si>
  <si>
    <t>https://s3.us-east-2.amazonaws.com/enviapaqueteria/uploads/estafeta/305870980061070814746359758068cdc8ba1343a.pdf</t>
  </si>
  <si>
    <t>'6058709800610708147131</t>
  </si>
  <si>
    <t>13512 - CEDIS</t>
  </si>
  <si>
    <t>Gabriela Martinez Reynoso</t>
  </si>
  <si>
    <t>gaby_mr06@hotmail.com</t>
  </si>
  <si>
    <t>Avenida Viveros de Atizapan 27</t>
  </si>
  <si>
    <t>Ampliacion Vista Hermosa</t>
  </si>
  <si>
    <t>Tlalnepantla de Baz</t>
  </si>
  <si>
    <t>https://s3.us-east-2.amazonaws.com/enviapaqueteria/uploads/estafeta/605870980061070814713159758068cdc0701e592.pdf</t>
  </si>
  <si>
    <t>'9058709800610708147083</t>
  </si>
  <si>
    <t>13519 - CEDIS</t>
  </si>
  <si>
    <t>Jorge Rafael Alardin Cordova</t>
  </si>
  <si>
    <t>jraco1969@hotmail.com</t>
  </si>
  <si>
    <t>Av. Ruiz Cortines #1006</t>
  </si>
  <si>
    <t>Costa Verde</t>
  </si>
  <si>
    <t>Boca del RIo</t>
  </si>
  <si>
    <t>VE</t>
  </si>
  <si>
    <t>https://s3.us-east-2.amazonaws.com/enviapaqueteria/uploads/estafeta/905870980061070814708359758068cdbef771375.pdf</t>
  </si>
  <si>
    <t>'1700183645</t>
  </si>
  <si>
    <t>13514 - CEDIS</t>
  </si>
  <si>
    <t>GLORIA MUNOZ HERNANDEZ</t>
  </si>
  <si>
    <t>glomunoz@hotmail.com</t>
  </si>
  <si>
    <t>JARDIN ECOLOGICO 105</t>
  </si>
  <si>
    <t>Balcones del Campestre</t>
  </si>
  <si>
    <t>Leon de Los Aldama</t>
  </si>
  <si>
    <t>https://s3.us-east-2.amazonaws.com/enviapaqueteria/uploads/dhl/170018364559758068cd80ec9773c.pdf</t>
  </si>
  <si>
    <t>'1700162645</t>
  </si>
  <si>
    <t>int_express</t>
  </si>
  <si>
    <t>CRA 57 #99 - 60 APPTO 1303</t>
  </si>
  <si>
    <t>https://s3.us-east-2.amazonaws.com/enviapaqueteria/uploads/dhl/170016264559758068cd7d971a549.pdf</t>
  </si>
  <si>
    <t>'0058709800610708139931</t>
  </si>
  <si>
    <t>13507 - CEDIS</t>
  </si>
  <si>
    <t>Sarai Mendoza</t>
  </si>
  <si>
    <t>sssarai@hotmail.com</t>
  </si>
  <si>
    <t>Bahamas 204</t>
  </si>
  <si>
    <t>Asentamiento Irregular los Pericos</t>
  </si>
  <si>
    <t>Aguascalientes</t>
  </si>
  <si>
    <t>AG</t>
  </si>
  <si>
    <t>https://s3.us-east-2.amazonaws.com/enviapaqueteria/uploads/estafeta/005870980061070813993159758068cc649a75427.pdf</t>
  </si>
  <si>
    <t>'6058709800610708139858</t>
  </si>
  <si>
    <t>13506 - CEDIS</t>
  </si>
  <si>
    <t>eugenia Moses</t>
  </si>
  <si>
    <t>eugeniamoses@hotmail.com</t>
  </si>
  <si>
    <t>naranjos 07</t>
  </si>
  <si>
    <t>Briones</t>
  </si>
  <si>
    <t>https://s3.us-east-2.amazonaws.com/enviapaqueteria/uploads/estafeta/605870980061070813985859758068cc62ef02f35.pdf</t>
  </si>
  <si>
    <t>'4058709800610708139496</t>
  </si>
  <si>
    <t>13496 - CEDIS</t>
  </si>
  <si>
    <t>PEDRO VAZQUEZ SERVIN</t>
  </si>
  <si>
    <t>COMPRAS.PETIRROJOAZUL@GMAIL.COM</t>
  </si>
  <si>
    <t>AV. HACIENDA EL JACAL 706-01</t>
  </si>
  <si>
    <t>Anahuac</t>
  </si>
  <si>
    <t>https://s3.us-east-2.amazonaws.com/enviapaqueteria/uploads/estafeta/405870980061070813949659758068cc5a77b22a3.pdf</t>
  </si>
  <si>
    <t>'9319661481</t>
  </si>
  <si>
    <t>13494 - CEDIS</t>
  </si>
  <si>
    <t>https://s3.us-east-2.amazonaws.com/enviapaqueteria/uploads/dhl/931966148159758068cc29a6ad53d.pdf</t>
  </si>
  <si>
    <t>'1294708575</t>
  </si>
  <si>
    <t>13463 - CEDIS</t>
  </si>
  <si>
    <t>Silvia Gomez</t>
  </si>
  <si>
    <t>OCURRE</t>
  </si>
  <si>
    <t>ESQ. MONTERREY</t>
  </si>
  <si>
    <t>https://s3.us-east-2.amazonaws.com/enviapaqueteria/uploads/dhl/129470857559758068cb39f35846e.pdf</t>
  </si>
  <si>
    <t>'3714536125</t>
  </si>
  <si>
    <t>#13498 CEDIS</t>
  </si>
  <si>
    <t>Erika Lezama Torres</t>
  </si>
  <si>
    <t>erikalezama1@gmail.com</t>
  </si>
  <si>
    <t>calle 33 #453 x 6 y 8 casa 4</t>
  </si>
  <si>
    <t>montebello</t>
  </si>
  <si>
    <t>YU</t>
  </si>
  <si>
    <t>https://s3.us-east-2.amazonaws.com/enviapaqueteria/uploads/dhl/371453612559758068caeae336b36.pdf</t>
  </si>
  <si>
    <t>'5058709800610708122198</t>
  </si>
  <si>
    <t>13347 - CEDIS</t>
  </si>
  <si>
    <t>Fabiola Armendariz cuevas</t>
  </si>
  <si>
    <t>truffa06@hotmail.com</t>
  </si>
  <si>
    <t>Av santa fe 455 int. 2803</t>
  </si>
  <si>
    <t>Contadero</t>
  </si>
  <si>
    <t>05348</t>
  </si>
  <si>
    <t>https://s3.us-east-2.amazonaws.com/enviapaqueteria/uploads/estafeta/505870980061070812219859758068c8614b4c93d.pdf</t>
  </si>
  <si>
    <t>'2058709800610708122024</t>
  </si>
  <si>
    <t>13346 - CEDIS</t>
  </si>
  <si>
    <t>Ana Vianey Luna Vidaurrazada</t>
  </si>
  <si>
    <t>ilse.lunav@gmail.com</t>
  </si>
  <si>
    <t>San telmo 1841</t>
  </si>
  <si>
    <t>Ampliacion Parque Industrial Ex-XXI</t>
  </si>
  <si>
    <t>Mexicali</t>
  </si>
  <si>
    <t>BC</t>
  </si>
  <si>
    <t>https://s3.us-east-2.amazonaws.com/enviapaqueteria/uploads/estafeta/205870980061070812202459758068c85ec9e3ac8.pdf</t>
  </si>
  <si>
    <t>'5058709800610708121783</t>
  </si>
  <si>
    <t>13339 - CEDIS</t>
  </si>
  <si>
    <t>ALEJANDRO ORVANANOS</t>
  </si>
  <si>
    <t>aorva1@gmail.com</t>
  </si>
  <si>
    <t>Nevado de Sorata 14</t>
  </si>
  <si>
    <t>Lomas de Reforma</t>
  </si>
  <si>
    <t>https://s3.us-east-2.amazonaws.com/enviapaqueteria/uploads/estafeta/505870980061070812178359758068c85bf94f806.pdf</t>
  </si>
  <si>
    <t>'2058709800610708120044</t>
  </si>
  <si>
    <t>A OCURRE - BLVD ROSALES Y ESQUINA MONTERREY 1-D</t>
  </si>
  <si>
    <t>HERMOSILLO</t>
  </si>
  <si>
    <t>https://s3.us-east-2.amazonaws.com/enviapaqueteria/uploads/estafeta/205870980061070812004459758068c83e6a7c9b5.pdf</t>
  </si>
  <si>
    <t>'2684143906</t>
  </si>
  <si>
    <t>#13465 CEDIS</t>
  </si>
  <si>
    <t>Maria Isabel Oviedo Herrera</t>
  </si>
  <si>
    <t>mioh70@hotmail.com</t>
  </si>
  <si>
    <t>Blvd Arco de Piedra No 195 Int 102</t>
  </si>
  <si>
    <t>Ejido El Salitre</t>
  </si>
  <si>
    <t>https://s3.us-east-2.amazonaws.com/enviapaqueteria/uploads/dhl/268414390659758068c837e4384b3.pdf</t>
  </si>
  <si>
    <t>'7156917552</t>
  </si>
  <si>
    <t>13338 - CEDIS</t>
  </si>
  <si>
    <t>https://s3.us-east-2.amazonaws.com/enviapaqueteria/uploads/dhl/715691755259758068c466621fc2d.pdf</t>
  </si>
  <si>
    <t>'7156904705</t>
  </si>
  <si>
    <t>13167 - CEDIS</t>
  </si>
  <si>
    <t>https://s3.us-east-2.amazonaws.com/enviapaqueteria/uploads/dhl/715690470559758068c463d5680d1.pdf</t>
  </si>
  <si>
    <t>'2058709800610708112129</t>
  </si>
  <si>
    <t>13336 - CEDIS</t>
  </si>
  <si>
    <t>Rubi Leon Dominguez</t>
  </si>
  <si>
    <t>rleon.cuentas@gmail.com</t>
  </si>
  <si>
    <t>Lago andromaco 53 int 903b</t>
  </si>
  <si>
    <t>Ampliacion Granada</t>
  </si>
  <si>
    <t>https://s3.us-east-2.amazonaws.com/enviapaqueteria/uploads/estafeta/205870980061070811212959758068c4636d54f8a.pdf</t>
  </si>
  <si>
    <t>'2058709800610708112105</t>
  </si>
  <si>
    <t>13323 - CEDIS</t>
  </si>
  <si>
    <t>Ana Lilia Ibarra Romero</t>
  </si>
  <si>
    <t>ana_l_ibarra@hotmail.com</t>
  </si>
  <si>
    <t>Bosque de Sauces 283</t>
  </si>
  <si>
    <t>Bosque de Las Lomas</t>
  </si>
  <si>
    <t>https://s3.us-east-2.amazonaws.com/enviapaqueteria/uploads/estafeta/205870980061070811210559758068c462ef71de0.pdf</t>
  </si>
  <si>
    <t>'8058709800610708112060</t>
  </si>
  <si>
    <t>13322 - CEDIS</t>
  </si>
  <si>
    <t>Elio Cesar</t>
  </si>
  <si>
    <t>eliocesargarcia@gmail.com</t>
  </si>
  <si>
    <t>Carr Arandas-Leon K4, int1</t>
  </si>
  <si>
    <t>Arandas Centro</t>
  </si>
  <si>
    <t>Arandas</t>
  </si>
  <si>
    <t>https://s3.us-east-2.amazonaws.com/enviapaqueteria/uploads/estafeta/805870980061070811206059758068c46207c0676.pdf</t>
  </si>
  <si>
    <t>'9806107555</t>
  </si>
  <si>
    <t>13319 - CEDIS</t>
  </si>
  <si>
    <t>Brayan jesus Montiel</t>
  </si>
  <si>
    <t>almacen@ocmarket.mx</t>
  </si>
  <si>
    <t>Av. Vicente Suarez #17A</t>
  </si>
  <si>
    <t>https://s3.us-east-2.amazonaws.com/enviapaqueteria/uploads/dhl/980610755559758068c45989ade48.pdf</t>
  </si>
  <si>
    <t>'5799128790</t>
  </si>
  <si>
    <t>13317 - CEDIS</t>
  </si>
  <si>
    <t>https://s3.us-east-2.amazonaws.com/enviapaqueteria/uploads/dhl/579912879059758068c31bc52898c.pdf</t>
  </si>
  <si>
    <t>'5018709800610605585420</t>
  </si>
  <si>
    <t>13318 - CEDIS</t>
  </si>
  <si>
    <t>VERONICA DEL ANGEL</t>
  </si>
  <si>
    <t>COMPRAS3@SINERCO.COM.MX</t>
  </si>
  <si>
    <t>ignacio salgado 104</t>
  </si>
  <si>
    <t>Buenos Aires</t>
  </si>
  <si>
    <t>Caja 3KG - 30 x 25 x 20 cm</t>
  </si>
  <si>
    <t>https://s3.us-east-2.amazonaws.com/enviapaqueteria/uploads/estafeta/501870980061060558542059758068c1fe228acc0.pdf</t>
  </si>
  <si>
    <t>'7058709800610708101284</t>
  </si>
  <si>
    <t>Productos Saludables Innata</t>
  </si>
  <si>
    <t>noreply@envia.com</t>
  </si>
  <si>
    <t>Atlixco 94 piso 1 interior 5</t>
  </si>
  <si>
    <t>https://s3.us-east-2.amazonaws.com/enviapaqueteria/uploads/estafeta/705870980061070810128459758068c1e12c3e27f.pdf</t>
  </si>
  <si>
    <t>'9058709800610708101283</t>
  </si>
  <si>
    <t>https://s3.us-east-2.amazonaws.com/enviapaqueteria/uploads/estafeta/905870980061070810128359758068c1e129de701.pdf</t>
  </si>
  <si>
    <t>'5058709800610708101280</t>
  </si>
  <si>
    <t>https://s3.us-east-2.amazonaws.com/enviapaqueteria/uploads/estafeta/505870980061070810128059758068c1e12672c28.pdf</t>
  </si>
  <si>
    <t>'0058709800610708101278</t>
  </si>
  <si>
    <t>https://s3.us-east-2.amazonaws.com/enviapaqueteria/uploads/estafeta/005870980061070810127859758068c1e1203d584.pdf</t>
  </si>
  <si>
    <t>'6469354205</t>
  </si>
  <si>
    <t>Palmetto Towers</t>
  </si>
  <si>
    <t>https://s3.us-east-2.amazonaws.com/enviapaqueteria/uploads/dhl/646935420559758068c1dd322b7af.pdf</t>
  </si>
  <si>
    <t>'6058709800610708101114</t>
  </si>
  <si>
    <t>LIC. HUMBERTO RAMOS</t>
  </si>
  <si>
    <t>SINERGIA EN SOLUCIONES COMERCIALES SA DE CV</t>
  </si>
  <si>
    <t>IGNACIO SALGADO #104</t>
  </si>
  <si>
    <t>https://s3.us-east-2.amazonaws.com/enviapaqueteria/uploads/estafeta/605870980061070810111459758068c1dcf8b8982.pdf</t>
  </si>
  <si>
    <t>'7058709800610708100916</t>
  </si>
  <si>
    <t>Returned</t>
  </si>
  <si>
    <t>13316 - CEDIS</t>
  </si>
  <si>
    <t>https://s3.us-east-2.amazonaws.com/enviapaqueteria/uploads/estafeta/705870980061070810091659758068c1d768c917c.pdf</t>
  </si>
  <si>
    <t>'9058709800610708100892</t>
  </si>
  <si>
    <t>13306 - CEDIS</t>
  </si>
  <si>
    <t>Gerardo Salgado</t>
  </si>
  <si>
    <t>gerardosalgado@gmail.com</t>
  </si>
  <si>
    <t>Calle Monte Camerun 145</t>
  </si>
  <si>
    <t>apt 901</t>
  </si>
  <si>
    <t>Barranca Zona Federal</t>
  </si>
  <si>
    <t>https://s3.us-east-2.amazonaws.com/enviapaqueteria/uploads/estafeta/905870980061070810089259758068c1d6edb6d4f.pdf</t>
  </si>
  <si>
    <t>'2058709800610708100867</t>
  </si>
  <si>
    <t>13305 - CEDIS</t>
  </si>
  <si>
    <t>Mario Trevino Ayala</t>
  </si>
  <si>
    <t>mariotrevinoayala@gmail.com</t>
  </si>
  <si>
    <t>Puerto Jerez 3747 Valle Brisas</t>
  </si>
  <si>
    <t>Balcones del Mirador</t>
  </si>
  <si>
    <t>https://s3.us-east-2.amazonaws.com/enviapaqueteria/uploads/estafeta/205870980061070810086759758068c1d63ddb307.pdf</t>
  </si>
  <si>
    <t>'0058709800610708100684</t>
  </si>
  <si>
    <t>13298 - CEDIS</t>
  </si>
  <si>
    <t>Martha Lozano</t>
  </si>
  <si>
    <t>marthalo@hotmail.com</t>
  </si>
  <si>
    <t>Gabriel Garcia Marquez 206</t>
  </si>
  <si>
    <t>Balcones de Colinas de San Jeronimo</t>
  </si>
  <si>
    <t>https://s3.us-east-2.amazonaws.com/enviapaqueteria/uploads/estafeta/005870980061070810068459758068c1d2b5275bc.pdf</t>
  </si>
  <si>
    <t>'7058709800610708100619</t>
  </si>
  <si>
    <t>13294 - CEDIS</t>
  </si>
  <si>
    <t>Maria Ines Banda Nieto</t>
  </si>
  <si>
    <t>luisrent2984@gmail.com</t>
  </si>
  <si>
    <t>Ixtapa de la sal 105</t>
  </si>
  <si>
    <t>Abastos</t>
  </si>
  <si>
    <t>San Luis Potosi</t>
  </si>
  <si>
    <t>https://s3.us-east-2.amazonaws.com/enviapaqueteria/uploads/estafeta/705870980061070810061959758068c1d1abddd8b.pdf</t>
  </si>
  <si>
    <t>'4058709800610708094153</t>
  </si>
  <si>
    <t>13285 - CEDIS</t>
  </si>
  <si>
    <t>Ana Garcia Diaz</t>
  </si>
  <si>
    <t>annabgdiaz@gmail.com</t>
  </si>
  <si>
    <t>Arkansas 23-6, Col. Napoles</t>
  </si>
  <si>
    <t>Napoles</t>
  </si>
  <si>
    <t>03810</t>
  </si>
  <si>
    <t>https://s3.us-east-2.amazonaws.com/enviapaqueteria/uploads/estafeta/405870980061070809415359758068c08a421ecb3.pdf</t>
  </si>
  <si>
    <t>'0058709800610708094131</t>
  </si>
  <si>
    <t>13284 - CEDIS</t>
  </si>
  <si>
    <t>Maria Ines banda nieto</t>
  </si>
  <si>
    <t>ixtapa de la sal 105</t>
  </si>
  <si>
    <t>https://s3.us-east-2.amazonaws.com/enviapaqueteria/uploads/estafeta/005870980061070809413159758068c089f25ad9c.pdf</t>
  </si>
  <si>
    <t>'6058709800610708094114</t>
  </si>
  <si>
    <t>13271 - CEDIS</t>
  </si>
  <si>
    <t>Marissa Leos</t>
  </si>
  <si>
    <t>teamoplaya@gmail.com</t>
  </si>
  <si>
    <t>PILA SECA 51</t>
  </si>
  <si>
    <t>Adolfo Lopez Mateos</t>
  </si>
  <si>
    <t>San Miguel de Allende</t>
  </si>
  <si>
    <t>https://s3.us-east-2.amazonaws.com/enviapaqueteria/uploads/estafeta/605870980061070809411459758068c089851a6da.pdf</t>
  </si>
  <si>
    <t>'3058709800610708094106</t>
  </si>
  <si>
    <t>13267 - CEDIS</t>
  </si>
  <si>
    <t>Daviana Rangel</t>
  </si>
  <si>
    <t>andreaazamar@hotmail.com</t>
  </si>
  <si>
    <t>Calle del Truco 7 Zona Centro</t>
  </si>
  <si>
    <t>Alameda</t>
  </si>
  <si>
    <t>Guanajuato</t>
  </si>
  <si>
    <t>https://s3.us-east-2.amazonaws.com/enviapaqueteria/uploads/estafeta/305870980061070809410659758068c08926bec94.pdf</t>
  </si>
  <si>
    <t>'9843458144</t>
  </si>
  <si>
    <t>import_express</t>
  </si>
  <si>
    <t>FBA</t>
  </si>
  <si>
    <t>Adaptogen Sinergy</t>
  </si>
  <si>
    <t>27505 Southwest 132nd Avenue</t>
  </si>
  <si>
    <t>Homestead</t>
  </si>
  <si>
    <t>FL</t>
  </si>
  <si>
    <t>US</t>
  </si>
  <si>
    <t>FBA190Z9N27R</t>
  </si>
  <si>
    <t>Amazon FBA</t>
  </si>
  <si>
    <t>Caja 3KG - 30 x 23 x 15 cm</t>
  </si>
  <si>
    <t>https://s3.us-east-2.amazonaws.com/enviapaqueteria/uploads/dhl/984345814459758068c052327195e.pdf</t>
  </si>
  <si>
    <t>'1005183830</t>
  </si>
  <si>
    <t>https://s3.us-east-2.amazonaws.com/enviapaqueteria/uploads/dhl/100518383059758068c04ccbc09c4.pdf</t>
  </si>
  <si>
    <t>'3058709800610708081014</t>
  </si>
  <si>
    <t>#13281 CEDIS</t>
  </si>
  <si>
    <t>Tayde Teresita Donnadieu Ruiseco</t>
  </si>
  <si>
    <t>tdonnadieu@hotmail.com</t>
  </si>
  <si>
    <t>Circuito Cartagena 10 casa 65</t>
  </si>
  <si>
    <t>El Marques, Queretaro</t>
  </si>
  <si>
    <t>https://s3.us-east-2.amazonaws.com/enviapaqueteria/uploads/estafeta/305870980061070808101459758068bdc9196bab8.pdf</t>
  </si>
  <si>
    <t>'6058709800610708076578</t>
  </si>
  <si>
    <t>13261 - CEDIS</t>
  </si>
  <si>
    <t>Ayla Rud</t>
  </si>
  <si>
    <t>ayluchilla@hotmail.com</t>
  </si>
  <si>
    <t>Privada Vernini #15</t>
  </si>
  <si>
    <t>Bosques de Los Heroes</t>
  </si>
  <si>
    <t>Tecamac de Felipe Villanueva</t>
  </si>
  <si>
    <t>https://s3.us-east-2.amazonaws.com/enviapaqueteria/uploads/estafeta/605870980061070807657859758068bb413716c9f.pdf</t>
  </si>
  <si>
    <t>'5018709800610605578373</t>
  </si>
  <si>
    <t>13260 - CEDIS</t>
  </si>
  <si>
    <t>Maria Fernanda Molina Zapata</t>
  </si>
  <si>
    <t>mafermolza@gmail.com</t>
  </si>
  <si>
    <t>Mariano Escobedo 300 be grand alto Polanco Torre 1</t>
  </si>
  <si>
    <t>Anahuac I Seccion</t>
  </si>
  <si>
    <t>https://s3.us-east-2.amazonaws.com/enviapaqueteria/uploads/estafeta/501870980061060557837359758068bb40e98024d.pdf</t>
  </si>
  <si>
    <t>'2058709800610708076513</t>
  </si>
  <si>
    <t>13257 - CEDIS</t>
  </si>
  <si>
    <t>Sanvite Nutricion</t>
  </si>
  <si>
    <t>compras@sanvite.com</t>
  </si>
  <si>
    <t>Avenida Tepeyac 4223</t>
  </si>
  <si>
    <t>12 de Diciembre</t>
  </si>
  <si>
    <t>https://s3.us-east-2.amazonaws.com/enviapaqueteria/uploads/estafeta/205870980061070807651359758068bb408c162da.pdf</t>
  </si>
  <si>
    <t>'6018709800610605578023</t>
  </si>
  <si>
    <t>#13263 CEDIS</t>
  </si>
  <si>
    <t>OSCAR EDUARDO FLORES WOODS</t>
  </si>
  <si>
    <t>Josefa Ortiz De Dominguez 475</t>
  </si>
  <si>
    <t>Chapultepec</t>
  </si>
  <si>
    <t>https://s3.us-east-2.amazonaws.com/enviapaqueteria/uploads/estafeta/601870980061060557802359758068bb22459c49d.pdf</t>
  </si>
  <si>
    <t>'3058709800610708072963</t>
  </si>
  <si>
    <t>#13258 CEDIS</t>
  </si>
  <si>
    <t>Maritza Carrillo</t>
  </si>
  <si>
    <t>maritzacarrillos@yahoo.com.mx</t>
  </si>
  <si>
    <t>Michiacan 91 esq tabasco norte colonia modelo</t>
  </si>
  <si>
    <t>hermosillo</t>
  </si>
  <si>
    <t>https://s3.us-east-2.amazonaws.com/enviapaqueteria/uploads/estafeta/305870980061070807296359758068ba665edcc91.pdf</t>
  </si>
  <si>
    <t>'7179284066</t>
  </si>
  <si>
    <t>Erica Pina</t>
  </si>
  <si>
    <t>erika_pina@hotmail.com</t>
  </si>
  <si>
    <t>5028 SIERRA RIDGE DR</t>
  </si>
  <si>
    <t>ROSENBERG</t>
  </si>
  <si>
    <t>TX</t>
  </si>
  <si>
    <t>https://s3.us-east-2.amazonaws.com/enviapaqueteria/uploads/dhl/717928406659758068ba0abd799ea.pdf</t>
  </si>
  <si>
    <t>'6058709800610708070236</t>
  </si>
  <si>
    <t>13250 - CEDIS</t>
  </si>
  <si>
    <t>Lilia Margarita Suarez Gonzalez</t>
  </si>
  <si>
    <t>lilimargaritas@hotmail.com</t>
  </si>
  <si>
    <t>Fuente de leones mza. 9 lote 27 casa 27 bosque de las fuentes</t>
  </si>
  <si>
    <t>Bosque de las Fuentes Residencial</t>
  </si>
  <si>
    <t>Calimaya</t>
  </si>
  <si>
    <t>https://s3.us-east-2.amazonaws.com/enviapaqueteria/uploads/estafeta/605870980061070807023659758068b9f11b7e5a8.pdf</t>
  </si>
  <si>
    <t>'6058709800610708066531</t>
  </si>
  <si>
    <t>#13249 CEDIS</t>
  </si>
  <si>
    <t>Patricia Reyes</t>
  </si>
  <si>
    <t>patyrrperez@gmail.com</t>
  </si>
  <si>
    <t>Acerina 1144</t>
  </si>
  <si>
    <t>Valle dorado</t>
  </si>
  <si>
    <t>https://s3.us-east-2.amazonaws.com/enviapaqueteria/uploads/estafeta/605870980061070806653159758068b9a1187db9d.pdf</t>
  </si>
  <si>
    <t>'8058709800610708066153</t>
  </si>
  <si>
    <t>#13248 CEDIS</t>
  </si>
  <si>
    <t>Miguel Sotelo Rodriguez</t>
  </si>
  <si>
    <t>OAK_THREE@HOTMAIL.COM</t>
  </si>
  <si>
    <t>Puerto soto la marina 2296</t>
  </si>
  <si>
    <t>San Vicente</t>
  </si>
  <si>
    <t>https://s3.us-east-2.amazonaws.com/enviapaqueteria/uploads/estafeta/805870980061070806615359758068b913fcd7694.pdf</t>
  </si>
  <si>
    <t>'9058709800610708064502</t>
  </si>
  <si>
    <t>13222 - CEDIS</t>
  </si>
  <si>
    <t>https://s3.us-east-2.amazonaws.com/enviapaqueteria/uploads/estafeta/905870980061070806450259758068b8bd017eceb.pdf</t>
  </si>
  <si>
    <t>'0018709800610605573613</t>
  </si>
  <si>
    <t>#13226 CEDIS</t>
  </si>
  <si>
    <t>Myriam Alvarado de Perez</t>
  </si>
  <si>
    <t>mamabelyac@gmail.com</t>
  </si>
  <si>
    <t>Calle Washington 1400 dep 2602 torre vitant santa lucia</t>
  </si>
  <si>
    <t>https://s3.us-east-2.amazonaws.com/enviapaqueteria/uploads/estafeta/001870980061060557361359758068b7bdc08ad36.pdf</t>
  </si>
  <si>
    <t>'6392873281</t>
  </si>
  <si>
    <t>#13224 CEDIS</t>
  </si>
  <si>
    <t>emmanuel mendoza rodriguez</t>
  </si>
  <si>
    <t>emmanuel.electro@yahoo.com.mx</t>
  </si>
  <si>
    <t>quinta avenida 211</t>
  </si>
  <si>
    <t>gamez</t>
  </si>
  <si>
    <t>https://s3.us-east-2.amazonaws.com/enviapaqueteria/uploads/dhl/639287328159758068b797ce4516f.pdf</t>
  </si>
  <si>
    <t>'3058709800610708047251</t>
  </si>
  <si>
    <t>#13219 CEDIS</t>
  </si>
  <si>
    <t>oscar_flores09@hotmail.com</t>
  </si>
  <si>
    <t>JOSEFA ORTIZ DE DOMINGUEZ</t>
  </si>
  <si>
    <t>CHAPULTEPEC</t>
  </si>
  <si>
    <t>https://s3.us-east-2.amazonaws.com/enviapaqueteria/uploads/estafeta/305870980061070804725159758068b5e10d5c419.pdf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</si>
</sst>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05"/>
  <sheetViews>
    <sheetView tabSelected="1" zoomScaleSheetLayoutView="60" workbookViewId="0">
      <selection activeCell="A1" sqref="A1"/>
    </sheetView>
  </sheetViews>
  <sheetFormatPr defaultColWidth="10.2857142857143" defaultRowHeight="15"/>
  <sheetData>
    <row r="1" spans="1: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>
      <c r="A2" t="s">
        <v>65</v>
      </c>
      <c r="B2" t="str">
        <f>"5058709800610708199461"</f>
        <v>5058709800610708199461</v>
      </c>
      <c r="C2" t="s">
        <v>66</v>
      </c>
      <c r="D2" t="s">
        <v>67</v>
      </c>
      <c r="E2" t="s">
        <v>68</v>
      </c>
      <c r="F2" t="str">
        <f>"2025-09-30 16:50:33"</f>
        <v>2025-09-30 16:50:33</v>
      </c>
      <c r="G2" t="str">
        <f>"2025-09-30 19:07:00"</f>
        <v>2025-09-30 19:07:00</v>
      </c>
      <c r="J2">
        <v>13774</v>
      </c>
      <c r="K2" t="s">
        <v>69</v>
      </c>
      <c r="L2" t="s">
        <v>70</v>
      </c>
      <c r="M2" t="s">
        <v>71</v>
      </c>
      <c r="N2" t="str">
        <f t="shared" ref="N2:N65" si="0">"4622650805"</f>
        <v>4622650805</v>
      </c>
      <c r="O2" t="s">
        <v>72</v>
      </c>
      <c r="P2" t="s">
        <v>73</v>
      </c>
      <c r="Q2" t="s">
        <v>74</v>
      </c>
      <c r="R2" t="s">
        <v>75</v>
      </c>
      <c r="S2" t="s">
        <v>76</v>
      </c>
      <c r="T2" t="s">
        <v>77</v>
      </c>
      <c r="U2">
        <v>36644</v>
      </c>
      <c r="V2" t="s">
        <v>78</v>
      </c>
      <c r="X2" t="s">
        <v>79</v>
      </c>
      <c r="Y2" t="s">
        <v>80</v>
      </c>
      <c r="Z2" t="s">
        <v>81</v>
      </c>
      <c r="AA2">
        <v>5578482613</v>
      </c>
      <c r="AB2" t="s">
        <v>82</v>
      </c>
      <c r="AD2" t="s">
        <v>83</v>
      </c>
      <c r="AE2" t="s">
        <v>84</v>
      </c>
      <c r="AF2" t="s">
        <v>85</v>
      </c>
      <c r="AG2" t="s">
        <v>77</v>
      </c>
      <c r="AH2" s="1" t="s">
        <v>86</v>
      </c>
      <c r="AI2" t="s">
        <v>78</v>
      </c>
      <c r="AK2" t="s">
        <v>87</v>
      </c>
      <c r="AL2" t="s">
        <v>88</v>
      </c>
      <c r="AM2">
        <v>6.2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160</v>
      </c>
      <c r="BA2" t="s">
        <v>89</v>
      </c>
      <c r="BB2">
        <v>0</v>
      </c>
      <c r="BC2">
        <v>1</v>
      </c>
      <c r="BD2">
        <v>41</v>
      </c>
      <c r="BE2">
        <v>27</v>
      </c>
      <c r="BF2">
        <v>28</v>
      </c>
      <c r="BG2" t="s">
        <v>90</v>
      </c>
      <c r="BH2" t="s">
        <v>91</v>
      </c>
      <c r="BI2">
        <v>160</v>
      </c>
      <c r="BJ2" t="s">
        <v>92</v>
      </c>
      <c r="BK2" t="s">
        <v>93</v>
      </c>
      <c r="BL2" t="s">
        <v>94</v>
      </c>
      <c r="BM2">
        <v>1</v>
      </c>
    </row>
    <row r="3" spans="1:65">
      <c r="A3" t="s">
        <v>95</v>
      </c>
      <c r="B3" t="str">
        <f>"7058709800610708199460"</f>
        <v>7058709800610708199460</v>
      </c>
      <c r="C3" t="s">
        <v>66</v>
      </c>
      <c r="D3" t="s">
        <v>67</v>
      </c>
      <c r="E3" t="s">
        <v>68</v>
      </c>
      <c r="F3" t="str">
        <f>"2025-09-30 16:50:31"</f>
        <v>2025-09-30 16:50:31</v>
      </c>
      <c r="G3" t="str">
        <f>"2025-09-30 19:06:00"</f>
        <v>2025-09-30 19:06:00</v>
      </c>
      <c r="J3">
        <v>13774</v>
      </c>
      <c r="K3" t="s">
        <v>69</v>
      </c>
      <c r="L3" t="s">
        <v>70</v>
      </c>
      <c r="M3" t="s">
        <v>71</v>
      </c>
      <c r="N3" t="str">
        <f t="shared" si="0"/>
        <v>4622650805</v>
      </c>
      <c r="O3" t="s">
        <v>72</v>
      </c>
      <c r="P3" t="s">
        <v>73</v>
      </c>
      <c r="Q3" t="s">
        <v>74</v>
      </c>
      <c r="R3" t="s">
        <v>75</v>
      </c>
      <c r="S3" t="s">
        <v>76</v>
      </c>
      <c r="T3" t="s">
        <v>77</v>
      </c>
      <c r="U3">
        <v>36644</v>
      </c>
      <c r="V3" t="s">
        <v>78</v>
      </c>
      <c r="X3" t="s">
        <v>79</v>
      </c>
      <c r="Y3" t="s">
        <v>80</v>
      </c>
      <c r="Z3" t="s">
        <v>81</v>
      </c>
      <c r="AA3">
        <v>5578482613</v>
      </c>
      <c r="AB3" t="s">
        <v>82</v>
      </c>
      <c r="AD3" t="s">
        <v>83</v>
      </c>
      <c r="AE3" t="s">
        <v>84</v>
      </c>
      <c r="AF3" t="s">
        <v>85</v>
      </c>
      <c r="AG3" t="s">
        <v>77</v>
      </c>
      <c r="AH3" s="1" t="s">
        <v>86</v>
      </c>
      <c r="AI3" t="s">
        <v>78</v>
      </c>
      <c r="AK3" t="s">
        <v>87</v>
      </c>
      <c r="AL3" t="s">
        <v>88</v>
      </c>
      <c r="AM3">
        <v>7.7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165</v>
      </c>
      <c r="BA3" t="s">
        <v>89</v>
      </c>
      <c r="BB3">
        <v>40093.32</v>
      </c>
      <c r="BC3">
        <v>1</v>
      </c>
      <c r="BD3">
        <v>42</v>
      </c>
      <c r="BE3">
        <v>32</v>
      </c>
      <c r="BF3">
        <v>27</v>
      </c>
      <c r="BG3" t="s">
        <v>90</v>
      </c>
      <c r="BH3" t="s">
        <v>91</v>
      </c>
      <c r="BI3">
        <v>165</v>
      </c>
      <c r="BJ3" t="s">
        <v>96</v>
      </c>
      <c r="BK3" t="s">
        <v>93</v>
      </c>
      <c r="BL3" t="s">
        <v>94</v>
      </c>
      <c r="BM3">
        <v>1</v>
      </c>
    </row>
    <row r="4" spans="1:65">
      <c r="A4" t="s">
        <v>97</v>
      </c>
      <c r="B4" t="str">
        <f>"2058709800610708198048"</f>
        <v>2058709800610708198048</v>
      </c>
      <c r="C4" t="s">
        <v>98</v>
      </c>
      <c r="D4" t="s">
        <v>67</v>
      </c>
      <c r="E4" t="s">
        <v>68</v>
      </c>
      <c r="F4" t="str">
        <f>"2025-09-30 14:04:56"</f>
        <v>2025-09-30 14:04:56</v>
      </c>
      <c r="J4">
        <v>13774</v>
      </c>
      <c r="K4" t="s">
        <v>99</v>
      </c>
      <c r="L4" t="s">
        <v>70</v>
      </c>
      <c r="M4" t="s">
        <v>71</v>
      </c>
      <c r="N4" t="str">
        <f t="shared" si="0"/>
        <v>4622650805</v>
      </c>
      <c r="O4" t="s">
        <v>72</v>
      </c>
      <c r="P4" t="s">
        <v>73</v>
      </c>
      <c r="Q4" t="s">
        <v>74</v>
      </c>
      <c r="R4" t="s">
        <v>75</v>
      </c>
      <c r="S4" t="s">
        <v>76</v>
      </c>
      <c r="T4" t="s">
        <v>77</v>
      </c>
      <c r="U4">
        <v>36644</v>
      </c>
      <c r="V4" t="s">
        <v>78</v>
      </c>
      <c r="X4" t="s">
        <v>79</v>
      </c>
      <c r="Y4" t="s">
        <v>80</v>
      </c>
      <c r="Z4" t="s">
        <v>81</v>
      </c>
      <c r="AA4">
        <v>5578482613</v>
      </c>
      <c r="AB4" t="s">
        <v>82</v>
      </c>
      <c r="AD4" t="s">
        <v>83</v>
      </c>
      <c r="AE4" t="s">
        <v>84</v>
      </c>
      <c r="AF4" t="s">
        <v>85</v>
      </c>
      <c r="AG4" t="s">
        <v>77</v>
      </c>
      <c r="AH4" s="1" t="s">
        <v>86</v>
      </c>
      <c r="AI4" t="s">
        <v>78</v>
      </c>
      <c r="AK4" t="s">
        <v>87</v>
      </c>
      <c r="AL4" t="s">
        <v>88</v>
      </c>
      <c r="AM4">
        <v>6.2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160</v>
      </c>
      <c r="BA4" t="s">
        <v>89</v>
      </c>
      <c r="BB4">
        <v>0</v>
      </c>
      <c r="BC4">
        <v>1</v>
      </c>
      <c r="BD4">
        <v>41</v>
      </c>
      <c r="BE4">
        <v>27</v>
      </c>
      <c r="BF4">
        <v>28</v>
      </c>
      <c r="BG4" t="s">
        <v>90</v>
      </c>
      <c r="BH4" t="s">
        <v>91</v>
      </c>
      <c r="BI4">
        <v>160</v>
      </c>
      <c r="BJ4" t="s">
        <v>100</v>
      </c>
      <c r="BK4" t="s">
        <v>101</v>
      </c>
      <c r="BL4" t="s">
        <v>102</v>
      </c>
      <c r="BM4">
        <v>1</v>
      </c>
    </row>
    <row r="5" spans="1:65">
      <c r="A5" t="s">
        <v>103</v>
      </c>
      <c r="B5" t="str">
        <f>"4058709800610708198047"</f>
        <v>4058709800610708198047</v>
      </c>
      <c r="C5" t="s">
        <v>98</v>
      </c>
      <c r="D5" t="s">
        <v>67</v>
      </c>
      <c r="E5" t="s">
        <v>68</v>
      </c>
      <c r="F5" t="str">
        <f>"2025-09-30 14:04:54"</f>
        <v>2025-09-30 14:04:54</v>
      </c>
      <c r="J5">
        <v>13774</v>
      </c>
      <c r="K5" t="s">
        <v>99</v>
      </c>
      <c r="L5" t="s">
        <v>70</v>
      </c>
      <c r="M5" t="s">
        <v>71</v>
      </c>
      <c r="N5" t="str">
        <f t="shared" si="0"/>
        <v>4622650805</v>
      </c>
      <c r="O5" t="s">
        <v>72</v>
      </c>
      <c r="P5" t="s">
        <v>73</v>
      </c>
      <c r="Q5" t="s">
        <v>74</v>
      </c>
      <c r="R5" t="s">
        <v>75</v>
      </c>
      <c r="S5" t="s">
        <v>76</v>
      </c>
      <c r="T5" t="s">
        <v>77</v>
      </c>
      <c r="U5">
        <v>36644</v>
      </c>
      <c r="V5" t="s">
        <v>78</v>
      </c>
      <c r="X5" t="s">
        <v>79</v>
      </c>
      <c r="Y5" t="s">
        <v>80</v>
      </c>
      <c r="Z5" t="s">
        <v>81</v>
      </c>
      <c r="AA5">
        <v>5578482613</v>
      </c>
      <c r="AB5" t="s">
        <v>82</v>
      </c>
      <c r="AD5" t="s">
        <v>83</v>
      </c>
      <c r="AE5" t="s">
        <v>84</v>
      </c>
      <c r="AF5" t="s">
        <v>85</v>
      </c>
      <c r="AG5" t="s">
        <v>77</v>
      </c>
      <c r="AH5" s="1" t="s">
        <v>86</v>
      </c>
      <c r="AI5" t="s">
        <v>78</v>
      </c>
      <c r="AK5" t="s">
        <v>87</v>
      </c>
      <c r="AL5" t="s">
        <v>88</v>
      </c>
      <c r="AM5">
        <v>7.7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165</v>
      </c>
      <c r="BA5" t="s">
        <v>89</v>
      </c>
      <c r="BB5">
        <v>40093.32</v>
      </c>
      <c r="BC5">
        <v>1</v>
      </c>
      <c r="BD5">
        <v>42</v>
      </c>
      <c r="BE5">
        <v>32</v>
      </c>
      <c r="BF5">
        <v>27</v>
      </c>
      <c r="BG5" t="s">
        <v>90</v>
      </c>
      <c r="BH5" t="s">
        <v>91</v>
      </c>
      <c r="BI5">
        <v>165</v>
      </c>
      <c r="BJ5" t="s">
        <v>104</v>
      </c>
      <c r="BK5" t="s">
        <v>101</v>
      </c>
      <c r="BL5" t="s">
        <v>102</v>
      </c>
      <c r="BM5">
        <v>1</v>
      </c>
    </row>
    <row r="6" spans="1:65">
      <c r="A6" t="s">
        <v>105</v>
      </c>
      <c r="B6" t="str">
        <f>"4058709800610708197793"</f>
        <v>4058709800610708197793</v>
      </c>
      <c r="C6" t="s">
        <v>66</v>
      </c>
      <c r="D6" t="s">
        <v>67</v>
      </c>
      <c r="E6" t="s">
        <v>68</v>
      </c>
      <c r="F6" t="str">
        <f>"2025-09-30 13:38:16"</f>
        <v>2025-09-30 13:38:16</v>
      </c>
      <c r="G6" t="str">
        <f>"2025-09-30 19:07:00"</f>
        <v>2025-09-30 19:07:00</v>
      </c>
      <c r="J6">
        <v>13779</v>
      </c>
      <c r="K6" t="s">
        <v>106</v>
      </c>
      <c r="L6" t="s">
        <v>70</v>
      </c>
      <c r="M6" t="s">
        <v>71</v>
      </c>
      <c r="N6" t="str">
        <f t="shared" si="0"/>
        <v>4622650805</v>
      </c>
      <c r="O6" t="s">
        <v>72</v>
      </c>
      <c r="P6" t="s">
        <v>73</v>
      </c>
      <c r="Q6" t="s">
        <v>74</v>
      </c>
      <c r="R6" t="s">
        <v>75</v>
      </c>
      <c r="S6" t="s">
        <v>76</v>
      </c>
      <c r="T6" t="s">
        <v>77</v>
      </c>
      <c r="U6">
        <v>36644</v>
      </c>
      <c r="V6" t="s">
        <v>78</v>
      </c>
      <c r="X6" t="s">
        <v>107</v>
      </c>
      <c r="Y6" t="s">
        <v>80</v>
      </c>
      <c r="Z6" t="s">
        <v>108</v>
      </c>
      <c r="AA6">
        <v>5545454749</v>
      </c>
      <c r="AB6" t="s">
        <v>109</v>
      </c>
      <c r="AD6" t="s">
        <v>110</v>
      </c>
      <c r="AE6" t="s">
        <v>84</v>
      </c>
      <c r="AF6" t="s">
        <v>85</v>
      </c>
      <c r="AG6" t="s">
        <v>77</v>
      </c>
      <c r="AH6">
        <v>11450</v>
      </c>
      <c r="AI6" t="s">
        <v>78</v>
      </c>
      <c r="AK6" t="s">
        <v>87</v>
      </c>
      <c r="AL6" t="s">
        <v>88</v>
      </c>
      <c r="AM6">
        <v>1.66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133</v>
      </c>
      <c r="BA6" t="s">
        <v>89</v>
      </c>
      <c r="BB6">
        <v>7927.1</v>
      </c>
      <c r="BC6">
        <v>1</v>
      </c>
      <c r="BD6">
        <v>23</v>
      </c>
      <c r="BE6">
        <v>24</v>
      </c>
      <c r="BF6">
        <v>15</v>
      </c>
      <c r="BG6" t="s">
        <v>90</v>
      </c>
      <c r="BH6" t="s">
        <v>91</v>
      </c>
      <c r="BI6">
        <v>133</v>
      </c>
      <c r="BJ6" t="s">
        <v>111</v>
      </c>
      <c r="BK6" t="s">
        <v>93</v>
      </c>
      <c r="BL6" t="s">
        <v>94</v>
      </c>
      <c r="BM6">
        <v>1</v>
      </c>
    </row>
    <row r="7" spans="1:65">
      <c r="A7" t="s">
        <v>112</v>
      </c>
      <c r="B7" t="str">
        <f>"4058709800610708197651"</f>
        <v>4058709800610708197651</v>
      </c>
      <c r="C7" t="s">
        <v>113</v>
      </c>
      <c r="D7" t="s">
        <v>67</v>
      </c>
      <c r="E7" t="s">
        <v>68</v>
      </c>
      <c r="F7" t="str">
        <f>"2025-09-30 13:27:12"</f>
        <v>2025-09-30 13:27:12</v>
      </c>
      <c r="K7" t="s">
        <v>69</v>
      </c>
      <c r="L7" t="s">
        <v>70</v>
      </c>
      <c r="M7" t="s">
        <v>71</v>
      </c>
      <c r="N7" t="str">
        <f t="shared" si="0"/>
        <v>4622650805</v>
      </c>
      <c r="O7" t="s">
        <v>72</v>
      </c>
      <c r="P7" t="s">
        <v>73</v>
      </c>
      <c r="Q7" t="s">
        <v>74</v>
      </c>
      <c r="R7" t="s">
        <v>75</v>
      </c>
      <c r="S7" t="s">
        <v>76</v>
      </c>
      <c r="T7" t="s">
        <v>77</v>
      </c>
      <c r="U7">
        <v>36644</v>
      </c>
      <c r="V7" t="s">
        <v>78</v>
      </c>
      <c r="X7" t="s">
        <v>79</v>
      </c>
      <c r="Y7" t="s">
        <v>80</v>
      </c>
      <c r="Z7" t="s">
        <v>81</v>
      </c>
      <c r="AA7">
        <v>5578482613</v>
      </c>
      <c r="AB7" t="s">
        <v>82</v>
      </c>
      <c r="AD7" t="s">
        <v>83</v>
      </c>
      <c r="AE7" t="s">
        <v>84</v>
      </c>
      <c r="AF7" t="s">
        <v>85</v>
      </c>
      <c r="AG7" t="s">
        <v>77</v>
      </c>
      <c r="AH7" s="1" t="s">
        <v>86</v>
      </c>
      <c r="AI7" t="s">
        <v>78</v>
      </c>
      <c r="AK7" t="s">
        <v>87</v>
      </c>
      <c r="AL7" t="s">
        <v>114</v>
      </c>
      <c r="AM7">
        <v>6.2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160</v>
      </c>
      <c r="BA7" t="s">
        <v>89</v>
      </c>
      <c r="BB7">
        <v>0</v>
      </c>
      <c r="BC7">
        <v>1</v>
      </c>
      <c r="BD7">
        <v>41</v>
      </c>
      <c r="BE7">
        <v>27</v>
      </c>
      <c r="BF7">
        <v>28</v>
      </c>
      <c r="BG7" t="s">
        <v>90</v>
      </c>
      <c r="BH7" t="s">
        <v>91</v>
      </c>
      <c r="BI7">
        <v>160</v>
      </c>
      <c r="BJ7" t="s">
        <v>115</v>
      </c>
      <c r="BK7" t="s">
        <v>93</v>
      </c>
      <c r="BL7" t="s">
        <v>94</v>
      </c>
      <c r="BM7">
        <v>1</v>
      </c>
    </row>
    <row r="8" spans="1:65">
      <c r="A8" t="s">
        <v>116</v>
      </c>
      <c r="B8" t="str">
        <f>"6058709800610708197650"</f>
        <v>6058709800610708197650</v>
      </c>
      <c r="C8" t="s">
        <v>113</v>
      </c>
      <c r="D8" t="s">
        <v>67</v>
      </c>
      <c r="E8" t="s">
        <v>68</v>
      </c>
      <c r="F8" t="str">
        <f>"2025-09-30 13:27:10"</f>
        <v>2025-09-30 13:27:10</v>
      </c>
      <c r="K8" t="s">
        <v>69</v>
      </c>
      <c r="L8" t="s">
        <v>70</v>
      </c>
      <c r="M8" t="s">
        <v>71</v>
      </c>
      <c r="N8" t="str">
        <f t="shared" si="0"/>
        <v>4622650805</v>
      </c>
      <c r="O8" t="s">
        <v>72</v>
      </c>
      <c r="P8" t="s">
        <v>73</v>
      </c>
      <c r="Q8" t="s">
        <v>74</v>
      </c>
      <c r="R8" t="s">
        <v>75</v>
      </c>
      <c r="S8" t="s">
        <v>76</v>
      </c>
      <c r="T8" t="s">
        <v>77</v>
      </c>
      <c r="U8">
        <v>36644</v>
      </c>
      <c r="V8" t="s">
        <v>78</v>
      </c>
      <c r="X8" t="s">
        <v>79</v>
      </c>
      <c r="Y8" t="s">
        <v>80</v>
      </c>
      <c r="Z8" t="s">
        <v>81</v>
      </c>
      <c r="AA8">
        <v>5578482613</v>
      </c>
      <c r="AB8" t="s">
        <v>82</v>
      </c>
      <c r="AD8" t="s">
        <v>83</v>
      </c>
      <c r="AE8" t="s">
        <v>84</v>
      </c>
      <c r="AF8" t="s">
        <v>85</v>
      </c>
      <c r="AG8" t="s">
        <v>77</v>
      </c>
      <c r="AH8" s="1" t="s">
        <v>86</v>
      </c>
      <c r="AI8" t="s">
        <v>78</v>
      </c>
      <c r="AK8" t="s">
        <v>87</v>
      </c>
      <c r="AL8" t="s">
        <v>114</v>
      </c>
      <c r="AM8">
        <v>7.7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165</v>
      </c>
      <c r="BA8" t="s">
        <v>89</v>
      </c>
      <c r="BB8">
        <v>40093.32</v>
      </c>
      <c r="BC8">
        <v>1</v>
      </c>
      <c r="BD8">
        <v>42</v>
      </c>
      <c r="BE8">
        <v>32</v>
      </c>
      <c r="BF8">
        <v>27</v>
      </c>
      <c r="BG8" t="s">
        <v>90</v>
      </c>
      <c r="BH8" t="s">
        <v>91</v>
      </c>
      <c r="BI8">
        <v>165</v>
      </c>
      <c r="BJ8" t="s">
        <v>117</v>
      </c>
      <c r="BK8" t="s">
        <v>93</v>
      </c>
      <c r="BL8" t="s">
        <v>94</v>
      </c>
      <c r="BM8">
        <v>1</v>
      </c>
    </row>
    <row r="9" spans="1:65">
      <c r="A9" t="s">
        <v>118</v>
      </c>
      <c r="B9" t="str">
        <f>"9058709800610708197489"</f>
        <v>9058709800610708197489</v>
      </c>
      <c r="C9" t="s">
        <v>113</v>
      </c>
      <c r="D9" t="s">
        <v>67</v>
      </c>
      <c r="E9" t="s">
        <v>68</v>
      </c>
      <c r="F9" t="str">
        <f>"2025-09-30 13:14:17"</f>
        <v>2025-09-30 13:14:17</v>
      </c>
      <c r="K9" t="s">
        <v>119</v>
      </c>
      <c r="L9" t="s">
        <v>70</v>
      </c>
      <c r="M9" t="s">
        <v>71</v>
      </c>
      <c r="N9" t="str">
        <f t="shared" si="0"/>
        <v>4622650805</v>
      </c>
      <c r="O9" t="s">
        <v>72</v>
      </c>
      <c r="P9" t="s">
        <v>73</v>
      </c>
      <c r="Q9" t="s">
        <v>74</v>
      </c>
      <c r="R9" t="s">
        <v>75</v>
      </c>
      <c r="S9" t="s">
        <v>76</v>
      </c>
      <c r="T9" t="s">
        <v>77</v>
      </c>
      <c r="U9">
        <v>36644</v>
      </c>
      <c r="V9" t="s">
        <v>78</v>
      </c>
      <c r="X9" t="s">
        <v>79</v>
      </c>
      <c r="Y9" t="s">
        <v>80</v>
      </c>
      <c r="Z9" t="s">
        <v>81</v>
      </c>
      <c r="AA9">
        <v>5578482613</v>
      </c>
      <c r="AB9" t="s">
        <v>82</v>
      </c>
      <c r="AD9" t="s">
        <v>83</v>
      </c>
      <c r="AE9" t="s">
        <v>84</v>
      </c>
      <c r="AF9" t="s">
        <v>85</v>
      </c>
      <c r="AG9" t="s">
        <v>77</v>
      </c>
      <c r="AH9" s="1" t="s">
        <v>86</v>
      </c>
      <c r="AI9" t="s">
        <v>78</v>
      </c>
      <c r="AK9" t="s">
        <v>87</v>
      </c>
      <c r="AL9" t="s">
        <v>114</v>
      </c>
      <c r="AM9">
        <v>6.2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160</v>
      </c>
      <c r="BA9" t="s">
        <v>89</v>
      </c>
      <c r="BB9">
        <v>0</v>
      </c>
      <c r="BC9">
        <v>1</v>
      </c>
      <c r="BD9">
        <v>41</v>
      </c>
      <c r="BE9">
        <v>27</v>
      </c>
      <c r="BF9">
        <v>28</v>
      </c>
      <c r="BG9" t="s">
        <v>90</v>
      </c>
      <c r="BH9" t="s">
        <v>91</v>
      </c>
      <c r="BI9">
        <v>160</v>
      </c>
      <c r="BJ9" t="s">
        <v>120</v>
      </c>
      <c r="BK9" t="s">
        <v>93</v>
      </c>
      <c r="BL9" t="s">
        <v>94</v>
      </c>
      <c r="BM9">
        <v>1</v>
      </c>
    </row>
    <row r="10" spans="1:65">
      <c r="A10" t="s">
        <v>121</v>
      </c>
      <c r="B10" t="str">
        <f>"1058709800610708197488"</f>
        <v>1058709800610708197488</v>
      </c>
      <c r="C10" t="s">
        <v>113</v>
      </c>
      <c r="D10" t="s">
        <v>67</v>
      </c>
      <c r="E10" t="s">
        <v>68</v>
      </c>
      <c r="F10" t="str">
        <f>"2025-09-30 13:14:15"</f>
        <v>2025-09-30 13:14:15</v>
      </c>
      <c r="K10" t="s">
        <v>119</v>
      </c>
      <c r="L10" t="s">
        <v>70</v>
      </c>
      <c r="M10" t="s">
        <v>71</v>
      </c>
      <c r="N10" t="str">
        <f t="shared" si="0"/>
        <v>4622650805</v>
      </c>
      <c r="O10" t="s">
        <v>72</v>
      </c>
      <c r="P10" t="s">
        <v>73</v>
      </c>
      <c r="Q10" t="s">
        <v>74</v>
      </c>
      <c r="R10" t="s">
        <v>75</v>
      </c>
      <c r="S10" t="s">
        <v>76</v>
      </c>
      <c r="T10" t="s">
        <v>77</v>
      </c>
      <c r="U10">
        <v>36644</v>
      </c>
      <c r="V10" t="s">
        <v>78</v>
      </c>
      <c r="X10" t="s">
        <v>79</v>
      </c>
      <c r="Y10" t="s">
        <v>80</v>
      </c>
      <c r="Z10" t="s">
        <v>81</v>
      </c>
      <c r="AA10">
        <v>5578482613</v>
      </c>
      <c r="AB10" t="s">
        <v>82</v>
      </c>
      <c r="AD10" t="s">
        <v>83</v>
      </c>
      <c r="AE10" t="s">
        <v>84</v>
      </c>
      <c r="AF10" t="s">
        <v>85</v>
      </c>
      <c r="AG10" t="s">
        <v>77</v>
      </c>
      <c r="AH10" s="1" t="s">
        <v>86</v>
      </c>
      <c r="AI10" t="s">
        <v>78</v>
      </c>
      <c r="AK10" t="s">
        <v>87</v>
      </c>
      <c r="AL10" t="s">
        <v>114</v>
      </c>
      <c r="AM10">
        <v>7.7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165</v>
      </c>
      <c r="BA10" t="s">
        <v>89</v>
      </c>
      <c r="BB10">
        <v>40093.32</v>
      </c>
      <c r="BC10">
        <v>1</v>
      </c>
      <c r="BD10">
        <v>42</v>
      </c>
      <c r="BE10">
        <v>32</v>
      </c>
      <c r="BF10">
        <v>27</v>
      </c>
      <c r="BG10" t="s">
        <v>90</v>
      </c>
      <c r="BH10" t="s">
        <v>91</v>
      </c>
      <c r="BI10">
        <v>165</v>
      </c>
      <c r="BJ10" t="s">
        <v>122</v>
      </c>
      <c r="BK10" t="s">
        <v>93</v>
      </c>
      <c r="BL10" t="s">
        <v>94</v>
      </c>
      <c r="BM10">
        <v>1</v>
      </c>
    </row>
    <row r="11" spans="1:65">
      <c r="A11" t="s">
        <v>123</v>
      </c>
      <c r="B11" t="str">
        <f>"5058709800610708197344"</f>
        <v>5058709800610708197344</v>
      </c>
      <c r="C11" t="s">
        <v>98</v>
      </c>
      <c r="D11" t="s">
        <v>67</v>
      </c>
      <c r="E11" t="s">
        <v>68</v>
      </c>
      <c r="F11" t="str">
        <f>"2025-09-30 13:05:22"</f>
        <v>2025-09-30 13:05:22</v>
      </c>
      <c r="K11" t="s">
        <v>69</v>
      </c>
      <c r="L11" t="s">
        <v>70</v>
      </c>
      <c r="M11" t="s">
        <v>71</v>
      </c>
      <c r="N11" t="str">
        <f t="shared" si="0"/>
        <v>4622650805</v>
      </c>
      <c r="O11" t="s">
        <v>72</v>
      </c>
      <c r="P11" t="s">
        <v>73</v>
      </c>
      <c r="Q11" t="s">
        <v>74</v>
      </c>
      <c r="R11" t="s">
        <v>75</v>
      </c>
      <c r="S11" t="s">
        <v>76</v>
      </c>
      <c r="T11" t="s">
        <v>77</v>
      </c>
      <c r="U11">
        <v>36644</v>
      </c>
      <c r="V11" t="s">
        <v>78</v>
      </c>
      <c r="X11" t="s">
        <v>79</v>
      </c>
      <c r="Y11" t="s">
        <v>80</v>
      </c>
      <c r="Z11" t="s">
        <v>81</v>
      </c>
      <c r="AA11">
        <v>5578482613</v>
      </c>
      <c r="AB11" t="s">
        <v>82</v>
      </c>
      <c r="AD11" t="s">
        <v>83</v>
      </c>
      <c r="AE11" t="s">
        <v>84</v>
      </c>
      <c r="AF11" t="s">
        <v>85</v>
      </c>
      <c r="AG11" t="s">
        <v>77</v>
      </c>
      <c r="AH11" s="1" t="s">
        <v>86</v>
      </c>
      <c r="AI11" t="s">
        <v>78</v>
      </c>
      <c r="AK11" t="s">
        <v>87</v>
      </c>
      <c r="AL11" t="s">
        <v>114</v>
      </c>
      <c r="AM11">
        <v>6.2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160</v>
      </c>
      <c r="BA11" t="s">
        <v>89</v>
      </c>
      <c r="BB11">
        <v>0</v>
      </c>
      <c r="BC11">
        <v>1</v>
      </c>
      <c r="BD11">
        <v>41</v>
      </c>
      <c r="BE11">
        <v>27</v>
      </c>
      <c r="BF11">
        <v>28</v>
      </c>
      <c r="BG11" t="s">
        <v>90</v>
      </c>
      <c r="BH11" t="s">
        <v>91</v>
      </c>
      <c r="BI11">
        <v>160</v>
      </c>
      <c r="BJ11" t="s">
        <v>124</v>
      </c>
      <c r="BK11" t="s">
        <v>93</v>
      </c>
      <c r="BL11" t="s">
        <v>94</v>
      </c>
      <c r="BM11">
        <v>1</v>
      </c>
    </row>
    <row r="12" spans="1:65">
      <c r="A12" t="s">
        <v>125</v>
      </c>
      <c r="B12" t="str">
        <f>"7058709800610708197343"</f>
        <v>7058709800610708197343</v>
      </c>
      <c r="C12" t="s">
        <v>98</v>
      </c>
      <c r="D12" t="s">
        <v>67</v>
      </c>
      <c r="E12" t="s">
        <v>68</v>
      </c>
      <c r="F12" t="str">
        <f>"2025-09-30 13:05:20"</f>
        <v>2025-09-30 13:05:20</v>
      </c>
      <c r="K12" t="s">
        <v>69</v>
      </c>
      <c r="L12" t="s">
        <v>70</v>
      </c>
      <c r="M12" t="s">
        <v>71</v>
      </c>
      <c r="N12" t="str">
        <f t="shared" si="0"/>
        <v>4622650805</v>
      </c>
      <c r="O12" t="s">
        <v>72</v>
      </c>
      <c r="P12" t="s">
        <v>73</v>
      </c>
      <c r="Q12" t="s">
        <v>74</v>
      </c>
      <c r="R12" t="s">
        <v>75</v>
      </c>
      <c r="S12" t="s">
        <v>76</v>
      </c>
      <c r="T12" t="s">
        <v>77</v>
      </c>
      <c r="U12">
        <v>36644</v>
      </c>
      <c r="V12" t="s">
        <v>78</v>
      </c>
      <c r="X12" t="s">
        <v>79</v>
      </c>
      <c r="Y12" t="s">
        <v>80</v>
      </c>
      <c r="Z12" t="s">
        <v>81</v>
      </c>
      <c r="AA12">
        <v>5578482613</v>
      </c>
      <c r="AB12" t="s">
        <v>82</v>
      </c>
      <c r="AD12" t="s">
        <v>83</v>
      </c>
      <c r="AE12" t="s">
        <v>84</v>
      </c>
      <c r="AF12" t="s">
        <v>85</v>
      </c>
      <c r="AG12" t="s">
        <v>77</v>
      </c>
      <c r="AH12" s="1" t="s">
        <v>86</v>
      </c>
      <c r="AI12" t="s">
        <v>78</v>
      </c>
      <c r="AK12" t="s">
        <v>87</v>
      </c>
      <c r="AL12" t="s">
        <v>114</v>
      </c>
      <c r="AM12">
        <v>7.26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165</v>
      </c>
      <c r="BA12" t="s">
        <v>89</v>
      </c>
      <c r="BB12">
        <v>40093.32</v>
      </c>
      <c r="BC12">
        <v>1</v>
      </c>
      <c r="BD12">
        <v>42</v>
      </c>
      <c r="BE12">
        <v>32</v>
      </c>
      <c r="BF12">
        <v>27</v>
      </c>
      <c r="BG12" t="s">
        <v>90</v>
      </c>
      <c r="BH12" t="s">
        <v>91</v>
      </c>
      <c r="BI12">
        <v>165</v>
      </c>
      <c r="BJ12" t="s">
        <v>126</v>
      </c>
      <c r="BK12" t="s">
        <v>93</v>
      </c>
      <c r="BL12" t="s">
        <v>94</v>
      </c>
      <c r="BM12">
        <v>1</v>
      </c>
    </row>
    <row r="13" spans="1:65">
      <c r="A13" t="s">
        <v>127</v>
      </c>
      <c r="B13" t="str">
        <f>"8018709800610605609382"</f>
        <v>8018709800610605609382</v>
      </c>
      <c r="C13" t="s">
        <v>128</v>
      </c>
      <c r="D13" t="s">
        <v>67</v>
      </c>
      <c r="E13" t="s">
        <v>129</v>
      </c>
      <c r="F13" t="str">
        <f>"2025-09-30 12:48:28"</f>
        <v>2025-09-30 12:48:28</v>
      </c>
      <c r="G13" t="str">
        <f>"2025-09-30 19:06:00"</f>
        <v>2025-09-30 19:06:00</v>
      </c>
      <c r="H13" t="str">
        <f>"2025-10-01 14:53:00"</f>
        <v>2025-10-01 14:53:00</v>
      </c>
      <c r="J13">
        <v>13775</v>
      </c>
      <c r="K13" t="s">
        <v>130</v>
      </c>
      <c r="L13" t="s">
        <v>70</v>
      </c>
      <c r="M13" t="s">
        <v>71</v>
      </c>
      <c r="N13" t="str">
        <f t="shared" si="0"/>
        <v>4622650805</v>
      </c>
      <c r="O13" t="s">
        <v>72</v>
      </c>
      <c r="P13" t="s">
        <v>73</v>
      </c>
      <c r="Q13" t="s">
        <v>74</v>
      </c>
      <c r="R13" t="s">
        <v>75</v>
      </c>
      <c r="S13" t="s">
        <v>76</v>
      </c>
      <c r="T13" t="s">
        <v>77</v>
      </c>
      <c r="U13">
        <v>36644</v>
      </c>
      <c r="V13" t="s">
        <v>78</v>
      </c>
      <c r="X13" t="s">
        <v>131</v>
      </c>
      <c r="Y13" t="s">
        <v>80</v>
      </c>
      <c r="Z13" t="s">
        <v>132</v>
      </c>
      <c r="AA13">
        <v>6681033713</v>
      </c>
      <c r="AB13" t="s">
        <v>133</v>
      </c>
      <c r="AE13" t="s">
        <v>134</v>
      </c>
      <c r="AF13" t="s">
        <v>135</v>
      </c>
      <c r="AG13" t="s">
        <v>77</v>
      </c>
      <c r="AH13">
        <v>81270</v>
      </c>
      <c r="AI13" t="s">
        <v>78</v>
      </c>
      <c r="AK13" t="s">
        <v>87</v>
      </c>
      <c r="AL13" t="s">
        <v>88</v>
      </c>
      <c r="AM13">
        <v>0.5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152</v>
      </c>
      <c r="BA13" t="s">
        <v>89</v>
      </c>
      <c r="BB13">
        <v>0</v>
      </c>
      <c r="BC13">
        <v>1</v>
      </c>
      <c r="BD13">
        <v>38</v>
      </c>
      <c r="BE13">
        <v>25</v>
      </c>
      <c r="BF13">
        <v>1</v>
      </c>
      <c r="BG13" t="s">
        <v>90</v>
      </c>
      <c r="BH13" t="s">
        <v>91</v>
      </c>
      <c r="BI13">
        <v>152</v>
      </c>
      <c r="BJ13" t="s">
        <v>136</v>
      </c>
      <c r="BK13" t="s">
        <v>93</v>
      </c>
      <c r="BL13" t="s">
        <v>94</v>
      </c>
      <c r="BM13">
        <v>1</v>
      </c>
    </row>
    <row r="14" spans="1:65">
      <c r="A14" t="s">
        <v>137</v>
      </c>
      <c r="B14" t="str">
        <f>"6058709800610708195590"</f>
        <v>6058709800610708195590</v>
      </c>
      <c r="C14" t="s">
        <v>66</v>
      </c>
      <c r="D14" t="s">
        <v>67</v>
      </c>
      <c r="E14" t="s">
        <v>68</v>
      </c>
      <c r="F14" t="str">
        <f>"2025-09-30 10:32:58"</f>
        <v>2025-09-30 10:32:58</v>
      </c>
      <c r="G14" t="str">
        <f t="shared" ref="G14:G16" si="1">"2025-09-30 19:07:00"</f>
        <v>2025-09-30 19:07:00</v>
      </c>
      <c r="J14">
        <v>13772</v>
      </c>
      <c r="K14" t="s">
        <v>138</v>
      </c>
      <c r="L14" t="s">
        <v>70</v>
      </c>
      <c r="M14" t="s">
        <v>71</v>
      </c>
      <c r="N14" t="str">
        <f t="shared" si="0"/>
        <v>4622650805</v>
      </c>
      <c r="O14" t="s">
        <v>72</v>
      </c>
      <c r="P14" t="s">
        <v>73</v>
      </c>
      <c r="Q14" t="s">
        <v>74</v>
      </c>
      <c r="R14" t="s">
        <v>75</v>
      </c>
      <c r="S14" t="s">
        <v>76</v>
      </c>
      <c r="T14" t="s">
        <v>77</v>
      </c>
      <c r="U14">
        <v>36644</v>
      </c>
      <c r="V14" t="s">
        <v>78</v>
      </c>
      <c r="X14" t="s">
        <v>139</v>
      </c>
      <c r="Y14" t="s">
        <v>80</v>
      </c>
      <c r="Z14" t="s">
        <v>140</v>
      </c>
      <c r="AA14">
        <v>4442049277</v>
      </c>
      <c r="AB14" t="s">
        <v>141</v>
      </c>
      <c r="AE14" t="s">
        <v>142</v>
      </c>
      <c r="AF14" t="s">
        <v>143</v>
      </c>
      <c r="AG14" t="s">
        <v>77</v>
      </c>
      <c r="AH14">
        <v>78216</v>
      </c>
      <c r="AI14" t="s">
        <v>78</v>
      </c>
      <c r="AK14" t="s">
        <v>87</v>
      </c>
      <c r="AL14" t="s">
        <v>88</v>
      </c>
      <c r="AM14">
        <v>0.5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127</v>
      </c>
      <c r="BA14" t="s">
        <v>89</v>
      </c>
      <c r="BB14">
        <v>0</v>
      </c>
      <c r="BC14">
        <v>1</v>
      </c>
      <c r="BD14">
        <v>38</v>
      </c>
      <c r="BE14">
        <v>25</v>
      </c>
      <c r="BF14">
        <v>1</v>
      </c>
      <c r="BG14" t="s">
        <v>90</v>
      </c>
      <c r="BH14" t="s">
        <v>91</v>
      </c>
      <c r="BI14">
        <v>127</v>
      </c>
      <c r="BJ14" t="s">
        <v>144</v>
      </c>
      <c r="BK14" t="s">
        <v>93</v>
      </c>
      <c r="BL14" t="s">
        <v>94</v>
      </c>
      <c r="BM14">
        <v>1</v>
      </c>
    </row>
    <row r="15" spans="1:65">
      <c r="A15" t="s">
        <v>145</v>
      </c>
      <c r="B15" t="str">
        <f>"6058709800610708195491"</f>
        <v>6058709800610708195491</v>
      </c>
      <c r="C15" t="s">
        <v>66</v>
      </c>
      <c r="D15" t="s">
        <v>67</v>
      </c>
      <c r="E15" t="s">
        <v>68</v>
      </c>
      <c r="F15" t="str">
        <f>"2025-09-30 10:24:56"</f>
        <v>2025-09-30 10:24:56</v>
      </c>
      <c r="G15" t="str">
        <f t="shared" si="1"/>
        <v>2025-09-30 19:07:00</v>
      </c>
      <c r="J15">
        <v>13771</v>
      </c>
      <c r="K15" t="s">
        <v>146</v>
      </c>
      <c r="L15" t="s">
        <v>70</v>
      </c>
      <c r="M15" t="s">
        <v>71</v>
      </c>
      <c r="N15" t="str">
        <f t="shared" si="0"/>
        <v>4622650805</v>
      </c>
      <c r="O15" t="s">
        <v>72</v>
      </c>
      <c r="P15" t="s">
        <v>73</v>
      </c>
      <c r="Q15" t="s">
        <v>74</v>
      </c>
      <c r="R15" t="s">
        <v>75</v>
      </c>
      <c r="S15" t="s">
        <v>76</v>
      </c>
      <c r="T15" t="s">
        <v>77</v>
      </c>
      <c r="U15">
        <v>36644</v>
      </c>
      <c r="V15" t="s">
        <v>78</v>
      </c>
      <c r="X15" t="s">
        <v>147</v>
      </c>
      <c r="Y15" t="s">
        <v>80</v>
      </c>
      <c r="Z15" t="s">
        <v>148</v>
      </c>
      <c r="AA15">
        <v>4423225613</v>
      </c>
      <c r="AB15" t="s">
        <v>149</v>
      </c>
      <c r="AE15" t="s">
        <v>150</v>
      </c>
      <c r="AF15" t="s">
        <v>151</v>
      </c>
      <c r="AG15" t="s">
        <v>77</v>
      </c>
      <c r="AH15">
        <v>76230</v>
      </c>
      <c r="AI15" t="s">
        <v>78</v>
      </c>
      <c r="AK15" t="s">
        <v>87</v>
      </c>
      <c r="AL15" t="s">
        <v>88</v>
      </c>
      <c r="AM15">
        <v>0.5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127</v>
      </c>
      <c r="BA15" t="s">
        <v>89</v>
      </c>
      <c r="BB15">
        <v>0</v>
      </c>
      <c r="BC15">
        <v>1</v>
      </c>
      <c r="BD15">
        <v>38</v>
      </c>
      <c r="BE15">
        <v>25</v>
      </c>
      <c r="BF15">
        <v>1</v>
      </c>
      <c r="BG15" t="s">
        <v>90</v>
      </c>
      <c r="BH15" t="s">
        <v>91</v>
      </c>
      <c r="BI15">
        <v>127</v>
      </c>
      <c r="BJ15" t="s">
        <v>152</v>
      </c>
      <c r="BK15" t="s">
        <v>93</v>
      </c>
      <c r="BL15" t="s">
        <v>94</v>
      </c>
      <c r="BM15">
        <v>1</v>
      </c>
    </row>
    <row r="16" spans="1:65">
      <c r="A16" t="s">
        <v>153</v>
      </c>
      <c r="B16" t="str">
        <f>"6058709800610708195434"</f>
        <v>6058709800610708195434</v>
      </c>
      <c r="C16" t="s">
        <v>66</v>
      </c>
      <c r="D16" t="s">
        <v>67</v>
      </c>
      <c r="E16" t="s">
        <v>68</v>
      </c>
      <c r="F16" t="str">
        <f>"2025-09-30 10:19:45"</f>
        <v>2025-09-30 10:19:45</v>
      </c>
      <c r="G16" t="str">
        <f t="shared" si="1"/>
        <v>2025-09-30 19:07:00</v>
      </c>
      <c r="J16">
        <v>13768</v>
      </c>
      <c r="K16" t="s">
        <v>154</v>
      </c>
      <c r="L16" t="s">
        <v>70</v>
      </c>
      <c r="M16" t="s">
        <v>71</v>
      </c>
      <c r="N16" t="str">
        <f t="shared" si="0"/>
        <v>4622650805</v>
      </c>
      <c r="O16" t="s">
        <v>72</v>
      </c>
      <c r="P16" t="s">
        <v>73</v>
      </c>
      <c r="Q16" t="s">
        <v>74</v>
      </c>
      <c r="R16" t="s">
        <v>75</v>
      </c>
      <c r="S16" t="s">
        <v>76</v>
      </c>
      <c r="T16" t="s">
        <v>77</v>
      </c>
      <c r="U16">
        <v>36644</v>
      </c>
      <c r="V16" t="s">
        <v>78</v>
      </c>
      <c r="X16" t="s">
        <v>155</v>
      </c>
      <c r="Y16" t="s">
        <v>80</v>
      </c>
      <c r="Z16" t="s">
        <v>156</v>
      </c>
      <c r="AA16">
        <v>4422582290</v>
      </c>
      <c r="AB16" t="s">
        <v>157</v>
      </c>
      <c r="AE16">
        <v>150</v>
      </c>
      <c r="AF16" t="s">
        <v>151</v>
      </c>
      <c r="AG16" t="s">
        <v>77</v>
      </c>
      <c r="AH16">
        <v>76146</v>
      </c>
      <c r="AI16" t="s">
        <v>78</v>
      </c>
      <c r="AK16" t="s">
        <v>87</v>
      </c>
      <c r="AL16" t="s">
        <v>88</v>
      </c>
      <c r="AM16">
        <v>0.5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127</v>
      </c>
      <c r="BA16" t="s">
        <v>89</v>
      </c>
      <c r="BB16">
        <v>0</v>
      </c>
      <c r="BC16">
        <v>1</v>
      </c>
      <c r="BD16">
        <v>38</v>
      </c>
      <c r="BE16">
        <v>25</v>
      </c>
      <c r="BF16">
        <v>1</v>
      </c>
      <c r="BG16" t="s">
        <v>90</v>
      </c>
      <c r="BH16" t="s">
        <v>91</v>
      </c>
      <c r="BI16">
        <v>127</v>
      </c>
      <c r="BJ16" t="s">
        <v>158</v>
      </c>
      <c r="BK16" t="s">
        <v>93</v>
      </c>
      <c r="BL16" t="s">
        <v>94</v>
      </c>
      <c r="BM16">
        <v>1</v>
      </c>
    </row>
    <row r="17" spans="1:65">
      <c r="A17" t="s">
        <v>159</v>
      </c>
      <c r="B17" t="str">
        <f>"7058709800610708189985"</f>
        <v>7058709800610708189985</v>
      </c>
      <c r="C17" t="s">
        <v>66</v>
      </c>
      <c r="D17" t="s">
        <v>67</v>
      </c>
      <c r="E17" t="s">
        <v>68</v>
      </c>
      <c r="F17" t="str">
        <f>"2025-09-29 12:57:57"</f>
        <v>2025-09-29 12:57:57</v>
      </c>
      <c r="G17" t="str">
        <f>"2025-09-29 18:42:00"</f>
        <v>2025-09-29 18:42:00</v>
      </c>
      <c r="J17">
        <v>13767</v>
      </c>
      <c r="K17" t="s">
        <v>160</v>
      </c>
      <c r="L17" t="s">
        <v>70</v>
      </c>
      <c r="M17" t="s">
        <v>71</v>
      </c>
      <c r="N17" t="str">
        <f t="shared" si="0"/>
        <v>4622650805</v>
      </c>
      <c r="O17" t="s">
        <v>72</v>
      </c>
      <c r="P17" t="s">
        <v>73</v>
      </c>
      <c r="Q17" t="s">
        <v>74</v>
      </c>
      <c r="R17" t="s">
        <v>75</v>
      </c>
      <c r="S17" t="s">
        <v>76</v>
      </c>
      <c r="T17" t="s">
        <v>77</v>
      </c>
      <c r="U17">
        <v>36644</v>
      </c>
      <c r="V17" t="s">
        <v>78</v>
      </c>
      <c r="X17" t="s">
        <v>161</v>
      </c>
      <c r="Y17" t="s">
        <v>80</v>
      </c>
      <c r="Z17" t="s">
        <v>162</v>
      </c>
      <c r="AA17">
        <v>5529083405</v>
      </c>
      <c r="AB17" t="s">
        <v>163</v>
      </c>
      <c r="AD17" t="s">
        <v>164</v>
      </c>
      <c r="AE17" t="s">
        <v>84</v>
      </c>
      <c r="AF17" t="s">
        <v>85</v>
      </c>
      <c r="AG17" t="s">
        <v>77</v>
      </c>
      <c r="AH17" s="1" t="s">
        <v>165</v>
      </c>
      <c r="AI17" t="s">
        <v>78</v>
      </c>
      <c r="AK17" t="s">
        <v>87</v>
      </c>
      <c r="AL17" t="s">
        <v>88</v>
      </c>
      <c r="AM17">
        <v>0.5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127</v>
      </c>
      <c r="BA17" t="s">
        <v>89</v>
      </c>
      <c r="BB17">
        <v>0</v>
      </c>
      <c r="BC17">
        <v>1</v>
      </c>
      <c r="BD17">
        <v>38</v>
      </c>
      <c r="BE17">
        <v>25</v>
      </c>
      <c r="BF17">
        <v>1</v>
      </c>
      <c r="BG17" t="s">
        <v>90</v>
      </c>
      <c r="BH17" t="s">
        <v>91</v>
      </c>
      <c r="BI17">
        <v>127</v>
      </c>
      <c r="BJ17" t="s">
        <v>166</v>
      </c>
      <c r="BK17" t="s">
        <v>93</v>
      </c>
      <c r="BL17" t="s">
        <v>94</v>
      </c>
      <c r="BM17">
        <v>1</v>
      </c>
    </row>
    <row r="18" spans="1:65">
      <c r="A18" t="s">
        <v>167</v>
      </c>
      <c r="B18" t="str">
        <f>"2058709800610708189553"</f>
        <v>2058709800610708189553</v>
      </c>
      <c r="C18" t="s">
        <v>128</v>
      </c>
      <c r="D18" t="s">
        <v>67</v>
      </c>
      <c r="E18" t="s">
        <v>68</v>
      </c>
      <c r="F18" t="str">
        <f>"2025-09-29 12:30:57"</f>
        <v>2025-09-29 12:30:57</v>
      </c>
      <c r="G18" t="str">
        <f>"2025-09-29 18:42:00"</f>
        <v>2025-09-29 18:42:00</v>
      </c>
      <c r="H18" t="str">
        <f>"2025-10-01 13:53:00"</f>
        <v>2025-10-01 13:53:00</v>
      </c>
      <c r="J18">
        <v>13750</v>
      </c>
      <c r="K18" t="s">
        <v>160</v>
      </c>
      <c r="L18" t="s">
        <v>70</v>
      </c>
      <c r="M18" t="s">
        <v>71</v>
      </c>
      <c r="N18" t="str">
        <f t="shared" si="0"/>
        <v>4622650805</v>
      </c>
      <c r="O18" t="s">
        <v>72</v>
      </c>
      <c r="P18" t="s">
        <v>73</v>
      </c>
      <c r="Q18" t="s">
        <v>74</v>
      </c>
      <c r="R18" t="s">
        <v>75</v>
      </c>
      <c r="S18" t="s">
        <v>76</v>
      </c>
      <c r="T18" t="s">
        <v>77</v>
      </c>
      <c r="U18">
        <v>36644</v>
      </c>
      <c r="V18" t="s">
        <v>78</v>
      </c>
      <c r="X18" t="s">
        <v>168</v>
      </c>
      <c r="Y18" t="s">
        <v>80</v>
      </c>
      <c r="Z18" t="s">
        <v>169</v>
      </c>
      <c r="AA18">
        <v>5529001773</v>
      </c>
      <c r="AB18" t="s">
        <v>170</v>
      </c>
      <c r="AD18" t="s">
        <v>171</v>
      </c>
      <c r="AE18" t="s">
        <v>172</v>
      </c>
      <c r="AF18" t="s">
        <v>173</v>
      </c>
      <c r="AG18" t="s">
        <v>77</v>
      </c>
      <c r="AH18">
        <v>52789</v>
      </c>
      <c r="AI18" t="s">
        <v>78</v>
      </c>
      <c r="AK18" t="s">
        <v>87</v>
      </c>
      <c r="AL18" t="s">
        <v>88</v>
      </c>
      <c r="AM18">
        <v>0.5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127</v>
      </c>
      <c r="BA18" t="s">
        <v>89</v>
      </c>
      <c r="BB18">
        <v>0</v>
      </c>
      <c r="BC18">
        <v>1</v>
      </c>
      <c r="BD18">
        <v>38</v>
      </c>
      <c r="BE18">
        <v>25</v>
      </c>
      <c r="BF18">
        <v>1</v>
      </c>
      <c r="BG18" t="s">
        <v>90</v>
      </c>
      <c r="BH18" t="s">
        <v>91</v>
      </c>
      <c r="BI18">
        <v>127</v>
      </c>
      <c r="BJ18" t="s">
        <v>174</v>
      </c>
      <c r="BK18" t="s">
        <v>93</v>
      </c>
      <c r="BL18" t="s">
        <v>94</v>
      </c>
      <c r="BM18">
        <v>1</v>
      </c>
    </row>
    <row r="19" spans="1:65">
      <c r="A19" t="s">
        <v>175</v>
      </c>
      <c r="B19" t="str">
        <f>"1058709800610708189426"</f>
        <v>1058709800610708189426</v>
      </c>
      <c r="C19" t="s">
        <v>128</v>
      </c>
      <c r="D19" t="s">
        <v>67</v>
      </c>
      <c r="E19" t="s">
        <v>68</v>
      </c>
      <c r="F19" t="str">
        <f>"2025-09-29 12:21:56"</f>
        <v>2025-09-29 12:21:56</v>
      </c>
      <c r="G19" t="str">
        <f>"2025-09-29 18:41:00"</f>
        <v>2025-09-29 18:41:00</v>
      </c>
      <c r="H19" t="str">
        <f>"2025-10-01 16:05:00"</f>
        <v>2025-10-01 16:05:00</v>
      </c>
      <c r="J19">
        <v>13749</v>
      </c>
      <c r="K19" t="s">
        <v>160</v>
      </c>
      <c r="L19" t="s">
        <v>70</v>
      </c>
      <c r="M19" t="s">
        <v>71</v>
      </c>
      <c r="N19" t="str">
        <f t="shared" si="0"/>
        <v>4622650805</v>
      </c>
      <c r="O19" t="s">
        <v>72</v>
      </c>
      <c r="P19" t="s">
        <v>73</v>
      </c>
      <c r="Q19" t="s">
        <v>74</v>
      </c>
      <c r="R19" t="s">
        <v>75</v>
      </c>
      <c r="S19" t="s">
        <v>76</v>
      </c>
      <c r="T19" t="s">
        <v>77</v>
      </c>
      <c r="U19">
        <v>36644</v>
      </c>
      <c r="V19" t="s">
        <v>78</v>
      </c>
      <c r="X19" t="s">
        <v>176</v>
      </c>
      <c r="Y19" t="s">
        <v>80</v>
      </c>
      <c r="Z19" t="s">
        <v>177</v>
      </c>
      <c r="AA19">
        <v>7222617089</v>
      </c>
      <c r="AB19" t="s">
        <v>178</v>
      </c>
      <c r="AD19" t="s">
        <v>179</v>
      </c>
      <c r="AE19" t="s">
        <v>180</v>
      </c>
      <c r="AF19" t="s">
        <v>173</v>
      </c>
      <c r="AG19" t="s">
        <v>77</v>
      </c>
      <c r="AH19">
        <v>52161</v>
      </c>
      <c r="AI19" t="s">
        <v>78</v>
      </c>
      <c r="AK19" t="s">
        <v>87</v>
      </c>
      <c r="AL19" t="s">
        <v>88</v>
      </c>
      <c r="AM19">
        <v>0.5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127</v>
      </c>
      <c r="BA19" t="s">
        <v>89</v>
      </c>
      <c r="BB19">
        <v>0</v>
      </c>
      <c r="BC19">
        <v>1</v>
      </c>
      <c r="BD19">
        <v>38</v>
      </c>
      <c r="BE19">
        <v>25</v>
      </c>
      <c r="BF19">
        <v>1</v>
      </c>
      <c r="BG19" t="s">
        <v>90</v>
      </c>
      <c r="BH19" t="s">
        <v>91</v>
      </c>
      <c r="BI19">
        <v>127</v>
      </c>
      <c r="BJ19" t="s">
        <v>181</v>
      </c>
      <c r="BK19" t="s">
        <v>93</v>
      </c>
      <c r="BL19" t="s">
        <v>94</v>
      </c>
      <c r="BM19">
        <v>1</v>
      </c>
    </row>
    <row r="20" spans="1:65">
      <c r="A20" t="s">
        <v>182</v>
      </c>
      <c r="B20" t="str">
        <f>"5058709800610708189066"</f>
        <v>5058709800610708189066</v>
      </c>
      <c r="C20" t="s">
        <v>128</v>
      </c>
      <c r="D20" t="s">
        <v>67</v>
      </c>
      <c r="E20" t="s">
        <v>68</v>
      </c>
      <c r="F20" t="str">
        <f>"2025-09-29 11:58:16"</f>
        <v>2025-09-29 11:58:16</v>
      </c>
      <c r="G20" t="str">
        <f>"2025-09-29 18:43:00"</f>
        <v>2025-09-29 18:43:00</v>
      </c>
      <c r="H20" t="str">
        <f>"2025-10-01 15:44:00"</f>
        <v>2025-10-01 15:44:00</v>
      </c>
      <c r="J20">
        <v>13748</v>
      </c>
      <c r="K20" t="s">
        <v>160</v>
      </c>
      <c r="L20" t="s">
        <v>70</v>
      </c>
      <c r="M20" t="s">
        <v>71</v>
      </c>
      <c r="N20" t="str">
        <f t="shared" si="0"/>
        <v>4622650805</v>
      </c>
      <c r="O20" t="s">
        <v>72</v>
      </c>
      <c r="P20" t="s">
        <v>73</v>
      </c>
      <c r="Q20" t="s">
        <v>74</v>
      </c>
      <c r="R20" t="s">
        <v>75</v>
      </c>
      <c r="S20" t="s">
        <v>76</v>
      </c>
      <c r="T20" t="s">
        <v>77</v>
      </c>
      <c r="U20">
        <v>36644</v>
      </c>
      <c r="V20" t="s">
        <v>78</v>
      </c>
      <c r="X20" t="s">
        <v>183</v>
      </c>
      <c r="Y20" t="s">
        <v>80</v>
      </c>
      <c r="Z20" t="s">
        <v>184</v>
      </c>
      <c r="AA20">
        <v>5554515954</v>
      </c>
      <c r="AB20" t="s">
        <v>185</v>
      </c>
      <c r="AD20" t="s">
        <v>186</v>
      </c>
      <c r="AE20" t="s">
        <v>187</v>
      </c>
      <c r="AF20" t="s">
        <v>173</v>
      </c>
      <c r="AG20" t="s">
        <v>77</v>
      </c>
      <c r="AH20">
        <v>56563</v>
      </c>
      <c r="AI20" t="s">
        <v>78</v>
      </c>
      <c r="AK20" t="s">
        <v>87</v>
      </c>
      <c r="AL20" t="s">
        <v>88</v>
      </c>
      <c r="AM20">
        <v>0.5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127</v>
      </c>
      <c r="BA20" t="s">
        <v>89</v>
      </c>
      <c r="BB20">
        <v>0</v>
      </c>
      <c r="BC20">
        <v>1</v>
      </c>
      <c r="BD20">
        <v>38</v>
      </c>
      <c r="BE20">
        <v>25</v>
      </c>
      <c r="BF20">
        <v>1</v>
      </c>
      <c r="BG20" t="s">
        <v>90</v>
      </c>
      <c r="BH20" t="s">
        <v>91</v>
      </c>
      <c r="BI20">
        <v>127</v>
      </c>
      <c r="BJ20" t="s">
        <v>188</v>
      </c>
      <c r="BK20" t="s">
        <v>93</v>
      </c>
      <c r="BL20" t="s">
        <v>94</v>
      </c>
      <c r="BM20">
        <v>1</v>
      </c>
    </row>
    <row r="21" spans="1:65">
      <c r="A21" t="s">
        <v>189</v>
      </c>
      <c r="B21" t="str">
        <f>"4058709800610708172382"</f>
        <v>4058709800610708172382</v>
      </c>
      <c r="C21" t="s">
        <v>128</v>
      </c>
      <c r="D21" t="s">
        <v>67</v>
      </c>
      <c r="E21" t="s">
        <v>68</v>
      </c>
      <c r="F21" t="str">
        <f>"2025-09-25 10:05:34"</f>
        <v>2025-09-25 10:05:34</v>
      </c>
      <c r="G21" t="str">
        <f>"2025-09-25 19:14:00"</f>
        <v>2025-09-25 19:14:00</v>
      </c>
      <c r="H21" t="str">
        <f>"2025-09-29 16:27:00"</f>
        <v>2025-09-29 16:27:00</v>
      </c>
      <c r="J21">
        <v>13737</v>
      </c>
      <c r="K21" t="s">
        <v>190</v>
      </c>
      <c r="L21" t="s">
        <v>70</v>
      </c>
      <c r="M21" t="s">
        <v>71</v>
      </c>
      <c r="N21" t="str">
        <f t="shared" si="0"/>
        <v>4622650805</v>
      </c>
      <c r="O21" t="s">
        <v>72</v>
      </c>
      <c r="P21" t="s">
        <v>73</v>
      </c>
      <c r="Q21" t="s">
        <v>74</v>
      </c>
      <c r="R21" t="s">
        <v>75</v>
      </c>
      <c r="S21" t="s">
        <v>76</v>
      </c>
      <c r="T21" t="s">
        <v>77</v>
      </c>
      <c r="U21">
        <v>36644</v>
      </c>
      <c r="V21" t="s">
        <v>78</v>
      </c>
      <c r="X21" t="s">
        <v>191</v>
      </c>
      <c r="Y21" t="s">
        <v>80</v>
      </c>
      <c r="Z21" t="s">
        <v>192</v>
      </c>
      <c r="AA21">
        <v>3312695640</v>
      </c>
      <c r="AB21" t="s">
        <v>193</v>
      </c>
      <c r="AD21" t="s">
        <v>194</v>
      </c>
      <c r="AE21" t="s">
        <v>195</v>
      </c>
      <c r="AF21" t="s">
        <v>196</v>
      </c>
      <c r="AG21" t="s">
        <v>77</v>
      </c>
      <c r="AH21">
        <v>60110</v>
      </c>
      <c r="AI21" t="s">
        <v>78</v>
      </c>
      <c r="AK21" t="s">
        <v>87</v>
      </c>
      <c r="AL21" t="s">
        <v>88</v>
      </c>
      <c r="AM21">
        <v>0.83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127</v>
      </c>
      <c r="BA21" t="s">
        <v>89</v>
      </c>
      <c r="BB21">
        <v>6438.69</v>
      </c>
      <c r="BC21">
        <v>1</v>
      </c>
      <c r="BD21">
        <v>38</v>
      </c>
      <c r="BE21">
        <v>25</v>
      </c>
      <c r="BF21">
        <v>1</v>
      </c>
      <c r="BG21" t="s">
        <v>90</v>
      </c>
      <c r="BH21" t="s">
        <v>91</v>
      </c>
      <c r="BI21">
        <v>127</v>
      </c>
      <c r="BJ21" t="s">
        <v>197</v>
      </c>
      <c r="BK21" t="s">
        <v>93</v>
      </c>
      <c r="BL21" t="s">
        <v>94</v>
      </c>
      <c r="BM21">
        <v>1</v>
      </c>
    </row>
    <row r="22" spans="1:65">
      <c r="A22" t="s">
        <v>198</v>
      </c>
      <c r="B22" t="str">
        <f>"0018709800610605602337"</f>
        <v>0018709800610605602337</v>
      </c>
      <c r="C22" t="s">
        <v>128</v>
      </c>
      <c r="D22" t="s">
        <v>67</v>
      </c>
      <c r="E22" t="s">
        <v>129</v>
      </c>
      <c r="F22" t="str">
        <f>"2025-09-24 10:26:21"</f>
        <v>2025-09-24 10:26:21</v>
      </c>
      <c r="G22" t="str">
        <f>"2025-09-24 18:44:00"</f>
        <v>2025-09-24 18:44:00</v>
      </c>
      <c r="H22" t="str">
        <f>"2025-09-25 13:46:00"</f>
        <v>2025-09-25 13:46:00</v>
      </c>
      <c r="J22">
        <v>13735</v>
      </c>
      <c r="K22" t="s">
        <v>199</v>
      </c>
      <c r="L22" t="s">
        <v>70</v>
      </c>
      <c r="M22" t="s">
        <v>71</v>
      </c>
      <c r="N22" t="str">
        <f t="shared" si="0"/>
        <v>4622650805</v>
      </c>
      <c r="O22" t="s">
        <v>72</v>
      </c>
      <c r="P22" t="s">
        <v>73</v>
      </c>
      <c r="Q22" t="s">
        <v>74</v>
      </c>
      <c r="R22" t="s">
        <v>75</v>
      </c>
      <c r="S22" t="s">
        <v>76</v>
      </c>
      <c r="T22" t="s">
        <v>77</v>
      </c>
      <c r="U22">
        <v>36644</v>
      </c>
      <c r="V22" t="s">
        <v>78</v>
      </c>
      <c r="X22" t="s">
        <v>200</v>
      </c>
      <c r="Y22" t="s">
        <v>80</v>
      </c>
      <c r="Z22" t="s">
        <v>201</v>
      </c>
      <c r="AA22">
        <v>7221682162</v>
      </c>
      <c r="AB22" t="s">
        <v>202</v>
      </c>
      <c r="AD22" t="s">
        <v>203</v>
      </c>
      <c r="AE22" t="s">
        <v>204</v>
      </c>
      <c r="AF22" t="s">
        <v>173</v>
      </c>
      <c r="AG22" t="s">
        <v>77</v>
      </c>
      <c r="AH22">
        <v>50075</v>
      </c>
      <c r="AI22" t="s">
        <v>78</v>
      </c>
      <c r="AK22" t="s">
        <v>87</v>
      </c>
      <c r="AL22" t="s">
        <v>88</v>
      </c>
      <c r="AM22">
        <v>0.24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152</v>
      </c>
      <c r="BA22" t="s">
        <v>89</v>
      </c>
      <c r="BB22">
        <v>633.36</v>
      </c>
      <c r="BC22">
        <v>1</v>
      </c>
      <c r="BD22">
        <v>38</v>
      </c>
      <c r="BE22">
        <v>25</v>
      </c>
      <c r="BF22">
        <v>1</v>
      </c>
      <c r="BG22" t="s">
        <v>90</v>
      </c>
      <c r="BH22" t="s">
        <v>91</v>
      </c>
      <c r="BI22">
        <v>152</v>
      </c>
      <c r="BJ22" t="s">
        <v>205</v>
      </c>
      <c r="BK22" t="s">
        <v>93</v>
      </c>
      <c r="BL22" t="s">
        <v>94</v>
      </c>
      <c r="BM22">
        <v>1</v>
      </c>
    </row>
    <row r="23" spans="1:65">
      <c r="A23" t="s">
        <v>206</v>
      </c>
      <c r="B23" t="str">
        <f>"3058709800610708166976"</f>
        <v>3058709800610708166976</v>
      </c>
      <c r="C23" t="s">
        <v>128</v>
      </c>
      <c r="D23" t="s">
        <v>67</v>
      </c>
      <c r="E23" t="s">
        <v>68</v>
      </c>
      <c r="F23" t="str">
        <f>"2025-09-24 09:40:29"</f>
        <v>2025-09-24 09:40:29</v>
      </c>
      <c r="G23" t="str">
        <f>"2025-09-24 18:44:00"</f>
        <v>2025-09-24 18:44:00</v>
      </c>
      <c r="H23" t="str">
        <f>"2025-09-26 13:37:00"</f>
        <v>2025-09-26 13:37:00</v>
      </c>
      <c r="J23">
        <v>13734</v>
      </c>
      <c r="K23" t="s">
        <v>207</v>
      </c>
      <c r="L23" t="s">
        <v>70</v>
      </c>
      <c r="M23" t="s">
        <v>71</v>
      </c>
      <c r="N23" t="str">
        <f t="shared" si="0"/>
        <v>4622650805</v>
      </c>
      <c r="O23" t="s">
        <v>72</v>
      </c>
      <c r="P23" t="s">
        <v>73</v>
      </c>
      <c r="Q23" t="s">
        <v>74</v>
      </c>
      <c r="R23" t="s">
        <v>75</v>
      </c>
      <c r="S23" t="s">
        <v>76</v>
      </c>
      <c r="T23" t="s">
        <v>77</v>
      </c>
      <c r="U23">
        <v>36644</v>
      </c>
      <c r="V23" t="s">
        <v>78</v>
      </c>
      <c r="X23" t="s">
        <v>208</v>
      </c>
      <c r="Y23" t="s">
        <v>80</v>
      </c>
      <c r="Z23" t="s">
        <v>209</v>
      </c>
      <c r="AA23">
        <v>3338153567</v>
      </c>
      <c r="AB23" t="s">
        <v>210</v>
      </c>
      <c r="AD23" t="s">
        <v>211</v>
      </c>
      <c r="AE23" t="s">
        <v>212</v>
      </c>
      <c r="AF23" t="s">
        <v>213</v>
      </c>
      <c r="AG23" t="s">
        <v>77</v>
      </c>
      <c r="AH23">
        <v>45129</v>
      </c>
      <c r="AI23" t="s">
        <v>78</v>
      </c>
      <c r="AK23" t="s">
        <v>87</v>
      </c>
      <c r="AL23" t="s">
        <v>88</v>
      </c>
      <c r="AM23">
        <v>0.19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127</v>
      </c>
      <c r="BA23" t="s">
        <v>89</v>
      </c>
      <c r="BB23">
        <v>1007.98</v>
      </c>
      <c r="BC23">
        <v>1</v>
      </c>
      <c r="BD23">
        <v>38</v>
      </c>
      <c r="BE23">
        <v>25</v>
      </c>
      <c r="BF23">
        <v>1</v>
      </c>
      <c r="BG23" t="s">
        <v>90</v>
      </c>
      <c r="BH23" t="s">
        <v>91</v>
      </c>
      <c r="BI23">
        <v>127</v>
      </c>
      <c r="BJ23" t="s">
        <v>214</v>
      </c>
      <c r="BK23" t="s">
        <v>93</v>
      </c>
      <c r="BL23" t="s">
        <v>94</v>
      </c>
      <c r="BM23">
        <v>1</v>
      </c>
    </row>
    <row r="24" spans="1:65">
      <c r="A24" t="s">
        <v>215</v>
      </c>
      <c r="B24" t="str">
        <f>"3184954205"</f>
        <v>3184954205</v>
      </c>
      <c r="C24" t="s">
        <v>128</v>
      </c>
      <c r="D24" t="s">
        <v>216</v>
      </c>
      <c r="E24" t="s">
        <v>217</v>
      </c>
      <c r="F24" t="str">
        <f>"2025-09-23 15:50:02"</f>
        <v>2025-09-23 15:50:02</v>
      </c>
      <c r="G24" t="str">
        <f>"2025-09-24 15:19:14"</f>
        <v>2025-09-24 15:19:14</v>
      </c>
      <c r="H24" t="str">
        <f>"2025-09-29 15:08:19"</f>
        <v>2025-09-29 15:08:19</v>
      </c>
      <c r="K24" t="s">
        <v>160</v>
      </c>
      <c r="L24" t="s">
        <v>70</v>
      </c>
      <c r="M24" t="s">
        <v>71</v>
      </c>
      <c r="N24" t="str">
        <f t="shared" si="0"/>
        <v>4622650805</v>
      </c>
      <c r="O24" t="s">
        <v>218</v>
      </c>
      <c r="P24" t="s">
        <v>219</v>
      </c>
      <c r="Q24" t="s">
        <v>74</v>
      </c>
      <c r="R24" t="s">
        <v>75</v>
      </c>
      <c r="S24" t="s">
        <v>76</v>
      </c>
      <c r="T24" t="s">
        <v>77</v>
      </c>
      <c r="U24">
        <v>36644</v>
      </c>
      <c r="V24" t="s">
        <v>220</v>
      </c>
      <c r="X24" t="s">
        <v>221</v>
      </c>
      <c r="Y24" t="s">
        <v>80</v>
      </c>
      <c r="Z24" t="s">
        <v>222</v>
      </c>
      <c r="AA24">
        <v>3175384643</v>
      </c>
      <c r="AB24" t="s">
        <v>223</v>
      </c>
      <c r="AE24" s="1" t="s">
        <v>224</v>
      </c>
      <c r="AF24" t="s">
        <v>225</v>
      </c>
      <c r="AG24" t="s">
        <v>226</v>
      </c>
      <c r="AH24" s="1" t="s">
        <v>224</v>
      </c>
      <c r="AI24">
        <v>3175384643</v>
      </c>
      <c r="AJ24" t="s">
        <v>227</v>
      </c>
      <c r="AK24" t="s">
        <v>87</v>
      </c>
      <c r="AL24" t="s">
        <v>114</v>
      </c>
      <c r="AM24">
        <v>1.7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645.77</v>
      </c>
      <c r="BA24" t="s">
        <v>89</v>
      </c>
      <c r="BB24">
        <v>3379.85</v>
      </c>
      <c r="BC24">
        <v>1</v>
      </c>
      <c r="BD24">
        <v>47</v>
      </c>
      <c r="BE24">
        <v>36</v>
      </c>
      <c r="BF24">
        <v>1</v>
      </c>
      <c r="BG24" t="s">
        <v>90</v>
      </c>
      <c r="BH24" t="s">
        <v>91</v>
      </c>
      <c r="BI24">
        <v>645.77</v>
      </c>
      <c r="BJ24" t="s">
        <v>228</v>
      </c>
      <c r="BK24" t="s">
        <v>101</v>
      </c>
      <c r="BL24" t="s">
        <v>102</v>
      </c>
      <c r="BM24">
        <v>1</v>
      </c>
    </row>
    <row r="25" spans="1:65">
      <c r="A25" t="s">
        <v>229</v>
      </c>
      <c r="B25" t="str">
        <f>"8058709800610708164460"</f>
        <v>8058709800610708164460</v>
      </c>
      <c r="C25" t="s">
        <v>128</v>
      </c>
      <c r="D25" t="s">
        <v>67</v>
      </c>
      <c r="E25" t="s">
        <v>68</v>
      </c>
      <c r="F25" t="str">
        <f>"2025-09-23 15:10:43"</f>
        <v>2025-09-23 15:10:43</v>
      </c>
      <c r="G25" t="str">
        <f t="shared" ref="G25:G31" si="2">"2025-09-23 19:05:00"</f>
        <v>2025-09-23 19:05:00</v>
      </c>
      <c r="H25" t="str">
        <f>"2025-09-25 15:50:00"</f>
        <v>2025-09-25 15:50:00</v>
      </c>
      <c r="J25">
        <v>13726</v>
      </c>
      <c r="K25" t="s">
        <v>230</v>
      </c>
      <c r="L25" t="s">
        <v>70</v>
      </c>
      <c r="M25" t="s">
        <v>71</v>
      </c>
      <c r="N25" t="str">
        <f t="shared" si="0"/>
        <v>4622650805</v>
      </c>
      <c r="O25" t="s">
        <v>72</v>
      </c>
      <c r="P25" t="s">
        <v>73</v>
      </c>
      <c r="Q25" t="s">
        <v>74</v>
      </c>
      <c r="R25" t="s">
        <v>75</v>
      </c>
      <c r="S25" t="s">
        <v>76</v>
      </c>
      <c r="T25" t="s">
        <v>77</v>
      </c>
      <c r="U25">
        <v>36644</v>
      </c>
      <c r="V25" t="s">
        <v>78</v>
      </c>
      <c r="X25" t="s">
        <v>231</v>
      </c>
      <c r="Y25" t="s">
        <v>80</v>
      </c>
      <c r="Z25" t="s">
        <v>232</v>
      </c>
      <c r="AA25">
        <v>4431412927</v>
      </c>
      <c r="AB25" t="s">
        <v>233</v>
      </c>
      <c r="AD25" t="s">
        <v>234</v>
      </c>
      <c r="AE25" t="s">
        <v>235</v>
      </c>
      <c r="AF25" t="s">
        <v>196</v>
      </c>
      <c r="AG25" t="s">
        <v>77</v>
      </c>
      <c r="AH25">
        <v>58270</v>
      </c>
      <c r="AI25" t="s">
        <v>78</v>
      </c>
      <c r="AK25" t="s">
        <v>87</v>
      </c>
      <c r="AL25" t="s">
        <v>88</v>
      </c>
      <c r="AM25">
        <v>0.19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127</v>
      </c>
      <c r="BA25" t="s">
        <v>89</v>
      </c>
      <c r="BB25">
        <v>1193.39</v>
      </c>
      <c r="BC25">
        <v>1</v>
      </c>
      <c r="BD25">
        <v>38</v>
      </c>
      <c r="BE25">
        <v>25</v>
      </c>
      <c r="BF25">
        <v>1</v>
      </c>
      <c r="BG25" t="s">
        <v>90</v>
      </c>
      <c r="BH25" t="s">
        <v>91</v>
      </c>
      <c r="BI25">
        <v>127</v>
      </c>
      <c r="BJ25" t="s">
        <v>236</v>
      </c>
      <c r="BK25" t="s">
        <v>93</v>
      </c>
      <c r="BL25" t="s">
        <v>94</v>
      </c>
      <c r="BM25">
        <v>1</v>
      </c>
    </row>
    <row r="26" spans="1:65">
      <c r="A26" t="s">
        <v>237</v>
      </c>
      <c r="B26" t="str">
        <f>"2509198215"</f>
        <v>2509198215</v>
      </c>
      <c r="C26" t="s">
        <v>128</v>
      </c>
      <c r="D26" t="s">
        <v>216</v>
      </c>
      <c r="E26" t="s">
        <v>68</v>
      </c>
      <c r="F26" t="str">
        <f>"2025-09-23 14:33:03"</f>
        <v>2025-09-23 14:33:03</v>
      </c>
      <c r="G26" t="str">
        <f>"2025-09-23 15:14:41"</f>
        <v>2025-09-23 15:14:41</v>
      </c>
      <c r="H26" t="str">
        <f>"2025-09-24 16:51:23"</f>
        <v>2025-09-24 16:51:23</v>
      </c>
      <c r="J26">
        <v>13722</v>
      </c>
      <c r="K26" t="s">
        <v>238</v>
      </c>
      <c r="L26" t="s">
        <v>70</v>
      </c>
      <c r="M26" t="s">
        <v>71</v>
      </c>
      <c r="N26" t="str">
        <f t="shared" si="0"/>
        <v>4622650805</v>
      </c>
      <c r="O26" t="s">
        <v>72</v>
      </c>
      <c r="P26" t="s">
        <v>73</v>
      </c>
      <c r="Q26" t="s">
        <v>74</v>
      </c>
      <c r="R26" t="s">
        <v>75</v>
      </c>
      <c r="S26" t="s">
        <v>76</v>
      </c>
      <c r="T26" t="s">
        <v>77</v>
      </c>
      <c r="U26">
        <v>36644</v>
      </c>
      <c r="V26" t="s">
        <v>220</v>
      </c>
      <c r="X26" t="s">
        <v>239</v>
      </c>
      <c r="Y26" t="s">
        <v>80</v>
      </c>
      <c r="Z26" t="s">
        <v>240</v>
      </c>
      <c r="AA26">
        <v>5542845319</v>
      </c>
      <c r="AB26" t="s">
        <v>241</v>
      </c>
      <c r="AC26" t="s">
        <v>242</v>
      </c>
      <c r="AD26" t="s">
        <v>243</v>
      </c>
      <c r="AE26" t="s">
        <v>172</v>
      </c>
      <c r="AF26" t="s">
        <v>173</v>
      </c>
      <c r="AG26" t="s">
        <v>77</v>
      </c>
      <c r="AH26">
        <v>52786</v>
      </c>
      <c r="AK26" t="s">
        <v>87</v>
      </c>
      <c r="AL26" t="s">
        <v>88</v>
      </c>
      <c r="AM26">
        <v>20.22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118.32</v>
      </c>
      <c r="AZ26">
        <v>582</v>
      </c>
      <c r="BA26" t="s">
        <v>89</v>
      </c>
      <c r="BB26">
        <v>58205.2</v>
      </c>
      <c r="BC26">
        <v>1</v>
      </c>
      <c r="BD26">
        <v>40</v>
      </c>
      <c r="BE26">
        <v>32</v>
      </c>
      <c r="BF26">
        <v>34</v>
      </c>
      <c r="BG26" t="s">
        <v>90</v>
      </c>
      <c r="BH26" t="s">
        <v>91</v>
      </c>
      <c r="BI26">
        <v>700.32</v>
      </c>
      <c r="BJ26" t="s">
        <v>244</v>
      </c>
      <c r="BK26" t="s">
        <v>93</v>
      </c>
      <c r="BL26" t="s">
        <v>94</v>
      </c>
      <c r="BM26">
        <v>2</v>
      </c>
    </row>
    <row r="27" spans="1:65">
      <c r="A27" t="s">
        <v>237</v>
      </c>
      <c r="B27" t="str">
        <f>"2509198215"</f>
        <v>2509198215</v>
      </c>
      <c r="C27" t="s">
        <v>128</v>
      </c>
      <c r="D27" t="s">
        <v>216</v>
      </c>
      <c r="E27" t="s">
        <v>68</v>
      </c>
      <c r="F27" t="str">
        <f>"2025-09-23 14:33:03"</f>
        <v>2025-09-23 14:33:03</v>
      </c>
      <c r="G27" t="str">
        <f>"2025-09-23 15:14:41"</f>
        <v>2025-09-23 15:14:41</v>
      </c>
      <c r="H27" t="str">
        <f>"2025-09-24 16:51:23"</f>
        <v>2025-09-24 16:51:23</v>
      </c>
      <c r="J27">
        <v>13722</v>
      </c>
      <c r="K27" t="s">
        <v>238</v>
      </c>
      <c r="L27" t="s">
        <v>70</v>
      </c>
      <c r="M27" t="s">
        <v>71</v>
      </c>
      <c r="N27" t="str">
        <f t="shared" si="0"/>
        <v>4622650805</v>
      </c>
      <c r="O27" t="s">
        <v>72</v>
      </c>
      <c r="P27" t="s">
        <v>73</v>
      </c>
      <c r="Q27" t="s">
        <v>74</v>
      </c>
      <c r="R27" t="s">
        <v>75</v>
      </c>
      <c r="S27" t="s">
        <v>76</v>
      </c>
      <c r="T27" t="s">
        <v>77</v>
      </c>
      <c r="U27">
        <v>36644</v>
      </c>
      <c r="V27" t="s">
        <v>220</v>
      </c>
      <c r="X27" t="s">
        <v>239</v>
      </c>
      <c r="Y27" t="s">
        <v>80</v>
      </c>
      <c r="Z27" t="s">
        <v>240</v>
      </c>
      <c r="AA27">
        <v>5542845319</v>
      </c>
      <c r="AB27" t="s">
        <v>241</v>
      </c>
      <c r="AC27" t="s">
        <v>242</v>
      </c>
      <c r="AD27" t="s">
        <v>243</v>
      </c>
      <c r="AE27" t="s">
        <v>172</v>
      </c>
      <c r="AF27" t="s">
        <v>173</v>
      </c>
      <c r="AG27" t="s">
        <v>77</v>
      </c>
      <c r="AH27">
        <v>52786</v>
      </c>
      <c r="AK27" t="s">
        <v>87</v>
      </c>
      <c r="AL27" t="s">
        <v>88</v>
      </c>
      <c r="AM27">
        <v>20.22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118.32</v>
      </c>
      <c r="AZ27">
        <v>582</v>
      </c>
      <c r="BA27" t="s">
        <v>89</v>
      </c>
      <c r="BB27">
        <v>0</v>
      </c>
      <c r="BC27">
        <v>1</v>
      </c>
      <c r="BD27">
        <v>50</v>
      </c>
      <c r="BE27">
        <v>36</v>
      </c>
      <c r="BF27">
        <v>32</v>
      </c>
      <c r="BG27" t="s">
        <v>90</v>
      </c>
      <c r="BH27" t="s">
        <v>91</v>
      </c>
      <c r="BI27">
        <v>700.32</v>
      </c>
      <c r="BJ27" t="s">
        <v>244</v>
      </c>
      <c r="BK27" t="s">
        <v>93</v>
      </c>
      <c r="BL27" t="s">
        <v>94</v>
      </c>
      <c r="BM27">
        <v>2</v>
      </c>
    </row>
    <row r="28" spans="1:65">
      <c r="A28" t="s">
        <v>245</v>
      </c>
      <c r="B28" t="str">
        <f>"0058709800610708163318"</f>
        <v>0058709800610708163318</v>
      </c>
      <c r="C28" t="s">
        <v>128</v>
      </c>
      <c r="D28" t="s">
        <v>67</v>
      </c>
      <c r="E28" t="s">
        <v>68</v>
      </c>
      <c r="F28" t="str">
        <f>"2025-09-23 13:18:58"</f>
        <v>2025-09-23 13:18:58</v>
      </c>
      <c r="G28" t="str">
        <f t="shared" si="2"/>
        <v>2025-09-23 19:05:00</v>
      </c>
      <c r="H28" t="str">
        <f>"2025-09-25 19:06:00"</f>
        <v>2025-09-25 19:06:00</v>
      </c>
      <c r="J28">
        <v>13724</v>
      </c>
      <c r="K28" t="s">
        <v>246</v>
      </c>
      <c r="L28" t="s">
        <v>70</v>
      </c>
      <c r="M28" t="s">
        <v>71</v>
      </c>
      <c r="N28" t="str">
        <f t="shared" si="0"/>
        <v>4622650805</v>
      </c>
      <c r="O28" t="s">
        <v>72</v>
      </c>
      <c r="P28" t="s">
        <v>73</v>
      </c>
      <c r="Q28" t="s">
        <v>74</v>
      </c>
      <c r="R28" t="s">
        <v>75</v>
      </c>
      <c r="S28" t="s">
        <v>76</v>
      </c>
      <c r="T28" t="s">
        <v>77</v>
      </c>
      <c r="U28">
        <v>36644</v>
      </c>
      <c r="V28" t="s">
        <v>78</v>
      </c>
      <c r="X28" t="s">
        <v>247</v>
      </c>
      <c r="Y28" t="s">
        <v>80</v>
      </c>
      <c r="Z28" t="s">
        <v>248</v>
      </c>
      <c r="AA28">
        <v>4622650805</v>
      </c>
      <c r="AB28" t="s">
        <v>249</v>
      </c>
      <c r="AC28">
        <v>16</v>
      </c>
      <c r="AD28" t="s">
        <v>250</v>
      </c>
      <c r="AE28" t="s">
        <v>84</v>
      </c>
      <c r="AF28" t="s">
        <v>85</v>
      </c>
      <c r="AG28" t="s">
        <v>77</v>
      </c>
      <c r="AH28">
        <v>13300</v>
      </c>
      <c r="AI28" t="s">
        <v>78</v>
      </c>
      <c r="AK28" t="s">
        <v>87</v>
      </c>
      <c r="AL28" t="s">
        <v>88</v>
      </c>
      <c r="AM28">
        <v>0.19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127</v>
      </c>
      <c r="BA28" t="s">
        <v>89</v>
      </c>
      <c r="BB28">
        <v>1840.53</v>
      </c>
      <c r="BC28">
        <v>1</v>
      </c>
      <c r="BD28">
        <v>38</v>
      </c>
      <c r="BE28">
        <v>25</v>
      </c>
      <c r="BF28">
        <v>1</v>
      </c>
      <c r="BG28" t="s">
        <v>90</v>
      </c>
      <c r="BH28" t="s">
        <v>91</v>
      </c>
      <c r="BI28">
        <v>127</v>
      </c>
      <c r="BJ28" t="s">
        <v>251</v>
      </c>
      <c r="BK28" t="s">
        <v>93</v>
      </c>
      <c r="BL28" t="s">
        <v>94</v>
      </c>
      <c r="BM28">
        <v>1</v>
      </c>
    </row>
    <row r="29" spans="1:65">
      <c r="A29" t="s">
        <v>252</v>
      </c>
      <c r="B29" t="str">
        <f>"6058709800610708163273"</f>
        <v>6058709800610708163273</v>
      </c>
      <c r="C29" t="s">
        <v>128</v>
      </c>
      <c r="D29" t="s">
        <v>67</v>
      </c>
      <c r="E29" t="s">
        <v>68</v>
      </c>
      <c r="F29" t="str">
        <f>"2025-09-23 13:15:07"</f>
        <v>2025-09-23 13:15:07</v>
      </c>
      <c r="G29" t="str">
        <f>"2025-09-23 19:04:00"</f>
        <v>2025-09-23 19:04:00</v>
      </c>
      <c r="H29" t="str">
        <f>"2025-09-25 15:14:00"</f>
        <v>2025-09-25 15:14:00</v>
      </c>
      <c r="J29">
        <v>13723</v>
      </c>
      <c r="K29" t="s">
        <v>253</v>
      </c>
      <c r="L29" t="s">
        <v>70</v>
      </c>
      <c r="M29" t="s">
        <v>71</v>
      </c>
      <c r="N29" t="str">
        <f t="shared" si="0"/>
        <v>4622650805</v>
      </c>
      <c r="O29" t="s">
        <v>72</v>
      </c>
      <c r="P29" t="s">
        <v>73</v>
      </c>
      <c r="Q29" t="s">
        <v>74</v>
      </c>
      <c r="R29" t="s">
        <v>75</v>
      </c>
      <c r="S29" t="s">
        <v>76</v>
      </c>
      <c r="T29" t="s">
        <v>77</v>
      </c>
      <c r="U29">
        <v>36644</v>
      </c>
      <c r="V29" t="s">
        <v>78</v>
      </c>
      <c r="X29" t="s">
        <v>254</v>
      </c>
      <c r="Y29" t="s">
        <v>80</v>
      </c>
      <c r="Z29" t="s">
        <v>255</v>
      </c>
      <c r="AA29">
        <v>5561694861</v>
      </c>
      <c r="AB29" t="s">
        <v>256</v>
      </c>
      <c r="AD29" t="s">
        <v>257</v>
      </c>
      <c r="AE29" t="s">
        <v>258</v>
      </c>
      <c r="AF29" t="s">
        <v>259</v>
      </c>
      <c r="AG29" t="s">
        <v>77</v>
      </c>
      <c r="AH29">
        <v>77536</v>
      </c>
      <c r="AI29" t="s">
        <v>78</v>
      </c>
      <c r="AK29" t="s">
        <v>87</v>
      </c>
      <c r="AL29" t="s">
        <v>88</v>
      </c>
      <c r="AM29">
        <v>0.24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127</v>
      </c>
      <c r="BA29" t="s">
        <v>89</v>
      </c>
      <c r="BB29">
        <v>2386.78</v>
      </c>
      <c r="BC29">
        <v>1</v>
      </c>
      <c r="BD29">
        <v>38</v>
      </c>
      <c r="BE29">
        <v>25</v>
      </c>
      <c r="BF29">
        <v>1</v>
      </c>
      <c r="BG29" t="s">
        <v>90</v>
      </c>
      <c r="BH29" t="s">
        <v>91</v>
      </c>
      <c r="BI29">
        <v>127</v>
      </c>
      <c r="BJ29" t="s">
        <v>260</v>
      </c>
      <c r="BK29" t="s">
        <v>93</v>
      </c>
      <c r="BL29" t="s">
        <v>94</v>
      </c>
      <c r="BM29">
        <v>1</v>
      </c>
    </row>
    <row r="30" spans="1:65">
      <c r="A30" t="s">
        <v>261</v>
      </c>
      <c r="B30" t="str">
        <f>"6058709800610708163155"</f>
        <v>6058709800610708163155</v>
      </c>
      <c r="C30" t="s">
        <v>128</v>
      </c>
      <c r="D30" t="s">
        <v>67</v>
      </c>
      <c r="E30" t="s">
        <v>68</v>
      </c>
      <c r="F30" t="str">
        <f>"2025-09-23 13:03:32"</f>
        <v>2025-09-23 13:03:32</v>
      </c>
      <c r="G30" t="str">
        <f t="shared" si="2"/>
        <v>2025-09-23 19:05:00</v>
      </c>
      <c r="H30" t="str">
        <f>"2025-09-25 20:44:00"</f>
        <v>2025-09-25 20:44:00</v>
      </c>
      <c r="J30">
        <v>13720</v>
      </c>
      <c r="K30" t="s">
        <v>262</v>
      </c>
      <c r="L30" t="s">
        <v>70</v>
      </c>
      <c r="M30" t="s">
        <v>71</v>
      </c>
      <c r="N30" t="str">
        <f t="shared" si="0"/>
        <v>4622650805</v>
      </c>
      <c r="O30" t="s">
        <v>72</v>
      </c>
      <c r="P30" t="s">
        <v>73</v>
      </c>
      <c r="Q30" t="s">
        <v>74</v>
      </c>
      <c r="R30" t="s">
        <v>75</v>
      </c>
      <c r="S30" t="s">
        <v>76</v>
      </c>
      <c r="T30" t="s">
        <v>77</v>
      </c>
      <c r="U30">
        <v>36644</v>
      </c>
      <c r="V30" t="s">
        <v>78</v>
      </c>
      <c r="X30" t="s">
        <v>263</v>
      </c>
      <c r="Y30" t="s">
        <v>80</v>
      </c>
      <c r="Z30" t="s">
        <v>264</v>
      </c>
      <c r="AA30">
        <v>8112900395</v>
      </c>
      <c r="AB30" t="s">
        <v>265</v>
      </c>
      <c r="AD30" t="s">
        <v>266</v>
      </c>
      <c r="AE30" t="s">
        <v>267</v>
      </c>
      <c r="AF30" t="s">
        <v>268</v>
      </c>
      <c r="AG30" t="s">
        <v>77</v>
      </c>
      <c r="AH30">
        <v>64346</v>
      </c>
      <c r="AI30" t="s">
        <v>78</v>
      </c>
      <c r="AK30" t="s">
        <v>87</v>
      </c>
      <c r="AL30" t="s">
        <v>88</v>
      </c>
      <c r="AM30">
        <v>0.2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127</v>
      </c>
      <c r="BA30" t="s">
        <v>89</v>
      </c>
      <c r="BB30">
        <v>1405</v>
      </c>
      <c r="BC30">
        <v>1</v>
      </c>
      <c r="BD30">
        <v>38</v>
      </c>
      <c r="BE30">
        <v>25</v>
      </c>
      <c r="BF30">
        <v>1</v>
      </c>
      <c r="BG30" t="s">
        <v>90</v>
      </c>
      <c r="BH30" t="s">
        <v>91</v>
      </c>
      <c r="BI30">
        <v>127</v>
      </c>
      <c r="BJ30" t="s">
        <v>269</v>
      </c>
      <c r="BK30" t="s">
        <v>93</v>
      </c>
      <c r="BL30" t="s">
        <v>94</v>
      </c>
      <c r="BM30">
        <v>1</v>
      </c>
    </row>
    <row r="31" spans="1:65">
      <c r="A31" t="s">
        <v>270</v>
      </c>
      <c r="B31" t="str">
        <f>"2058709800610708162209"</f>
        <v>2058709800610708162209</v>
      </c>
      <c r="C31" t="s">
        <v>128</v>
      </c>
      <c r="D31" t="s">
        <v>67</v>
      </c>
      <c r="E31" t="s">
        <v>68</v>
      </c>
      <c r="F31" t="str">
        <f>"2025-09-23 11:45:30"</f>
        <v>2025-09-23 11:45:30</v>
      </c>
      <c r="G31" t="str">
        <f t="shared" si="2"/>
        <v>2025-09-23 19:05:00</v>
      </c>
      <c r="H31" t="str">
        <f>"2025-09-25 13:28:00"</f>
        <v>2025-09-25 13:28:00</v>
      </c>
      <c r="J31">
        <v>13719</v>
      </c>
      <c r="K31" t="s">
        <v>271</v>
      </c>
      <c r="L31" t="s">
        <v>70</v>
      </c>
      <c r="M31" t="s">
        <v>71</v>
      </c>
      <c r="N31" t="str">
        <f t="shared" si="0"/>
        <v>4622650805</v>
      </c>
      <c r="O31" t="s">
        <v>72</v>
      </c>
      <c r="P31" t="s">
        <v>73</v>
      </c>
      <c r="Q31" t="s">
        <v>74</v>
      </c>
      <c r="R31" t="s">
        <v>75</v>
      </c>
      <c r="S31" t="s">
        <v>76</v>
      </c>
      <c r="T31" t="s">
        <v>77</v>
      </c>
      <c r="U31">
        <v>36644</v>
      </c>
      <c r="V31" t="s">
        <v>78</v>
      </c>
      <c r="X31" t="s">
        <v>79</v>
      </c>
      <c r="Y31" t="s">
        <v>80</v>
      </c>
      <c r="Z31" t="s">
        <v>81</v>
      </c>
      <c r="AA31">
        <v>5578482613</v>
      </c>
      <c r="AB31" t="s">
        <v>82</v>
      </c>
      <c r="AD31" t="s">
        <v>83</v>
      </c>
      <c r="AE31" t="s">
        <v>84</v>
      </c>
      <c r="AF31" t="s">
        <v>85</v>
      </c>
      <c r="AG31" t="s">
        <v>77</v>
      </c>
      <c r="AH31" s="1" t="s">
        <v>86</v>
      </c>
      <c r="AI31" t="s">
        <v>78</v>
      </c>
      <c r="AK31" t="s">
        <v>87</v>
      </c>
      <c r="AL31" t="s">
        <v>88</v>
      </c>
      <c r="AM31">
        <v>0.7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127</v>
      </c>
      <c r="BA31" t="s">
        <v>89</v>
      </c>
      <c r="BB31">
        <v>1595.6</v>
      </c>
      <c r="BC31">
        <v>1</v>
      </c>
      <c r="BD31">
        <v>38</v>
      </c>
      <c r="BE31">
        <v>25</v>
      </c>
      <c r="BF31">
        <v>1</v>
      </c>
      <c r="BG31" t="s">
        <v>90</v>
      </c>
      <c r="BH31" t="s">
        <v>91</v>
      </c>
      <c r="BI31">
        <v>127</v>
      </c>
      <c r="BJ31" t="s">
        <v>272</v>
      </c>
      <c r="BK31" t="s">
        <v>93</v>
      </c>
      <c r="BL31" t="s">
        <v>94</v>
      </c>
      <c r="BM31">
        <v>1</v>
      </c>
    </row>
    <row r="32" spans="1:65">
      <c r="A32" t="s">
        <v>273</v>
      </c>
      <c r="B32" t="str">
        <f>"4551737503"</f>
        <v>4551737503</v>
      </c>
      <c r="C32" t="s">
        <v>128</v>
      </c>
      <c r="D32" t="s">
        <v>216</v>
      </c>
      <c r="E32" t="s">
        <v>274</v>
      </c>
      <c r="F32" t="str">
        <f>"2025-09-23 11:35:39"</f>
        <v>2025-09-23 11:35:39</v>
      </c>
      <c r="G32" t="str">
        <f>"2025-09-23 15:14:41"</f>
        <v>2025-09-23 15:14:41</v>
      </c>
      <c r="H32" t="str">
        <f>"2025-09-24 15:16:12"</f>
        <v>2025-09-24 15:16:12</v>
      </c>
      <c r="J32">
        <v>13716</v>
      </c>
      <c r="K32" t="s">
        <v>275</v>
      </c>
      <c r="L32" t="s">
        <v>70</v>
      </c>
      <c r="M32" t="s">
        <v>71</v>
      </c>
      <c r="N32" t="str">
        <f t="shared" si="0"/>
        <v>4622650805</v>
      </c>
      <c r="O32" t="s">
        <v>72</v>
      </c>
      <c r="P32" t="s">
        <v>73</v>
      </c>
      <c r="Q32" t="s">
        <v>74</v>
      </c>
      <c r="R32" t="s">
        <v>75</v>
      </c>
      <c r="S32" t="s">
        <v>76</v>
      </c>
      <c r="T32" t="s">
        <v>77</v>
      </c>
      <c r="U32">
        <v>36644</v>
      </c>
      <c r="V32" t="s">
        <v>220</v>
      </c>
      <c r="X32" t="s">
        <v>276</v>
      </c>
      <c r="Y32" t="s">
        <v>80</v>
      </c>
      <c r="Z32" t="s">
        <v>277</v>
      </c>
      <c r="AA32">
        <v>6624706042</v>
      </c>
      <c r="AB32" t="s">
        <v>278</v>
      </c>
      <c r="AC32" t="s">
        <v>279</v>
      </c>
      <c r="AD32" t="s">
        <v>280</v>
      </c>
      <c r="AE32" t="s">
        <v>281</v>
      </c>
      <c r="AF32" t="s">
        <v>282</v>
      </c>
      <c r="AG32" t="s">
        <v>77</v>
      </c>
      <c r="AH32">
        <v>83000</v>
      </c>
      <c r="AJ32" t="s">
        <v>283</v>
      </c>
      <c r="AK32" t="s">
        <v>87</v>
      </c>
      <c r="AL32" t="s">
        <v>88</v>
      </c>
      <c r="AM32">
        <v>1.7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199</v>
      </c>
      <c r="BA32" t="s">
        <v>89</v>
      </c>
      <c r="BB32">
        <v>0</v>
      </c>
      <c r="BC32">
        <v>1</v>
      </c>
      <c r="BD32">
        <v>47</v>
      </c>
      <c r="BE32">
        <v>36</v>
      </c>
      <c r="BF32">
        <v>1</v>
      </c>
      <c r="BG32" t="s">
        <v>90</v>
      </c>
      <c r="BH32" t="s">
        <v>91</v>
      </c>
      <c r="BI32">
        <v>199</v>
      </c>
      <c r="BJ32" t="s">
        <v>284</v>
      </c>
      <c r="BK32" t="s">
        <v>93</v>
      </c>
      <c r="BL32" t="s">
        <v>94</v>
      </c>
      <c r="BM32">
        <v>1</v>
      </c>
    </row>
    <row r="33" spans="1:65">
      <c r="A33" t="s">
        <v>285</v>
      </c>
      <c r="B33" t="str">
        <f>"4551719631"</f>
        <v>4551719631</v>
      </c>
      <c r="C33" t="s">
        <v>113</v>
      </c>
      <c r="D33" t="s">
        <v>216</v>
      </c>
      <c r="E33" t="s">
        <v>274</v>
      </c>
      <c r="F33" t="str">
        <f>"2025-09-23 11:23:25"</f>
        <v>2025-09-23 11:23:25</v>
      </c>
      <c r="K33" t="s">
        <v>275</v>
      </c>
      <c r="L33" t="s">
        <v>70</v>
      </c>
      <c r="M33" t="s">
        <v>71</v>
      </c>
      <c r="N33" t="str">
        <f t="shared" si="0"/>
        <v>4622650805</v>
      </c>
      <c r="O33" t="s">
        <v>72</v>
      </c>
      <c r="P33" t="s">
        <v>73</v>
      </c>
      <c r="Q33" t="s">
        <v>74</v>
      </c>
      <c r="R33" t="s">
        <v>75</v>
      </c>
      <c r="S33" t="s">
        <v>76</v>
      </c>
      <c r="T33" t="s">
        <v>77</v>
      </c>
      <c r="U33">
        <v>36644</v>
      </c>
      <c r="V33" t="s">
        <v>220</v>
      </c>
      <c r="X33" t="s">
        <v>286</v>
      </c>
      <c r="Y33" t="s">
        <v>80</v>
      </c>
      <c r="Z33" t="s">
        <v>277</v>
      </c>
      <c r="AA33">
        <v>6624706042</v>
      </c>
      <c r="AB33" t="s">
        <v>278</v>
      </c>
      <c r="AC33" t="s">
        <v>279</v>
      </c>
      <c r="AD33" t="s">
        <v>280</v>
      </c>
      <c r="AE33" t="s">
        <v>281</v>
      </c>
      <c r="AF33" t="s">
        <v>282</v>
      </c>
      <c r="AG33" t="s">
        <v>77</v>
      </c>
      <c r="AH33">
        <v>83000</v>
      </c>
      <c r="AJ33" t="s">
        <v>283</v>
      </c>
      <c r="AK33" t="s">
        <v>87</v>
      </c>
      <c r="AL33" t="s">
        <v>114</v>
      </c>
      <c r="AM33">
        <v>1.7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199</v>
      </c>
      <c r="BA33" t="s">
        <v>89</v>
      </c>
      <c r="BB33">
        <v>0</v>
      </c>
      <c r="BC33">
        <v>1</v>
      </c>
      <c r="BD33">
        <v>47</v>
      </c>
      <c r="BE33">
        <v>36</v>
      </c>
      <c r="BF33">
        <v>1</v>
      </c>
      <c r="BG33" t="s">
        <v>90</v>
      </c>
      <c r="BH33" t="s">
        <v>91</v>
      </c>
      <c r="BI33">
        <v>199</v>
      </c>
      <c r="BJ33" t="s">
        <v>287</v>
      </c>
      <c r="BK33" t="s">
        <v>93</v>
      </c>
      <c r="BL33" t="s">
        <v>94</v>
      </c>
      <c r="BM33">
        <v>1</v>
      </c>
    </row>
    <row r="34" spans="1:65">
      <c r="A34" t="s">
        <v>288</v>
      </c>
      <c r="B34" t="str">
        <f>"1767535151"</f>
        <v>1767535151</v>
      </c>
      <c r="C34" t="s">
        <v>113</v>
      </c>
      <c r="D34" t="s">
        <v>216</v>
      </c>
      <c r="E34" t="s">
        <v>68</v>
      </c>
      <c r="F34" t="str">
        <f>"2025-09-23 10:37:34"</f>
        <v>2025-09-23 10:37:34</v>
      </c>
      <c r="K34" t="s">
        <v>275</v>
      </c>
      <c r="L34" t="s">
        <v>70</v>
      </c>
      <c r="M34" t="s">
        <v>71</v>
      </c>
      <c r="N34" t="str">
        <f t="shared" si="0"/>
        <v>4622650805</v>
      </c>
      <c r="O34" t="s">
        <v>72</v>
      </c>
      <c r="P34" t="s">
        <v>73</v>
      </c>
      <c r="Q34" t="s">
        <v>74</v>
      </c>
      <c r="R34" t="s">
        <v>75</v>
      </c>
      <c r="S34" t="s">
        <v>76</v>
      </c>
      <c r="T34" t="s">
        <v>77</v>
      </c>
      <c r="U34">
        <v>36644</v>
      </c>
      <c r="V34" t="s">
        <v>220</v>
      </c>
      <c r="X34" t="s">
        <v>286</v>
      </c>
      <c r="Y34" t="s">
        <v>80</v>
      </c>
      <c r="Z34" t="s">
        <v>277</v>
      </c>
      <c r="AA34">
        <v>6624706042</v>
      </c>
      <c r="AB34" t="s">
        <v>289</v>
      </c>
      <c r="AD34" t="s">
        <v>280</v>
      </c>
      <c r="AE34" t="s">
        <v>281</v>
      </c>
      <c r="AF34" t="s">
        <v>282</v>
      </c>
      <c r="AG34" t="s">
        <v>77</v>
      </c>
      <c r="AH34">
        <v>83000</v>
      </c>
      <c r="AJ34" t="s">
        <v>283</v>
      </c>
      <c r="AK34" t="s">
        <v>87</v>
      </c>
      <c r="AL34" t="s">
        <v>114</v>
      </c>
      <c r="AM34">
        <v>1.7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162</v>
      </c>
      <c r="BA34" t="s">
        <v>89</v>
      </c>
      <c r="BB34">
        <v>0</v>
      </c>
      <c r="BC34">
        <v>1</v>
      </c>
      <c r="BD34">
        <v>47</v>
      </c>
      <c r="BE34">
        <v>36</v>
      </c>
      <c r="BF34">
        <v>1</v>
      </c>
      <c r="BG34" t="s">
        <v>90</v>
      </c>
      <c r="BH34" t="s">
        <v>91</v>
      </c>
      <c r="BI34">
        <v>162</v>
      </c>
      <c r="BJ34" t="s">
        <v>290</v>
      </c>
      <c r="BK34" t="s">
        <v>93</v>
      </c>
      <c r="BL34" t="s">
        <v>94</v>
      </c>
      <c r="BM34">
        <v>1</v>
      </c>
    </row>
    <row r="35" spans="1:65">
      <c r="A35" t="s">
        <v>291</v>
      </c>
      <c r="B35" t="str">
        <f>"4058709800610708160785"</f>
        <v>4058709800610708160785</v>
      </c>
      <c r="C35" t="s">
        <v>128</v>
      </c>
      <c r="D35" t="s">
        <v>67</v>
      </c>
      <c r="E35" t="s">
        <v>68</v>
      </c>
      <c r="F35" t="str">
        <f>"2025-09-23 09:51:26"</f>
        <v>2025-09-23 09:51:26</v>
      </c>
      <c r="G35" t="str">
        <f>"2025-09-23 19:05:00"</f>
        <v>2025-09-23 19:05:00</v>
      </c>
      <c r="H35" t="str">
        <f>"2025-09-25 12:04:00"</f>
        <v>2025-09-25 12:04:00</v>
      </c>
      <c r="J35">
        <v>13549</v>
      </c>
      <c r="K35" t="s">
        <v>292</v>
      </c>
      <c r="L35" t="s">
        <v>70</v>
      </c>
      <c r="M35" t="s">
        <v>71</v>
      </c>
      <c r="N35" t="str">
        <f t="shared" si="0"/>
        <v>4622650805</v>
      </c>
      <c r="O35" t="s">
        <v>72</v>
      </c>
      <c r="P35" t="s">
        <v>73</v>
      </c>
      <c r="Q35" t="s">
        <v>74</v>
      </c>
      <c r="R35" t="s">
        <v>75</v>
      </c>
      <c r="S35" t="s">
        <v>76</v>
      </c>
      <c r="T35" t="s">
        <v>77</v>
      </c>
      <c r="U35">
        <v>36644</v>
      </c>
      <c r="V35" t="s">
        <v>78</v>
      </c>
      <c r="X35" t="s">
        <v>293</v>
      </c>
      <c r="Y35" t="s">
        <v>80</v>
      </c>
      <c r="Z35" t="s">
        <v>294</v>
      </c>
      <c r="AA35">
        <v>4622650805</v>
      </c>
      <c r="AB35" t="s">
        <v>295</v>
      </c>
      <c r="AC35" t="s">
        <v>296</v>
      </c>
      <c r="AD35" t="s">
        <v>297</v>
      </c>
      <c r="AE35" t="s">
        <v>298</v>
      </c>
      <c r="AF35" t="s">
        <v>151</v>
      </c>
      <c r="AG35" t="s">
        <v>77</v>
      </c>
      <c r="AH35">
        <v>76230</v>
      </c>
      <c r="AI35" t="s">
        <v>78</v>
      </c>
      <c r="AK35" t="s">
        <v>87</v>
      </c>
      <c r="AL35" t="s">
        <v>88</v>
      </c>
      <c r="AM35">
        <v>0.19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127</v>
      </c>
      <c r="BA35" t="s">
        <v>89</v>
      </c>
      <c r="BB35">
        <v>1840.53</v>
      </c>
      <c r="BC35">
        <v>1</v>
      </c>
      <c r="BD35">
        <v>38</v>
      </c>
      <c r="BE35">
        <v>25</v>
      </c>
      <c r="BF35">
        <v>1</v>
      </c>
      <c r="BG35" t="s">
        <v>90</v>
      </c>
      <c r="BH35" t="s">
        <v>91</v>
      </c>
      <c r="BI35">
        <v>127</v>
      </c>
      <c r="BJ35" t="s">
        <v>299</v>
      </c>
      <c r="BK35" t="s">
        <v>93</v>
      </c>
      <c r="BL35" t="s">
        <v>94</v>
      </c>
      <c r="BM35">
        <v>1</v>
      </c>
    </row>
    <row r="36" spans="1:65">
      <c r="A36" t="s">
        <v>300</v>
      </c>
      <c r="B36" t="str">
        <f>"8058709800610708156149"</f>
        <v>8058709800610708156149</v>
      </c>
      <c r="C36" t="s">
        <v>128</v>
      </c>
      <c r="D36" t="s">
        <v>67</v>
      </c>
      <c r="E36" t="s">
        <v>68</v>
      </c>
      <c r="F36" t="str">
        <f>"2025-09-22 13:10:17"</f>
        <v>2025-09-22 13:10:17</v>
      </c>
      <c r="G36" t="str">
        <f t="shared" ref="G36:G42" si="3">"2025-09-22 19:00:00"</f>
        <v>2025-09-22 19:00:00</v>
      </c>
      <c r="H36" t="str">
        <f>"2025-09-24 14:10:00"</f>
        <v>2025-09-24 14:10:00</v>
      </c>
      <c r="J36">
        <v>13523</v>
      </c>
      <c r="K36" t="s">
        <v>301</v>
      </c>
      <c r="L36" t="s">
        <v>70</v>
      </c>
      <c r="M36" t="s">
        <v>71</v>
      </c>
      <c r="N36" t="str">
        <f t="shared" si="0"/>
        <v>4622650805</v>
      </c>
      <c r="O36" t="s">
        <v>72</v>
      </c>
      <c r="P36" t="s">
        <v>73</v>
      </c>
      <c r="Q36" t="s">
        <v>74</v>
      </c>
      <c r="R36" t="s">
        <v>75</v>
      </c>
      <c r="S36" t="s">
        <v>76</v>
      </c>
      <c r="T36" t="s">
        <v>77</v>
      </c>
      <c r="U36">
        <v>36644</v>
      </c>
      <c r="V36" t="s">
        <v>78</v>
      </c>
      <c r="X36" t="s">
        <v>302</v>
      </c>
      <c r="Y36" t="s">
        <v>80</v>
      </c>
      <c r="Z36" t="s">
        <v>303</v>
      </c>
      <c r="AA36">
        <v>2226620816</v>
      </c>
      <c r="AB36" t="s">
        <v>304</v>
      </c>
      <c r="AC36" t="s">
        <v>305</v>
      </c>
      <c r="AD36" t="s">
        <v>306</v>
      </c>
      <c r="AE36" t="s">
        <v>307</v>
      </c>
      <c r="AF36" t="s">
        <v>308</v>
      </c>
      <c r="AG36" t="s">
        <v>77</v>
      </c>
      <c r="AH36">
        <v>72130</v>
      </c>
      <c r="AI36" t="s">
        <v>78</v>
      </c>
      <c r="AK36" t="s">
        <v>87</v>
      </c>
      <c r="AL36" t="s">
        <v>88</v>
      </c>
      <c r="AM36">
        <v>0.74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127</v>
      </c>
      <c r="BA36" t="s">
        <v>89</v>
      </c>
      <c r="BB36">
        <v>3179.51</v>
      </c>
      <c r="BC36">
        <v>1</v>
      </c>
      <c r="BD36">
        <v>38</v>
      </c>
      <c r="BE36">
        <v>25</v>
      </c>
      <c r="BF36">
        <v>1</v>
      </c>
      <c r="BG36" t="s">
        <v>90</v>
      </c>
      <c r="BH36" t="s">
        <v>91</v>
      </c>
      <c r="BI36">
        <v>127</v>
      </c>
      <c r="BJ36" t="s">
        <v>309</v>
      </c>
      <c r="BK36" t="s">
        <v>93</v>
      </c>
      <c r="BL36" t="s">
        <v>94</v>
      </c>
      <c r="BM36">
        <v>1</v>
      </c>
    </row>
    <row r="37" spans="1:65">
      <c r="A37" t="s">
        <v>310</v>
      </c>
      <c r="B37" t="str">
        <f>"5552154252"</f>
        <v>5552154252</v>
      </c>
      <c r="C37" t="s">
        <v>128</v>
      </c>
      <c r="D37" t="s">
        <v>216</v>
      </c>
      <c r="E37" t="s">
        <v>129</v>
      </c>
      <c r="F37" t="str">
        <f>"2025-09-22 12:10:51"</f>
        <v>2025-09-22 12:10:51</v>
      </c>
      <c r="G37" t="str">
        <f>"2025-09-22 14:58:32"</f>
        <v>2025-09-22 14:58:32</v>
      </c>
      <c r="H37" t="str">
        <f>"2025-09-24 16:04:47"</f>
        <v>2025-09-24 16:04:47</v>
      </c>
      <c r="J37">
        <v>13537</v>
      </c>
      <c r="K37" t="s">
        <v>311</v>
      </c>
      <c r="L37" t="s">
        <v>70</v>
      </c>
      <c r="M37" t="s">
        <v>71</v>
      </c>
      <c r="N37" t="str">
        <f t="shared" si="0"/>
        <v>4622650805</v>
      </c>
      <c r="O37" t="s">
        <v>72</v>
      </c>
      <c r="P37" t="s">
        <v>73</v>
      </c>
      <c r="Q37" t="s">
        <v>74</v>
      </c>
      <c r="R37" t="s">
        <v>75</v>
      </c>
      <c r="S37" t="s">
        <v>76</v>
      </c>
      <c r="T37" t="s">
        <v>77</v>
      </c>
      <c r="U37">
        <v>36644</v>
      </c>
      <c r="V37" t="s">
        <v>220</v>
      </c>
      <c r="X37" t="s">
        <v>312</v>
      </c>
      <c r="Y37" t="s">
        <v>80</v>
      </c>
      <c r="Z37" t="s">
        <v>313</v>
      </c>
      <c r="AA37">
        <v>5566964743</v>
      </c>
      <c r="AB37" t="s">
        <v>314</v>
      </c>
      <c r="AD37" t="s">
        <v>297</v>
      </c>
      <c r="AE37" t="s">
        <v>298</v>
      </c>
      <c r="AF37" t="s">
        <v>151</v>
      </c>
      <c r="AG37" t="s">
        <v>77</v>
      </c>
      <c r="AH37">
        <v>76230</v>
      </c>
      <c r="AK37" t="s">
        <v>87</v>
      </c>
      <c r="AL37" t="s">
        <v>88</v>
      </c>
      <c r="AM37">
        <v>1.2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176</v>
      </c>
      <c r="BA37" t="s">
        <v>89</v>
      </c>
      <c r="BB37">
        <v>3503.84</v>
      </c>
      <c r="BC37">
        <v>1</v>
      </c>
      <c r="BD37">
        <v>38</v>
      </c>
      <c r="BE37">
        <v>25</v>
      </c>
      <c r="BF37">
        <v>1</v>
      </c>
      <c r="BG37" t="s">
        <v>90</v>
      </c>
      <c r="BH37" t="s">
        <v>91</v>
      </c>
      <c r="BI37">
        <v>176</v>
      </c>
      <c r="BJ37" t="s">
        <v>315</v>
      </c>
      <c r="BK37" t="s">
        <v>93</v>
      </c>
      <c r="BL37" t="s">
        <v>94</v>
      </c>
      <c r="BM37">
        <v>1</v>
      </c>
    </row>
    <row r="38" spans="1:65">
      <c r="A38" t="s">
        <v>316</v>
      </c>
      <c r="B38" t="str">
        <f>"4058709800610708154222"</f>
        <v>4058709800610708154222</v>
      </c>
      <c r="C38" t="s">
        <v>128</v>
      </c>
      <c r="D38" t="s">
        <v>67</v>
      </c>
      <c r="E38" t="s">
        <v>68</v>
      </c>
      <c r="F38" t="str">
        <f>"2025-09-22 11:22:24"</f>
        <v>2025-09-22 11:22:24</v>
      </c>
      <c r="G38" t="str">
        <f t="shared" si="3"/>
        <v>2025-09-22 19:00:00</v>
      </c>
      <c r="H38" t="str">
        <f>"2025-09-24 15:05:00"</f>
        <v>2025-09-24 15:05:00</v>
      </c>
      <c r="J38">
        <v>13535</v>
      </c>
      <c r="K38" t="s">
        <v>317</v>
      </c>
      <c r="L38" t="s">
        <v>70</v>
      </c>
      <c r="M38" t="s">
        <v>71</v>
      </c>
      <c r="N38" t="str">
        <f t="shared" si="0"/>
        <v>4622650805</v>
      </c>
      <c r="O38" t="s">
        <v>72</v>
      </c>
      <c r="P38" t="s">
        <v>73</v>
      </c>
      <c r="Q38" t="s">
        <v>74</v>
      </c>
      <c r="R38" t="s">
        <v>75</v>
      </c>
      <c r="S38" t="s">
        <v>76</v>
      </c>
      <c r="T38" t="s">
        <v>77</v>
      </c>
      <c r="U38">
        <v>36644</v>
      </c>
      <c r="V38" t="s">
        <v>78</v>
      </c>
      <c r="X38" t="s">
        <v>318</v>
      </c>
      <c r="Y38" t="s">
        <v>80</v>
      </c>
      <c r="Z38" t="s">
        <v>319</v>
      </c>
      <c r="AA38">
        <v>5554062533</v>
      </c>
      <c r="AB38" t="s">
        <v>320</v>
      </c>
      <c r="AD38" t="s">
        <v>234</v>
      </c>
      <c r="AE38" t="s">
        <v>84</v>
      </c>
      <c r="AF38" t="s">
        <v>85</v>
      </c>
      <c r="AG38" t="s">
        <v>77</v>
      </c>
      <c r="AH38" s="1" t="s">
        <v>321</v>
      </c>
      <c r="AI38" t="s">
        <v>78</v>
      </c>
      <c r="AK38" t="s">
        <v>87</v>
      </c>
      <c r="AL38" t="s">
        <v>88</v>
      </c>
      <c r="AM38">
        <v>0.23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127</v>
      </c>
      <c r="BA38" t="s">
        <v>89</v>
      </c>
      <c r="BB38">
        <v>1506.68</v>
      </c>
      <c r="BC38">
        <v>1</v>
      </c>
      <c r="BD38">
        <v>38</v>
      </c>
      <c r="BE38">
        <v>25</v>
      </c>
      <c r="BF38">
        <v>1</v>
      </c>
      <c r="BG38" t="s">
        <v>90</v>
      </c>
      <c r="BH38" t="s">
        <v>91</v>
      </c>
      <c r="BI38">
        <v>127</v>
      </c>
      <c r="BJ38" t="s">
        <v>322</v>
      </c>
      <c r="BK38" t="s">
        <v>93</v>
      </c>
      <c r="BL38" t="s">
        <v>94</v>
      </c>
      <c r="BM38">
        <v>1</v>
      </c>
    </row>
    <row r="39" spans="1:65">
      <c r="A39" t="s">
        <v>323</v>
      </c>
      <c r="B39" t="str">
        <f>"8058709800610708154169"</f>
        <v>8058709800610708154169</v>
      </c>
      <c r="C39" t="s">
        <v>128</v>
      </c>
      <c r="D39" t="s">
        <v>67</v>
      </c>
      <c r="E39" t="s">
        <v>68</v>
      </c>
      <c r="F39" t="str">
        <f>"2025-09-22 11:20:10"</f>
        <v>2025-09-22 11:20:10</v>
      </c>
      <c r="G39" t="str">
        <f>"2025-09-22 18:59:00"</f>
        <v>2025-09-22 18:59:00</v>
      </c>
      <c r="H39" t="str">
        <f>"2025-09-24 14:07:00"</f>
        <v>2025-09-24 14:07:00</v>
      </c>
      <c r="J39">
        <v>13528</v>
      </c>
      <c r="K39" t="s">
        <v>324</v>
      </c>
      <c r="L39" t="s">
        <v>70</v>
      </c>
      <c r="M39" t="s">
        <v>71</v>
      </c>
      <c r="N39" t="str">
        <f t="shared" si="0"/>
        <v>4622650805</v>
      </c>
      <c r="O39" t="s">
        <v>72</v>
      </c>
      <c r="P39" t="s">
        <v>73</v>
      </c>
      <c r="Q39" t="s">
        <v>74</v>
      </c>
      <c r="R39" t="s">
        <v>75</v>
      </c>
      <c r="S39" t="s">
        <v>76</v>
      </c>
      <c r="T39" t="s">
        <v>77</v>
      </c>
      <c r="U39">
        <v>36644</v>
      </c>
      <c r="V39" t="s">
        <v>78</v>
      </c>
      <c r="X39" t="s">
        <v>325</v>
      </c>
      <c r="Y39" t="s">
        <v>80</v>
      </c>
      <c r="Z39" t="s">
        <v>326</v>
      </c>
      <c r="AA39">
        <v>5521088918</v>
      </c>
      <c r="AB39" t="s">
        <v>327</v>
      </c>
      <c r="AD39" t="s">
        <v>328</v>
      </c>
      <c r="AE39" t="s">
        <v>329</v>
      </c>
      <c r="AF39" t="s">
        <v>173</v>
      </c>
      <c r="AG39" t="s">
        <v>77</v>
      </c>
      <c r="AH39">
        <v>53125</v>
      </c>
      <c r="AI39" t="s">
        <v>78</v>
      </c>
      <c r="AK39" t="s">
        <v>87</v>
      </c>
      <c r="AL39" t="s">
        <v>88</v>
      </c>
      <c r="AM39">
        <v>0.23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127</v>
      </c>
      <c r="BA39" t="s">
        <v>89</v>
      </c>
      <c r="BB39">
        <v>1613.83</v>
      </c>
      <c r="BC39">
        <v>1</v>
      </c>
      <c r="BD39">
        <v>38</v>
      </c>
      <c r="BE39">
        <v>25</v>
      </c>
      <c r="BF39">
        <v>1</v>
      </c>
      <c r="BG39" t="s">
        <v>90</v>
      </c>
      <c r="BH39" t="s">
        <v>91</v>
      </c>
      <c r="BI39">
        <v>127</v>
      </c>
      <c r="BJ39" t="s">
        <v>330</v>
      </c>
      <c r="BK39" t="s">
        <v>93</v>
      </c>
      <c r="BL39" t="s">
        <v>94</v>
      </c>
      <c r="BM39">
        <v>1</v>
      </c>
    </row>
    <row r="40" spans="1:65">
      <c r="A40" t="s">
        <v>331</v>
      </c>
      <c r="B40" t="str">
        <f>"5058709800610708154033"</f>
        <v>5058709800610708154033</v>
      </c>
      <c r="C40" t="s">
        <v>128</v>
      </c>
      <c r="D40" t="s">
        <v>67</v>
      </c>
      <c r="E40" t="s">
        <v>68</v>
      </c>
      <c r="F40" t="str">
        <f>"2025-09-22 11:09:28"</f>
        <v>2025-09-22 11:09:28</v>
      </c>
      <c r="G40" t="str">
        <f>"2025-09-22 19:01:00"</f>
        <v>2025-09-22 19:01:00</v>
      </c>
      <c r="H40" t="str">
        <f>"2025-09-24 15:05:00"</f>
        <v>2025-09-24 15:05:00</v>
      </c>
      <c r="J40">
        <v>13527</v>
      </c>
      <c r="K40" t="s">
        <v>332</v>
      </c>
      <c r="L40" t="s">
        <v>70</v>
      </c>
      <c r="M40" t="s">
        <v>71</v>
      </c>
      <c r="N40" t="str">
        <f t="shared" si="0"/>
        <v>4622650805</v>
      </c>
      <c r="O40" t="s">
        <v>72</v>
      </c>
      <c r="P40" t="s">
        <v>73</v>
      </c>
      <c r="Q40" t="s">
        <v>74</v>
      </c>
      <c r="R40" t="s">
        <v>75</v>
      </c>
      <c r="S40" t="s">
        <v>76</v>
      </c>
      <c r="T40" t="s">
        <v>77</v>
      </c>
      <c r="U40">
        <v>36644</v>
      </c>
      <c r="V40" t="s">
        <v>78</v>
      </c>
      <c r="X40" t="s">
        <v>333</v>
      </c>
      <c r="Y40" t="s">
        <v>80</v>
      </c>
      <c r="Z40" t="s">
        <v>334</v>
      </c>
      <c r="AA40">
        <v>9933471774</v>
      </c>
      <c r="AB40" t="s">
        <v>335</v>
      </c>
      <c r="AD40" t="s">
        <v>336</v>
      </c>
      <c r="AE40" t="s">
        <v>337</v>
      </c>
      <c r="AF40" t="s">
        <v>338</v>
      </c>
      <c r="AG40" t="s">
        <v>77</v>
      </c>
      <c r="AH40">
        <v>86170</v>
      </c>
      <c r="AI40" t="s">
        <v>78</v>
      </c>
      <c r="AK40" t="s">
        <v>87</v>
      </c>
      <c r="AL40" t="s">
        <v>88</v>
      </c>
      <c r="AM40">
        <v>0.24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127</v>
      </c>
      <c r="BA40" t="s">
        <v>89</v>
      </c>
      <c r="BB40">
        <v>1482.71</v>
      </c>
      <c r="BC40">
        <v>1</v>
      </c>
      <c r="BD40">
        <v>38</v>
      </c>
      <c r="BE40">
        <v>25</v>
      </c>
      <c r="BF40">
        <v>1</v>
      </c>
      <c r="BG40" t="s">
        <v>90</v>
      </c>
      <c r="BH40" t="s">
        <v>91</v>
      </c>
      <c r="BI40">
        <v>127</v>
      </c>
      <c r="BJ40" t="s">
        <v>339</v>
      </c>
      <c r="BK40" t="s">
        <v>93</v>
      </c>
      <c r="BL40" t="s">
        <v>94</v>
      </c>
      <c r="BM40">
        <v>1</v>
      </c>
    </row>
    <row r="41" spans="1:65">
      <c r="A41" t="s">
        <v>340</v>
      </c>
      <c r="B41" t="str">
        <f>"9058709800610708153966"</f>
        <v>9058709800610708153966</v>
      </c>
      <c r="C41" t="s">
        <v>128</v>
      </c>
      <c r="D41" t="s">
        <v>67</v>
      </c>
      <c r="E41" t="s">
        <v>68</v>
      </c>
      <c r="F41" t="str">
        <f>"2025-09-22 11:04:47"</f>
        <v>2025-09-22 11:04:47</v>
      </c>
      <c r="G41" t="str">
        <f t="shared" si="3"/>
        <v>2025-09-22 19:00:00</v>
      </c>
      <c r="H41" t="str">
        <f>"2025-09-24 11:28:00"</f>
        <v>2025-09-24 11:28:00</v>
      </c>
      <c r="J41">
        <v>13526</v>
      </c>
      <c r="K41" t="s">
        <v>341</v>
      </c>
      <c r="L41" t="s">
        <v>70</v>
      </c>
      <c r="M41" t="s">
        <v>71</v>
      </c>
      <c r="N41" t="str">
        <f t="shared" si="0"/>
        <v>4622650805</v>
      </c>
      <c r="O41" t="s">
        <v>72</v>
      </c>
      <c r="P41" t="s">
        <v>73</v>
      </c>
      <c r="Q41" t="s">
        <v>74</v>
      </c>
      <c r="R41" t="s">
        <v>75</v>
      </c>
      <c r="S41" t="s">
        <v>76</v>
      </c>
      <c r="T41" t="s">
        <v>77</v>
      </c>
      <c r="U41">
        <v>36644</v>
      </c>
      <c r="V41" t="s">
        <v>78</v>
      </c>
      <c r="X41" t="s">
        <v>342</v>
      </c>
      <c r="Y41" t="s">
        <v>80</v>
      </c>
      <c r="Z41" t="s">
        <v>343</v>
      </c>
      <c r="AA41">
        <v>5510802761</v>
      </c>
      <c r="AB41" t="s">
        <v>344</v>
      </c>
      <c r="AD41" t="s">
        <v>345</v>
      </c>
      <c r="AE41" t="s">
        <v>84</v>
      </c>
      <c r="AF41" t="s">
        <v>85</v>
      </c>
      <c r="AG41" t="s">
        <v>77</v>
      </c>
      <c r="AH41" s="1" t="s">
        <v>346</v>
      </c>
      <c r="AI41" t="s">
        <v>78</v>
      </c>
      <c r="AK41" t="s">
        <v>87</v>
      </c>
      <c r="AL41" t="s">
        <v>88</v>
      </c>
      <c r="AM41">
        <v>0.5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127</v>
      </c>
      <c r="BA41" t="s">
        <v>89</v>
      </c>
      <c r="BB41">
        <v>2131.39</v>
      </c>
      <c r="BC41">
        <v>1</v>
      </c>
      <c r="BD41">
        <v>38</v>
      </c>
      <c r="BE41">
        <v>25</v>
      </c>
      <c r="BF41">
        <v>1</v>
      </c>
      <c r="BG41" t="s">
        <v>90</v>
      </c>
      <c r="BH41" t="s">
        <v>91</v>
      </c>
      <c r="BI41">
        <v>127</v>
      </c>
      <c r="BJ41" t="s">
        <v>347</v>
      </c>
      <c r="BK41" t="s">
        <v>93</v>
      </c>
      <c r="BL41" t="s">
        <v>94</v>
      </c>
      <c r="BM41">
        <v>1</v>
      </c>
    </row>
    <row r="42" spans="1:65">
      <c r="A42" t="s">
        <v>348</v>
      </c>
      <c r="B42" t="str">
        <f>"6058709800610708153878"</f>
        <v>6058709800610708153878</v>
      </c>
      <c r="C42" t="s">
        <v>128</v>
      </c>
      <c r="D42" t="s">
        <v>67</v>
      </c>
      <c r="E42" t="s">
        <v>68</v>
      </c>
      <c r="F42" t="str">
        <f>"2025-09-22 10:59:45"</f>
        <v>2025-09-22 10:59:45</v>
      </c>
      <c r="G42" t="str">
        <f t="shared" si="3"/>
        <v>2025-09-22 19:00:00</v>
      </c>
      <c r="H42" t="str">
        <f>"2025-09-24 11:24:00"</f>
        <v>2025-09-24 11:24:00</v>
      </c>
      <c r="J42">
        <v>13525</v>
      </c>
      <c r="K42" t="s">
        <v>349</v>
      </c>
      <c r="L42" t="s">
        <v>70</v>
      </c>
      <c r="M42" t="s">
        <v>71</v>
      </c>
      <c r="N42" t="str">
        <f t="shared" si="0"/>
        <v>4622650805</v>
      </c>
      <c r="O42" t="s">
        <v>72</v>
      </c>
      <c r="P42" t="s">
        <v>73</v>
      </c>
      <c r="Q42" t="s">
        <v>74</v>
      </c>
      <c r="R42" t="s">
        <v>75</v>
      </c>
      <c r="S42" t="s">
        <v>76</v>
      </c>
      <c r="T42" t="s">
        <v>77</v>
      </c>
      <c r="U42">
        <v>36644</v>
      </c>
      <c r="V42" t="s">
        <v>78</v>
      </c>
      <c r="X42" t="s">
        <v>350</v>
      </c>
      <c r="Y42" t="s">
        <v>80</v>
      </c>
      <c r="Z42" t="s">
        <v>351</v>
      </c>
      <c r="AA42">
        <v>5539568625</v>
      </c>
      <c r="AB42" t="s">
        <v>352</v>
      </c>
      <c r="AD42" t="s">
        <v>353</v>
      </c>
      <c r="AE42" t="s">
        <v>84</v>
      </c>
      <c r="AF42" t="s">
        <v>85</v>
      </c>
      <c r="AG42" t="s">
        <v>77</v>
      </c>
      <c r="AH42" s="1" t="s">
        <v>354</v>
      </c>
      <c r="AI42" t="s">
        <v>78</v>
      </c>
      <c r="AK42" t="s">
        <v>87</v>
      </c>
      <c r="AL42" t="s">
        <v>88</v>
      </c>
      <c r="AM42">
        <v>0.36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127</v>
      </c>
      <c r="BA42" t="s">
        <v>89</v>
      </c>
      <c r="BB42">
        <v>1469.91</v>
      </c>
      <c r="BC42">
        <v>1</v>
      </c>
      <c r="BD42">
        <v>38</v>
      </c>
      <c r="BE42">
        <v>25</v>
      </c>
      <c r="BF42">
        <v>1</v>
      </c>
      <c r="BG42" t="s">
        <v>90</v>
      </c>
      <c r="BH42" t="s">
        <v>91</v>
      </c>
      <c r="BI42">
        <v>127</v>
      </c>
      <c r="BJ42" t="s">
        <v>355</v>
      </c>
      <c r="BK42" t="s">
        <v>93</v>
      </c>
      <c r="BL42" t="s">
        <v>94</v>
      </c>
      <c r="BM42">
        <v>1</v>
      </c>
    </row>
    <row r="43" spans="1:65">
      <c r="A43" t="s">
        <v>356</v>
      </c>
      <c r="B43" t="str">
        <f>"6058709800610708153830"</f>
        <v>6058709800610708153830</v>
      </c>
      <c r="C43" t="s">
        <v>128</v>
      </c>
      <c r="D43" t="s">
        <v>67</v>
      </c>
      <c r="E43" t="s">
        <v>68</v>
      </c>
      <c r="F43" t="str">
        <f>"2025-09-22 10:56:03"</f>
        <v>2025-09-22 10:56:03</v>
      </c>
      <c r="G43" t="str">
        <f>"2025-09-22 17:12:00"</f>
        <v>2025-09-22 17:12:00</v>
      </c>
      <c r="H43" t="str">
        <f>"2025-09-24 13:35:00"</f>
        <v>2025-09-24 13:35:00</v>
      </c>
      <c r="J43">
        <v>13524</v>
      </c>
      <c r="K43" t="s">
        <v>357</v>
      </c>
      <c r="L43" t="s">
        <v>70</v>
      </c>
      <c r="M43" t="s">
        <v>71</v>
      </c>
      <c r="N43" t="str">
        <f t="shared" si="0"/>
        <v>4622650805</v>
      </c>
      <c r="O43" t="s">
        <v>72</v>
      </c>
      <c r="P43" t="s">
        <v>73</v>
      </c>
      <c r="Q43" t="s">
        <v>74</v>
      </c>
      <c r="R43" t="s">
        <v>75</v>
      </c>
      <c r="S43" t="s">
        <v>76</v>
      </c>
      <c r="T43" t="s">
        <v>77</v>
      </c>
      <c r="U43">
        <v>36644</v>
      </c>
      <c r="V43" t="s">
        <v>78</v>
      </c>
      <c r="X43" t="s">
        <v>358</v>
      </c>
      <c r="Y43" t="s">
        <v>80</v>
      </c>
      <c r="Z43" t="s">
        <v>359</v>
      </c>
      <c r="AA43">
        <v>7221604164</v>
      </c>
      <c r="AB43" t="s">
        <v>360</v>
      </c>
      <c r="AD43" t="s">
        <v>361</v>
      </c>
      <c r="AE43" t="s">
        <v>204</v>
      </c>
      <c r="AF43" t="s">
        <v>173</v>
      </c>
      <c r="AG43" t="s">
        <v>77</v>
      </c>
      <c r="AH43">
        <v>50160</v>
      </c>
      <c r="AI43" t="s">
        <v>78</v>
      </c>
      <c r="AK43" t="s">
        <v>87</v>
      </c>
      <c r="AL43" t="s">
        <v>88</v>
      </c>
      <c r="AM43">
        <v>0.24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127</v>
      </c>
      <c r="BA43" t="s">
        <v>89</v>
      </c>
      <c r="BB43">
        <v>1813.86</v>
      </c>
      <c r="BC43">
        <v>1</v>
      </c>
      <c r="BD43">
        <v>38</v>
      </c>
      <c r="BE43">
        <v>25</v>
      </c>
      <c r="BF43">
        <v>1</v>
      </c>
      <c r="BG43" t="s">
        <v>90</v>
      </c>
      <c r="BH43" t="s">
        <v>91</v>
      </c>
      <c r="BI43">
        <v>127</v>
      </c>
      <c r="BJ43" t="s">
        <v>362</v>
      </c>
      <c r="BK43" t="s">
        <v>93</v>
      </c>
      <c r="BL43" t="s">
        <v>94</v>
      </c>
      <c r="BM43">
        <v>1</v>
      </c>
    </row>
    <row r="44" spans="1:65">
      <c r="A44" t="s">
        <v>363</v>
      </c>
      <c r="B44" t="str">
        <f>"9058709800610708148597"</f>
        <v>9058709800610708148597</v>
      </c>
      <c r="C44" t="s">
        <v>128</v>
      </c>
      <c r="D44" t="s">
        <v>67</v>
      </c>
      <c r="E44" t="s">
        <v>68</v>
      </c>
      <c r="F44" t="str">
        <f>"2025-09-19 17:16:49"</f>
        <v>2025-09-19 17:16:49</v>
      </c>
      <c r="G44" t="str">
        <f t="shared" ref="G44:G49" si="4">"2025-09-19 18:44:00"</f>
        <v>2025-09-19 18:44:00</v>
      </c>
      <c r="H44" t="str">
        <f>"2025-09-22 13:58:00"</f>
        <v>2025-09-22 13:58:00</v>
      </c>
      <c r="J44">
        <v>13522</v>
      </c>
      <c r="K44" t="s">
        <v>364</v>
      </c>
      <c r="L44" t="s">
        <v>70</v>
      </c>
      <c r="M44" t="s">
        <v>71</v>
      </c>
      <c r="N44" t="str">
        <f t="shared" si="0"/>
        <v>4622650805</v>
      </c>
      <c r="O44" t="s">
        <v>72</v>
      </c>
      <c r="P44" t="s">
        <v>73</v>
      </c>
      <c r="Q44" t="s">
        <v>74</v>
      </c>
      <c r="R44" t="s">
        <v>75</v>
      </c>
      <c r="S44" t="s">
        <v>76</v>
      </c>
      <c r="T44" t="s">
        <v>77</v>
      </c>
      <c r="U44">
        <v>36644</v>
      </c>
      <c r="V44" t="s">
        <v>78</v>
      </c>
      <c r="X44" t="s">
        <v>365</v>
      </c>
      <c r="Y44" t="s">
        <v>80</v>
      </c>
      <c r="Z44" t="s">
        <v>366</v>
      </c>
      <c r="AA44">
        <v>7223691043</v>
      </c>
      <c r="AB44" t="s">
        <v>367</v>
      </c>
      <c r="AD44" t="s">
        <v>368</v>
      </c>
      <c r="AE44" t="s">
        <v>369</v>
      </c>
      <c r="AF44" t="s">
        <v>173</v>
      </c>
      <c r="AG44" t="s">
        <v>77</v>
      </c>
      <c r="AH44">
        <v>51355</v>
      </c>
      <c r="AI44" t="s">
        <v>78</v>
      </c>
      <c r="AK44" t="s">
        <v>87</v>
      </c>
      <c r="AL44" t="s">
        <v>88</v>
      </c>
      <c r="AM44">
        <v>0.19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127</v>
      </c>
      <c r="BA44" t="s">
        <v>89</v>
      </c>
      <c r="BB44">
        <v>398.73</v>
      </c>
      <c r="BC44">
        <v>1</v>
      </c>
      <c r="BD44">
        <v>38</v>
      </c>
      <c r="BE44">
        <v>25</v>
      </c>
      <c r="BF44">
        <v>1</v>
      </c>
      <c r="BG44" t="s">
        <v>90</v>
      </c>
      <c r="BH44" t="s">
        <v>91</v>
      </c>
      <c r="BI44">
        <v>127</v>
      </c>
      <c r="BJ44" t="s">
        <v>370</v>
      </c>
      <c r="BK44" t="s">
        <v>93</v>
      </c>
      <c r="BL44" t="s">
        <v>94</v>
      </c>
      <c r="BM44">
        <v>1</v>
      </c>
    </row>
    <row r="45" spans="1:65">
      <c r="A45" t="s">
        <v>371</v>
      </c>
      <c r="B45" t="str">
        <f>"9033781223"</f>
        <v>9033781223</v>
      </c>
      <c r="C45" t="s">
        <v>128</v>
      </c>
      <c r="D45" t="s">
        <v>216</v>
      </c>
      <c r="E45" t="s">
        <v>129</v>
      </c>
      <c r="F45" t="str">
        <f>"2025-09-19 15:30:54"</f>
        <v>2025-09-19 15:30:54</v>
      </c>
      <c r="G45" t="str">
        <f>"2025-09-19 17:42:38"</f>
        <v>2025-09-19 17:42:38</v>
      </c>
      <c r="H45" t="str">
        <f>"2025-09-22 17:31:55"</f>
        <v>2025-09-22 17:31:55</v>
      </c>
      <c r="J45">
        <v>13518</v>
      </c>
      <c r="K45" t="s">
        <v>372</v>
      </c>
      <c r="L45" t="s">
        <v>70</v>
      </c>
      <c r="M45" t="s">
        <v>71</v>
      </c>
      <c r="N45" t="str">
        <f t="shared" si="0"/>
        <v>4622650805</v>
      </c>
      <c r="O45" t="s">
        <v>72</v>
      </c>
      <c r="P45" t="s">
        <v>73</v>
      </c>
      <c r="Q45" t="s">
        <v>74</v>
      </c>
      <c r="R45" t="s">
        <v>75</v>
      </c>
      <c r="S45" t="s">
        <v>76</v>
      </c>
      <c r="T45" t="s">
        <v>77</v>
      </c>
      <c r="U45">
        <v>36644</v>
      </c>
      <c r="V45" t="s">
        <v>220</v>
      </c>
      <c r="X45" t="s">
        <v>373</v>
      </c>
      <c r="Y45" t="s">
        <v>80</v>
      </c>
      <c r="Z45" t="s">
        <v>374</v>
      </c>
      <c r="AA45">
        <v>5568905549</v>
      </c>
      <c r="AB45" t="s">
        <v>375</v>
      </c>
      <c r="AD45" t="s">
        <v>376</v>
      </c>
      <c r="AE45" t="s">
        <v>377</v>
      </c>
      <c r="AF45" t="s">
        <v>173</v>
      </c>
      <c r="AG45" t="s">
        <v>77</v>
      </c>
      <c r="AH45">
        <v>57120</v>
      </c>
      <c r="AK45" t="s">
        <v>87</v>
      </c>
      <c r="AL45" t="s">
        <v>88</v>
      </c>
      <c r="AM45">
        <v>1.7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176</v>
      </c>
      <c r="BA45" t="s">
        <v>89</v>
      </c>
      <c r="BB45">
        <v>0</v>
      </c>
      <c r="BC45">
        <v>1</v>
      </c>
      <c r="BD45">
        <v>47</v>
      </c>
      <c r="BE45">
        <v>36</v>
      </c>
      <c r="BF45">
        <v>1</v>
      </c>
      <c r="BG45" t="s">
        <v>90</v>
      </c>
      <c r="BH45" t="s">
        <v>91</v>
      </c>
      <c r="BI45">
        <v>176</v>
      </c>
      <c r="BJ45" t="s">
        <v>378</v>
      </c>
      <c r="BK45" t="s">
        <v>93</v>
      </c>
      <c r="BL45" t="s">
        <v>94</v>
      </c>
      <c r="BM45">
        <v>1</v>
      </c>
    </row>
    <row r="46" spans="1:65">
      <c r="A46" t="s">
        <v>379</v>
      </c>
      <c r="B46" t="str">
        <f>"8058709800610708147531"</f>
        <v>8058709800610708147531</v>
      </c>
      <c r="C46" t="s">
        <v>128</v>
      </c>
      <c r="D46" t="s">
        <v>67</v>
      </c>
      <c r="E46" t="s">
        <v>68</v>
      </c>
      <c r="F46" t="str">
        <f>"2025-09-19 15:25:47"</f>
        <v>2025-09-19 15:25:47</v>
      </c>
      <c r="G46" t="str">
        <f>"2025-09-19 18:45:00"</f>
        <v>2025-09-19 18:45:00</v>
      </c>
      <c r="H46" t="str">
        <f>"2025-09-22 14:59:00"</f>
        <v>2025-09-22 14:59:00</v>
      </c>
      <c r="J46">
        <v>13520</v>
      </c>
      <c r="K46" t="s">
        <v>380</v>
      </c>
      <c r="L46" t="s">
        <v>70</v>
      </c>
      <c r="M46" t="s">
        <v>71</v>
      </c>
      <c r="N46" t="str">
        <f t="shared" si="0"/>
        <v>4622650805</v>
      </c>
      <c r="O46" t="s">
        <v>72</v>
      </c>
      <c r="P46" t="s">
        <v>73</v>
      </c>
      <c r="Q46" t="s">
        <v>74</v>
      </c>
      <c r="R46" t="s">
        <v>75</v>
      </c>
      <c r="S46" t="s">
        <v>76</v>
      </c>
      <c r="T46" t="s">
        <v>77</v>
      </c>
      <c r="U46">
        <v>36644</v>
      </c>
      <c r="V46" t="s">
        <v>78</v>
      </c>
      <c r="X46" t="s">
        <v>381</v>
      </c>
      <c r="Y46" t="s">
        <v>80</v>
      </c>
      <c r="Z46" t="s">
        <v>382</v>
      </c>
      <c r="AA46">
        <v>8341157853</v>
      </c>
      <c r="AB46" t="s">
        <v>383</v>
      </c>
      <c r="AD46" t="s">
        <v>384</v>
      </c>
      <c r="AE46" t="s">
        <v>385</v>
      </c>
      <c r="AF46" t="s">
        <v>386</v>
      </c>
      <c r="AG46" t="s">
        <v>77</v>
      </c>
      <c r="AH46">
        <v>87029</v>
      </c>
      <c r="AI46" t="s">
        <v>78</v>
      </c>
      <c r="AK46" t="s">
        <v>87</v>
      </c>
      <c r="AL46" t="s">
        <v>88</v>
      </c>
      <c r="AM46">
        <v>2.1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138</v>
      </c>
      <c r="BA46" t="s">
        <v>89</v>
      </c>
      <c r="BB46">
        <v>7134.73</v>
      </c>
      <c r="BC46">
        <v>1</v>
      </c>
      <c r="BD46">
        <v>38</v>
      </c>
      <c r="BE46">
        <v>25</v>
      </c>
      <c r="BF46">
        <v>1</v>
      </c>
      <c r="BG46" t="s">
        <v>90</v>
      </c>
      <c r="BH46" t="s">
        <v>91</v>
      </c>
      <c r="BI46">
        <v>138</v>
      </c>
      <c r="BJ46" t="s">
        <v>387</v>
      </c>
      <c r="BK46" t="s">
        <v>93</v>
      </c>
      <c r="BL46" t="s">
        <v>94</v>
      </c>
      <c r="BM46">
        <v>1</v>
      </c>
    </row>
    <row r="47" spans="1:65">
      <c r="A47" t="s">
        <v>388</v>
      </c>
      <c r="B47" t="str">
        <f>"3058709800610708147463"</f>
        <v>3058709800610708147463</v>
      </c>
      <c r="C47" t="s">
        <v>128</v>
      </c>
      <c r="D47" t="s">
        <v>67</v>
      </c>
      <c r="E47" t="s">
        <v>68</v>
      </c>
      <c r="F47" t="str">
        <f>"2025-09-19 15:18:50"</f>
        <v>2025-09-19 15:18:50</v>
      </c>
      <c r="G47" t="str">
        <f t="shared" si="4"/>
        <v>2025-09-19 18:44:00</v>
      </c>
      <c r="H47" t="str">
        <f>"2025-09-22 11:10:00"</f>
        <v>2025-09-22 11:10:00</v>
      </c>
      <c r="J47">
        <v>13511</v>
      </c>
      <c r="K47" t="s">
        <v>389</v>
      </c>
      <c r="L47" t="s">
        <v>70</v>
      </c>
      <c r="M47" t="s">
        <v>71</v>
      </c>
      <c r="N47" t="str">
        <f t="shared" si="0"/>
        <v>4622650805</v>
      </c>
      <c r="O47" t="s">
        <v>72</v>
      </c>
      <c r="P47" t="s">
        <v>73</v>
      </c>
      <c r="Q47" t="s">
        <v>74</v>
      </c>
      <c r="R47" t="s">
        <v>75</v>
      </c>
      <c r="S47" t="s">
        <v>76</v>
      </c>
      <c r="T47" t="s">
        <v>77</v>
      </c>
      <c r="U47">
        <v>36644</v>
      </c>
      <c r="V47" t="s">
        <v>78</v>
      </c>
      <c r="X47" t="s">
        <v>79</v>
      </c>
      <c r="Y47" t="s">
        <v>80</v>
      </c>
      <c r="Z47" t="s">
        <v>81</v>
      </c>
      <c r="AA47">
        <v>5578482613</v>
      </c>
      <c r="AB47" t="s">
        <v>82</v>
      </c>
      <c r="AD47" t="s">
        <v>83</v>
      </c>
      <c r="AE47" t="s">
        <v>84</v>
      </c>
      <c r="AF47" t="s">
        <v>85</v>
      </c>
      <c r="AG47" t="s">
        <v>77</v>
      </c>
      <c r="AH47" s="1" t="s">
        <v>86</v>
      </c>
      <c r="AI47" t="s">
        <v>78</v>
      </c>
      <c r="AK47" t="s">
        <v>87</v>
      </c>
      <c r="AL47" t="s">
        <v>88</v>
      </c>
      <c r="AM47">
        <v>0.5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127</v>
      </c>
      <c r="BA47" t="s">
        <v>89</v>
      </c>
      <c r="BB47">
        <v>26255.65</v>
      </c>
      <c r="BC47">
        <v>1</v>
      </c>
      <c r="BD47">
        <v>38</v>
      </c>
      <c r="BE47">
        <v>25</v>
      </c>
      <c r="BF47">
        <v>1</v>
      </c>
      <c r="BG47" t="s">
        <v>90</v>
      </c>
      <c r="BH47" t="s">
        <v>91</v>
      </c>
      <c r="BI47">
        <v>127</v>
      </c>
      <c r="BJ47" t="s">
        <v>390</v>
      </c>
      <c r="BK47" t="s">
        <v>93</v>
      </c>
      <c r="BL47" t="s">
        <v>94</v>
      </c>
      <c r="BM47">
        <v>1</v>
      </c>
    </row>
    <row r="48" spans="1:65">
      <c r="A48" t="s">
        <v>391</v>
      </c>
      <c r="B48" t="str">
        <f>"6058709800610708147131"</f>
        <v>6058709800610708147131</v>
      </c>
      <c r="C48" t="s">
        <v>128</v>
      </c>
      <c r="D48" t="s">
        <v>67</v>
      </c>
      <c r="E48" t="s">
        <v>68</v>
      </c>
      <c r="F48" t="str">
        <f>"2025-09-19 14:43:28"</f>
        <v>2025-09-19 14:43:28</v>
      </c>
      <c r="G48" t="str">
        <f t="shared" si="4"/>
        <v>2025-09-19 18:44:00</v>
      </c>
      <c r="H48" t="str">
        <f>"2025-09-23 18:09:00"</f>
        <v>2025-09-23 18:09:00</v>
      </c>
      <c r="J48">
        <v>13512</v>
      </c>
      <c r="K48" t="s">
        <v>392</v>
      </c>
      <c r="L48" t="s">
        <v>70</v>
      </c>
      <c r="M48" t="s">
        <v>71</v>
      </c>
      <c r="N48" t="str">
        <f t="shared" si="0"/>
        <v>4622650805</v>
      </c>
      <c r="O48" t="s">
        <v>72</v>
      </c>
      <c r="P48" t="s">
        <v>73</v>
      </c>
      <c r="Q48" t="s">
        <v>74</v>
      </c>
      <c r="R48" t="s">
        <v>75</v>
      </c>
      <c r="S48" t="s">
        <v>76</v>
      </c>
      <c r="T48" t="s">
        <v>77</v>
      </c>
      <c r="U48">
        <v>36644</v>
      </c>
      <c r="V48" t="s">
        <v>78</v>
      </c>
      <c r="X48" t="s">
        <v>393</v>
      </c>
      <c r="Y48" t="s">
        <v>80</v>
      </c>
      <c r="Z48" t="s">
        <v>394</v>
      </c>
      <c r="AA48">
        <v>5610779960</v>
      </c>
      <c r="AB48" t="s">
        <v>395</v>
      </c>
      <c r="AD48" t="s">
        <v>396</v>
      </c>
      <c r="AE48" t="s">
        <v>397</v>
      </c>
      <c r="AF48" t="s">
        <v>173</v>
      </c>
      <c r="AG48" t="s">
        <v>77</v>
      </c>
      <c r="AH48">
        <v>54080</v>
      </c>
      <c r="AI48" t="s">
        <v>78</v>
      </c>
      <c r="AK48" t="s">
        <v>87</v>
      </c>
      <c r="AL48" t="s">
        <v>88</v>
      </c>
      <c r="AM48">
        <v>0.5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127</v>
      </c>
      <c r="BA48" t="s">
        <v>89</v>
      </c>
      <c r="BB48">
        <v>1840.53</v>
      </c>
      <c r="BC48">
        <v>1</v>
      </c>
      <c r="BD48">
        <v>38</v>
      </c>
      <c r="BE48">
        <v>25</v>
      </c>
      <c r="BF48">
        <v>1</v>
      </c>
      <c r="BG48" t="s">
        <v>90</v>
      </c>
      <c r="BH48" t="s">
        <v>91</v>
      </c>
      <c r="BI48">
        <v>127</v>
      </c>
      <c r="BJ48" t="s">
        <v>398</v>
      </c>
      <c r="BK48" t="s">
        <v>93</v>
      </c>
      <c r="BL48" t="s">
        <v>94</v>
      </c>
      <c r="BM48">
        <v>1</v>
      </c>
    </row>
    <row r="49" spans="1:65">
      <c r="A49" t="s">
        <v>399</v>
      </c>
      <c r="B49" t="str">
        <f>"9058709800610708147083"</f>
        <v>9058709800610708147083</v>
      </c>
      <c r="C49" t="s">
        <v>128</v>
      </c>
      <c r="D49" t="s">
        <v>67</v>
      </c>
      <c r="E49" t="s">
        <v>68</v>
      </c>
      <c r="F49" t="str">
        <f>"2025-09-19 14:37:11"</f>
        <v>2025-09-19 14:37:11</v>
      </c>
      <c r="G49" t="str">
        <f t="shared" si="4"/>
        <v>2025-09-19 18:44:00</v>
      </c>
      <c r="H49" t="str">
        <f>"2025-09-24 16:37:00"</f>
        <v>2025-09-24 16:37:00</v>
      </c>
      <c r="J49">
        <v>13519</v>
      </c>
      <c r="K49" t="s">
        <v>400</v>
      </c>
      <c r="L49" t="s">
        <v>70</v>
      </c>
      <c r="M49" t="s">
        <v>71</v>
      </c>
      <c r="N49" t="str">
        <f t="shared" si="0"/>
        <v>4622650805</v>
      </c>
      <c r="O49" t="s">
        <v>72</v>
      </c>
      <c r="P49" t="s">
        <v>73</v>
      </c>
      <c r="Q49" t="s">
        <v>74</v>
      </c>
      <c r="R49" t="s">
        <v>75</v>
      </c>
      <c r="S49" t="s">
        <v>76</v>
      </c>
      <c r="T49" t="s">
        <v>77</v>
      </c>
      <c r="U49">
        <v>36644</v>
      </c>
      <c r="V49" t="s">
        <v>78</v>
      </c>
      <c r="X49" t="s">
        <v>401</v>
      </c>
      <c r="Y49" t="s">
        <v>80</v>
      </c>
      <c r="Z49" t="s">
        <v>402</v>
      </c>
      <c r="AA49">
        <v>2291191360</v>
      </c>
      <c r="AB49" t="s">
        <v>403</v>
      </c>
      <c r="AD49" t="s">
        <v>404</v>
      </c>
      <c r="AE49" t="s">
        <v>405</v>
      </c>
      <c r="AF49" t="s">
        <v>406</v>
      </c>
      <c r="AG49" t="s">
        <v>77</v>
      </c>
      <c r="AH49">
        <v>94294</v>
      </c>
      <c r="AI49" t="s">
        <v>78</v>
      </c>
      <c r="AK49" t="s">
        <v>87</v>
      </c>
      <c r="AL49" t="s">
        <v>88</v>
      </c>
      <c r="AM49">
        <v>0.28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127</v>
      </c>
      <c r="BA49" t="s">
        <v>89</v>
      </c>
      <c r="BB49">
        <v>2582.16</v>
      </c>
      <c r="BC49">
        <v>1</v>
      </c>
      <c r="BD49">
        <v>38</v>
      </c>
      <c r="BE49">
        <v>25</v>
      </c>
      <c r="BF49">
        <v>1</v>
      </c>
      <c r="BG49" t="s">
        <v>90</v>
      </c>
      <c r="BH49" t="s">
        <v>91</v>
      </c>
      <c r="BI49">
        <v>127</v>
      </c>
      <c r="BJ49" t="s">
        <v>407</v>
      </c>
      <c r="BK49" t="s">
        <v>93</v>
      </c>
      <c r="BL49" t="s">
        <v>94</v>
      </c>
      <c r="BM49">
        <v>1</v>
      </c>
    </row>
    <row r="50" spans="1:65">
      <c r="A50" t="s">
        <v>408</v>
      </c>
      <c r="B50" t="str">
        <f>"1700183645"</f>
        <v>1700183645</v>
      </c>
      <c r="C50" t="s">
        <v>128</v>
      </c>
      <c r="D50" t="s">
        <v>216</v>
      </c>
      <c r="E50" t="s">
        <v>129</v>
      </c>
      <c r="F50" t="str">
        <f>"2025-09-19 10:12:28"</f>
        <v>2025-09-19 10:12:28</v>
      </c>
      <c r="G50" t="str">
        <f>"2025-09-19 17:42:38"</f>
        <v>2025-09-19 17:42:38</v>
      </c>
      <c r="H50" t="str">
        <f>"2025-09-22 13:22:44"</f>
        <v>2025-09-22 13:22:44</v>
      </c>
      <c r="J50">
        <v>13514</v>
      </c>
      <c r="K50" t="s">
        <v>409</v>
      </c>
      <c r="L50" t="s">
        <v>70</v>
      </c>
      <c r="M50" t="s">
        <v>71</v>
      </c>
      <c r="N50" t="str">
        <f t="shared" si="0"/>
        <v>4622650805</v>
      </c>
      <c r="O50" t="s">
        <v>72</v>
      </c>
      <c r="P50" t="s">
        <v>73</v>
      </c>
      <c r="Q50" t="s">
        <v>74</v>
      </c>
      <c r="R50" t="s">
        <v>75</v>
      </c>
      <c r="S50" t="s">
        <v>76</v>
      </c>
      <c r="T50" t="s">
        <v>77</v>
      </c>
      <c r="U50">
        <v>36644</v>
      </c>
      <c r="V50" t="s">
        <v>220</v>
      </c>
      <c r="X50" t="s">
        <v>410</v>
      </c>
      <c r="Y50" t="s">
        <v>80</v>
      </c>
      <c r="Z50" t="s">
        <v>411</v>
      </c>
      <c r="AA50">
        <v>4777543731</v>
      </c>
      <c r="AB50" t="s">
        <v>412</v>
      </c>
      <c r="AD50" t="s">
        <v>413</v>
      </c>
      <c r="AE50" t="s">
        <v>414</v>
      </c>
      <c r="AF50" t="s">
        <v>76</v>
      </c>
      <c r="AG50" t="s">
        <v>77</v>
      </c>
      <c r="AH50">
        <v>37128</v>
      </c>
      <c r="AK50" t="s">
        <v>87</v>
      </c>
      <c r="AL50" t="s">
        <v>88</v>
      </c>
      <c r="AM50">
        <v>0.5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174</v>
      </c>
      <c r="BA50" t="s">
        <v>89</v>
      </c>
      <c r="BB50">
        <v>3935.87</v>
      </c>
      <c r="BC50">
        <v>1</v>
      </c>
      <c r="BD50">
        <v>38</v>
      </c>
      <c r="BE50">
        <v>25</v>
      </c>
      <c r="BF50">
        <v>1</v>
      </c>
      <c r="BG50" t="s">
        <v>90</v>
      </c>
      <c r="BH50" t="s">
        <v>91</v>
      </c>
      <c r="BI50">
        <v>174</v>
      </c>
      <c r="BJ50" t="s">
        <v>415</v>
      </c>
      <c r="BK50" t="s">
        <v>93</v>
      </c>
      <c r="BL50" t="s">
        <v>94</v>
      </c>
      <c r="BM50">
        <v>1</v>
      </c>
    </row>
    <row r="51" spans="1:65">
      <c r="A51" t="s">
        <v>416</v>
      </c>
      <c r="B51" t="str">
        <f>"1700162645"</f>
        <v>1700162645</v>
      </c>
      <c r="C51" t="s">
        <v>128</v>
      </c>
      <c r="D51" t="s">
        <v>216</v>
      </c>
      <c r="E51" t="s">
        <v>417</v>
      </c>
      <c r="F51" t="str">
        <f>"2025-09-19 09:58:15"</f>
        <v>2025-09-19 09:58:15</v>
      </c>
      <c r="G51" t="str">
        <f>"2025-09-19 17:42:38"</f>
        <v>2025-09-19 17:42:38</v>
      </c>
      <c r="H51" t="str">
        <f>"2025-09-24 16:34:23"</f>
        <v>2025-09-24 16:34:23</v>
      </c>
      <c r="K51" t="s">
        <v>160</v>
      </c>
      <c r="L51" t="s">
        <v>70</v>
      </c>
      <c r="M51" t="s">
        <v>71</v>
      </c>
      <c r="N51" t="str">
        <f t="shared" si="0"/>
        <v>4622650805</v>
      </c>
      <c r="O51" t="s">
        <v>72</v>
      </c>
      <c r="P51" t="s">
        <v>73</v>
      </c>
      <c r="Q51" t="s">
        <v>74</v>
      </c>
      <c r="R51" t="s">
        <v>75</v>
      </c>
      <c r="S51" t="s">
        <v>76</v>
      </c>
      <c r="T51" t="s">
        <v>77</v>
      </c>
      <c r="U51">
        <v>36644</v>
      </c>
      <c r="V51" t="s">
        <v>220</v>
      </c>
      <c r="X51" t="s">
        <v>221</v>
      </c>
      <c r="Y51" t="s">
        <v>80</v>
      </c>
      <c r="Z51" t="s">
        <v>222</v>
      </c>
      <c r="AA51">
        <v>3175384643</v>
      </c>
      <c r="AB51" t="s">
        <v>418</v>
      </c>
      <c r="AE51" s="1" t="s">
        <v>224</v>
      </c>
      <c r="AF51" t="s">
        <v>225</v>
      </c>
      <c r="AG51" t="s">
        <v>226</v>
      </c>
      <c r="AH51" s="1" t="s">
        <v>224</v>
      </c>
      <c r="AI51">
        <v>3175384643</v>
      </c>
      <c r="AK51" t="s">
        <v>87</v>
      </c>
      <c r="AL51" t="s">
        <v>114</v>
      </c>
      <c r="AM51">
        <v>0.5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578</v>
      </c>
      <c r="BA51" t="s">
        <v>89</v>
      </c>
      <c r="BB51">
        <v>3017.03</v>
      </c>
      <c r="BC51">
        <v>1</v>
      </c>
      <c r="BD51">
        <v>38</v>
      </c>
      <c r="BE51">
        <v>25</v>
      </c>
      <c r="BF51">
        <v>1</v>
      </c>
      <c r="BG51" t="s">
        <v>90</v>
      </c>
      <c r="BH51" t="s">
        <v>91</v>
      </c>
      <c r="BI51">
        <v>578</v>
      </c>
      <c r="BJ51" t="s">
        <v>419</v>
      </c>
      <c r="BK51" t="s">
        <v>93</v>
      </c>
      <c r="BL51" t="s">
        <v>94</v>
      </c>
      <c r="BM51">
        <v>1</v>
      </c>
    </row>
    <row r="52" spans="1:65">
      <c r="A52" t="s">
        <v>420</v>
      </c>
      <c r="B52" t="str">
        <f>"0058709800610708139931"</f>
        <v>0058709800610708139931</v>
      </c>
      <c r="C52" t="s">
        <v>128</v>
      </c>
      <c r="D52" t="s">
        <v>67</v>
      </c>
      <c r="E52" t="s">
        <v>68</v>
      </c>
      <c r="F52" t="str">
        <f>"2025-09-18 13:59:22"</f>
        <v>2025-09-18 13:59:22</v>
      </c>
      <c r="G52" t="str">
        <f t="shared" ref="G52:G54" si="5">"2025-09-19 13:31:00"</f>
        <v>2025-09-19 13:31:00</v>
      </c>
      <c r="H52" t="str">
        <f>"2025-09-22 14:38:00"</f>
        <v>2025-09-22 14:38:00</v>
      </c>
      <c r="J52">
        <v>13507</v>
      </c>
      <c r="K52" t="s">
        <v>421</v>
      </c>
      <c r="L52" t="s">
        <v>70</v>
      </c>
      <c r="M52" t="s">
        <v>71</v>
      </c>
      <c r="N52" t="str">
        <f t="shared" si="0"/>
        <v>4622650805</v>
      </c>
      <c r="O52" t="s">
        <v>72</v>
      </c>
      <c r="P52" t="s">
        <v>73</v>
      </c>
      <c r="Q52" t="s">
        <v>74</v>
      </c>
      <c r="R52" t="s">
        <v>75</v>
      </c>
      <c r="S52" t="s">
        <v>76</v>
      </c>
      <c r="T52" t="s">
        <v>77</v>
      </c>
      <c r="U52">
        <v>36644</v>
      </c>
      <c r="V52" t="s">
        <v>78</v>
      </c>
      <c r="X52" t="s">
        <v>422</v>
      </c>
      <c r="Y52" t="s">
        <v>80</v>
      </c>
      <c r="Z52" t="s">
        <v>423</v>
      </c>
      <c r="AA52">
        <v>4491958252</v>
      </c>
      <c r="AB52" t="s">
        <v>424</v>
      </c>
      <c r="AD52" t="s">
        <v>425</v>
      </c>
      <c r="AE52" t="s">
        <v>426</v>
      </c>
      <c r="AF52" t="s">
        <v>427</v>
      </c>
      <c r="AG52" t="s">
        <v>77</v>
      </c>
      <c r="AH52">
        <v>20286</v>
      </c>
      <c r="AI52" t="s">
        <v>78</v>
      </c>
      <c r="AK52" t="s">
        <v>87</v>
      </c>
      <c r="AL52" t="s">
        <v>88</v>
      </c>
      <c r="AM52">
        <v>0.5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127</v>
      </c>
      <c r="BA52" t="s">
        <v>89</v>
      </c>
      <c r="BB52">
        <v>1503.44</v>
      </c>
      <c r="BC52">
        <v>1</v>
      </c>
      <c r="BD52">
        <v>38</v>
      </c>
      <c r="BE52">
        <v>25</v>
      </c>
      <c r="BF52">
        <v>1</v>
      </c>
      <c r="BG52" t="s">
        <v>90</v>
      </c>
      <c r="BH52" t="s">
        <v>91</v>
      </c>
      <c r="BI52">
        <v>127</v>
      </c>
      <c r="BJ52" t="s">
        <v>428</v>
      </c>
      <c r="BK52" t="s">
        <v>93</v>
      </c>
      <c r="BL52" t="s">
        <v>94</v>
      </c>
      <c r="BM52">
        <v>1</v>
      </c>
    </row>
    <row r="53" spans="1:65">
      <c r="A53" t="s">
        <v>429</v>
      </c>
      <c r="B53" t="str">
        <f>"6058709800610708139858"</f>
        <v>6058709800610708139858</v>
      </c>
      <c r="C53" t="s">
        <v>128</v>
      </c>
      <c r="D53" t="s">
        <v>67</v>
      </c>
      <c r="E53" t="s">
        <v>68</v>
      </c>
      <c r="F53" t="str">
        <f>"2025-09-18 13:52:15"</f>
        <v>2025-09-18 13:52:15</v>
      </c>
      <c r="G53" t="str">
        <f t="shared" si="5"/>
        <v>2025-09-19 13:31:00</v>
      </c>
      <c r="H53" t="str">
        <f>"2025-09-24 16:23:00"</f>
        <v>2025-09-24 16:23:00</v>
      </c>
      <c r="J53">
        <v>13506</v>
      </c>
      <c r="K53" t="s">
        <v>430</v>
      </c>
      <c r="L53" t="s">
        <v>70</v>
      </c>
      <c r="M53" t="s">
        <v>71</v>
      </c>
      <c r="N53" t="str">
        <f t="shared" si="0"/>
        <v>4622650805</v>
      </c>
      <c r="O53" t="s">
        <v>72</v>
      </c>
      <c r="P53" t="s">
        <v>73</v>
      </c>
      <c r="Q53" t="s">
        <v>74</v>
      </c>
      <c r="R53" t="s">
        <v>75</v>
      </c>
      <c r="S53" t="s">
        <v>76</v>
      </c>
      <c r="T53" t="s">
        <v>77</v>
      </c>
      <c r="U53">
        <v>36644</v>
      </c>
      <c r="V53" t="s">
        <v>78</v>
      </c>
      <c r="X53" t="s">
        <v>431</v>
      </c>
      <c r="Y53" t="s">
        <v>80</v>
      </c>
      <c r="Z53" t="s">
        <v>432</v>
      </c>
      <c r="AA53">
        <v>8331000514</v>
      </c>
      <c r="AB53" t="s">
        <v>433</v>
      </c>
      <c r="AE53" t="s">
        <v>434</v>
      </c>
      <c r="AF53" t="s">
        <v>406</v>
      </c>
      <c r="AG53" t="s">
        <v>77</v>
      </c>
      <c r="AH53">
        <v>91612</v>
      </c>
      <c r="AI53" t="s">
        <v>78</v>
      </c>
      <c r="AK53" t="s">
        <v>87</v>
      </c>
      <c r="AL53" t="s">
        <v>88</v>
      </c>
      <c r="AM53">
        <v>0.5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127</v>
      </c>
      <c r="BA53" t="s">
        <v>89</v>
      </c>
      <c r="BB53">
        <v>3488.57</v>
      </c>
      <c r="BC53">
        <v>1</v>
      </c>
      <c r="BD53">
        <v>38</v>
      </c>
      <c r="BE53">
        <v>25</v>
      </c>
      <c r="BF53">
        <v>1</v>
      </c>
      <c r="BG53" t="s">
        <v>90</v>
      </c>
      <c r="BH53" t="s">
        <v>91</v>
      </c>
      <c r="BI53">
        <v>127</v>
      </c>
      <c r="BJ53" t="s">
        <v>435</v>
      </c>
      <c r="BK53" t="s">
        <v>93</v>
      </c>
      <c r="BL53" t="s">
        <v>94</v>
      </c>
      <c r="BM53">
        <v>1</v>
      </c>
    </row>
    <row r="54" spans="1:65">
      <c r="A54" t="s">
        <v>436</v>
      </c>
      <c r="B54" t="str">
        <f>"4058709800610708139496"</f>
        <v>4058709800610708139496</v>
      </c>
      <c r="C54" t="s">
        <v>128</v>
      </c>
      <c r="D54" t="s">
        <v>67</v>
      </c>
      <c r="E54" t="s">
        <v>68</v>
      </c>
      <c r="F54" t="str">
        <f>"2025-09-18 13:16:07"</f>
        <v>2025-09-18 13:16:07</v>
      </c>
      <c r="G54" t="str">
        <f t="shared" si="5"/>
        <v>2025-09-19 13:31:00</v>
      </c>
      <c r="H54" t="str">
        <f>"2025-09-23 11:09:00"</f>
        <v>2025-09-23 11:09:00</v>
      </c>
      <c r="J54">
        <v>13496</v>
      </c>
      <c r="K54" t="s">
        <v>437</v>
      </c>
      <c r="L54" t="s">
        <v>70</v>
      </c>
      <c r="M54" t="s">
        <v>71</v>
      </c>
      <c r="N54" t="str">
        <f t="shared" si="0"/>
        <v>4622650805</v>
      </c>
      <c r="O54" t="s">
        <v>72</v>
      </c>
      <c r="P54" t="s">
        <v>73</v>
      </c>
      <c r="Q54" t="s">
        <v>74</v>
      </c>
      <c r="R54" t="s">
        <v>75</v>
      </c>
      <c r="S54" t="s">
        <v>76</v>
      </c>
      <c r="T54" t="s">
        <v>77</v>
      </c>
      <c r="U54">
        <v>36644</v>
      </c>
      <c r="V54" t="s">
        <v>78</v>
      </c>
      <c r="X54" t="s">
        <v>438</v>
      </c>
      <c r="Y54" t="s">
        <v>80</v>
      </c>
      <c r="Z54" t="s">
        <v>439</v>
      </c>
      <c r="AA54">
        <v>4426019555</v>
      </c>
      <c r="AB54" t="s">
        <v>440</v>
      </c>
      <c r="AD54" t="s">
        <v>441</v>
      </c>
      <c r="AE54" t="s">
        <v>298</v>
      </c>
      <c r="AF54" t="s">
        <v>151</v>
      </c>
      <c r="AG54" t="s">
        <v>77</v>
      </c>
      <c r="AH54">
        <v>76180</v>
      </c>
      <c r="AI54" t="s">
        <v>78</v>
      </c>
      <c r="AK54" t="s">
        <v>87</v>
      </c>
      <c r="AL54" t="s">
        <v>88</v>
      </c>
      <c r="AM54">
        <v>4.49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149</v>
      </c>
      <c r="BA54" t="s">
        <v>89</v>
      </c>
      <c r="BB54">
        <v>8517.6</v>
      </c>
      <c r="BC54">
        <v>1</v>
      </c>
      <c r="BD54">
        <v>32</v>
      </c>
      <c r="BE54">
        <v>26</v>
      </c>
      <c r="BF54">
        <v>27</v>
      </c>
      <c r="BG54" t="s">
        <v>90</v>
      </c>
      <c r="BH54" t="s">
        <v>91</v>
      </c>
      <c r="BI54">
        <v>149</v>
      </c>
      <c r="BJ54" t="s">
        <v>442</v>
      </c>
      <c r="BK54" t="s">
        <v>93</v>
      </c>
      <c r="BL54" t="s">
        <v>94</v>
      </c>
      <c r="BM54">
        <v>1</v>
      </c>
    </row>
    <row r="55" spans="1:65">
      <c r="A55" t="s">
        <v>443</v>
      </c>
      <c r="B55" t="str">
        <f>"9319661481"</f>
        <v>9319661481</v>
      </c>
      <c r="C55" t="s">
        <v>128</v>
      </c>
      <c r="D55" t="s">
        <v>216</v>
      </c>
      <c r="E55" t="s">
        <v>129</v>
      </c>
      <c r="F55" t="str">
        <f>"2025-09-18 09:47:50"</f>
        <v>2025-09-18 09:47:50</v>
      </c>
      <c r="G55" t="str">
        <f>"2025-09-18 15:41:49"</f>
        <v>2025-09-18 15:41:49</v>
      </c>
      <c r="H55" t="str">
        <f>"2025-09-19 12:38:10"</f>
        <v>2025-09-19 12:38:10</v>
      </c>
      <c r="J55">
        <v>13494</v>
      </c>
      <c r="K55" t="s">
        <v>444</v>
      </c>
      <c r="L55" t="s">
        <v>70</v>
      </c>
      <c r="M55" t="s">
        <v>71</v>
      </c>
      <c r="N55" t="str">
        <f t="shared" si="0"/>
        <v>4622650805</v>
      </c>
      <c r="O55" t="s">
        <v>72</v>
      </c>
      <c r="P55" t="s">
        <v>73</v>
      </c>
      <c r="Q55" t="s">
        <v>74</v>
      </c>
      <c r="R55" t="s">
        <v>75</v>
      </c>
      <c r="S55" t="s">
        <v>76</v>
      </c>
      <c r="T55" t="s">
        <v>77</v>
      </c>
      <c r="U55">
        <v>36644</v>
      </c>
      <c r="V55" t="s">
        <v>220</v>
      </c>
      <c r="X55" t="s">
        <v>410</v>
      </c>
      <c r="Y55" t="s">
        <v>80</v>
      </c>
      <c r="Z55" t="s">
        <v>411</v>
      </c>
      <c r="AA55">
        <v>4777543731</v>
      </c>
      <c r="AB55" t="s">
        <v>412</v>
      </c>
      <c r="AD55" t="s">
        <v>413</v>
      </c>
      <c r="AE55" t="s">
        <v>414</v>
      </c>
      <c r="AF55" t="s">
        <v>76</v>
      </c>
      <c r="AG55" t="s">
        <v>77</v>
      </c>
      <c r="AH55">
        <v>37128</v>
      </c>
      <c r="AK55" t="s">
        <v>87</v>
      </c>
      <c r="AL55" t="s">
        <v>88</v>
      </c>
      <c r="AM55">
        <v>0.5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174</v>
      </c>
      <c r="BA55" t="s">
        <v>89</v>
      </c>
      <c r="BB55">
        <v>5076.25</v>
      </c>
      <c r="BC55">
        <v>1</v>
      </c>
      <c r="BD55">
        <v>38</v>
      </c>
      <c r="BE55">
        <v>25</v>
      </c>
      <c r="BF55">
        <v>1</v>
      </c>
      <c r="BG55" t="s">
        <v>90</v>
      </c>
      <c r="BH55" t="s">
        <v>91</v>
      </c>
      <c r="BI55">
        <v>174</v>
      </c>
      <c r="BJ55" t="s">
        <v>445</v>
      </c>
      <c r="BK55" t="s">
        <v>93</v>
      </c>
      <c r="BL55" t="s">
        <v>94</v>
      </c>
      <c r="BM55">
        <v>1</v>
      </c>
    </row>
    <row r="56" spans="1:65">
      <c r="A56" t="s">
        <v>446</v>
      </c>
      <c r="B56" t="str">
        <f>"1294708575"</f>
        <v>1294708575</v>
      </c>
      <c r="C56" t="s">
        <v>128</v>
      </c>
      <c r="D56" t="s">
        <v>216</v>
      </c>
      <c r="E56" t="s">
        <v>274</v>
      </c>
      <c r="F56" t="str">
        <f>"2025-09-17 16:45:07"</f>
        <v>2025-09-17 16:45:07</v>
      </c>
      <c r="G56" t="str">
        <f>"2025-09-17 18:59:45"</f>
        <v>2025-09-17 18:59:45</v>
      </c>
      <c r="H56" t="str">
        <f>"2025-09-19 16:27:32"</f>
        <v>2025-09-19 16:27:32</v>
      </c>
      <c r="J56">
        <v>13463</v>
      </c>
      <c r="K56" t="s">
        <v>447</v>
      </c>
      <c r="L56" t="s">
        <v>70</v>
      </c>
      <c r="M56" t="s">
        <v>71</v>
      </c>
      <c r="N56" t="str">
        <f t="shared" si="0"/>
        <v>4622650805</v>
      </c>
      <c r="O56" t="s">
        <v>72</v>
      </c>
      <c r="P56" t="s">
        <v>73</v>
      </c>
      <c r="Q56" t="s">
        <v>74</v>
      </c>
      <c r="R56" t="s">
        <v>75</v>
      </c>
      <c r="S56" t="s">
        <v>76</v>
      </c>
      <c r="T56" t="s">
        <v>77</v>
      </c>
      <c r="U56">
        <v>36644</v>
      </c>
      <c r="V56" t="s">
        <v>220</v>
      </c>
      <c r="X56" t="s">
        <v>448</v>
      </c>
      <c r="Y56" t="s">
        <v>449</v>
      </c>
      <c r="Z56" t="s">
        <v>277</v>
      </c>
      <c r="AA56">
        <v>6624706042</v>
      </c>
      <c r="AB56" t="s">
        <v>278</v>
      </c>
      <c r="AC56" t="s">
        <v>279</v>
      </c>
      <c r="AD56" t="s">
        <v>450</v>
      </c>
      <c r="AE56" t="s">
        <v>281</v>
      </c>
      <c r="AF56" t="s">
        <v>282</v>
      </c>
      <c r="AG56" t="s">
        <v>77</v>
      </c>
      <c r="AH56">
        <v>83000</v>
      </c>
      <c r="AJ56" t="s">
        <v>449</v>
      </c>
      <c r="AK56" t="s">
        <v>87</v>
      </c>
      <c r="AL56" t="s">
        <v>88</v>
      </c>
      <c r="AM56">
        <v>2.42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257</v>
      </c>
      <c r="BA56" t="s">
        <v>89</v>
      </c>
      <c r="BB56">
        <v>4980.78</v>
      </c>
      <c r="BC56">
        <v>1</v>
      </c>
      <c r="BD56">
        <v>32</v>
      </c>
      <c r="BE56">
        <v>27</v>
      </c>
      <c r="BF56">
        <v>14</v>
      </c>
      <c r="BG56" t="s">
        <v>90</v>
      </c>
      <c r="BH56" t="s">
        <v>91</v>
      </c>
      <c r="BI56">
        <v>257</v>
      </c>
      <c r="BJ56" t="s">
        <v>451</v>
      </c>
      <c r="BK56" t="s">
        <v>101</v>
      </c>
      <c r="BL56" t="s">
        <v>102</v>
      </c>
      <c r="BM56">
        <v>1</v>
      </c>
    </row>
    <row r="57" spans="1:65">
      <c r="A57" t="s">
        <v>452</v>
      </c>
      <c r="B57" t="str">
        <f>"3714536125"</f>
        <v>3714536125</v>
      </c>
      <c r="C57" t="s">
        <v>128</v>
      </c>
      <c r="D57" t="s">
        <v>216</v>
      </c>
      <c r="E57" t="s">
        <v>68</v>
      </c>
      <c r="F57" t="str">
        <f>"2025-09-17 11:07:47"</f>
        <v>2025-09-17 11:07:47</v>
      </c>
      <c r="G57" t="str">
        <f>"2025-09-17 15:40:16"</f>
        <v>2025-09-17 15:40:16</v>
      </c>
      <c r="H57" t="str">
        <f>"2025-09-18 14:06:46"</f>
        <v>2025-09-18 14:06:46</v>
      </c>
      <c r="J57">
        <v>13498</v>
      </c>
      <c r="K57" t="s">
        <v>453</v>
      </c>
      <c r="L57" t="s">
        <v>70</v>
      </c>
      <c r="M57" t="s">
        <v>71</v>
      </c>
      <c r="N57" t="str">
        <f t="shared" si="0"/>
        <v>4622650805</v>
      </c>
      <c r="O57" t="s">
        <v>72</v>
      </c>
      <c r="P57" t="s">
        <v>73</v>
      </c>
      <c r="Q57" t="s">
        <v>74</v>
      </c>
      <c r="R57" t="s">
        <v>75</v>
      </c>
      <c r="S57" t="s">
        <v>76</v>
      </c>
      <c r="T57" t="s">
        <v>77</v>
      </c>
      <c r="U57">
        <v>36644</v>
      </c>
      <c r="V57" t="s">
        <v>220</v>
      </c>
      <c r="X57" t="s">
        <v>454</v>
      </c>
      <c r="Y57" t="s">
        <v>80</v>
      </c>
      <c r="Z57" t="s">
        <v>455</v>
      </c>
      <c r="AA57">
        <v>9991296002</v>
      </c>
      <c r="AB57" t="s">
        <v>456</v>
      </c>
      <c r="AE57" t="s">
        <v>457</v>
      </c>
      <c r="AF57" t="s">
        <v>458</v>
      </c>
      <c r="AG57" t="s">
        <v>77</v>
      </c>
      <c r="AH57">
        <v>97113</v>
      </c>
      <c r="AK57" t="s">
        <v>87</v>
      </c>
      <c r="AL57" t="s">
        <v>88</v>
      </c>
      <c r="AM57">
        <v>0.5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162</v>
      </c>
      <c r="BA57" t="s">
        <v>89</v>
      </c>
      <c r="BB57">
        <v>816.24</v>
      </c>
      <c r="BC57">
        <v>1</v>
      </c>
      <c r="BD57">
        <v>38</v>
      </c>
      <c r="BE57">
        <v>25</v>
      </c>
      <c r="BF57">
        <v>1</v>
      </c>
      <c r="BG57" t="s">
        <v>90</v>
      </c>
      <c r="BH57" t="s">
        <v>91</v>
      </c>
      <c r="BI57">
        <v>162</v>
      </c>
      <c r="BJ57" t="s">
        <v>459</v>
      </c>
      <c r="BK57" t="s">
        <v>101</v>
      </c>
      <c r="BL57" t="s">
        <v>102</v>
      </c>
      <c r="BM57">
        <v>1</v>
      </c>
    </row>
    <row r="58" spans="1:65">
      <c r="A58" t="s">
        <v>460</v>
      </c>
      <c r="B58" t="str">
        <f>"5058709800610708122198"</f>
        <v>5058709800610708122198</v>
      </c>
      <c r="C58" t="s">
        <v>128</v>
      </c>
      <c r="D58" t="s">
        <v>67</v>
      </c>
      <c r="E58" t="s">
        <v>68</v>
      </c>
      <c r="F58" t="str">
        <f>"2025-09-15 12:56:11"</f>
        <v>2025-09-15 12:56:11</v>
      </c>
      <c r="G58" t="str">
        <f t="shared" ref="G58:G60" si="6">"2025-09-15 18:48:00"</f>
        <v>2025-09-15 18:48:00</v>
      </c>
      <c r="H58" t="str">
        <f>"2025-09-17 15:59:00"</f>
        <v>2025-09-17 15:59:00</v>
      </c>
      <c r="J58">
        <v>13347</v>
      </c>
      <c r="K58" t="s">
        <v>461</v>
      </c>
      <c r="L58" t="s">
        <v>70</v>
      </c>
      <c r="M58" t="s">
        <v>71</v>
      </c>
      <c r="N58" t="str">
        <f t="shared" si="0"/>
        <v>4622650805</v>
      </c>
      <c r="O58" t="s">
        <v>72</v>
      </c>
      <c r="P58" t="s">
        <v>73</v>
      </c>
      <c r="Q58" t="s">
        <v>74</v>
      </c>
      <c r="R58" t="s">
        <v>75</v>
      </c>
      <c r="S58" t="s">
        <v>76</v>
      </c>
      <c r="T58" t="s">
        <v>77</v>
      </c>
      <c r="U58">
        <v>36644</v>
      </c>
      <c r="V58" t="s">
        <v>78</v>
      </c>
      <c r="X58" t="s">
        <v>462</v>
      </c>
      <c r="Y58" t="s">
        <v>80</v>
      </c>
      <c r="Z58" t="s">
        <v>463</v>
      </c>
      <c r="AA58">
        <v>5529725306</v>
      </c>
      <c r="AB58" t="s">
        <v>464</v>
      </c>
      <c r="AD58" t="s">
        <v>465</v>
      </c>
      <c r="AE58" t="s">
        <v>84</v>
      </c>
      <c r="AF58" t="s">
        <v>85</v>
      </c>
      <c r="AG58" t="s">
        <v>77</v>
      </c>
      <c r="AH58" s="1" t="s">
        <v>466</v>
      </c>
      <c r="AI58" t="s">
        <v>78</v>
      </c>
      <c r="AK58" t="s">
        <v>87</v>
      </c>
      <c r="AL58" t="s">
        <v>88</v>
      </c>
      <c r="AM58">
        <v>0.5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127</v>
      </c>
      <c r="BA58" t="s">
        <v>89</v>
      </c>
      <c r="BB58">
        <v>1631.13</v>
      </c>
      <c r="BC58">
        <v>1</v>
      </c>
      <c r="BD58">
        <v>38</v>
      </c>
      <c r="BE58">
        <v>25</v>
      </c>
      <c r="BF58">
        <v>1</v>
      </c>
      <c r="BG58" t="s">
        <v>90</v>
      </c>
      <c r="BH58" t="s">
        <v>91</v>
      </c>
      <c r="BI58">
        <v>127</v>
      </c>
      <c r="BJ58" t="s">
        <v>467</v>
      </c>
      <c r="BK58" t="s">
        <v>93</v>
      </c>
      <c r="BL58" t="s">
        <v>94</v>
      </c>
      <c r="BM58">
        <v>1</v>
      </c>
    </row>
    <row r="59" spans="1:65">
      <c r="A59" t="s">
        <v>468</v>
      </c>
      <c r="B59" t="str">
        <f>"2058709800610708122024"</f>
        <v>2058709800610708122024</v>
      </c>
      <c r="C59" t="s">
        <v>128</v>
      </c>
      <c r="D59" t="s">
        <v>67</v>
      </c>
      <c r="E59" t="s">
        <v>68</v>
      </c>
      <c r="F59" t="str">
        <f>"2025-09-15 12:45:30"</f>
        <v>2025-09-15 12:45:30</v>
      </c>
      <c r="G59" t="str">
        <f t="shared" si="6"/>
        <v>2025-09-15 18:48:00</v>
      </c>
      <c r="H59" t="str">
        <f>"2025-09-22 09:20:00"</f>
        <v>2025-09-22 09:20:00</v>
      </c>
      <c r="J59">
        <v>13346</v>
      </c>
      <c r="K59" t="s">
        <v>469</v>
      </c>
      <c r="L59" t="s">
        <v>70</v>
      </c>
      <c r="M59" t="s">
        <v>71</v>
      </c>
      <c r="N59" t="str">
        <f t="shared" si="0"/>
        <v>4622650805</v>
      </c>
      <c r="O59" t="s">
        <v>72</v>
      </c>
      <c r="P59" t="s">
        <v>73</v>
      </c>
      <c r="Q59" t="s">
        <v>74</v>
      </c>
      <c r="R59" t="s">
        <v>75</v>
      </c>
      <c r="S59" t="s">
        <v>76</v>
      </c>
      <c r="T59" t="s">
        <v>77</v>
      </c>
      <c r="U59">
        <v>36644</v>
      </c>
      <c r="V59" t="s">
        <v>78</v>
      </c>
      <c r="X59" t="s">
        <v>470</v>
      </c>
      <c r="Y59" t="s">
        <v>80</v>
      </c>
      <c r="Z59" t="s">
        <v>471</v>
      </c>
      <c r="AA59">
        <v>3325781380</v>
      </c>
      <c r="AB59" t="s">
        <v>472</v>
      </c>
      <c r="AD59" t="s">
        <v>473</v>
      </c>
      <c r="AE59" t="s">
        <v>474</v>
      </c>
      <c r="AF59" t="s">
        <v>475</v>
      </c>
      <c r="AG59" t="s">
        <v>77</v>
      </c>
      <c r="AH59">
        <v>21254</v>
      </c>
      <c r="AI59" t="s">
        <v>78</v>
      </c>
      <c r="AK59" t="s">
        <v>87</v>
      </c>
      <c r="AL59" t="s">
        <v>88</v>
      </c>
      <c r="AM59">
        <v>0.5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127</v>
      </c>
      <c r="BA59" t="s">
        <v>89</v>
      </c>
      <c r="BB59">
        <v>1656.48</v>
      </c>
      <c r="BC59">
        <v>1</v>
      </c>
      <c r="BD59">
        <v>38</v>
      </c>
      <c r="BE59">
        <v>25</v>
      </c>
      <c r="BF59">
        <v>1</v>
      </c>
      <c r="BG59" t="s">
        <v>90</v>
      </c>
      <c r="BH59" t="s">
        <v>91</v>
      </c>
      <c r="BI59">
        <v>127</v>
      </c>
      <c r="BJ59" t="s">
        <v>476</v>
      </c>
      <c r="BK59" t="s">
        <v>93</v>
      </c>
      <c r="BL59" t="s">
        <v>94</v>
      </c>
      <c r="BM59">
        <v>1</v>
      </c>
    </row>
    <row r="60" spans="1:65">
      <c r="A60" t="s">
        <v>477</v>
      </c>
      <c r="B60" t="str">
        <f>"5058709800610708121783"</f>
        <v>5058709800610708121783</v>
      </c>
      <c r="C60" t="s">
        <v>128</v>
      </c>
      <c r="D60" t="s">
        <v>67</v>
      </c>
      <c r="E60" t="s">
        <v>68</v>
      </c>
      <c r="F60" t="str">
        <f>"2025-09-15 12:33:29"</f>
        <v>2025-09-15 12:33:29</v>
      </c>
      <c r="G60" t="str">
        <f t="shared" si="6"/>
        <v>2025-09-15 18:48:00</v>
      </c>
      <c r="H60" t="str">
        <f>"2025-09-17 18:16:00"</f>
        <v>2025-09-17 18:16:00</v>
      </c>
      <c r="J60">
        <v>13339</v>
      </c>
      <c r="K60" t="s">
        <v>478</v>
      </c>
      <c r="L60" t="s">
        <v>70</v>
      </c>
      <c r="M60" t="s">
        <v>71</v>
      </c>
      <c r="N60" t="str">
        <f t="shared" si="0"/>
        <v>4622650805</v>
      </c>
      <c r="O60" t="s">
        <v>72</v>
      </c>
      <c r="P60" t="s">
        <v>73</v>
      </c>
      <c r="Q60" t="s">
        <v>74</v>
      </c>
      <c r="R60" t="s">
        <v>75</v>
      </c>
      <c r="S60" t="s">
        <v>76</v>
      </c>
      <c r="T60" t="s">
        <v>77</v>
      </c>
      <c r="U60">
        <v>36644</v>
      </c>
      <c r="V60" t="s">
        <v>78</v>
      </c>
      <c r="X60" t="s">
        <v>479</v>
      </c>
      <c r="Y60" t="s">
        <v>80</v>
      </c>
      <c r="Z60" t="s">
        <v>480</v>
      </c>
      <c r="AA60">
        <v>5512590461</v>
      </c>
      <c r="AB60" t="s">
        <v>481</v>
      </c>
      <c r="AD60" t="s">
        <v>482</v>
      </c>
      <c r="AE60" t="s">
        <v>84</v>
      </c>
      <c r="AF60" t="s">
        <v>85</v>
      </c>
      <c r="AG60" t="s">
        <v>77</v>
      </c>
      <c r="AH60">
        <v>11930</v>
      </c>
      <c r="AI60" t="s">
        <v>78</v>
      </c>
      <c r="AK60" t="s">
        <v>87</v>
      </c>
      <c r="AL60" t="s">
        <v>88</v>
      </c>
      <c r="AM60">
        <v>0.5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127</v>
      </c>
      <c r="BA60" t="s">
        <v>89</v>
      </c>
      <c r="BB60">
        <v>2455.62</v>
      </c>
      <c r="BC60">
        <v>1</v>
      </c>
      <c r="BD60">
        <v>38</v>
      </c>
      <c r="BE60">
        <v>25</v>
      </c>
      <c r="BF60">
        <v>1</v>
      </c>
      <c r="BG60" t="s">
        <v>90</v>
      </c>
      <c r="BH60" t="s">
        <v>91</v>
      </c>
      <c r="BI60">
        <v>127</v>
      </c>
      <c r="BJ60" t="s">
        <v>483</v>
      </c>
      <c r="BK60" t="s">
        <v>93</v>
      </c>
      <c r="BL60" t="s">
        <v>94</v>
      </c>
      <c r="BM60">
        <v>1</v>
      </c>
    </row>
    <row r="61" spans="1:65">
      <c r="A61" t="s">
        <v>484</v>
      </c>
      <c r="B61" t="str">
        <f>"2058709800610708120044"</f>
        <v>2058709800610708120044</v>
      </c>
      <c r="C61" t="s">
        <v>98</v>
      </c>
      <c r="D61" t="s">
        <v>67</v>
      </c>
      <c r="E61" t="s">
        <v>68</v>
      </c>
      <c r="F61" t="str">
        <f>"2025-09-15 10:27:22"</f>
        <v>2025-09-15 10:27:22</v>
      </c>
      <c r="K61" t="s">
        <v>447</v>
      </c>
      <c r="L61" t="s">
        <v>70</v>
      </c>
      <c r="M61" t="s">
        <v>71</v>
      </c>
      <c r="N61" t="str">
        <f t="shared" si="0"/>
        <v>4622650805</v>
      </c>
      <c r="O61" t="s">
        <v>72</v>
      </c>
      <c r="P61" t="s">
        <v>73</v>
      </c>
      <c r="Q61" t="s">
        <v>74</v>
      </c>
      <c r="R61" t="s">
        <v>75</v>
      </c>
      <c r="S61" t="s">
        <v>76</v>
      </c>
      <c r="T61" t="s">
        <v>77</v>
      </c>
      <c r="U61">
        <v>36644</v>
      </c>
      <c r="V61" t="s">
        <v>78</v>
      </c>
      <c r="X61" t="s">
        <v>286</v>
      </c>
      <c r="Y61" t="s">
        <v>80</v>
      </c>
      <c r="Z61" t="s">
        <v>277</v>
      </c>
      <c r="AA61">
        <v>6624706042</v>
      </c>
      <c r="AB61" t="s">
        <v>485</v>
      </c>
      <c r="AE61" t="s">
        <v>486</v>
      </c>
      <c r="AF61" t="s">
        <v>282</v>
      </c>
      <c r="AG61" t="s">
        <v>77</v>
      </c>
      <c r="AH61">
        <v>83000</v>
      </c>
      <c r="AI61" t="s">
        <v>78</v>
      </c>
      <c r="AK61" t="s">
        <v>87</v>
      </c>
      <c r="AL61" t="s">
        <v>114</v>
      </c>
      <c r="AM61">
        <v>0.5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127</v>
      </c>
      <c r="BA61" t="s">
        <v>89</v>
      </c>
      <c r="BB61">
        <v>4980.78</v>
      </c>
      <c r="BC61">
        <v>1</v>
      </c>
      <c r="BD61">
        <v>38</v>
      </c>
      <c r="BE61">
        <v>25</v>
      </c>
      <c r="BF61">
        <v>1</v>
      </c>
      <c r="BG61" t="s">
        <v>90</v>
      </c>
      <c r="BH61" t="s">
        <v>91</v>
      </c>
      <c r="BI61">
        <v>127</v>
      </c>
      <c r="BJ61" t="s">
        <v>487</v>
      </c>
      <c r="BK61" t="s">
        <v>93</v>
      </c>
      <c r="BL61" t="s">
        <v>94</v>
      </c>
      <c r="BM61">
        <v>1</v>
      </c>
    </row>
    <row r="62" spans="1:65">
      <c r="A62" t="s">
        <v>488</v>
      </c>
      <c r="B62" t="str">
        <f>"2684143906"</f>
        <v>2684143906</v>
      </c>
      <c r="C62" t="s">
        <v>128</v>
      </c>
      <c r="D62" t="s">
        <v>216</v>
      </c>
      <c r="E62" t="s">
        <v>68</v>
      </c>
      <c r="F62" t="str">
        <f>"2025-09-15 09:59:32"</f>
        <v>2025-09-15 09:59:32</v>
      </c>
      <c r="G62" t="str">
        <f>"2025-09-17 15:40:16"</f>
        <v>2025-09-17 15:40:16</v>
      </c>
      <c r="H62" t="str">
        <f>"2025-09-18 12:29:53"</f>
        <v>2025-09-18 12:29:53</v>
      </c>
      <c r="J62">
        <v>13465</v>
      </c>
      <c r="K62" t="s">
        <v>489</v>
      </c>
      <c r="L62" t="s">
        <v>70</v>
      </c>
      <c r="M62" t="s">
        <v>71</v>
      </c>
      <c r="N62" t="str">
        <f t="shared" si="0"/>
        <v>4622650805</v>
      </c>
      <c r="O62" t="s">
        <v>72</v>
      </c>
      <c r="P62" t="s">
        <v>73</v>
      </c>
      <c r="Q62" t="s">
        <v>74</v>
      </c>
      <c r="R62" t="s">
        <v>75</v>
      </c>
      <c r="S62" t="s">
        <v>76</v>
      </c>
      <c r="T62" t="s">
        <v>77</v>
      </c>
      <c r="U62">
        <v>36644</v>
      </c>
      <c r="V62" t="s">
        <v>220</v>
      </c>
      <c r="X62" t="s">
        <v>490</v>
      </c>
      <c r="Y62" t="s">
        <v>80</v>
      </c>
      <c r="Z62" t="s">
        <v>491</v>
      </c>
      <c r="AA62">
        <v>4111010660</v>
      </c>
      <c r="AB62" t="s">
        <v>492</v>
      </c>
      <c r="AE62" t="s">
        <v>493</v>
      </c>
      <c r="AF62" t="s">
        <v>151</v>
      </c>
      <c r="AG62" t="s">
        <v>77</v>
      </c>
      <c r="AH62">
        <v>76127</v>
      </c>
      <c r="AK62" t="s">
        <v>87</v>
      </c>
      <c r="AL62" t="s">
        <v>88</v>
      </c>
      <c r="AM62">
        <v>0.5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160</v>
      </c>
      <c r="BA62" t="s">
        <v>89</v>
      </c>
      <c r="BB62">
        <v>1793.63</v>
      </c>
      <c r="BC62">
        <v>1</v>
      </c>
      <c r="BD62">
        <v>38</v>
      </c>
      <c r="BE62">
        <v>25</v>
      </c>
      <c r="BF62">
        <v>1</v>
      </c>
      <c r="BG62" t="s">
        <v>90</v>
      </c>
      <c r="BH62" t="s">
        <v>91</v>
      </c>
      <c r="BI62">
        <v>160</v>
      </c>
      <c r="BJ62" t="s">
        <v>494</v>
      </c>
      <c r="BK62" t="s">
        <v>101</v>
      </c>
      <c r="BL62" t="s">
        <v>102</v>
      </c>
      <c r="BM62">
        <v>1</v>
      </c>
    </row>
    <row r="63" spans="1:65">
      <c r="A63" t="s">
        <v>495</v>
      </c>
      <c r="B63" t="str">
        <f>"7156917552"</f>
        <v>7156917552</v>
      </c>
      <c r="C63" t="s">
        <v>128</v>
      </c>
      <c r="D63" t="s">
        <v>216</v>
      </c>
      <c r="E63" t="s">
        <v>129</v>
      </c>
      <c r="F63" t="str">
        <f>"2025-09-12 12:28:50"</f>
        <v>2025-09-12 12:28:50</v>
      </c>
      <c r="G63" t="str">
        <f>"2025-09-12 15:06:50"</f>
        <v>2025-09-12 15:06:50</v>
      </c>
      <c r="H63" t="str">
        <f>"2025-09-15 12:40:25"</f>
        <v>2025-09-15 12:40:25</v>
      </c>
      <c r="J63">
        <v>13338</v>
      </c>
      <c r="K63" t="s">
        <v>496</v>
      </c>
      <c r="L63" t="s">
        <v>70</v>
      </c>
      <c r="M63" t="s">
        <v>71</v>
      </c>
      <c r="N63" t="str">
        <f t="shared" si="0"/>
        <v>4622650805</v>
      </c>
      <c r="O63" t="s">
        <v>72</v>
      </c>
      <c r="P63" t="s">
        <v>73</v>
      </c>
      <c r="Q63" t="s">
        <v>74</v>
      </c>
      <c r="R63" t="s">
        <v>75</v>
      </c>
      <c r="S63" t="s">
        <v>76</v>
      </c>
      <c r="T63" t="s">
        <v>77</v>
      </c>
      <c r="U63">
        <v>36644</v>
      </c>
      <c r="V63" t="s">
        <v>220</v>
      </c>
      <c r="X63" t="s">
        <v>410</v>
      </c>
      <c r="Y63" t="s">
        <v>80</v>
      </c>
      <c r="Z63" t="s">
        <v>411</v>
      </c>
      <c r="AA63">
        <v>4777543731</v>
      </c>
      <c r="AB63" t="s">
        <v>412</v>
      </c>
      <c r="AD63" t="s">
        <v>413</v>
      </c>
      <c r="AE63" t="s">
        <v>414</v>
      </c>
      <c r="AF63" t="s">
        <v>76</v>
      </c>
      <c r="AG63" t="s">
        <v>77</v>
      </c>
      <c r="AH63">
        <v>37128</v>
      </c>
      <c r="AK63" t="s">
        <v>87</v>
      </c>
      <c r="AL63" t="s">
        <v>88</v>
      </c>
      <c r="AM63">
        <v>0.5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174</v>
      </c>
      <c r="BA63" t="s">
        <v>89</v>
      </c>
      <c r="BB63">
        <v>11460.82</v>
      </c>
      <c r="BC63">
        <v>1</v>
      </c>
      <c r="BD63">
        <v>38</v>
      </c>
      <c r="BE63">
        <v>25</v>
      </c>
      <c r="BF63">
        <v>1</v>
      </c>
      <c r="BG63" t="s">
        <v>90</v>
      </c>
      <c r="BH63" t="s">
        <v>91</v>
      </c>
      <c r="BI63">
        <v>174</v>
      </c>
      <c r="BJ63" t="s">
        <v>497</v>
      </c>
      <c r="BK63" t="s">
        <v>101</v>
      </c>
      <c r="BL63" t="s">
        <v>102</v>
      </c>
      <c r="BM63">
        <v>1</v>
      </c>
    </row>
    <row r="64" spans="1:65">
      <c r="A64" t="s">
        <v>498</v>
      </c>
      <c r="B64" t="str">
        <f>"7156904705"</f>
        <v>7156904705</v>
      </c>
      <c r="C64" t="s">
        <v>98</v>
      </c>
      <c r="D64" t="s">
        <v>216</v>
      </c>
      <c r="E64" t="s">
        <v>129</v>
      </c>
      <c r="F64" t="str">
        <f>"2025-09-12 12:17:57"</f>
        <v>2025-09-12 12:17:57</v>
      </c>
      <c r="J64">
        <v>13167</v>
      </c>
      <c r="K64" t="s">
        <v>499</v>
      </c>
      <c r="L64" t="s">
        <v>70</v>
      </c>
      <c r="M64" t="s">
        <v>71</v>
      </c>
      <c r="N64" t="str">
        <f t="shared" si="0"/>
        <v>4622650805</v>
      </c>
      <c r="O64" t="s">
        <v>72</v>
      </c>
      <c r="P64" t="s">
        <v>73</v>
      </c>
      <c r="Q64" t="s">
        <v>74</v>
      </c>
      <c r="R64" t="s">
        <v>75</v>
      </c>
      <c r="S64" t="s">
        <v>76</v>
      </c>
      <c r="T64" t="s">
        <v>77</v>
      </c>
      <c r="U64">
        <v>36644</v>
      </c>
      <c r="V64" t="s">
        <v>220</v>
      </c>
      <c r="X64" t="s">
        <v>410</v>
      </c>
      <c r="Y64" t="s">
        <v>80</v>
      </c>
      <c r="Z64" t="s">
        <v>411</v>
      </c>
      <c r="AA64">
        <v>4777543731</v>
      </c>
      <c r="AB64" t="s">
        <v>412</v>
      </c>
      <c r="AD64" t="s">
        <v>413</v>
      </c>
      <c r="AE64" t="s">
        <v>414</v>
      </c>
      <c r="AF64" t="s">
        <v>76</v>
      </c>
      <c r="AG64" t="s">
        <v>77</v>
      </c>
      <c r="AH64">
        <v>37128</v>
      </c>
      <c r="AK64" t="s">
        <v>87</v>
      </c>
      <c r="AL64" t="s">
        <v>88</v>
      </c>
      <c r="AM64">
        <v>0.5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174</v>
      </c>
      <c r="BA64" t="s">
        <v>89</v>
      </c>
      <c r="BB64">
        <v>4359.2</v>
      </c>
      <c r="BC64">
        <v>1</v>
      </c>
      <c r="BD64">
        <v>38</v>
      </c>
      <c r="BE64">
        <v>25</v>
      </c>
      <c r="BF64">
        <v>1</v>
      </c>
      <c r="BG64" t="s">
        <v>90</v>
      </c>
      <c r="BH64" t="s">
        <v>91</v>
      </c>
      <c r="BI64">
        <v>174</v>
      </c>
      <c r="BJ64" t="s">
        <v>500</v>
      </c>
      <c r="BK64" t="s">
        <v>101</v>
      </c>
      <c r="BL64" t="s">
        <v>102</v>
      </c>
      <c r="BM64">
        <v>1</v>
      </c>
    </row>
    <row r="65" spans="1:65">
      <c r="A65" t="s">
        <v>501</v>
      </c>
      <c r="B65" t="str">
        <f>"2058709800610708112129"</f>
        <v>2058709800610708112129</v>
      </c>
      <c r="C65" t="s">
        <v>128</v>
      </c>
      <c r="D65" t="s">
        <v>67</v>
      </c>
      <c r="E65" t="s">
        <v>68</v>
      </c>
      <c r="F65" t="str">
        <f>"2025-09-12 12:16:13"</f>
        <v>2025-09-12 12:16:13</v>
      </c>
      <c r="G65" t="str">
        <f>"2025-09-12 18:51:00"</f>
        <v>2025-09-12 18:51:00</v>
      </c>
      <c r="H65" t="str">
        <f>"2025-09-15 12:23:00"</f>
        <v>2025-09-15 12:23:00</v>
      </c>
      <c r="J65">
        <v>13336</v>
      </c>
      <c r="K65" t="s">
        <v>502</v>
      </c>
      <c r="L65" t="s">
        <v>70</v>
      </c>
      <c r="M65" t="s">
        <v>71</v>
      </c>
      <c r="N65" t="str">
        <f t="shared" si="0"/>
        <v>4622650805</v>
      </c>
      <c r="O65" t="s">
        <v>72</v>
      </c>
      <c r="P65" t="s">
        <v>73</v>
      </c>
      <c r="Q65" t="s">
        <v>74</v>
      </c>
      <c r="R65" t="s">
        <v>75</v>
      </c>
      <c r="S65" t="s">
        <v>76</v>
      </c>
      <c r="T65" t="s">
        <v>77</v>
      </c>
      <c r="U65">
        <v>36644</v>
      </c>
      <c r="V65" t="s">
        <v>78</v>
      </c>
      <c r="X65" t="s">
        <v>503</v>
      </c>
      <c r="Y65" t="s">
        <v>80</v>
      </c>
      <c r="Z65" t="s">
        <v>504</v>
      </c>
      <c r="AA65">
        <v>5517543039</v>
      </c>
      <c r="AB65" t="s">
        <v>505</v>
      </c>
      <c r="AD65" t="s">
        <v>506</v>
      </c>
      <c r="AE65" t="s">
        <v>84</v>
      </c>
      <c r="AF65" t="s">
        <v>85</v>
      </c>
      <c r="AG65" t="s">
        <v>77</v>
      </c>
      <c r="AH65">
        <v>11529</v>
      </c>
      <c r="AI65" t="s">
        <v>78</v>
      </c>
      <c r="AK65" t="s">
        <v>87</v>
      </c>
      <c r="AL65" t="s">
        <v>88</v>
      </c>
      <c r="AM65">
        <v>0.5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127</v>
      </c>
      <c r="BA65" t="s">
        <v>89</v>
      </c>
      <c r="BB65">
        <v>1387.78</v>
      </c>
      <c r="BC65">
        <v>1</v>
      </c>
      <c r="BD65">
        <v>38</v>
      </c>
      <c r="BE65">
        <v>25</v>
      </c>
      <c r="BF65">
        <v>1</v>
      </c>
      <c r="BG65" t="s">
        <v>90</v>
      </c>
      <c r="BH65" t="s">
        <v>91</v>
      </c>
      <c r="BI65">
        <v>127</v>
      </c>
      <c r="BJ65" t="s">
        <v>507</v>
      </c>
      <c r="BK65" t="s">
        <v>101</v>
      </c>
      <c r="BL65" t="s">
        <v>102</v>
      </c>
      <c r="BM65">
        <v>1</v>
      </c>
    </row>
    <row r="66" spans="1:65">
      <c r="A66" t="s">
        <v>508</v>
      </c>
      <c r="B66" t="str">
        <f>"2058709800610708112105"</f>
        <v>2058709800610708112105</v>
      </c>
      <c r="C66" t="s">
        <v>128</v>
      </c>
      <c r="D66" t="s">
        <v>67</v>
      </c>
      <c r="E66" t="s">
        <v>68</v>
      </c>
      <c r="F66" t="str">
        <f>"2025-09-12 12:14:07"</f>
        <v>2025-09-12 12:14:07</v>
      </c>
      <c r="G66" t="str">
        <f>"2025-09-12 18:50:00"</f>
        <v>2025-09-12 18:50:00</v>
      </c>
      <c r="H66" t="str">
        <f>"2025-09-17 14:15:00"</f>
        <v>2025-09-17 14:15:00</v>
      </c>
      <c r="J66">
        <v>13323</v>
      </c>
      <c r="K66" t="s">
        <v>509</v>
      </c>
      <c r="L66" t="s">
        <v>70</v>
      </c>
      <c r="M66" t="s">
        <v>71</v>
      </c>
      <c r="N66" t="str">
        <f t="shared" ref="N66:N105" si="7">"4622650805"</f>
        <v>4622650805</v>
      </c>
      <c r="O66" t="s">
        <v>72</v>
      </c>
      <c r="P66" t="s">
        <v>73</v>
      </c>
      <c r="Q66" t="s">
        <v>74</v>
      </c>
      <c r="R66" t="s">
        <v>75</v>
      </c>
      <c r="S66" t="s">
        <v>76</v>
      </c>
      <c r="T66" t="s">
        <v>77</v>
      </c>
      <c r="U66">
        <v>36644</v>
      </c>
      <c r="V66" t="s">
        <v>78</v>
      </c>
      <c r="X66" t="s">
        <v>510</v>
      </c>
      <c r="Y66" t="s">
        <v>80</v>
      </c>
      <c r="Z66" t="s">
        <v>511</v>
      </c>
      <c r="AA66">
        <v>5552521284</v>
      </c>
      <c r="AB66" t="s">
        <v>512</v>
      </c>
      <c r="AD66" t="s">
        <v>513</v>
      </c>
      <c r="AE66" t="s">
        <v>84</v>
      </c>
      <c r="AF66" t="s">
        <v>85</v>
      </c>
      <c r="AG66" t="s">
        <v>77</v>
      </c>
      <c r="AH66">
        <v>11700</v>
      </c>
      <c r="AI66" t="s">
        <v>78</v>
      </c>
      <c r="AK66" t="s">
        <v>87</v>
      </c>
      <c r="AL66" t="s">
        <v>88</v>
      </c>
      <c r="AM66">
        <v>0.5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127</v>
      </c>
      <c r="BA66" t="s">
        <v>89</v>
      </c>
      <c r="BB66">
        <v>0</v>
      </c>
      <c r="BC66">
        <v>1</v>
      </c>
      <c r="BD66">
        <v>38</v>
      </c>
      <c r="BE66">
        <v>25</v>
      </c>
      <c r="BF66">
        <v>1</v>
      </c>
      <c r="BG66" t="s">
        <v>90</v>
      </c>
      <c r="BH66" t="s">
        <v>91</v>
      </c>
      <c r="BI66">
        <v>127</v>
      </c>
      <c r="BJ66" t="s">
        <v>514</v>
      </c>
      <c r="BK66" t="s">
        <v>101</v>
      </c>
      <c r="BL66" t="s">
        <v>102</v>
      </c>
      <c r="BM66">
        <v>1</v>
      </c>
    </row>
    <row r="67" spans="1:65">
      <c r="A67" t="s">
        <v>515</v>
      </c>
      <c r="B67" t="str">
        <f>"8058709800610708112060"</f>
        <v>8058709800610708112060</v>
      </c>
      <c r="C67" t="s">
        <v>128</v>
      </c>
      <c r="D67" t="s">
        <v>67</v>
      </c>
      <c r="E67" t="s">
        <v>68</v>
      </c>
      <c r="F67" t="str">
        <f>"2025-09-12 12:10:15"</f>
        <v>2025-09-12 12:10:15</v>
      </c>
      <c r="G67" t="str">
        <f>"2025-09-12 18:50:00"</f>
        <v>2025-09-12 18:50:00</v>
      </c>
      <c r="H67" t="str">
        <f>"2025-09-15 14:01:00"</f>
        <v>2025-09-15 14:01:00</v>
      </c>
      <c r="J67">
        <v>13322</v>
      </c>
      <c r="K67" t="s">
        <v>516</v>
      </c>
      <c r="L67" t="s">
        <v>70</v>
      </c>
      <c r="M67" t="s">
        <v>71</v>
      </c>
      <c r="N67" t="str">
        <f t="shared" si="7"/>
        <v>4622650805</v>
      </c>
      <c r="O67" t="s">
        <v>72</v>
      </c>
      <c r="P67" t="s">
        <v>73</v>
      </c>
      <c r="Q67" t="s">
        <v>74</v>
      </c>
      <c r="R67" t="s">
        <v>75</v>
      </c>
      <c r="S67" t="s">
        <v>76</v>
      </c>
      <c r="T67" t="s">
        <v>77</v>
      </c>
      <c r="U67">
        <v>36644</v>
      </c>
      <c r="V67" t="s">
        <v>78</v>
      </c>
      <c r="X67" t="s">
        <v>517</v>
      </c>
      <c r="Y67" t="s">
        <v>80</v>
      </c>
      <c r="Z67" t="s">
        <v>518</v>
      </c>
      <c r="AA67">
        <v>3481023046</v>
      </c>
      <c r="AB67" t="s">
        <v>519</v>
      </c>
      <c r="AD67" t="s">
        <v>520</v>
      </c>
      <c r="AE67" t="s">
        <v>521</v>
      </c>
      <c r="AF67" t="s">
        <v>213</v>
      </c>
      <c r="AG67" t="s">
        <v>77</v>
      </c>
      <c r="AH67">
        <v>47180</v>
      </c>
      <c r="AI67" t="s">
        <v>78</v>
      </c>
      <c r="AK67" t="s">
        <v>87</v>
      </c>
      <c r="AL67" t="s">
        <v>88</v>
      </c>
      <c r="AM67">
        <v>0.5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127</v>
      </c>
      <c r="BA67" t="s">
        <v>89</v>
      </c>
      <c r="BB67">
        <v>497.83</v>
      </c>
      <c r="BC67">
        <v>1</v>
      </c>
      <c r="BD67">
        <v>38</v>
      </c>
      <c r="BE67">
        <v>25</v>
      </c>
      <c r="BF67">
        <v>1</v>
      </c>
      <c r="BG67" t="s">
        <v>90</v>
      </c>
      <c r="BH67" t="s">
        <v>91</v>
      </c>
      <c r="BI67">
        <v>127</v>
      </c>
      <c r="BJ67" t="s">
        <v>522</v>
      </c>
      <c r="BK67" t="s">
        <v>101</v>
      </c>
      <c r="BL67" t="s">
        <v>102</v>
      </c>
      <c r="BM67">
        <v>1</v>
      </c>
    </row>
    <row r="68" spans="1:65">
      <c r="A68" t="s">
        <v>523</v>
      </c>
      <c r="B68" t="str">
        <f>"9806107555"</f>
        <v>9806107555</v>
      </c>
      <c r="C68" t="s">
        <v>128</v>
      </c>
      <c r="D68" t="s">
        <v>216</v>
      </c>
      <c r="E68" t="s">
        <v>129</v>
      </c>
      <c r="F68" t="str">
        <f>"2025-09-12 11:34:01"</f>
        <v>2025-09-12 11:34:01</v>
      </c>
      <c r="G68" t="str">
        <f>"2025-09-12 21:16:30"</f>
        <v>2025-09-12 21:16:30</v>
      </c>
      <c r="H68" t="str">
        <f>"2025-09-15 09:46:26"</f>
        <v>2025-09-15 09:46:26</v>
      </c>
      <c r="J68">
        <v>13319</v>
      </c>
      <c r="K68" t="s">
        <v>524</v>
      </c>
      <c r="L68" t="s">
        <v>70</v>
      </c>
      <c r="M68" t="s">
        <v>71</v>
      </c>
      <c r="N68" t="str">
        <f t="shared" si="7"/>
        <v>4622650805</v>
      </c>
      <c r="O68" t="s">
        <v>72</v>
      </c>
      <c r="P68" t="s">
        <v>73</v>
      </c>
      <c r="Q68" t="s">
        <v>74</v>
      </c>
      <c r="R68" t="s">
        <v>75</v>
      </c>
      <c r="S68" t="s">
        <v>76</v>
      </c>
      <c r="T68" t="s">
        <v>77</v>
      </c>
      <c r="U68">
        <v>36644</v>
      </c>
      <c r="V68" t="s">
        <v>220</v>
      </c>
      <c r="X68" t="s">
        <v>525</v>
      </c>
      <c r="Y68" t="s">
        <v>80</v>
      </c>
      <c r="Z68" t="s">
        <v>526</v>
      </c>
      <c r="AA68">
        <v>5585857702</v>
      </c>
      <c r="AB68" t="s">
        <v>527</v>
      </c>
      <c r="AD68" t="s">
        <v>345</v>
      </c>
      <c r="AE68" t="s">
        <v>84</v>
      </c>
      <c r="AF68" t="s">
        <v>85</v>
      </c>
      <c r="AG68" t="s">
        <v>77</v>
      </c>
      <c r="AH68" s="1" t="s">
        <v>346</v>
      </c>
      <c r="AK68" t="s">
        <v>87</v>
      </c>
      <c r="AL68" t="s">
        <v>88</v>
      </c>
      <c r="AM68">
        <v>20.96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118.32</v>
      </c>
      <c r="AZ68">
        <v>598</v>
      </c>
      <c r="BA68" t="s">
        <v>89</v>
      </c>
      <c r="BB68">
        <v>55214.34</v>
      </c>
      <c r="BC68">
        <v>1</v>
      </c>
      <c r="BD68">
        <v>50</v>
      </c>
      <c r="BE68">
        <v>36</v>
      </c>
      <c r="BF68">
        <v>31</v>
      </c>
      <c r="BG68" t="s">
        <v>90</v>
      </c>
      <c r="BH68" t="s">
        <v>91</v>
      </c>
      <c r="BI68">
        <v>716.32</v>
      </c>
      <c r="BJ68" t="s">
        <v>528</v>
      </c>
      <c r="BK68" t="s">
        <v>101</v>
      </c>
      <c r="BL68" t="s">
        <v>102</v>
      </c>
      <c r="BM68">
        <v>2</v>
      </c>
    </row>
    <row r="69" spans="1:65">
      <c r="A69" t="s">
        <v>523</v>
      </c>
      <c r="B69" t="str">
        <f>"9806107555"</f>
        <v>9806107555</v>
      </c>
      <c r="C69" t="s">
        <v>128</v>
      </c>
      <c r="D69" t="s">
        <v>216</v>
      </c>
      <c r="E69" t="s">
        <v>129</v>
      </c>
      <c r="F69" t="str">
        <f>"2025-09-12 11:34:01"</f>
        <v>2025-09-12 11:34:01</v>
      </c>
      <c r="G69" t="str">
        <f>"2025-09-12 21:16:30"</f>
        <v>2025-09-12 21:16:30</v>
      </c>
      <c r="H69" t="str">
        <f>"2025-09-15 09:46:26"</f>
        <v>2025-09-15 09:46:26</v>
      </c>
      <c r="J69">
        <v>13319</v>
      </c>
      <c r="K69" t="s">
        <v>524</v>
      </c>
      <c r="L69" t="s">
        <v>70</v>
      </c>
      <c r="M69" t="s">
        <v>71</v>
      </c>
      <c r="N69" t="str">
        <f t="shared" si="7"/>
        <v>4622650805</v>
      </c>
      <c r="O69" t="s">
        <v>72</v>
      </c>
      <c r="P69" t="s">
        <v>73</v>
      </c>
      <c r="Q69" t="s">
        <v>74</v>
      </c>
      <c r="R69" t="s">
        <v>75</v>
      </c>
      <c r="S69" t="s">
        <v>76</v>
      </c>
      <c r="T69" t="s">
        <v>77</v>
      </c>
      <c r="U69">
        <v>36644</v>
      </c>
      <c r="V69" t="s">
        <v>220</v>
      </c>
      <c r="X69" t="s">
        <v>525</v>
      </c>
      <c r="Y69" t="s">
        <v>80</v>
      </c>
      <c r="Z69" t="s">
        <v>526</v>
      </c>
      <c r="AA69">
        <v>5585857702</v>
      </c>
      <c r="AB69" t="s">
        <v>527</v>
      </c>
      <c r="AD69" t="s">
        <v>345</v>
      </c>
      <c r="AE69" t="s">
        <v>84</v>
      </c>
      <c r="AF69" t="s">
        <v>85</v>
      </c>
      <c r="AG69" t="s">
        <v>77</v>
      </c>
      <c r="AH69" s="1" t="s">
        <v>346</v>
      </c>
      <c r="AK69" t="s">
        <v>87</v>
      </c>
      <c r="AL69" t="s">
        <v>88</v>
      </c>
      <c r="AM69">
        <v>20.96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118.32</v>
      </c>
      <c r="AZ69">
        <v>598</v>
      </c>
      <c r="BA69" t="s">
        <v>89</v>
      </c>
      <c r="BB69">
        <v>0</v>
      </c>
      <c r="BC69">
        <v>1</v>
      </c>
      <c r="BD69">
        <v>40</v>
      </c>
      <c r="BE69">
        <v>35</v>
      </c>
      <c r="BF69">
        <v>35</v>
      </c>
      <c r="BG69" t="s">
        <v>90</v>
      </c>
      <c r="BH69" t="s">
        <v>91</v>
      </c>
      <c r="BI69">
        <v>716.32</v>
      </c>
      <c r="BJ69" t="s">
        <v>528</v>
      </c>
      <c r="BK69" t="s">
        <v>101</v>
      </c>
      <c r="BL69" t="s">
        <v>102</v>
      </c>
      <c r="BM69">
        <v>2</v>
      </c>
    </row>
    <row r="70" spans="1:65">
      <c r="A70" t="s">
        <v>529</v>
      </c>
      <c r="B70" t="str">
        <f t="shared" ref="B70:B73" si="8">"5799128790"</f>
        <v>5799128790</v>
      </c>
      <c r="C70" t="s">
        <v>128</v>
      </c>
      <c r="D70" t="s">
        <v>216</v>
      </c>
      <c r="E70" t="s">
        <v>68</v>
      </c>
      <c r="F70" t="str">
        <f t="shared" ref="F70:F73" si="9">"2025-09-11 12:58:13"</f>
        <v>2025-09-11 12:58:13</v>
      </c>
      <c r="G70" t="str">
        <f t="shared" ref="G70:G73" si="10">"2025-09-11 21:08:55"</f>
        <v>2025-09-11 21:08:55</v>
      </c>
      <c r="H70" t="str">
        <f t="shared" ref="H70:H73" si="11">"2025-09-12 12:29:16"</f>
        <v>2025-09-12 12:29:16</v>
      </c>
      <c r="J70">
        <v>13317</v>
      </c>
      <c r="K70" t="s">
        <v>530</v>
      </c>
      <c r="L70" t="s">
        <v>70</v>
      </c>
      <c r="M70" t="s">
        <v>71</v>
      </c>
      <c r="N70" t="str">
        <f t="shared" si="7"/>
        <v>4622650805</v>
      </c>
      <c r="O70" t="s">
        <v>72</v>
      </c>
      <c r="P70" t="s">
        <v>73</v>
      </c>
      <c r="Q70" t="s">
        <v>74</v>
      </c>
      <c r="R70" t="s">
        <v>75</v>
      </c>
      <c r="S70" t="s">
        <v>76</v>
      </c>
      <c r="T70" t="s">
        <v>77</v>
      </c>
      <c r="U70">
        <v>36644</v>
      </c>
      <c r="V70" t="s">
        <v>220</v>
      </c>
      <c r="X70" t="s">
        <v>79</v>
      </c>
      <c r="Y70" t="s">
        <v>80</v>
      </c>
      <c r="Z70" t="s">
        <v>81</v>
      </c>
      <c r="AA70">
        <v>5578482613</v>
      </c>
      <c r="AB70" t="s">
        <v>82</v>
      </c>
      <c r="AD70" t="s">
        <v>83</v>
      </c>
      <c r="AE70" t="s">
        <v>84</v>
      </c>
      <c r="AF70" t="s">
        <v>85</v>
      </c>
      <c r="AG70" t="s">
        <v>77</v>
      </c>
      <c r="AH70" s="1" t="s">
        <v>86</v>
      </c>
      <c r="AK70" t="s">
        <v>87</v>
      </c>
      <c r="AL70" t="s">
        <v>88</v>
      </c>
      <c r="AM70">
        <v>31.93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118.32</v>
      </c>
      <c r="AZ70">
        <v>1515</v>
      </c>
      <c r="BA70" t="s">
        <v>89</v>
      </c>
      <c r="BB70">
        <v>0</v>
      </c>
      <c r="BC70">
        <v>1</v>
      </c>
      <c r="BD70">
        <v>40</v>
      </c>
      <c r="BE70">
        <v>35</v>
      </c>
      <c r="BF70">
        <v>35</v>
      </c>
      <c r="BG70" t="s">
        <v>90</v>
      </c>
      <c r="BH70" t="s">
        <v>91</v>
      </c>
      <c r="BI70">
        <v>1633.32</v>
      </c>
      <c r="BJ70" t="s">
        <v>531</v>
      </c>
      <c r="BK70" t="s">
        <v>101</v>
      </c>
      <c r="BL70" t="s">
        <v>102</v>
      </c>
      <c r="BM70">
        <v>4</v>
      </c>
    </row>
    <row r="71" spans="1:65">
      <c r="A71" t="s">
        <v>529</v>
      </c>
      <c r="B71" t="str">
        <f t="shared" si="8"/>
        <v>5799128790</v>
      </c>
      <c r="C71" t="s">
        <v>128</v>
      </c>
      <c r="D71" t="s">
        <v>216</v>
      </c>
      <c r="E71" t="s">
        <v>68</v>
      </c>
      <c r="F71" t="str">
        <f t="shared" si="9"/>
        <v>2025-09-11 12:58:13</v>
      </c>
      <c r="G71" t="str">
        <f t="shared" si="10"/>
        <v>2025-09-11 21:08:55</v>
      </c>
      <c r="H71" t="str">
        <f t="shared" si="11"/>
        <v>2025-09-12 12:29:16</v>
      </c>
      <c r="J71">
        <v>13317</v>
      </c>
      <c r="K71" t="s">
        <v>530</v>
      </c>
      <c r="L71" t="s">
        <v>70</v>
      </c>
      <c r="M71" t="s">
        <v>71</v>
      </c>
      <c r="N71" t="str">
        <f t="shared" si="7"/>
        <v>4622650805</v>
      </c>
      <c r="O71" t="s">
        <v>72</v>
      </c>
      <c r="P71" t="s">
        <v>73</v>
      </c>
      <c r="Q71" t="s">
        <v>74</v>
      </c>
      <c r="R71" t="s">
        <v>75</v>
      </c>
      <c r="S71" t="s">
        <v>76</v>
      </c>
      <c r="T71" t="s">
        <v>77</v>
      </c>
      <c r="U71">
        <v>36644</v>
      </c>
      <c r="V71" t="s">
        <v>220</v>
      </c>
      <c r="X71" t="s">
        <v>79</v>
      </c>
      <c r="Y71" t="s">
        <v>80</v>
      </c>
      <c r="Z71" t="s">
        <v>81</v>
      </c>
      <c r="AA71">
        <v>5578482613</v>
      </c>
      <c r="AB71" t="s">
        <v>82</v>
      </c>
      <c r="AD71" t="s">
        <v>83</v>
      </c>
      <c r="AE71" t="s">
        <v>84</v>
      </c>
      <c r="AF71" t="s">
        <v>85</v>
      </c>
      <c r="AG71" t="s">
        <v>77</v>
      </c>
      <c r="AH71" s="1" t="s">
        <v>86</v>
      </c>
      <c r="AK71" t="s">
        <v>87</v>
      </c>
      <c r="AL71" t="s">
        <v>88</v>
      </c>
      <c r="AM71">
        <v>31.93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118.32</v>
      </c>
      <c r="AZ71">
        <v>1515</v>
      </c>
      <c r="BA71" t="s">
        <v>89</v>
      </c>
      <c r="BB71">
        <v>0</v>
      </c>
      <c r="BC71">
        <v>1</v>
      </c>
      <c r="BD71">
        <v>38</v>
      </c>
      <c r="BE71">
        <v>26</v>
      </c>
      <c r="BF71">
        <v>20</v>
      </c>
      <c r="BG71" t="s">
        <v>90</v>
      </c>
      <c r="BH71" t="s">
        <v>91</v>
      </c>
      <c r="BI71">
        <v>1633.32</v>
      </c>
      <c r="BJ71" t="s">
        <v>531</v>
      </c>
      <c r="BK71" t="s">
        <v>101</v>
      </c>
      <c r="BL71" t="s">
        <v>102</v>
      </c>
      <c r="BM71">
        <v>4</v>
      </c>
    </row>
    <row r="72" spans="1:65">
      <c r="A72" t="s">
        <v>529</v>
      </c>
      <c r="B72" t="str">
        <f t="shared" si="8"/>
        <v>5799128790</v>
      </c>
      <c r="C72" t="s">
        <v>128</v>
      </c>
      <c r="D72" t="s">
        <v>216</v>
      </c>
      <c r="E72" t="s">
        <v>68</v>
      </c>
      <c r="F72" t="str">
        <f t="shared" si="9"/>
        <v>2025-09-11 12:58:13</v>
      </c>
      <c r="G72" t="str">
        <f t="shared" si="10"/>
        <v>2025-09-11 21:08:55</v>
      </c>
      <c r="H72" t="str">
        <f t="shared" si="11"/>
        <v>2025-09-12 12:29:16</v>
      </c>
      <c r="J72">
        <v>13317</v>
      </c>
      <c r="K72" t="s">
        <v>530</v>
      </c>
      <c r="L72" t="s">
        <v>70</v>
      </c>
      <c r="M72" t="s">
        <v>71</v>
      </c>
      <c r="N72" t="str">
        <f t="shared" si="7"/>
        <v>4622650805</v>
      </c>
      <c r="O72" t="s">
        <v>72</v>
      </c>
      <c r="P72" t="s">
        <v>73</v>
      </c>
      <c r="Q72" t="s">
        <v>74</v>
      </c>
      <c r="R72" t="s">
        <v>75</v>
      </c>
      <c r="S72" t="s">
        <v>76</v>
      </c>
      <c r="T72" t="s">
        <v>77</v>
      </c>
      <c r="U72">
        <v>36644</v>
      </c>
      <c r="V72" t="s">
        <v>220</v>
      </c>
      <c r="X72" t="s">
        <v>79</v>
      </c>
      <c r="Y72" t="s">
        <v>80</v>
      </c>
      <c r="Z72" t="s">
        <v>81</v>
      </c>
      <c r="AA72">
        <v>5578482613</v>
      </c>
      <c r="AB72" t="s">
        <v>82</v>
      </c>
      <c r="AD72" t="s">
        <v>83</v>
      </c>
      <c r="AE72" t="s">
        <v>84</v>
      </c>
      <c r="AF72" t="s">
        <v>85</v>
      </c>
      <c r="AG72" t="s">
        <v>77</v>
      </c>
      <c r="AH72" s="1" t="s">
        <v>86</v>
      </c>
      <c r="AK72" t="s">
        <v>87</v>
      </c>
      <c r="AL72" t="s">
        <v>88</v>
      </c>
      <c r="AM72">
        <v>31.93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118.32</v>
      </c>
      <c r="AZ72">
        <v>1515</v>
      </c>
      <c r="BA72" t="s">
        <v>89</v>
      </c>
      <c r="BB72">
        <v>0</v>
      </c>
      <c r="BC72">
        <v>1</v>
      </c>
      <c r="BD72">
        <v>40</v>
      </c>
      <c r="BE72">
        <v>32</v>
      </c>
      <c r="BF72">
        <v>31</v>
      </c>
      <c r="BG72" t="s">
        <v>90</v>
      </c>
      <c r="BH72" t="s">
        <v>91</v>
      </c>
      <c r="BI72">
        <v>1633.32</v>
      </c>
      <c r="BJ72" t="s">
        <v>531</v>
      </c>
      <c r="BK72" t="s">
        <v>101</v>
      </c>
      <c r="BL72" t="s">
        <v>102</v>
      </c>
      <c r="BM72">
        <v>4</v>
      </c>
    </row>
    <row r="73" spans="1:65">
      <c r="A73" t="s">
        <v>529</v>
      </c>
      <c r="B73" t="str">
        <f t="shared" si="8"/>
        <v>5799128790</v>
      </c>
      <c r="C73" t="s">
        <v>128</v>
      </c>
      <c r="D73" t="s">
        <v>216</v>
      </c>
      <c r="E73" t="s">
        <v>68</v>
      </c>
      <c r="F73" t="str">
        <f t="shared" si="9"/>
        <v>2025-09-11 12:58:13</v>
      </c>
      <c r="G73" t="str">
        <f t="shared" si="10"/>
        <v>2025-09-11 21:08:55</v>
      </c>
      <c r="H73" t="str">
        <f t="shared" si="11"/>
        <v>2025-09-12 12:29:16</v>
      </c>
      <c r="J73">
        <v>13317</v>
      </c>
      <c r="K73" t="s">
        <v>530</v>
      </c>
      <c r="L73" t="s">
        <v>70</v>
      </c>
      <c r="M73" t="s">
        <v>71</v>
      </c>
      <c r="N73" t="str">
        <f t="shared" si="7"/>
        <v>4622650805</v>
      </c>
      <c r="O73" t="s">
        <v>72</v>
      </c>
      <c r="P73" t="s">
        <v>73</v>
      </c>
      <c r="Q73" t="s">
        <v>74</v>
      </c>
      <c r="R73" t="s">
        <v>75</v>
      </c>
      <c r="S73" t="s">
        <v>76</v>
      </c>
      <c r="T73" t="s">
        <v>77</v>
      </c>
      <c r="U73">
        <v>36644</v>
      </c>
      <c r="V73" t="s">
        <v>220</v>
      </c>
      <c r="X73" t="s">
        <v>79</v>
      </c>
      <c r="Y73" t="s">
        <v>80</v>
      </c>
      <c r="Z73" t="s">
        <v>81</v>
      </c>
      <c r="AA73">
        <v>5578482613</v>
      </c>
      <c r="AB73" t="s">
        <v>82</v>
      </c>
      <c r="AD73" t="s">
        <v>83</v>
      </c>
      <c r="AE73" t="s">
        <v>84</v>
      </c>
      <c r="AF73" t="s">
        <v>85</v>
      </c>
      <c r="AG73" t="s">
        <v>77</v>
      </c>
      <c r="AH73" s="1" t="s">
        <v>86</v>
      </c>
      <c r="AK73" t="s">
        <v>87</v>
      </c>
      <c r="AL73" t="s">
        <v>88</v>
      </c>
      <c r="AM73">
        <v>31.93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118.32</v>
      </c>
      <c r="AZ73">
        <v>1515</v>
      </c>
      <c r="BA73" t="s">
        <v>89</v>
      </c>
      <c r="BB73">
        <v>0</v>
      </c>
      <c r="BC73">
        <v>1</v>
      </c>
      <c r="BD73">
        <v>40</v>
      </c>
      <c r="BE73">
        <v>35</v>
      </c>
      <c r="BF73">
        <v>35</v>
      </c>
      <c r="BG73" t="s">
        <v>90</v>
      </c>
      <c r="BH73" t="s">
        <v>91</v>
      </c>
      <c r="BI73">
        <v>1633.32</v>
      </c>
      <c r="BJ73" t="s">
        <v>531</v>
      </c>
      <c r="BK73" t="s">
        <v>101</v>
      </c>
      <c r="BL73" t="s">
        <v>102</v>
      </c>
      <c r="BM73">
        <v>4</v>
      </c>
    </row>
    <row r="74" spans="1:65">
      <c r="A74" t="s">
        <v>532</v>
      </c>
      <c r="B74" t="str">
        <f>"5018709800610605585420"</f>
        <v>5018709800610605585420</v>
      </c>
      <c r="C74" t="s">
        <v>128</v>
      </c>
      <c r="D74" t="s">
        <v>67</v>
      </c>
      <c r="E74" t="s">
        <v>129</v>
      </c>
      <c r="F74" t="str">
        <f>"2025-09-10 16:39:30"</f>
        <v>2025-09-10 16:39:30</v>
      </c>
      <c r="G74" t="str">
        <f>"2025-09-10 19:23:00"</f>
        <v>2025-09-10 19:23:00</v>
      </c>
      <c r="H74" t="str">
        <f>"2025-09-11 15:16:00"</f>
        <v>2025-09-11 15:16:00</v>
      </c>
      <c r="J74">
        <v>13318</v>
      </c>
      <c r="K74" t="s">
        <v>533</v>
      </c>
      <c r="L74" t="s">
        <v>70</v>
      </c>
      <c r="M74" t="s">
        <v>71</v>
      </c>
      <c r="N74" t="str">
        <f t="shared" si="7"/>
        <v>4622650805</v>
      </c>
      <c r="O74" t="s">
        <v>72</v>
      </c>
      <c r="P74" t="s">
        <v>73</v>
      </c>
      <c r="Q74" t="s">
        <v>74</v>
      </c>
      <c r="R74" t="s">
        <v>75</v>
      </c>
      <c r="S74" t="s">
        <v>76</v>
      </c>
      <c r="T74" t="s">
        <v>77</v>
      </c>
      <c r="U74">
        <v>36644</v>
      </c>
      <c r="V74" t="s">
        <v>78</v>
      </c>
      <c r="X74" t="s">
        <v>534</v>
      </c>
      <c r="Y74" t="s">
        <v>80</v>
      </c>
      <c r="Z74" t="s">
        <v>535</v>
      </c>
      <c r="AA74">
        <v>8119080161</v>
      </c>
      <c r="AB74" t="s">
        <v>536</v>
      </c>
      <c r="AD74" t="s">
        <v>537</v>
      </c>
      <c r="AE74" t="s">
        <v>267</v>
      </c>
      <c r="AF74" t="s">
        <v>268</v>
      </c>
      <c r="AG74" t="s">
        <v>77</v>
      </c>
      <c r="AH74">
        <v>64800</v>
      </c>
      <c r="AI74" t="s">
        <v>78</v>
      </c>
      <c r="AK74" t="s">
        <v>87</v>
      </c>
      <c r="AL74" t="s">
        <v>88</v>
      </c>
      <c r="AM74">
        <v>4.3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251</v>
      </c>
      <c r="BA74" t="s">
        <v>538</v>
      </c>
      <c r="BB74">
        <v>1155.55</v>
      </c>
      <c r="BC74">
        <v>1</v>
      </c>
      <c r="BD74">
        <v>30</v>
      </c>
      <c r="BE74">
        <v>25</v>
      </c>
      <c r="BF74">
        <v>20</v>
      </c>
      <c r="BG74" t="s">
        <v>90</v>
      </c>
      <c r="BH74" t="s">
        <v>91</v>
      </c>
      <c r="BI74">
        <v>251</v>
      </c>
      <c r="BJ74" t="s">
        <v>539</v>
      </c>
      <c r="BK74" t="s">
        <v>101</v>
      </c>
      <c r="BL74" t="s">
        <v>102</v>
      </c>
      <c r="BM74">
        <v>1</v>
      </c>
    </row>
    <row r="75" spans="1:65">
      <c r="A75" t="s">
        <v>540</v>
      </c>
      <c r="B75" t="str">
        <f>"7058709800610708101284"</f>
        <v>7058709800610708101284</v>
      </c>
      <c r="C75" t="s">
        <v>113</v>
      </c>
      <c r="D75" t="s">
        <v>67</v>
      </c>
      <c r="E75" t="s">
        <v>68</v>
      </c>
      <c r="F75" t="str">
        <f>"2025-09-10 14:35:56"</f>
        <v>2025-09-10 14:35:56</v>
      </c>
      <c r="K75" t="s">
        <v>160</v>
      </c>
      <c r="L75" t="s">
        <v>70</v>
      </c>
      <c r="M75" t="s">
        <v>71</v>
      </c>
      <c r="N75" t="str">
        <f t="shared" si="7"/>
        <v>4622650805</v>
      </c>
      <c r="O75" t="s">
        <v>72</v>
      </c>
      <c r="P75" t="s">
        <v>73</v>
      </c>
      <c r="Q75" t="s">
        <v>74</v>
      </c>
      <c r="R75" t="s">
        <v>75</v>
      </c>
      <c r="S75" t="s">
        <v>76</v>
      </c>
      <c r="T75" t="s">
        <v>77</v>
      </c>
      <c r="U75">
        <v>36644</v>
      </c>
      <c r="V75" t="s">
        <v>78</v>
      </c>
      <c r="X75" t="s">
        <v>541</v>
      </c>
      <c r="Y75" t="s">
        <v>541</v>
      </c>
      <c r="Z75" t="s">
        <v>542</v>
      </c>
      <c r="AA75">
        <v>5578482613</v>
      </c>
      <c r="AB75" t="s">
        <v>543</v>
      </c>
      <c r="AC75" t="s">
        <v>543</v>
      </c>
      <c r="AD75" t="s">
        <v>83</v>
      </c>
      <c r="AE75" t="s">
        <v>84</v>
      </c>
      <c r="AF75" t="s">
        <v>85</v>
      </c>
      <c r="AG75" t="s">
        <v>77</v>
      </c>
      <c r="AH75" s="1" t="s">
        <v>86</v>
      </c>
      <c r="AI75" t="s">
        <v>78</v>
      </c>
      <c r="AK75" t="s">
        <v>87</v>
      </c>
      <c r="AL75" t="s">
        <v>114</v>
      </c>
      <c r="AM75">
        <v>3.95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143</v>
      </c>
      <c r="BA75" t="s">
        <v>89</v>
      </c>
      <c r="BB75">
        <v>0</v>
      </c>
      <c r="BC75">
        <v>1</v>
      </c>
      <c r="BD75">
        <v>38</v>
      </c>
      <c r="BE75">
        <v>26</v>
      </c>
      <c r="BF75">
        <v>20</v>
      </c>
      <c r="BG75" t="s">
        <v>90</v>
      </c>
      <c r="BH75" t="s">
        <v>91</v>
      </c>
      <c r="BI75">
        <v>143</v>
      </c>
      <c r="BJ75" t="s">
        <v>544</v>
      </c>
      <c r="BK75" t="s">
        <v>93</v>
      </c>
      <c r="BL75" t="s">
        <v>94</v>
      </c>
      <c r="BM75">
        <v>1</v>
      </c>
    </row>
    <row r="76" spans="1:65">
      <c r="A76" t="s">
        <v>545</v>
      </c>
      <c r="B76" t="str">
        <f>"9058709800610708101283"</f>
        <v>9058709800610708101283</v>
      </c>
      <c r="C76" t="s">
        <v>113</v>
      </c>
      <c r="D76" t="s">
        <v>67</v>
      </c>
      <c r="E76" t="s">
        <v>68</v>
      </c>
      <c r="F76" t="str">
        <f>"2025-09-10 14:35:54"</f>
        <v>2025-09-10 14:35:54</v>
      </c>
      <c r="K76" t="s">
        <v>160</v>
      </c>
      <c r="L76" t="s">
        <v>70</v>
      </c>
      <c r="M76" t="s">
        <v>71</v>
      </c>
      <c r="N76" t="str">
        <f t="shared" si="7"/>
        <v>4622650805</v>
      </c>
      <c r="O76" t="s">
        <v>72</v>
      </c>
      <c r="P76" t="s">
        <v>73</v>
      </c>
      <c r="Q76" t="s">
        <v>74</v>
      </c>
      <c r="R76" t="s">
        <v>75</v>
      </c>
      <c r="S76" t="s">
        <v>76</v>
      </c>
      <c r="T76" t="s">
        <v>77</v>
      </c>
      <c r="U76">
        <v>36644</v>
      </c>
      <c r="V76" t="s">
        <v>78</v>
      </c>
      <c r="X76" t="s">
        <v>541</v>
      </c>
      <c r="Y76" t="s">
        <v>541</v>
      </c>
      <c r="Z76" t="s">
        <v>542</v>
      </c>
      <c r="AA76">
        <v>5578482613</v>
      </c>
      <c r="AB76" t="s">
        <v>543</v>
      </c>
      <c r="AC76" t="s">
        <v>543</v>
      </c>
      <c r="AD76" t="s">
        <v>83</v>
      </c>
      <c r="AE76" t="s">
        <v>84</v>
      </c>
      <c r="AF76" t="s">
        <v>85</v>
      </c>
      <c r="AG76" t="s">
        <v>77</v>
      </c>
      <c r="AH76" s="1" t="s">
        <v>86</v>
      </c>
      <c r="AI76" t="s">
        <v>78</v>
      </c>
      <c r="AK76" t="s">
        <v>87</v>
      </c>
      <c r="AL76" t="s">
        <v>114</v>
      </c>
      <c r="AM76">
        <v>10.24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182</v>
      </c>
      <c r="BA76" t="s">
        <v>89</v>
      </c>
      <c r="BB76">
        <v>0</v>
      </c>
      <c r="BC76">
        <v>1</v>
      </c>
      <c r="BD76">
        <v>40</v>
      </c>
      <c r="BE76">
        <v>35</v>
      </c>
      <c r="BF76">
        <v>35</v>
      </c>
      <c r="BG76" t="s">
        <v>90</v>
      </c>
      <c r="BH76" t="s">
        <v>91</v>
      </c>
      <c r="BI76">
        <v>182</v>
      </c>
      <c r="BJ76" t="s">
        <v>546</v>
      </c>
      <c r="BK76" t="s">
        <v>93</v>
      </c>
      <c r="BL76" t="s">
        <v>94</v>
      </c>
      <c r="BM76">
        <v>1</v>
      </c>
    </row>
    <row r="77" spans="1:65">
      <c r="A77" t="s">
        <v>547</v>
      </c>
      <c r="B77" t="str">
        <f>"5058709800610708101280"</f>
        <v>5058709800610708101280</v>
      </c>
      <c r="C77" t="s">
        <v>113</v>
      </c>
      <c r="D77" t="s">
        <v>67</v>
      </c>
      <c r="E77" t="s">
        <v>68</v>
      </c>
      <c r="F77" t="str">
        <f>"2025-09-10 14:35:50"</f>
        <v>2025-09-10 14:35:50</v>
      </c>
      <c r="K77" t="s">
        <v>160</v>
      </c>
      <c r="L77" t="s">
        <v>70</v>
      </c>
      <c r="M77" t="s">
        <v>71</v>
      </c>
      <c r="N77" t="str">
        <f t="shared" si="7"/>
        <v>4622650805</v>
      </c>
      <c r="O77" t="s">
        <v>72</v>
      </c>
      <c r="P77" t="s">
        <v>73</v>
      </c>
      <c r="Q77" t="s">
        <v>74</v>
      </c>
      <c r="R77" t="s">
        <v>75</v>
      </c>
      <c r="S77" t="s">
        <v>76</v>
      </c>
      <c r="T77" t="s">
        <v>77</v>
      </c>
      <c r="U77">
        <v>36644</v>
      </c>
      <c r="V77" t="s">
        <v>78</v>
      </c>
      <c r="X77" t="s">
        <v>541</v>
      </c>
      <c r="Y77" t="s">
        <v>541</v>
      </c>
      <c r="Z77" t="s">
        <v>542</v>
      </c>
      <c r="AA77">
        <v>5578482613</v>
      </c>
      <c r="AB77" t="s">
        <v>543</v>
      </c>
      <c r="AC77" t="s">
        <v>543</v>
      </c>
      <c r="AD77" t="s">
        <v>83</v>
      </c>
      <c r="AE77" t="s">
        <v>84</v>
      </c>
      <c r="AF77" t="s">
        <v>85</v>
      </c>
      <c r="AG77" t="s">
        <v>77</v>
      </c>
      <c r="AH77" s="1" t="s">
        <v>86</v>
      </c>
      <c r="AI77" t="s">
        <v>78</v>
      </c>
      <c r="AK77" t="s">
        <v>87</v>
      </c>
      <c r="AL77" t="s">
        <v>114</v>
      </c>
      <c r="AM77">
        <v>8.71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171</v>
      </c>
      <c r="BA77" t="s">
        <v>89</v>
      </c>
      <c r="BB77">
        <v>0</v>
      </c>
      <c r="BC77">
        <v>1</v>
      </c>
      <c r="BD77">
        <v>40</v>
      </c>
      <c r="BE77">
        <v>33</v>
      </c>
      <c r="BF77">
        <v>33</v>
      </c>
      <c r="BG77" t="s">
        <v>90</v>
      </c>
      <c r="BH77" t="s">
        <v>91</v>
      </c>
      <c r="BI77">
        <v>171</v>
      </c>
      <c r="BJ77" t="s">
        <v>548</v>
      </c>
      <c r="BK77" t="s">
        <v>93</v>
      </c>
      <c r="BL77" t="s">
        <v>94</v>
      </c>
      <c r="BM77">
        <v>1</v>
      </c>
    </row>
    <row r="78" spans="1:65">
      <c r="A78" t="s">
        <v>549</v>
      </c>
      <c r="B78" t="str">
        <f>"0058709800610708101278"</f>
        <v>0058709800610708101278</v>
      </c>
      <c r="C78" t="s">
        <v>113</v>
      </c>
      <c r="D78" t="s">
        <v>67</v>
      </c>
      <c r="E78" t="s">
        <v>68</v>
      </c>
      <c r="F78" t="str">
        <f>"2025-09-10 14:35:44"</f>
        <v>2025-09-10 14:35:44</v>
      </c>
      <c r="K78" t="s">
        <v>160</v>
      </c>
      <c r="L78" t="s">
        <v>70</v>
      </c>
      <c r="M78" t="s">
        <v>71</v>
      </c>
      <c r="N78" t="str">
        <f t="shared" si="7"/>
        <v>4622650805</v>
      </c>
      <c r="O78" t="s">
        <v>72</v>
      </c>
      <c r="P78" t="s">
        <v>73</v>
      </c>
      <c r="Q78" t="s">
        <v>74</v>
      </c>
      <c r="R78" t="s">
        <v>75</v>
      </c>
      <c r="S78" t="s">
        <v>76</v>
      </c>
      <c r="T78" t="s">
        <v>77</v>
      </c>
      <c r="U78">
        <v>36644</v>
      </c>
      <c r="V78" t="s">
        <v>78</v>
      </c>
      <c r="X78" t="s">
        <v>541</v>
      </c>
      <c r="Y78" t="s">
        <v>541</v>
      </c>
      <c r="Z78" t="s">
        <v>542</v>
      </c>
      <c r="AA78">
        <v>5578482613</v>
      </c>
      <c r="AB78" t="s">
        <v>543</v>
      </c>
      <c r="AC78" t="s">
        <v>543</v>
      </c>
      <c r="AD78" t="s">
        <v>83</v>
      </c>
      <c r="AE78" t="s">
        <v>84</v>
      </c>
      <c r="AF78" t="s">
        <v>85</v>
      </c>
      <c r="AG78" t="s">
        <v>77</v>
      </c>
      <c r="AH78" s="1" t="s">
        <v>86</v>
      </c>
      <c r="AI78" t="s">
        <v>78</v>
      </c>
      <c r="AK78" t="s">
        <v>87</v>
      </c>
      <c r="AL78" t="s">
        <v>114</v>
      </c>
      <c r="AM78">
        <v>7.94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165</v>
      </c>
      <c r="BA78" t="s">
        <v>89</v>
      </c>
      <c r="BB78">
        <v>0</v>
      </c>
      <c r="BC78">
        <v>1</v>
      </c>
      <c r="BD78">
        <v>40</v>
      </c>
      <c r="BE78">
        <v>32</v>
      </c>
      <c r="BF78">
        <v>31</v>
      </c>
      <c r="BG78" t="s">
        <v>90</v>
      </c>
      <c r="BH78" t="s">
        <v>91</v>
      </c>
      <c r="BI78">
        <v>165</v>
      </c>
      <c r="BJ78" t="s">
        <v>550</v>
      </c>
      <c r="BK78" t="s">
        <v>93</v>
      </c>
      <c r="BL78" t="s">
        <v>94</v>
      </c>
      <c r="BM78">
        <v>1</v>
      </c>
    </row>
    <row r="79" spans="1:65">
      <c r="A79" t="s">
        <v>551</v>
      </c>
      <c r="B79" t="str">
        <f>"6469354205"</f>
        <v>6469354205</v>
      </c>
      <c r="C79" t="s">
        <v>66</v>
      </c>
      <c r="D79" t="s">
        <v>216</v>
      </c>
      <c r="E79" t="s">
        <v>217</v>
      </c>
      <c r="F79" t="str">
        <f>"2025-09-10 14:18:58"</f>
        <v>2025-09-10 14:18:58</v>
      </c>
      <c r="G79" t="str">
        <f>"2025-09-17 15:40:16"</f>
        <v>2025-09-17 15:40:16</v>
      </c>
      <c r="J79">
        <v>13299</v>
      </c>
      <c r="K79" t="s">
        <v>160</v>
      </c>
      <c r="L79" t="s">
        <v>70</v>
      </c>
      <c r="M79" t="s">
        <v>71</v>
      </c>
      <c r="N79" t="str">
        <f t="shared" si="7"/>
        <v>4622650805</v>
      </c>
      <c r="O79" t="s">
        <v>72</v>
      </c>
      <c r="P79" t="s">
        <v>73</v>
      </c>
      <c r="Q79" t="s">
        <v>74</v>
      </c>
      <c r="R79" t="s">
        <v>75</v>
      </c>
      <c r="S79" t="s">
        <v>76</v>
      </c>
      <c r="T79" t="s">
        <v>77</v>
      </c>
      <c r="U79">
        <v>36644</v>
      </c>
      <c r="V79" t="s">
        <v>220</v>
      </c>
      <c r="X79" t="s">
        <v>221</v>
      </c>
      <c r="Y79" t="s">
        <v>80</v>
      </c>
      <c r="Z79" t="s">
        <v>222</v>
      </c>
      <c r="AA79">
        <v>3175384643</v>
      </c>
      <c r="AB79" t="s">
        <v>418</v>
      </c>
      <c r="AE79" s="1" t="s">
        <v>224</v>
      </c>
      <c r="AF79" t="s">
        <v>225</v>
      </c>
      <c r="AG79" t="s">
        <v>226</v>
      </c>
      <c r="AH79" s="1" t="s">
        <v>224</v>
      </c>
      <c r="AI79">
        <v>3175384643</v>
      </c>
      <c r="AJ79" t="s">
        <v>552</v>
      </c>
      <c r="AK79" t="s">
        <v>87</v>
      </c>
      <c r="AL79" t="s">
        <v>88</v>
      </c>
      <c r="AM79">
        <v>0.5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545.1</v>
      </c>
      <c r="BA79" t="s">
        <v>89</v>
      </c>
      <c r="BB79">
        <v>4710.62</v>
      </c>
      <c r="BC79">
        <v>1</v>
      </c>
      <c r="BD79">
        <v>38</v>
      </c>
      <c r="BE79">
        <v>25</v>
      </c>
      <c r="BF79">
        <v>1</v>
      </c>
      <c r="BG79" t="s">
        <v>90</v>
      </c>
      <c r="BH79" t="s">
        <v>91</v>
      </c>
      <c r="BI79">
        <v>545.1</v>
      </c>
      <c r="BJ79" t="s">
        <v>553</v>
      </c>
      <c r="BK79" t="s">
        <v>101</v>
      </c>
      <c r="BL79" t="s">
        <v>102</v>
      </c>
      <c r="BM79">
        <v>1</v>
      </c>
    </row>
    <row r="80" spans="1:65">
      <c r="A80" t="s">
        <v>554</v>
      </c>
      <c r="B80" t="str">
        <f>"6058709800610708101114"</f>
        <v>6058709800610708101114</v>
      </c>
      <c r="C80" t="s">
        <v>113</v>
      </c>
      <c r="D80" t="s">
        <v>67</v>
      </c>
      <c r="E80" t="s">
        <v>68</v>
      </c>
      <c r="F80" t="str">
        <f>"2025-09-10 14:18:00"</f>
        <v>2025-09-10 14:18:00</v>
      </c>
      <c r="K80" t="s">
        <v>160</v>
      </c>
      <c r="L80" t="s">
        <v>70</v>
      </c>
      <c r="M80" t="s">
        <v>71</v>
      </c>
      <c r="N80" t="str">
        <f t="shared" si="7"/>
        <v>4622650805</v>
      </c>
      <c r="O80" t="s">
        <v>72</v>
      </c>
      <c r="P80" t="s">
        <v>73</v>
      </c>
      <c r="Q80" t="s">
        <v>74</v>
      </c>
      <c r="R80" t="s">
        <v>75</v>
      </c>
      <c r="S80" t="s">
        <v>76</v>
      </c>
      <c r="T80" t="s">
        <v>77</v>
      </c>
      <c r="U80">
        <v>36644</v>
      </c>
      <c r="V80" t="s">
        <v>78</v>
      </c>
      <c r="X80" t="s">
        <v>555</v>
      </c>
      <c r="Y80" t="s">
        <v>556</v>
      </c>
      <c r="Z80" t="s">
        <v>542</v>
      </c>
      <c r="AA80">
        <v>8114480000</v>
      </c>
      <c r="AB80" t="s">
        <v>557</v>
      </c>
      <c r="AC80" t="s">
        <v>557</v>
      </c>
      <c r="AD80" t="s">
        <v>537</v>
      </c>
      <c r="AE80" t="s">
        <v>267</v>
      </c>
      <c r="AF80" t="s">
        <v>268</v>
      </c>
      <c r="AG80" t="s">
        <v>77</v>
      </c>
      <c r="AH80">
        <v>64800</v>
      </c>
      <c r="AI80" t="s">
        <v>78</v>
      </c>
      <c r="AK80" t="s">
        <v>87</v>
      </c>
      <c r="AL80" t="s">
        <v>114</v>
      </c>
      <c r="AM80">
        <v>4.49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149</v>
      </c>
      <c r="BA80" t="s">
        <v>89</v>
      </c>
      <c r="BB80">
        <v>0</v>
      </c>
      <c r="BC80">
        <v>1</v>
      </c>
      <c r="BD80">
        <v>27</v>
      </c>
      <c r="BE80">
        <v>32</v>
      </c>
      <c r="BF80">
        <v>26</v>
      </c>
      <c r="BG80" t="s">
        <v>90</v>
      </c>
      <c r="BH80" t="s">
        <v>91</v>
      </c>
      <c r="BI80">
        <v>149</v>
      </c>
      <c r="BJ80" t="s">
        <v>558</v>
      </c>
      <c r="BK80" t="s">
        <v>93</v>
      </c>
      <c r="BL80" t="s">
        <v>94</v>
      </c>
      <c r="BM80">
        <v>1</v>
      </c>
    </row>
    <row r="81" spans="1:65">
      <c r="A81" t="s">
        <v>559</v>
      </c>
      <c r="B81" t="str">
        <f>"7058709800610708100916"</f>
        <v>7058709800610708100916</v>
      </c>
      <c r="C81" t="s">
        <v>560</v>
      </c>
      <c r="D81" t="s">
        <v>67</v>
      </c>
      <c r="E81" t="s">
        <v>68</v>
      </c>
      <c r="F81" t="str">
        <f>"2025-09-10 13:54:16"</f>
        <v>2025-09-10 13:54:16</v>
      </c>
      <c r="G81" t="str">
        <f t="shared" ref="G81:G85" si="12">"2025-09-11 15:17:00"</f>
        <v>2025-09-11 15:17:00</v>
      </c>
      <c r="J81">
        <v>13316</v>
      </c>
      <c r="K81" t="s">
        <v>561</v>
      </c>
      <c r="L81" t="s">
        <v>70</v>
      </c>
      <c r="M81" t="s">
        <v>71</v>
      </c>
      <c r="N81" t="str">
        <f t="shared" si="7"/>
        <v>4622650805</v>
      </c>
      <c r="O81" t="s">
        <v>72</v>
      </c>
      <c r="P81" t="s">
        <v>73</v>
      </c>
      <c r="Q81" t="s">
        <v>74</v>
      </c>
      <c r="R81" t="s">
        <v>75</v>
      </c>
      <c r="S81" t="s">
        <v>76</v>
      </c>
      <c r="T81" t="s">
        <v>77</v>
      </c>
      <c r="U81">
        <v>36644</v>
      </c>
      <c r="V81" t="s">
        <v>78</v>
      </c>
      <c r="X81" t="s">
        <v>286</v>
      </c>
      <c r="Y81" t="s">
        <v>80</v>
      </c>
      <c r="Z81" t="s">
        <v>277</v>
      </c>
      <c r="AA81">
        <v>6624706042</v>
      </c>
      <c r="AB81" t="s">
        <v>485</v>
      </c>
      <c r="AD81" t="s">
        <v>280</v>
      </c>
      <c r="AE81" t="s">
        <v>281</v>
      </c>
      <c r="AF81" t="s">
        <v>282</v>
      </c>
      <c r="AG81" t="s">
        <v>77</v>
      </c>
      <c r="AH81">
        <v>83000</v>
      </c>
      <c r="AI81" t="s">
        <v>78</v>
      </c>
      <c r="AK81" t="s">
        <v>87</v>
      </c>
      <c r="AL81" t="s">
        <v>88</v>
      </c>
      <c r="AM81">
        <v>0.5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127</v>
      </c>
      <c r="BA81" t="s">
        <v>89</v>
      </c>
      <c r="BB81">
        <v>3306.17</v>
      </c>
      <c r="BC81">
        <v>1</v>
      </c>
      <c r="BD81">
        <v>38</v>
      </c>
      <c r="BE81">
        <v>25</v>
      </c>
      <c r="BF81">
        <v>1</v>
      </c>
      <c r="BG81" t="s">
        <v>90</v>
      </c>
      <c r="BH81" t="s">
        <v>91</v>
      </c>
      <c r="BI81">
        <v>127</v>
      </c>
      <c r="BJ81" t="s">
        <v>562</v>
      </c>
      <c r="BK81" t="s">
        <v>101</v>
      </c>
      <c r="BL81" t="s">
        <v>102</v>
      </c>
      <c r="BM81">
        <v>1</v>
      </c>
    </row>
    <row r="82" spans="1:65">
      <c r="A82" t="s">
        <v>563</v>
      </c>
      <c r="B82" t="str">
        <f>"9058709800610708100892"</f>
        <v>9058709800610708100892</v>
      </c>
      <c r="C82" t="s">
        <v>128</v>
      </c>
      <c r="D82" t="s">
        <v>67</v>
      </c>
      <c r="E82" t="s">
        <v>68</v>
      </c>
      <c r="F82" t="str">
        <f>"2025-09-10 13:52:13"</f>
        <v>2025-09-10 13:52:13</v>
      </c>
      <c r="G82" t="str">
        <f t="shared" si="12"/>
        <v>2025-09-11 15:17:00</v>
      </c>
      <c r="H82" t="str">
        <f>"2025-09-15 12:05:00"</f>
        <v>2025-09-15 12:05:00</v>
      </c>
      <c r="J82">
        <v>13306</v>
      </c>
      <c r="K82" t="s">
        <v>564</v>
      </c>
      <c r="L82" t="s">
        <v>70</v>
      </c>
      <c r="M82" t="s">
        <v>71</v>
      </c>
      <c r="N82" t="str">
        <f t="shared" si="7"/>
        <v>4622650805</v>
      </c>
      <c r="O82" t="s">
        <v>72</v>
      </c>
      <c r="P82" t="s">
        <v>73</v>
      </c>
      <c r="Q82" t="s">
        <v>74</v>
      </c>
      <c r="R82" t="s">
        <v>75</v>
      </c>
      <c r="S82" t="s">
        <v>76</v>
      </c>
      <c r="T82" t="s">
        <v>77</v>
      </c>
      <c r="U82">
        <v>36644</v>
      </c>
      <c r="V82" t="s">
        <v>78</v>
      </c>
      <c r="X82" t="s">
        <v>565</v>
      </c>
      <c r="Y82" t="s">
        <v>80</v>
      </c>
      <c r="Z82" t="s">
        <v>566</v>
      </c>
      <c r="AA82">
        <v>4622650805</v>
      </c>
      <c r="AB82" t="s">
        <v>567</v>
      </c>
      <c r="AC82" t="s">
        <v>568</v>
      </c>
      <c r="AD82" t="s">
        <v>569</v>
      </c>
      <c r="AE82" t="s">
        <v>84</v>
      </c>
      <c r="AF82" t="s">
        <v>85</v>
      </c>
      <c r="AG82" t="s">
        <v>77</v>
      </c>
      <c r="AH82">
        <v>11000</v>
      </c>
      <c r="AI82" t="s">
        <v>78</v>
      </c>
      <c r="AK82" t="s">
        <v>87</v>
      </c>
      <c r="AL82" t="s">
        <v>88</v>
      </c>
      <c r="AM82">
        <v>0.5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127</v>
      </c>
      <c r="BA82" t="s">
        <v>89</v>
      </c>
      <c r="BB82">
        <v>1244.18</v>
      </c>
      <c r="BC82">
        <v>1</v>
      </c>
      <c r="BD82">
        <v>38</v>
      </c>
      <c r="BE82">
        <v>25</v>
      </c>
      <c r="BF82">
        <v>1</v>
      </c>
      <c r="BG82" t="s">
        <v>90</v>
      </c>
      <c r="BH82" t="s">
        <v>91</v>
      </c>
      <c r="BI82">
        <v>127</v>
      </c>
      <c r="BJ82" t="s">
        <v>570</v>
      </c>
      <c r="BK82" t="s">
        <v>101</v>
      </c>
      <c r="BL82" t="s">
        <v>102</v>
      </c>
      <c r="BM82">
        <v>1</v>
      </c>
    </row>
    <row r="83" spans="1:65">
      <c r="A83" t="s">
        <v>571</v>
      </c>
      <c r="B83" t="str">
        <f>"2058709800610708100867"</f>
        <v>2058709800610708100867</v>
      </c>
      <c r="C83" t="s">
        <v>128</v>
      </c>
      <c r="D83" t="s">
        <v>67</v>
      </c>
      <c r="E83" t="s">
        <v>68</v>
      </c>
      <c r="F83" t="str">
        <f>"2025-09-10 13:49:18"</f>
        <v>2025-09-10 13:49:18</v>
      </c>
      <c r="G83" t="str">
        <f t="shared" si="12"/>
        <v>2025-09-11 15:17:00</v>
      </c>
      <c r="H83" t="str">
        <f>"2025-09-15 14:56:00"</f>
        <v>2025-09-15 14:56:00</v>
      </c>
      <c r="J83">
        <v>13305</v>
      </c>
      <c r="K83" t="s">
        <v>572</v>
      </c>
      <c r="L83" t="s">
        <v>70</v>
      </c>
      <c r="M83" t="s">
        <v>71</v>
      </c>
      <c r="N83" t="str">
        <f t="shared" si="7"/>
        <v>4622650805</v>
      </c>
      <c r="O83" t="s">
        <v>72</v>
      </c>
      <c r="P83" t="s">
        <v>73</v>
      </c>
      <c r="Q83" t="s">
        <v>74</v>
      </c>
      <c r="R83" t="s">
        <v>75</v>
      </c>
      <c r="S83" t="s">
        <v>76</v>
      </c>
      <c r="T83" t="s">
        <v>77</v>
      </c>
      <c r="U83">
        <v>36644</v>
      </c>
      <c r="V83" t="s">
        <v>78</v>
      </c>
      <c r="X83" t="s">
        <v>573</v>
      </c>
      <c r="Y83" t="s">
        <v>80</v>
      </c>
      <c r="Z83" t="s">
        <v>574</v>
      </c>
      <c r="AA83">
        <v>8117309220</v>
      </c>
      <c r="AB83" t="s">
        <v>575</v>
      </c>
      <c r="AD83" t="s">
        <v>576</v>
      </c>
      <c r="AE83" t="s">
        <v>267</v>
      </c>
      <c r="AF83" t="s">
        <v>268</v>
      </c>
      <c r="AG83" t="s">
        <v>77</v>
      </c>
      <c r="AH83">
        <v>64790</v>
      </c>
      <c r="AI83" t="s">
        <v>78</v>
      </c>
      <c r="AK83" t="s">
        <v>87</v>
      </c>
      <c r="AL83" t="s">
        <v>88</v>
      </c>
      <c r="AM83">
        <v>0.5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127</v>
      </c>
      <c r="BA83" t="s">
        <v>89</v>
      </c>
      <c r="BB83">
        <v>1668.42</v>
      </c>
      <c r="BC83">
        <v>1</v>
      </c>
      <c r="BD83">
        <v>38</v>
      </c>
      <c r="BE83">
        <v>25</v>
      </c>
      <c r="BF83">
        <v>1</v>
      </c>
      <c r="BG83" t="s">
        <v>90</v>
      </c>
      <c r="BH83" t="s">
        <v>91</v>
      </c>
      <c r="BI83">
        <v>127</v>
      </c>
      <c r="BJ83" t="s">
        <v>577</v>
      </c>
      <c r="BK83" t="s">
        <v>101</v>
      </c>
      <c r="BL83" t="s">
        <v>102</v>
      </c>
      <c r="BM83">
        <v>1</v>
      </c>
    </row>
    <row r="84" spans="1:65">
      <c r="A84" t="s">
        <v>578</v>
      </c>
      <c r="B84" t="str">
        <f>"0058709800610708100684"</f>
        <v>0058709800610708100684</v>
      </c>
      <c r="C84" t="s">
        <v>128</v>
      </c>
      <c r="D84" t="s">
        <v>67</v>
      </c>
      <c r="E84" t="s">
        <v>68</v>
      </c>
      <c r="F84" t="str">
        <f>"2025-09-10 13:34:13"</f>
        <v>2025-09-10 13:34:13</v>
      </c>
      <c r="G84" t="str">
        <f t="shared" si="12"/>
        <v>2025-09-11 15:17:00</v>
      </c>
      <c r="H84" t="str">
        <f>"2025-09-17 17:26:00"</f>
        <v>2025-09-17 17:26:00</v>
      </c>
      <c r="J84">
        <v>13298</v>
      </c>
      <c r="K84" t="s">
        <v>579</v>
      </c>
      <c r="L84" t="s">
        <v>70</v>
      </c>
      <c r="M84" t="s">
        <v>71</v>
      </c>
      <c r="N84" t="str">
        <f t="shared" si="7"/>
        <v>4622650805</v>
      </c>
      <c r="O84" t="s">
        <v>72</v>
      </c>
      <c r="P84" t="s">
        <v>73</v>
      </c>
      <c r="Q84" t="s">
        <v>74</v>
      </c>
      <c r="R84" t="s">
        <v>75</v>
      </c>
      <c r="S84" t="s">
        <v>76</v>
      </c>
      <c r="T84" t="s">
        <v>77</v>
      </c>
      <c r="U84">
        <v>36644</v>
      </c>
      <c r="V84" t="s">
        <v>78</v>
      </c>
      <c r="X84" t="s">
        <v>580</v>
      </c>
      <c r="Y84" t="s">
        <v>80</v>
      </c>
      <c r="Z84" t="s">
        <v>581</v>
      </c>
      <c r="AA84">
        <v>8183665789</v>
      </c>
      <c r="AB84" t="s">
        <v>582</v>
      </c>
      <c r="AD84" t="s">
        <v>583</v>
      </c>
      <c r="AE84" t="s">
        <v>267</v>
      </c>
      <c r="AF84" t="s">
        <v>268</v>
      </c>
      <c r="AG84" t="s">
        <v>77</v>
      </c>
      <c r="AH84">
        <v>64630</v>
      </c>
      <c r="AI84" t="s">
        <v>78</v>
      </c>
      <c r="AK84" t="s">
        <v>87</v>
      </c>
      <c r="AL84" t="s">
        <v>88</v>
      </c>
      <c r="AM84">
        <v>0.5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127</v>
      </c>
      <c r="BA84" t="s">
        <v>89</v>
      </c>
      <c r="BB84">
        <v>0</v>
      </c>
      <c r="BC84">
        <v>1</v>
      </c>
      <c r="BD84">
        <v>38</v>
      </c>
      <c r="BE84">
        <v>25</v>
      </c>
      <c r="BF84">
        <v>1</v>
      </c>
      <c r="BG84" t="s">
        <v>90</v>
      </c>
      <c r="BH84" t="s">
        <v>91</v>
      </c>
      <c r="BI84">
        <v>127</v>
      </c>
      <c r="BJ84" t="s">
        <v>584</v>
      </c>
      <c r="BK84" t="s">
        <v>101</v>
      </c>
      <c r="BL84" t="s">
        <v>102</v>
      </c>
      <c r="BM84">
        <v>1</v>
      </c>
    </row>
    <row r="85" spans="1:65">
      <c r="A85" t="s">
        <v>585</v>
      </c>
      <c r="B85" t="str">
        <f>"7058709800610708100619"</f>
        <v>7058709800610708100619</v>
      </c>
      <c r="C85" t="s">
        <v>128</v>
      </c>
      <c r="D85" t="s">
        <v>67</v>
      </c>
      <c r="E85" t="s">
        <v>68</v>
      </c>
      <c r="F85" t="str">
        <f>"2025-09-10 13:29:48"</f>
        <v>2025-09-10 13:29:48</v>
      </c>
      <c r="G85" t="str">
        <f t="shared" si="12"/>
        <v>2025-09-11 15:17:00</v>
      </c>
      <c r="H85" t="str">
        <f>"2025-09-17 14:45:00"</f>
        <v>2025-09-17 14:45:00</v>
      </c>
      <c r="J85">
        <v>13294</v>
      </c>
      <c r="K85" t="s">
        <v>586</v>
      </c>
      <c r="L85" t="s">
        <v>70</v>
      </c>
      <c r="M85" t="s">
        <v>71</v>
      </c>
      <c r="N85" t="str">
        <f t="shared" si="7"/>
        <v>4622650805</v>
      </c>
      <c r="O85" t="s">
        <v>72</v>
      </c>
      <c r="P85" t="s">
        <v>73</v>
      </c>
      <c r="Q85" t="s">
        <v>74</v>
      </c>
      <c r="R85" t="s">
        <v>75</v>
      </c>
      <c r="S85" t="s">
        <v>76</v>
      </c>
      <c r="T85" t="s">
        <v>77</v>
      </c>
      <c r="U85">
        <v>36644</v>
      </c>
      <c r="V85" t="s">
        <v>78</v>
      </c>
      <c r="X85" t="s">
        <v>587</v>
      </c>
      <c r="Y85" t="s">
        <v>80</v>
      </c>
      <c r="Z85" t="s">
        <v>588</v>
      </c>
      <c r="AA85">
        <v>4442835512</v>
      </c>
      <c r="AB85" t="s">
        <v>589</v>
      </c>
      <c r="AD85" t="s">
        <v>590</v>
      </c>
      <c r="AE85" t="s">
        <v>591</v>
      </c>
      <c r="AF85" t="s">
        <v>143</v>
      </c>
      <c r="AG85" t="s">
        <v>77</v>
      </c>
      <c r="AH85">
        <v>78380</v>
      </c>
      <c r="AI85" t="s">
        <v>78</v>
      </c>
      <c r="AK85" t="s">
        <v>87</v>
      </c>
      <c r="AL85" t="s">
        <v>88</v>
      </c>
      <c r="AM85">
        <v>0.5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127</v>
      </c>
      <c r="BA85" t="s">
        <v>89</v>
      </c>
      <c r="BB85">
        <v>4085.25</v>
      </c>
      <c r="BC85">
        <v>1</v>
      </c>
      <c r="BD85">
        <v>38</v>
      </c>
      <c r="BE85">
        <v>25</v>
      </c>
      <c r="BF85">
        <v>1</v>
      </c>
      <c r="BG85" t="s">
        <v>90</v>
      </c>
      <c r="BH85" t="s">
        <v>91</v>
      </c>
      <c r="BI85">
        <v>127</v>
      </c>
      <c r="BJ85" t="s">
        <v>592</v>
      </c>
      <c r="BK85" t="s">
        <v>101</v>
      </c>
      <c r="BL85" t="s">
        <v>102</v>
      </c>
      <c r="BM85">
        <v>1</v>
      </c>
    </row>
    <row r="86" spans="1:65">
      <c r="A86" t="s">
        <v>593</v>
      </c>
      <c r="B86" t="str">
        <f>"4058709800610708094153"</f>
        <v>4058709800610708094153</v>
      </c>
      <c r="C86" t="s">
        <v>128</v>
      </c>
      <c r="D86" t="s">
        <v>67</v>
      </c>
      <c r="E86" t="s">
        <v>68</v>
      </c>
      <c r="F86" t="str">
        <f>"2025-09-09 14:12:50"</f>
        <v>2025-09-09 14:12:50</v>
      </c>
      <c r="G86" t="str">
        <f>"2025-09-10 22:32:00"</f>
        <v>2025-09-10 22:32:00</v>
      </c>
      <c r="H86" t="str">
        <f>"2025-09-11 14:01:00"</f>
        <v>2025-09-11 14:01:00</v>
      </c>
      <c r="J86">
        <v>13285</v>
      </c>
      <c r="K86" t="s">
        <v>594</v>
      </c>
      <c r="L86" t="s">
        <v>70</v>
      </c>
      <c r="M86" t="s">
        <v>71</v>
      </c>
      <c r="N86" t="str">
        <f t="shared" si="7"/>
        <v>4622650805</v>
      </c>
      <c r="O86" t="s">
        <v>72</v>
      </c>
      <c r="P86" t="s">
        <v>73</v>
      </c>
      <c r="Q86" t="s">
        <v>74</v>
      </c>
      <c r="R86" t="s">
        <v>75</v>
      </c>
      <c r="S86" t="s">
        <v>76</v>
      </c>
      <c r="T86" t="s">
        <v>77</v>
      </c>
      <c r="U86">
        <v>36644</v>
      </c>
      <c r="V86" t="s">
        <v>78</v>
      </c>
      <c r="X86" t="s">
        <v>595</v>
      </c>
      <c r="Y86" t="s">
        <v>80</v>
      </c>
      <c r="Z86" t="s">
        <v>596</v>
      </c>
      <c r="AA86">
        <v>5531533371</v>
      </c>
      <c r="AB86" t="s">
        <v>597</v>
      </c>
      <c r="AD86" t="s">
        <v>598</v>
      </c>
      <c r="AE86" t="s">
        <v>84</v>
      </c>
      <c r="AF86" t="s">
        <v>85</v>
      </c>
      <c r="AG86" t="s">
        <v>77</v>
      </c>
      <c r="AH86" s="1" t="s">
        <v>599</v>
      </c>
      <c r="AI86" t="s">
        <v>78</v>
      </c>
      <c r="AK86" t="s">
        <v>87</v>
      </c>
      <c r="AL86" t="s">
        <v>88</v>
      </c>
      <c r="AM86">
        <v>0.5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127</v>
      </c>
      <c r="BA86" t="s">
        <v>89</v>
      </c>
      <c r="BB86">
        <v>1898.48</v>
      </c>
      <c r="BC86">
        <v>1</v>
      </c>
      <c r="BD86">
        <v>38</v>
      </c>
      <c r="BE86">
        <v>25</v>
      </c>
      <c r="BF86">
        <v>1</v>
      </c>
      <c r="BG86" t="s">
        <v>90</v>
      </c>
      <c r="BH86" t="s">
        <v>91</v>
      </c>
      <c r="BI86">
        <v>127</v>
      </c>
      <c r="BJ86" t="s">
        <v>600</v>
      </c>
      <c r="BK86" t="s">
        <v>101</v>
      </c>
      <c r="BL86" t="s">
        <v>102</v>
      </c>
      <c r="BM86">
        <v>1</v>
      </c>
    </row>
    <row r="87" spans="1:65">
      <c r="A87" t="s">
        <v>601</v>
      </c>
      <c r="B87" t="str">
        <f>"0058709800610708094131"</f>
        <v>0058709800610708094131</v>
      </c>
      <c r="C87" t="s">
        <v>128</v>
      </c>
      <c r="D87" t="s">
        <v>67</v>
      </c>
      <c r="E87" t="s">
        <v>68</v>
      </c>
      <c r="F87" t="str">
        <f>"2025-09-09 14:11:30"</f>
        <v>2025-09-09 14:11:30</v>
      </c>
      <c r="G87" t="str">
        <f>"2025-09-10 06:44:00"</f>
        <v>2025-09-10 06:44:00</v>
      </c>
      <c r="H87" t="str">
        <f>"2025-09-11 17:34:00"</f>
        <v>2025-09-11 17:34:00</v>
      </c>
      <c r="J87">
        <v>13284</v>
      </c>
      <c r="K87" t="s">
        <v>602</v>
      </c>
      <c r="L87" t="s">
        <v>70</v>
      </c>
      <c r="M87" t="s">
        <v>71</v>
      </c>
      <c r="N87" t="str">
        <f t="shared" si="7"/>
        <v>4622650805</v>
      </c>
      <c r="O87" t="s">
        <v>72</v>
      </c>
      <c r="P87" t="s">
        <v>73</v>
      </c>
      <c r="Q87" t="s">
        <v>74</v>
      </c>
      <c r="R87" t="s">
        <v>75</v>
      </c>
      <c r="S87" t="s">
        <v>76</v>
      </c>
      <c r="T87" t="s">
        <v>77</v>
      </c>
      <c r="U87">
        <v>36644</v>
      </c>
      <c r="V87" t="s">
        <v>78</v>
      </c>
      <c r="X87" t="s">
        <v>603</v>
      </c>
      <c r="Y87" t="s">
        <v>80</v>
      </c>
      <c r="Z87" t="s">
        <v>588</v>
      </c>
      <c r="AA87">
        <v>4442835512</v>
      </c>
      <c r="AB87" t="s">
        <v>604</v>
      </c>
      <c r="AD87" t="s">
        <v>590</v>
      </c>
      <c r="AE87" t="s">
        <v>591</v>
      </c>
      <c r="AF87" t="s">
        <v>143</v>
      </c>
      <c r="AG87" t="s">
        <v>77</v>
      </c>
      <c r="AH87">
        <v>78380</v>
      </c>
      <c r="AI87" t="s">
        <v>78</v>
      </c>
      <c r="AK87" t="s">
        <v>87</v>
      </c>
      <c r="AL87" t="s">
        <v>88</v>
      </c>
      <c r="AM87">
        <v>0.5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127</v>
      </c>
      <c r="BA87" t="s">
        <v>89</v>
      </c>
      <c r="BB87">
        <v>3676.7</v>
      </c>
      <c r="BC87">
        <v>1</v>
      </c>
      <c r="BD87">
        <v>38</v>
      </c>
      <c r="BE87">
        <v>25</v>
      </c>
      <c r="BF87">
        <v>1</v>
      </c>
      <c r="BG87" t="s">
        <v>90</v>
      </c>
      <c r="BH87" t="s">
        <v>91</v>
      </c>
      <c r="BI87">
        <v>127</v>
      </c>
      <c r="BJ87" t="s">
        <v>605</v>
      </c>
      <c r="BK87" t="s">
        <v>101</v>
      </c>
      <c r="BL87" t="s">
        <v>102</v>
      </c>
      <c r="BM87">
        <v>1</v>
      </c>
    </row>
    <row r="88" spans="1:65">
      <c r="A88" t="s">
        <v>606</v>
      </c>
      <c r="B88" t="str">
        <f>"6058709800610708094114"</f>
        <v>6058709800610708094114</v>
      </c>
      <c r="C88" t="s">
        <v>128</v>
      </c>
      <c r="D88" t="s">
        <v>67</v>
      </c>
      <c r="E88" t="s">
        <v>68</v>
      </c>
      <c r="F88" t="str">
        <f>"2025-09-09 14:09:41"</f>
        <v>2025-09-09 14:09:41</v>
      </c>
      <c r="G88" t="str">
        <f>"2025-09-11 09:21:00"</f>
        <v>2025-09-11 09:21:00</v>
      </c>
      <c r="H88" t="str">
        <f>"2025-09-11 17:25:00"</f>
        <v>2025-09-11 17:25:00</v>
      </c>
      <c r="J88">
        <v>13271</v>
      </c>
      <c r="K88" t="s">
        <v>607</v>
      </c>
      <c r="L88" t="s">
        <v>70</v>
      </c>
      <c r="M88" t="s">
        <v>71</v>
      </c>
      <c r="N88" t="str">
        <f t="shared" si="7"/>
        <v>4622650805</v>
      </c>
      <c r="O88" t="s">
        <v>72</v>
      </c>
      <c r="P88" t="s">
        <v>73</v>
      </c>
      <c r="Q88" t="s">
        <v>74</v>
      </c>
      <c r="R88" t="s">
        <v>75</v>
      </c>
      <c r="S88" t="s">
        <v>76</v>
      </c>
      <c r="T88" t="s">
        <v>77</v>
      </c>
      <c r="U88">
        <v>36644</v>
      </c>
      <c r="V88" t="s">
        <v>78</v>
      </c>
      <c r="X88" t="s">
        <v>608</v>
      </c>
      <c r="Y88" t="s">
        <v>80</v>
      </c>
      <c r="Z88" t="s">
        <v>609</v>
      </c>
      <c r="AA88">
        <v>9994427247</v>
      </c>
      <c r="AB88" t="s">
        <v>610</v>
      </c>
      <c r="AD88" t="s">
        <v>611</v>
      </c>
      <c r="AE88" t="s">
        <v>612</v>
      </c>
      <c r="AF88" t="s">
        <v>76</v>
      </c>
      <c r="AG88" t="s">
        <v>77</v>
      </c>
      <c r="AH88">
        <v>37700</v>
      </c>
      <c r="AI88" t="s">
        <v>78</v>
      </c>
      <c r="AK88" t="s">
        <v>87</v>
      </c>
      <c r="AL88" t="s">
        <v>88</v>
      </c>
      <c r="AM88">
        <v>0.5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127</v>
      </c>
      <c r="BA88" t="s">
        <v>89</v>
      </c>
      <c r="BB88">
        <v>906.93</v>
      </c>
      <c r="BC88">
        <v>1</v>
      </c>
      <c r="BD88">
        <v>38</v>
      </c>
      <c r="BE88">
        <v>25</v>
      </c>
      <c r="BF88">
        <v>1</v>
      </c>
      <c r="BG88" t="s">
        <v>90</v>
      </c>
      <c r="BH88" t="s">
        <v>91</v>
      </c>
      <c r="BI88">
        <v>127</v>
      </c>
      <c r="BJ88" t="s">
        <v>613</v>
      </c>
      <c r="BK88" t="s">
        <v>101</v>
      </c>
      <c r="BL88" t="s">
        <v>102</v>
      </c>
      <c r="BM88">
        <v>1</v>
      </c>
    </row>
    <row r="89" spans="1:65">
      <c r="A89" t="s">
        <v>614</v>
      </c>
      <c r="B89" t="str">
        <f>"3058709800610708094106"</f>
        <v>3058709800610708094106</v>
      </c>
      <c r="C89" t="s">
        <v>128</v>
      </c>
      <c r="D89" t="s">
        <v>67</v>
      </c>
      <c r="E89" t="s">
        <v>68</v>
      </c>
      <c r="F89" t="str">
        <f>"2025-09-09 14:08:06"</f>
        <v>2025-09-09 14:08:06</v>
      </c>
      <c r="G89" t="str">
        <f>"2025-09-11 21:49:00"</f>
        <v>2025-09-11 21:49:00</v>
      </c>
      <c r="H89" t="str">
        <f>"2025-09-12 14:56:00"</f>
        <v>2025-09-12 14:56:00</v>
      </c>
      <c r="J89">
        <v>13267</v>
      </c>
      <c r="K89" t="s">
        <v>615</v>
      </c>
      <c r="L89" t="s">
        <v>70</v>
      </c>
      <c r="M89" t="s">
        <v>71</v>
      </c>
      <c r="N89" t="str">
        <f t="shared" si="7"/>
        <v>4622650805</v>
      </c>
      <c r="O89" t="s">
        <v>72</v>
      </c>
      <c r="P89" t="s">
        <v>73</v>
      </c>
      <c r="Q89" t="s">
        <v>74</v>
      </c>
      <c r="R89" t="s">
        <v>75</v>
      </c>
      <c r="S89" t="s">
        <v>76</v>
      </c>
      <c r="T89" t="s">
        <v>77</v>
      </c>
      <c r="U89">
        <v>36644</v>
      </c>
      <c r="V89" t="s">
        <v>78</v>
      </c>
      <c r="X89" t="s">
        <v>616</v>
      </c>
      <c r="Y89" t="s">
        <v>80</v>
      </c>
      <c r="Z89" t="s">
        <v>617</v>
      </c>
      <c r="AA89">
        <v>4772608821</v>
      </c>
      <c r="AB89" t="s">
        <v>618</v>
      </c>
      <c r="AD89" t="s">
        <v>619</v>
      </c>
      <c r="AE89" t="s">
        <v>620</v>
      </c>
      <c r="AF89" t="s">
        <v>76</v>
      </c>
      <c r="AG89" t="s">
        <v>77</v>
      </c>
      <c r="AH89">
        <v>36000</v>
      </c>
      <c r="AI89" t="s">
        <v>78</v>
      </c>
      <c r="AK89" t="s">
        <v>87</v>
      </c>
      <c r="AL89" t="s">
        <v>88</v>
      </c>
      <c r="AM89">
        <v>0.5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127</v>
      </c>
      <c r="BA89" t="s">
        <v>89</v>
      </c>
      <c r="BB89">
        <v>1131.56</v>
      </c>
      <c r="BC89">
        <v>1</v>
      </c>
      <c r="BD89">
        <v>38</v>
      </c>
      <c r="BE89">
        <v>25</v>
      </c>
      <c r="BF89">
        <v>1</v>
      </c>
      <c r="BG89" t="s">
        <v>90</v>
      </c>
      <c r="BH89" t="s">
        <v>91</v>
      </c>
      <c r="BI89">
        <v>127</v>
      </c>
      <c r="BJ89" t="s">
        <v>621</v>
      </c>
      <c r="BK89" t="s">
        <v>101</v>
      </c>
      <c r="BL89" t="s">
        <v>102</v>
      </c>
      <c r="BM89">
        <v>1</v>
      </c>
    </row>
    <row r="90" spans="1:65">
      <c r="A90" t="s">
        <v>622</v>
      </c>
      <c r="B90" t="str">
        <f>"9843458144"</f>
        <v>9843458144</v>
      </c>
      <c r="C90" t="s">
        <v>560</v>
      </c>
      <c r="D90" t="s">
        <v>216</v>
      </c>
      <c r="E90" t="s">
        <v>623</v>
      </c>
      <c r="F90" t="str">
        <f>"2025-09-09 10:13:46"</f>
        <v>2025-09-09 10:13:46</v>
      </c>
      <c r="G90" t="str">
        <f>"2025-09-09 15:33:35"</f>
        <v>2025-09-09 15:33:35</v>
      </c>
      <c r="K90" t="s">
        <v>160</v>
      </c>
      <c r="L90" t="s">
        <v>70</v>
      </c>
      <c r="M90" t="s">
        <v>71</v>
      </c>
      <c r="N90" t="str">
        <f t="shared" si="7"/>
        <v>4622650805</v>
      </c>
      <c r="O90" t="s">
        <v>72</v>
      </c>
      <c r="P90" t="s">
        <v>73</v>
      </c>
      <c r="Q90" t="s">
        <v>74</v>
      </c>
      <c r="R90" t="s">
        <v>75</v>
      </c>
      <c r="S90" t="s">
        <v>76</v>
      </c>
      <c r="T90" t="s">
        <v>77</v>
      </c>
      <c r="U90">
        <v>36644</v>
      </c>
      <c r="V90" t="s">
        <v>220</v>
      </c>
      <c r="X90" t="s">
        <v>624</v>
      </c>
      <c r="Y90" t="s">
        <v>625</v>
      </c>
      <c r="Z90" t="s">
        <v>71</v>
      </c>
      <c r="AA90">
        <v>4622650805</v>
      </c>
      <c r="AB90" t="s">
        <v>626</v>
      </c>
      <c r="AE90" t="s">
        <v>627</v>
      </c>
      <c r="AF90" t="s">
        <v>628</v>
      </c>
      <c r="AG90" t="s">
        <v>629</v>
      </c>
      <c r="AH90">
        <v>33032</v>
      </c>
      <c r="AI90" t="s">
        <v>630</v>
      </c>
      <c r="AJ90" t="s">
        <v>631</v>
      </c>
      <c r="AK90" t="s">
        <v>87</v>
      </c>
      <c r="AL90" t="s">
        <v>114</v>
      </c>
      <c r="AM90">
        <v>3.4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974.46</v>
      </c>
      <c r="BA90" t="s">
        <v>632</v>
      </c>
      <c r="BB90">
        <v>0</v>
      </c>
      <c r="BC90">
        <v>1</v>
      </c>
      <c r="BD90">
        <v>30</v>
      </c>
      <c r="BE90">
        <v>23</v>
      </c>
      <c r="BF90">
        <v>15</v>
      </c>
      <c r="BG90" t="s">
        <v>90</v>
      </c>
      <c r="BH90" t="s">
        <v>91</v>
      </c>
      <c r="BI90">
        <v>974.46</v>
      </c>
      <c r="BJ90" t="s">
        <v>633</v>
      </c>
      <c r="BK90" t="s">
        <v>101</v>
      </c>
      <c r="BL90" t="s">
        <v>102</v>
      </c>
      <c r="BM90">
        <v>1</v>
      </c>
    </row>
    <row r="91" spans="1:65">
      <c r="A91" t="s">
        <v>634</v>
      </c>
      <c r="B91" t="str">
        <f>"1005183830"</f>
        <v>1005183830</v>
      </c>
      <c r="C91" t="s">
        <v>113</v>
      </c>
      <c r="D91" t="s">
        <v>216</v>
      </c>
      <c r="E91" t="s">
        <v>623</v>
      </c>
      <c r="F91" t="str">
        <f>"2025-09-09 09:50:35"</f>
        <v>2025-09-09 09:50:35</v>
      </c>
      <c r="K91" t="s">
        <v>160</v>
      </c>
      <c r="L91" t="s">
        <v>70</v>
      </c>
      <c r="M91" t="s">
        <v>71</v>
      </c>
      <c r="N91" t="str">
        <f t="shared" si="7"/>
        <v>4622650805</v>
      </c>
      <c r="O91" t="s">
        <v>72</v>
      </c>
      <c r="P91" t="s">
        <v>73</v>
      </c>
      <c r="Q91" t="s">
        <v>74</v>
      </c>
      <c r="R91" t="s">
        <v>75</v>
      </c>
      <c r="S91" t="s">
        <v>76</v>
      </c>
      <c r="T91" t="s">
        <v>77</v>
      </c>
      <c r="U91">
        <v>36644</v>
      </c>
      <c r="V91" t="s">
        <v>220</v>
      </c>
      <c r="X91" t="s">
        <v>624</v>
      </c>
      <c r="Y91" t="s">
        <v>625</v>
      </c>
      <c r="Z91" t="s">
        <v>71</v>
      </c>
      <c r="AA91">
        <v>4622650805</v>
      </c>
      <c r="AB91" t="s">
        <v>626</v>
      </c>
      <c r="AE91" t="s">
        <v>627</v>
      </c>
      <c r="AF91" t="s">
        <v>628</v>
      </c>
      <c r="AG91" t="s">
        <v>629</v>
      </c>
      <c r="AH91">
        <v>33032</v>
      </c>
      <c r="AI91" t="s">
        <v>630</v>
      </c>
      <c r="AJ91" t="s">
        <v>631</v>
      </c>
      <c r="AK91" t="s">
        <v>87</v>
      </c>
      <c r="AL91" t="s">
        <v>114</v>
      </c>
      <c r="AM91">
        <v>3.4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974.46</v>
      </c>
      <c r="BA91" t="s">
        <v>538</v>
      </c>
      <c r="BB91">
        <v>0</v>
      </c>
      <c r="BC91">
        <v>1</v>
      </c>
      <c r="BD91">
        <v>30</v>
      </c>
      <c r="BE91">
        <v>25</v>
      </c>
      <c r="BF91">
        <v>20</v>
      </c>
      <c r="BG91" t="s">
        <v>90</v>
      </c>
      <c r="BH91" t="s">
        <v>91</v>
      </c>
      <c r="BI91">
        <v>974.46</v>
      </c>
      <c r="BJ91" t="s">
        <v>635</v>
      </c>
      <c r="BK91" t="s">
        <v>101</v>
      </c>
      <c r="BL91" t="s">
        <v>102</v>
      </c>
      <c r="BM91">
        <v>1</v>
      </c>
    </row>
    <row r="92" spans="1:65">
      <c r="A92" t="s">
        <v>636</v>
      </c>
      <c r="B92" t="str">
        <f>"3058709800610708081014"</f>
        <v>3058709800610708081014</v>
      </c>
      <c r="C92" t="s">
        <v>128</v>
      </c>
      <c r="D92" t="s">
        <v>67</v>
      </c>
      <c r="E92" t="s">
        <v>68</v>
      </c>
      <c r="F92" t="str">
        <f>"2025-09-07 12:04:09"</f>
        <v>2025-09-07 12:04:09</v>
      </c>
      <c r="G92" t="str">
        <f>"2025-09-11 08:52:00"</f>
        <v>2025-09-11 08:52:00</v>
      </c>
      <c r="H92" t="str">
        <f>"2025-09-11 14:53:00"</f>
        <v>2025-09-11 14:53:00</v>
      </c>
      <c r="J92">
        <v>13281</v>
      </c>
      <c r="K92" t="s">
        <v>637</v>
      </c>
      <c r="L92" t="s">
        <v>70</v>
      </c>
      <c r="M92" t="s">
        <v>71</v>
      </c>
      <c r="N92" t="str">
        <f t="shared" si="7"/>
        <v>4622650805</v>
      </c>
      <c r="O92" t="s">
        <v>72</v>
      </c>
      <c r="P92" t="s">
        <v>73</v>
      </c>
      <c r="Q92" t="s">
        <v>74</v>
      </c>
      <c r="R92" t="s">
        <v>75</v>
      </c>
      <c r="S92" t="s">
        <v>76</v>
      </c>
      <c r="T92" t="s">
        <v>77</v>
      </c>
      <c r="U92">
        <v>36644</v>
      </c>
      <c r="V92" t="s">
        <v>78</v>
      </c>
      <c r="X92" t="s">
        <v>638</v>
      </c>
      <c r="Y92" t="s">
        <v>80</v>
      </c>
      <c r="Z92" t="s">
        <v>639</v>
      </c>
      <c r="AA92">
        <v>5513331452</v>
      </c>
      <c r="AB92" t="s">
        <v>640</v>
      </c>
      <c r="AE92" t="s">
        <v>641</v>
      </c>
      <c r="AF92" t="s">
        <v>151</v>
      </c>
      <c r="AG92" t="s">
        <v>77</v>
      </c>
      <c r="AH92">
        <v>76269</v>
      </c>
      <c r="AI92" t="s">
        <v>78</v>
      </c>
      <c r="AK92" t="s">
        <v>87</v>
      </c>
      <c r="AL92" t="s">
        <v>88</v>
      </c>
      <c r="AM92">
        <v>0.5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127</v>
      </c>
      <c r="BA92" t="s">
        <v>89</v>
      </c>
      <c r="BB92">
        <v>518.2</v>
      </c>
      <c r="BC92">
        <v>1</v>
      </c>
      <c r="BD92">
        <v>38</v>
      </c>
      <c r="BE92">
        <v>25</v>
      </c>
      <c r="BF92">
        <v>1</v>
      </c>
      <c r="BG92" t="s">
        <v>90</v>
      </c>
      <c r="BH92" t="s">
        <v>91</v>
      </c>
      <c r="BI92">
        <v>127</v>
      </c>
      <c r="BJ92" t="s">
        <v>642</v>
      </c>
      <c r="BK92" t="s">
        <v>101</v>
      </c>
      <c r="BL92" t="s">
        <v>102</v>
      </c>
      <c r="BM92">
        <v>1</v>
      </c>
    </row>
    <row r="93" spans="1:65">
      <c r="A93" t="s">
        <v>643</v>
      </c>
      <c r="B93" t="str">
        <f>"6058709800610708076578"</f>
        <v>6058709800610708076578</v>
      </c>
      <c r="C93" t="s">
        <v>128</v>
      </c>
      <c r="D93" t="s">
        <v>67</v>
      </c>
      <c r="E93" t="s">
        <v>68</v>
      </c>
      <c r="F93" t="str">
        <f>"2025-09-05 13:59:51"</f>
        <v>2025-09-05 13:59:51</v>
      </c>
      <c r="G93" t="str">
        <f>"2025-09-08 00:13:00"</f>
        <v>2025-09-08 00:13:00</v>
      </c>
      <c r="H93" t="str">
        <f>"2025-09-09 19:19:00"</f>
        <v>2025-09-09 19:19:00</v>
      </c>
      <c r="J93">
        <v>13261</v>
      </c>
      <c r="K93" t="s">
        <v>644</v>
      </c>
      <c r="L93" t="s">
        <v>70</v>
      </c>
      <c r="M93" t="s">
        <v>71</v>
      </c>
      <c r="N93" t="str">
        <f t="shared" si="7"/>
        <v>4622650805</v>
      </c>
      <c r="O93" t="s">
        <v>72</v>
      </c>
      <c r="P93" t="s">
        <v>73</v>
      </c>
      <c r="Q93" t="s">
        <v>74</v>
      </c>
      <c r="R93" t="s">
        <v>75</v>
      </c>
      <c r="S93" t="s">
        <v>76</v>
      </c>
      <c r="T93" t="s">
        <v>77</v>
      </c>
      <c r="U93">
        <v>36644</v>
      </c>
      <c r="V93" t="s">
        <v>78</v>
      </c>
      <c r="X93" t="s">
        <v>645</v>
      </c>
      <c r="Y93" t="s">
        <v>80</v>
      </c>
      <c r="Z93" t="s">
        <v>646</v>
      </c>
      <c r="AA93">
        <v>5562561785</v>
      </c>
      <c r="AB93" t="s">
        <v>647</v>
      </c>
      <c r="AD93" t="s">
        <v>648</v>
      </c>
      <c r="AE93" t="s">
        <v>649</v>
      </c>
      <c r="AF93" t="s">
        <v>173</v>
      </c>
      <c r="AG93" t="s">
        <v>77</v>
      </c>
      <c r="AH93">
        <v>55767</v>
      </c>
      <c r="AI93" t="s">
        <v>78</v>
      </c>
      <c r="AK93" t="s">
        <v>87</v>
      </c>
      <c r="AL93" t="s">
        <v>88</v>
      </c>
      <c r="AM93">
        <v>0.5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127</v>
      </c>
      <c r="BA93" t="s">
        <v>89</v>
      </c>
      <c r="BB93">
        <v>0</v>
      </c>
      <c r="BC93">
        <v>1</v>
      </c>
      <c r="BD93">
        <v>38</v>
      </c>
      <c r="BE93">
        <v>25</v>
      </c>
      <c r="BF93">
        <v>1</v>
      </c>
      <c r="BG93" t="s">
        <v>90</v>
      </c>
      <c r="BH93" t="s">
        <v>91</v>
      </c>
      <c r="BI93">
        <v>127</v>
      </c>
      <c r="BJ93" t="s">
        <v>650</v>
      </c>
      <c r="BK93" t="s">
        <v>101</v>
      </c>
      <c r="BL93" t="s">
        <v>102</v>
      </c>
      <c r="BM93">
        <v>1</v>
      </c>
    </row>
    <row r="94" spans="1:65">
      <c r="A94" t="s">
        <v>651</v>
      </c>
      <c r="B94" t="str">
        <f>"5018709800610605578373"</f>
        <v>5018709800610605578373</v>
      </c>
      <c r="C94" t="s">
        <v>128</v>
      </c>
      <c r="D94" t="s">
        <v>67</v>
      </c>
      <c r="E94" t="s">
        <v>129</v>
      </c>
      <c r="F94" t="str">
        <f>"2025-09-05 13:58:33"</f>
        <v>2025-09-05 13:58:33</v>
      </c>
      <c r="G94" t="str">
        <f>"2025-09-10 06:06:00"</f>
        <v>2025-09-10 06:06:00</v>
      </c>
      <c r="H94" t="str">
        <f>"2025-09-10 15:51:00"</f>
        <v>2025-09-10 15:51:00</v>
      </c>
      <c r="J94">
        <v>13260</v>
      </c>
      <c r="K94" t="s">
        <v>652</v>
      </c>
      <c r="L94" t="s">
        <v>70</v>
      </c>
      <c r="M94" t="s">
        <v>71</v>
      </c>
      <c r="N94" t="str">
        <f t="shared" si="7"/>
        <v>4622650805</v>
      </c>
      <c r="O94" t="s">
        <v>72</v>
      </c>
      <c r="P94" t="s">
        <v>73</v>
      </c>
      <c r="Q94" t="s">
        <v>74</v>
      </c>
      <c r="R94" t="s">
        <v>75</v>
      </c>
      <c r="S94" t="s">
        <v>76</v>
      </c>
      <c r="T94" t="s">
        <v>77</v>
      </c>
      <c r="U94">
        <v>36644</v>
      </c>
      <c r="V94" t="s">
        <v>78</v>
      </c>
      <c r="X94" t="s">
        <v>653</v>
      </c>
      <c r="Y94" t="s">
        <v>80</v>
      </c>
      <c r="Z94" t="s">
        <v>654</v>
      </c>
      <c r="AA94">
        <v>9671065661</v>
      </c>
      <c r="AB94" t="s">
        <v>655</v>
      </c>
      <c r="AD94" t="s">
        <v>656</v>
      </c>
      <c r="AE94" t="s">
        <v>84</v>
      </c>
      <c r="AF94" t="s">
        <v>85</v>
      </c>
      <c r="AG94" t="s">
        <v>77</v>
      </c>
      <c r="AH94">
        <v>11320</v>
      </c>
      <c r="AI94" t="s">
        <v>78</v>
      </c>
      <c r="AK94" t="s">
        <v>87</v>
      </c>
      <c r="AL94" t="s">
        <v>88</v>
      </c>
      <c r="AM94">
        <v>0.5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152</v>
      </c>
      <c r="BA94" t="s">
        <v>89</v>
      </c>
      <c r="BB94">
        <v>0</v>
      </c>
      <c r="BC94">
        <v>1</v>
      </c>
      <c r="BD94">
        <v>38</v>
      </c>
      <c r="BE94">
        <v>25</v>
      </c>
      <c r="BF94">
        <v>1</v>
      </c>
      <c r="BG94" t="s">
        <v>90</v>
      </c>
      <c r="BH94" t="s">
        <v>91</v>
      </c>
      <c r="BI94">
        <v>152</v>
      </c>
      <c r="BJ94" t="s">
        <v>657</v>
      </c>
      <c r="BK94" t="s">
        <v>101</v>
      </c>
      <c r="BL94" t="s">
        <v>102</v>
      </c>
      <c r="BM94">
        <v>1</v>
      </c>
    </row>
    <row r="95" spans="1:65">
      <c r="A95" t="s">
        <v>658</v>
      </c>
      <c r="B95" t="str">
        <f>"2058709800610708076513"</f>
        <v>2058709800610708076513</v>
      </c>
      <c r="C95" t="s">
        <v>128</v>
      </c>
      <c r="D95" t="s">
        <v>67</v>
      </c>
      <c r="E95" t="s">
        <v>68</v>
      </c>
      <c r="F95" t="str">
        <f>"2025-09-05 13:57:00"</f>
        <v>2025-09-05 13:57:00</v>
      </c>
      <c r="G95" t="str">
        <f>"2025-09-07 12:38:00"</f>
        <v>2025-09-07 12:38:00</v>
      </c>
      <c r="H95" t="str">
        <f>"2025-09-08 11:58:00"</f>
        <v>2025-09-08 11:58:00</v>
      </c>
      <c r="J95">
        <v>13257</v>
      </c>
      <c r="K95" t="s">
        <v>659</v>
      </c>
      <c r="L95" t="s">
        <v>70</v>
      </c>
      <c r="M95" t="s">
        <v>71</v>
      </c>
      <c r="N95" t="str">
        <f t="shared" si="7"/>
        <v>4622650805</v>
      </c>
      <c r="O95" t="s">
        <v>72</v>
      </c>
      <c r="P95" t="s">
        <v>73</v>
      </c>
      <c r="Q95" t="s">
        <v>74</v>
      </c>
      <c r="R95" t="s">
        <v>75</v>
      </c>
      <c r="S95" t="s">
        <v>76</v>
      </c>
      <c r="T95" t="s">
        <v>77</v>
      </c>
      <c r="U95">
        <v>36644</v>
      </c>
      <c r="V95" t="s">
        <v>78</v>
      </c>
      <c r="X95" t="s">
        <v>660</v>
      </c>
      <c r="Y95" t="s">
        <v>80</v>
      </c>
      <c r="Z95" t="s">
        <v>661</v>
      </c>
      <c r="AA95">
        <v>3319870918</v>
      </c>
      <c r="AB95" t="s">
        <v>662</v>
      </c>
      <c r="AD95" t="s">
        <v>663</v>
      </c>
      <c r="AE95" t="s">
        <v>212</v>
      </c>
      <c r="AF95" t="s">
        <v>213</v>
      </c>
      <c r="AG95" t="s">
        <v>77</v>
      </c>
      <c r="AH95">
        <v>45050</v>
      </c>
      <c r="AI95" t="s">
        <v>78</v>
      </c>
      <c r="AK95" t="s">
        <v>87</v>
      </c>
      <c r="AL95" t="s">
        <v>88</v>
      </c>
      <c r="AM95">
        <v>0.5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127</v>
      </c>
      <c r="BA95" t="s">
        <v>89</v>
      </c>
      <c r="BB95">
        <v>0</v>
      </c>
      <c r="BC95">
        <v>1</v>
      </c>
      <c r="BD95">
        <v>38</v>
      </c>
      <c r="BE95">
        <v>25</v>
      </c>
      <c r="BF95">
        <v>1</v>
      </c>
      <c r="BG95" t="s">
        <v>90</v>
      </c>
      <c r="BH95" t="s">
        <v>91</v>
      </c>
      <c r="BI95">
        <v>127</v>
      </c>
      <c r="BJ95" t="s">
        <v>664</v>
      </c>
      <c r="BK95" t="s">
        <v>101</v>
      </c>
      <c r="BL95" t="s">
        <v>102</v>
      </c>
      <c r="BM95">
        <v>1</v>
      </c>
    </row>
    <row r="96" spans="1:65">
      <c r="A96" t="s">
        <v>665</v>
      </c>
      <c r="B96" t="str">
        <f>"6018709800610605578023"</f>
        <v>6018709800610605578023</v>
      </c>
      <c r="C96" t="s">
        <v>128</v>
      </c>
      <c r="D96" t="s">
        <v>67</v>
      </c>
      <c r="E96" t="s">
        <v>129</v>
      </c>
      <c r="F96" t="str">
        <f>"2025-09-05 11:47:49"</f>
        <v>2025-09-05 11:47:49</v>
      </c>
      <c r="G96" t="str">
        <f>"2025-09-06 20:50:00"</f>
        <v>2025-09-06 20:50:00</v>
      </c>
      <c r="H96" t="str">
        <f>"2025-09-08 13:51:00"</f>
        <v>2025-09-08 13:51:00</v>
      </c>
      <c r="J96">
        <v>13263</v>
      </c>
      <c r="K96" t="s">
        <v>666</v>
      </c>
      <c r="L96" t="s">
        <v>70</v>
      </c>
      <c r="M96" t="s">
        <v>71</v>
      </c>
      <c r="N96" t="str">
        <f t="shared" si="7"/>
        <v>4622650805</v>
      </c>
      <c r="O96" t="s">
        <v>72</v>
      </c>
      <c r="P96" t="s">
        <v>73</v>
      </c>
      <c r="Q96" t="s">
        <v>74</v>
      </c>
      <c r="R96" t="s">
        <v>75</v>
      </c>
      <c r="S96" t="s">
        <v>76</v>
      </c>
      <c r="T96" t="s">
        <v>77</v>
      </c>
      <c r="U96">
        <v>36644</v>
      </c>
      <c r="V96" t="s">
        <v>78</v>
      </c>
      <c r="X96" t="s">
        <v>667</v>
      </c>
      <c r="Y96" t="s">
        <v>80</v>
      </c>
      <c r="Z96" t="s">
        <v>201</v>
      </c>
      <c r="AA96">
        <v>5545665860</v>
      </c>
      <c r="AB96" t="s">
        <v>668</v>
      </c>
      <c r="AE96" t="s">
        <v>669</v>
      </c>
      <c r="AF96" t="s">
        <v>135</v>
      </c>
      <c r="AG96" t="s">
        <v>77</v>
      </c>
      <c r="AH96">
        <v>80040</v>
      </c>
      <c r="AI96" t="s">
        <v>78</v>
      </c>
      <c r="AK96" t="s">
        <v>87</v>
      </c>
      <c r="AL96" t="s">
        <v>88</v>
      </c>
      <c r="AM96">
        <v>0.5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152</v>
      </c>
      <c r="BA96" t="s">
        <v>89</v>
      </c>
      <c r="BB96">
        <v>316.68</v>
      </c>
      <c r="BC96">
        <v>1</v>
      </c>
      <c r="BD96">
        <v>38</v>
      </c>
      <c r="BE96">
        <v>25</v>
      </c>
      <c r="BF96">
        <v>1</v>
      </c>
      <c r="BG96" t="s">
        <v>90</v>
      </c>
      <c r="BH96" t="s">
        <v>91</v>
      </c>
      <c r="BI96">
        <v>152</v>
      </c>
      <c r="BJ96" t="s">
        <v>670</v>
      </c>
      <c r="BK96" t="s">
        <v>101</v>
      </c>
      <c r="BL96" t="s">
        <v>102</v>
      </c>
      <c r="BM96">
        <v>1</v>
      </c>
    </row>
    <row r="97" spans="1:65">
      <c r="A97" t="s">
        <v>671</v>
      </c>
      <c r="B97" t="str">
        <f>"3058709800610708072963"</f>
        <v>3058709800610708072963</v>
      </c>
      <c r="C97" t="s">
        <v>128</v>
      </c>
      <c r="D97" t="s">
        <v>67</v>
      </c>
      <c r="E97" t="s">
        <v>68</v>
      </c>
      <c r="F97" t="str">
        <f>"2025-09-04 22:26:06"</f>
        <v>2025-09-04 22:26:06</v>
      </c>
      <c r="G97" t="str">
        <f>"2025-09-07 17:03:00"</f>
        <v>2025-09-07 17:03:00</v>
      </c>
      <c r="H97" t="str">
        <f>"2025-09-11 13:41:00"</f>
        <v>2025-09-11 13:41:00</v>
      </c>
      <c r="J97">
        <v>13258</v>
      </c>
      <c r="K97" t="s">
        <v>672</v>
      </c>
      <c r="L97" t="s">
        <v>70</v>
      </c>
      <c r="M97" t="s">
        <v>71</v>
      </c>
      <c r="N97" t="str">
        <f t="shared" si="7"/>
        <v>4622650805</v>
      </c>
      <c r="O97" t="s">
        <v>72</v>
      </c>
      <c r="P97" t="s">
        <v>73</v>
      </c>
      <c r="Q97" t="s">
        <v>74</v>
      </c>
      <c r="R97" t="s">
        <v>75</v>
      </c>
      <c r="S97" t="s">
        <v>76</v>
      </c>
      <c r="T97" t="s">
        <v>77</v>
      </c>
      <c r="U97">
        <v>36644</v>
      </c>
      <c r="V97" t="s">
        <v>78</v>
      </c>
      <c r="X97" t="s">
        <v>673</v>
      </c>
      <c r="Y97" t="s">
        <v>80</v>
      </c>
      <c r="Z97" t="s">
        <v>674</v>
      </c>
      <c r="AA97">
        <v>6624262671</v>
      </c>
      <c r="AB97" t="s">
        <v>675</v>
      </c>
      <c r="AE97" t="s">
        <v>676</v>
      </c>
      <c r="AF97" t="s">
        <v>282</v>
      </c>
      <c r="AG97" t="s">
        <v>77</v>
      </c>
      <c r="AH97">
        <v>83190</v>
      </c>
      <c r="AI97" t="s">
        <v>78</v>
      </c>
      <c r="AK97" t="s">
        <v>87</v>
      </c>
      <c r="AL97" t="s">
        <v>88</v>
      </c>
      <c r="AM97">
        <v>0.5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127</v>
      </c>
      <c r="BA97" t="s">
        <v>89</v>
      </c>
      <c r="BB97">
        <v>1840.53</v>
      </c>
      <c r="BC97">
        <v>1</v>
      </c>
      <c r="BD97">
        <v>38</v>
      </c>
      <c r="BE97">
        <v>25</v>
      </c>
      <c r="BF97">
        <v>1</v>
      </c>
      <c r="BG97" t="s">
        <v>90</v>
      </c>
      <c r="BH97" t="s">
        <v>91</v>
      </c>
      <c r="BI97">
        <v>127</v>
      </c>
      <c r="BJ97" t="s">
        <v>677</v>
      </c>
      <c r="BK97" t="s">
        <v>101</v>
      </c>
      <c r="BL97" t="s">
        <v>102</v>
      </c>
      <c r="BM97">
        <v>1</v>
      </c>
    </row>
    <row r="98" spans="1:65">
      <c r="A98" t="s">
        <v>678</v>
      </c>
      <c r="B98" t="str">
        <f>"7179284066"</f>
        <v>7179284066</v>
      </c>
      <c r="C98" t="s">
        <v>128</v>
      </c>
      <c r="D98" t="s">
        <v>216</v>
      </c>
      <c r="E98" t="s">
        <v>217</v>
      </c>
      <c r="F98" t="str">
        <f>"2025-09-04 15:55:09"</f>
        <v>2025-09-04 15:55:09</v>
      </c>
      <c r="G98" t="str">
        <f>"2025-09-05 21:09:36"</f>
        <v>2025-09-05 21:09:36</v>
      </c>
      <c r="H98" t="str">
        <f>"2025-09-08 11:51:00"</f>
        <v>2025-09-08 11:51:00</v>
      </c>
      <c r="J98">
        <v>13236</v>
      </c>
      <c r="K98" t="s">
        <v>160</v>
      </c>
      <c r="L98" t="s">
        <v>70</v>
      </c>
      <c r="M98" t="s">
        <v>71</v>
      </c>
      <c r="N98" t="str">
        <f t="shared" si="7"/>
        <v>4622650805</v>
      </c>
      <c r="O98" t="s">
        <v>72</v>
      </c>
      <c r="P98" t="s">
        <v>73</v>
      </c>
      <c r="Q98" t="s">
        <v>74</v>
      </c>
      <c r="R98" t="s">
        <v>75</v>
      </c>
      <c r="S98" t="s">
        <v>76</v>
      </c>
      <c r="T98" t="s">
        <v>77</v>
      </c>
      <c r="U98">
        <v>36644</v>
      </c>
      <c r="V98" t="s">
        <v>220</v>
      </c>
      <c r="X98" t="s">
        <v>679</v>
      </c>
      <c r="Y98" t="s">
        <v>80</v>
      </c>
      <c r="Z98" t="s">
        <v>680</v>
      </c>
      <c r="AA98">
        <v>7139067053</v>
      </c>
      <c r="AB98" t="s">
        <v>681</v>
      </c>
      <c r="AE98" t="s">
        <v>682</v>
      </c>
      <c r="AF98" t="s">
        <v>683</v>
      </c>
      <c r="AG98" t="s">
        <v>629</v>
      </c>
      <c r="AH98">
        <v>77469</v>
      </c>
      <c r="AI98">
        <v>13431003</v>
      </c>
      <c r="AK98" t="s">
        <v>87</v>
      </c>
      <c r="AL98" t="s">
        <v>88</v>
      </c>
      <c r="AM98">
        <v>0.5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657.84</v>
      </c>
      <c r="BA98" t="s">
        <v>89</v>
      </c>
      <c r="BB98">
        <v>0</v>
      </c>
      <c r="BC98">
        <v>1</v>
      </c>
      <c r="BD98">
        <v>38</v>
      </c>
      <c r="BE98">
        <v>25</v>
      </c>
      <c r="BF98">
        <v>1</v>
      </c>
      <c r="BG98" t="s">
        <v>90</v>
      </c>
      <c r="BH98" t="s">
        <v>91</v>
      </c>
      <c r="BI98">
        <v>657.84</v>
      </c>
      <c r="BJ98" t="s">
        <v>684</v>
      </c>
      <c r="BK98" t="s">
        <v>101</v>
      </c>
      <c r="BL98" t="s">
        <v>102</v>
      </c>
      <c r="BM98">
        <v>1</v>
      </c>
    </row>
    <row r="99" spans="1:65">
      <c r="A99" t="s">
        <v>685</v>
      </c>
      <c r="B99" t="str">
        <f>"6058709800610708070236"</f>
        <v>6058709800610708070236</v>
      </c>
      <c r="C99" t="s">
        <v>128</v>
      </c>
      <c r="D99" t="s">
        <v>67</v>
      </c>
      <c r="E99" t="s">
        <v>68</v>
      </c>
      <c r="F99" t="str">
        <f>"2025-09-04 14:05:47"</f>
        <v>2025-09-04 14:05:47</v>
      </c>
      <c r="G99" t="str">
        <f>"2025-09-08 09:55:00"</f>
        <v>2025-09-08 09:55:00</v>
      </c>
      <c r="H99" t="str">
        <f>"2025-09-08 12:14:00"</f>
        <v>2025-09-08 12:14:00</v>
      </c>
      <c r="J99">
        <v>13250</v>
      </c>
      <c r="K99" t="s">
        <v>686</v>
      </c>
      <c r="L99" t="s">
        <v>70</v>
      </c>
      <c r="M99" t="s">
        <v>71</v>
      </c>
      <c r="N99" t="str">
        <f t="shared" si="7"/>
        <v>4622650805</v>
      </c>
      <c r="O99" t="s">
        <v>72</v>
      </c>
      <c r="P99" t="s">
        <v>73</v>
      </c>
      <c r="Q99" t="s">
        <v>74</v>
      </c>
      <c r="R99" t="s">
        <v>75</v>
      </c>
      <c r="S99" t="s">
        <v>76</v>
      </c>
      <c r="T99" t="s">
        <v>77</v>
      </c>
      <c r="U99">
        <v>36644</v>
      </c>
      <c r="V99" t="s">
        <v>78</v>
      </c>
      <c r="X99" t="s">
        <v>687</v>
      </c>
      <c r="Y99" t="s">
        <v>80</v>
      </c>
      <c r="Z99" t="s">
        <v>688</v>
      </c>
      <c r="AA99">
        <v>5540808216</v>
      </c>
      <c r="AB99" t="s">
        <v>689</v>
      </c>
      <c r="AD99" t="s">
        <v>690</v>
      </c>
      <c r="AE99" t="s">
        <v>691</v>
      </c>
      <c r="AF99" t="s">
        <v>173</v>
      </c>
      <c r="AG99" t="s">
        <v>77</v>
      </c>
      <c r="AH99">
        <v>52226</v>
      </c>
      <c r="AI99" t="s">
        <v>78</v>
      </c>
      <c r="AK99" t="s">
        <v>87</v>
      </c>
      <c r="AL99" t="s">
        <v>88</v>
      </c>
      <c r="AM99">
        <v>0.5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127</v>
      </c>
      <c r="BA99" t="s">
        <v>89</v>
      </c>
      <c r="BB99">
        <v>0</v>
      </c>
      <c r="BC99">
        <v>1</v>
      </c>
      <c r="BD99">
        <v>38</v>
      </c>
      <c r="BE99">
        <v>25</v>
      </c>
      <c r="BF99">
        <v>1</v>
      </c>
      <c r="BG99" t="s">
        <v>90</v>
      </c>
      <c r="BH99" t="s">
        <v>91</v>
      </c>
      <c r="BI99">
        <v>127</v>
      </c>
      <c r="BJ99" t="s">
        <v>692</v>
      </c>
      <c r="BK99" t="s">
        <v>101</v>
      </c>
      <c r="BL99" t="s">
        <v>102</v>
      </c>
      <c r="BM99">
        <v>1</v>
      </c>
    </row>
    <row r="100" spans="1:65">
      <c r="A100" t="s">
        <v>693</v>
      </c>
      <c r="B100" t="str">
        <f>"6058709800610708066531"</f>
        <v>6058709800610708066531</v>
      </c>
      <c r="C100" t="s">
        <v>128</v>
      </c>
      <c r="D100" t="s">
        <v>67</v>
      </c>
      <c r="E100" t="s">
        <v>68</v>
      </c>
      <c r="F100" t="str">
        <f>"2025-09-04 08:24:24"</f>
        <v>2025-09-04 08:24:24</v>
      </c>
      <c r="G100" t="str">
        <f>"2025-09-06 07:48:00"</f>
        <v>2025-09-06 07:48:00</v>
      </c>
      <c r="H100" t="str">
        <f>"2025-09-08 16:27:00"</f>
        <v>2025-09-08 16:27:00</v>
      </c>
      <c r="J100">
        <v>13249</v>
      </c>
      <c r="K100" t="s">
        <v>694</v>
      </c>
      <c r="L100" t="s">
        <v>70</v>
      </c>
      <c r="M100" t="s">
        <v>71</v>
      </c>
      <c r="N100" t="str">
        <f t="shared" si="7"/>
        <v>4622650805</v>
      </c>
      <c r="O100" t="s">
        <v>72</v>
      </c>
      <c r="P100" t="s">
        <v>73</v>
      </c>
      <c r="Q100" t="s">
        <v>74</v>
      </c>
      <c r="R100" t="s">
        <v>75</v>
      </c>
      <c r="S100" t="s">
        <v>76</v>
      </c>
      <c r="T100" t="s">
        <v>77</v>
      </c>
      <c r="U100">
        <v>36644</v>
      </c>
      <c r="V100" t="s">
        <v>78</v>
      </c>
      <c r="X100" t="s">
        <v>695</v>
      </c>
      <c r="Y100" t="s">
        <v>80</v>
      </c>
      <c r="Z100" t="s">
        <v>696</v>
      </c>
      <c r="AA100">
        <v>4443915322</v>
      </c>
      <c r="AB100" t="s">
        <v>697</v>
      </c>
      <c r="AE100" t="s">
        <v>698</v>
      </c>
      <c r="AF100" t="s">
        <v>143</v>
      </c>
      <c r="AG100" t="s">
        <v>77</v>
      </c>
      <c r="AH100">
        <v>78399</v>
      </c>
      <c r="AI100" t="s">
        <v>78</v>
      </c>
      <c r="AK100" t="s">
        <v>87</v>
      </c>
      <c r="AL100" t="s">
        <v>88</v>
      </c>
      <c r="AM100">
        <v>0.5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127</v>
      </c>
      <c r="BA100" t="s">
        <v>89</v>
      </c>
      <c r="BB100">
        <v>944.84</v>
      </c>
      <c r="BC100">
        <v>1</v>
      </c>
      <c r="BD100">
        <v>38</v>
      </c>
      <c r="BE100">
        <v>25</v>
      </c>
      <c r="BF100">
        <v>1</v>
      </c>
      <c r="BG100" t="s">
        <v>90</v>
      </c>
      <c r="BH100" t="s">
        <v>91</v>
      </c>
      <c r="BI100">
        <v>127</v>
      </c>
      <c r="BJ100" t="s">
        <v>699</v>
      </c>
      <c r="BK100" t="s">
        <v>101</v>
      </c>
      <c r="BL100" t="s">
        <v>102</v>
      </c>
      <c r="BM100">
        <v>1</v>
      </c>
    </row>
    <row r="101" spans="1:65">
      <c r="A101" t="s">
        <v>700</v>
      </c>
      <c r="B101" t="str">
        <f>"8058709800610708066153"</f>
        <v>8058709800610708066153</v>
      </c>
      <c r="C101" t="s">
        <v>128</v>
      </c>
      <c r="D101" t="s">
        <v>67</v>
      </c>
      <c r="E101" t="s">
        <v>68</v>
      </c>
      <c r="F101" t="str">
        <f>"2025-09-03 22:22:20"</f>
        <v>2025-09-03 22:22:20</v>
      </c>
      <c r="G101" t="str">
        <f>"2025-09-06 22:48:00"</f>
        <v>2025-09-06 22:48:00</v>
      </c>
      <c r="H101" t="str">
        <f>"2025-09-08 16:46:00"</f>
        <v>2025-09-08 16:46:00</v>
      </c>
      <c r="J101">
        <v>13248</v>
      </c>
      <c r="K101" t="s">
        <v>701</v>
      </c>
      <c r="L101" t="s">
        <v>70</v>
      </c>
      <c r="M101" t="s">
        <v>71</v>
      </c>
      <c r="N101" t="str">
        <f t="shared" si="7"/>
        <v>4622650805</v>
      </c>
      <c r="O101" t="s">
        <v>72</v>
      </c>
      <c r="P101" t="s">
        <v>73</v>
      </c>
      <c r="Q101" t="s">
        <v>74</v>
      </c>
      <c r="R101" t="s">
        <v>75</v>
      </c>
      <c r="S101" t="s">
        <v>76</v>
      </c>
      <c r="T101" t="s">
        <v>77</v>
      </c>
      <c r="U101">
        <v>36644</v>
      </c>
      <c r="V101" t="s">
        <v>78</v>
      </c>
      <c r="X101" t="s">
        <v>702</v>
      </c>
      <c r="Y101" t="s">
        <v>80</v>
      </c>
      <c r="Z101" t="s">
        <v>703</v>
      </c>
      <c r="AA101">
        <v>3326101811</v>
      </c>
      <c r="AB101" t="s">
        <v>704</v>
      </c>
      <c r="AE101" t="s">
        <v>705</v>
      </c>
      <c r="AF101" t="s">
        <v>213</v>
      </c>
      <c r="AG101" t="s">
        <v>77</v>
      </c>
      <c r="AH101">
        <v>44330</v>
      </c>
      <c r="AI101" t="s">
        <v>78</v>
      </c>
      <c r="AK101" t="s">
        <v>87</v>
      </c>
      <c r="AL101" t="s">
        <v>88</v>
      </c>
      <c r="AM101">
        <v>0.5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127</v>
      </c>
      <c r="BA101" t="s">
        <v>89</v>
      </c>
      <c r="BB101">
        <v>2893.2</v>
      </c>
      <c r="BC101">
        <v>1</v>
      </c>
      <c r="BD101">
        <v>38</v>
      </c>
      <c r="BE101">
        <v>25</v>
      </c>
      <c r="BF101">
        <v>1</v>
      </c>
      <c r="BG101" t="s">
        <v>90</v>
      </c>
      <c r="BH101" t="s">
        <v>91</v>
      </c>
      <c r="BI101">
        <v>127</v>
      </c>
      <c r="BJ101" t="s">
        <v>706</v>
      </c>
      <c r="BK101" t="s">
        <v>101</v>
      </c>
      <c r="BL101" t="s">
        <v>102</v>
      </c>
      <c r="BM101">
        <v>1</v>
      </c>
    </row>
    <row r="102" spans="1:65">
      <c r="A102" t="s">
        <v>707</v>
      </c>
      <c r="B102" t="str">
        <f>"9058709800610708064502"</f>
        <v>9058709800610708064502</v>
      </c>
      <c r="C102" t="s">
        <v>128</v>
      </c>
      <c r="D102" t="s">
        <v>67</v>
      </c>
      <c r="E102" t="s">
        <v>68</v>
      </c>
      <c r="F102" t="str">
        <f>"2025-09-03 16:11:13"</f>
        <v>2025-09-03 16:11:13</v>
      </c>
      <c r="G102" t="str">
        <f>"2025-09-04 14:38:00"</f>
        <v>2025-09-04 14:38:00</v>
      </c>
      <c r="H102" t="str">
        <f>"2025-09-08 16:14:00"</f>
        <v>2025-09-08 16:14:00</v>
      </c>
      <c r="J102">
        <v>13222</v>
      </c>
      <c r="K102" t="s">
        <v>708</v>
      </c>
      <c r="L102" t="s">
        <v>70</v>
      </c>
      <c r="M102" t="s">
        <v>71</v>
      </c>
      <c r="N102" t="str">
        <f t="shared" si="7"/>
        <v>4622650805</v>
      </c>
      <c r="O102" t="s">
        <v>72</v>
      </c>
      <c r="P102" t="s">
        <v>73</v>
      </c>
      <c r="Q102" t="s">
        <v>74</v>
      </c>
      <c r="R102" t="s">
        <v>75</v>
      </c>
      <c r="S102" t="s">
        <v>76</v>
      </c>
      <c r="T102" t="s">
        <v>77</v>
      </c>
      <c r="U102">
        <v>36644</v>
      </c>
      <c r="V102" t="s">
        <v>78</v>
      </c>
      <c r="X102" t="s">
        <v>373</v>
      </c>
      <c r="Y102" t="s">
        <v>80</v>
      </c>
      <c r="Z102" t="s">
        <v>374</v>
      </c>
      <c r="AA102">
        <v>5568905549</v>
      </c>
      <c r="AB102" t="s">
        <v>375</v>
      </c>
      <c r="AD102" t="s">
        <v>376</v>
      </c>
      <c r="AE102" t="s">
        <v>377</v>
      </c>
      <c r="AF102" t="s">
        <v>173</v>
      </c>
      <c r="AG102" t="s">
        <v>77</v>
      </c>
      <c r="AH102">
        <v>57120</v>
      </c>
      <c r="AI102" t="s">
        <v>78</v>
      </c>
      <c r="AK102" t="s">
        <v>87</v>
      </c>
      <c r="AL102" t="s">
        <v>88</v>
      </c>
      <c r="AM102">
        <v>1.7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133</v>
      </c>
      <c r="BA102" t="s">
        <v>89</v>
      </c>
      <c r="BB102">
        <v>0</v>
      </c>
      <c r="BC102">
        <v>1</v>
      </c>
      <c r="BD102">
        <v>47</v>
      </c>
      <c r="BE102">
        <v>36</v>
      </c>
      <c r="BF102">
        <v>1</v>
      </c>
      <c r="BG102" t="s">
        <v>90</v>
      </c>
      <c r="BH102" t="s">
        <v>91</v>
      </c>
      <c r="BI102">
        <v>133</v>
      </c>
      <c r="BJ102" t="s">
        <v>709</v>
      </c>
      <c r="BK102" t="s">
        <v>101</v>
      </c>
      <c r="BL102" t="s">
        <v>102</v>
      </c>
      <c r="BM102">
        <v>1</v>
      </c>
    </row>
    <row r="103" spans="1:65">
      <c r="A103" t="s">
        <v>710</v>
      </c>
      <c r="B103" t="str">
        <f>"0018709800610605573613"</f>
        <v>0018709800610605573613</v>
      </c>
      <c r="C103" t="s">
        <v>128</v>
      </c>
      <c r="D103" t="s">
        <v>67</v>
      </c>
      <c r="E103" t="s">
        <v>129</v>
      </c>
      <c r="F103" t="str">
        <f>"2025-09-02 22:02:08"</f>
        <v>2025-09-02 22:02:08</v>
      </c>
      <c r="G103" t="str">
        <f>"2025-09-05 08:21:00"</f>
        <v>2025-09-05 08:21:00</v>
      </c>
      <c r="H103" t="str">
        <f>"2025-09-05 17:19:00"</f>
        <v>2025-09-05 17:19:00</v>
      </c>
      <c r="J103">
        <v>13226</v>
      </c>
      <c r="K103" t="s">
        <v>711</v>
      </c>
      <c r="L103" t="s">
        <v>70</v>
      </c>
      <c r="M103" t="s">
        <v>71</v>
      </c>
      <c r="N103" t="str">
        <f t="shared" si="7"/>
        <v>4622650805</v>
      </c>
      <c r="O103" t="s">
        <v>72</v>
      </c>
      <c r="P103" t="s">
        <v>73</v>
      </c>
      <c r="Q103" t="s">
        <v>74</v>
      </c>
      <c r="R103" t="s">
        <v>75</v>
      </c>
      <c r="S103" t="s">
        <v>76</v>
      </c>
      <c r="T103" t="s">
        <v>77</v>
      </c>
      <c r="U103">
        <v>36644</v>
      </c>
      <c r="V103" t="s">
        <v>78</v>
      </c>
      <c r="X103" t="s">
        <v>712</v>
      </c>
      <c r="Y103" t="s">
        <v>80</v>
      </c>
      <c r="Z103" t="s">
        <v>713</v>
      </c>
      <c r="AA103">
        <v>8115321699</v>
      </c>
      <c r="AB103" t="s">
        <v>714</v>
      </c>
      <c r="AE103" t="s">
        <v>267</v>
      </c>
      <c r="AF103" t="s">
        <v>268</v>
      </c>
      <c r="AG103" t="s">
        <v>77</v>
      </c>
      <c r="AH103">
        <v>64000</v>
      </c>
      <c r="AI103" t="s">
        <v>78</v>
      </c>
      <c r="AK103" t="s">
        <v>87</v>
      </c>
      <c r="AL103" t="s">
        <v>88</v>
      </c>
      <c r="AM103">
        <v>0.5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152</v>
      </c>
      <c r="BA103" t="s">
        <v>89</v>
      </c>
      <c r="BB103">
        <v>3117.39</v>
      </c>
      <c r="BC103">
        <v>1</v>
      </c>
      <c r="BD103">
        <v>38</v>
      </c>
      <c r="BE103">
        <v>25</v>
      </c>
      <c r="BF103">
        <v>1</v>
      </c>
      <c r="BG103" t="s">
        <v>90</v>
      </c>
      <c r="BH103" t="s">
        <v>91</v>
      </c>
      <c r="BI103">
        <v>152</v>
      </c>
      <c r="BJ103" t="s">
        <v>715</v>
      </c>
      <c r="BK103" t="s">
        <v>101</v>
      </c>
      <c r="BL103" t="s">
        <v>102</v>
      </c>
      <c r="BM103">
        <v>1</v>
      </c>
    </row>
    <row r="104" spans="1:65">
      <c r="A104" t="s">
        <v>716</v>
      </c>
      <c r="B104" t="str">
        <f>"6392873281"</f>
        <v>6392873281</v>
      </c>
      <c r="C104" t="s">
        <v>128</v>
      </c>
      <c r="D104" t="s">
        <v>216</v>
      </c>
      <c r="E104" t="s">
        <v>129</v>
      </c>
      <c r="F104" t="str">
        <f>"2025-09-02 19:20:14"</f>
        <v>2025-09-02 19:20:14</v>
      </c>
      <c r="G104" t="str">
        <f>"2025-09-03 21:10:47"</f>
        <v>2025-09-03 21:10:47</v>
      </c>
      <c r="H104" t="str">
        <f>"2025-09-04 13:42:51"</f>
        <v>2025-09-04 13:42:51</v>
      </c>
      <c r="J104">
        <v>13224</v>
      </c>
      <c r="K104" t="s">
        <v>717</v>
      </c>
      <c r="L104" t="s">
        <v>70</v>
      </c>
      <c r="M104" t="s">
        <v>71</v>
      </c>
      <c r="N104" t="str">
        <f t="shared" si="7"/>
        <v>4622650805</v>
      </c>
      <c r="O104" t="s">
        <v>72</v>
      </c>
      <c r="P104" t="s">
        <v>73</v>
      </c>
      <c r="Q104" t="s">
        <v>74</v>
      </c>
      <c r="R104" t="s">
        <v>75</v>
      </c>
      <c r="S104" t="s">
        <v>76</v>
      </c>
      <c r="T104" t="s">
        <v>77</v>
      </c>
      <c r="U104">
        <v>36644</v>
      </c>
      <c r="V104" t="s">
        <v>220</v>
      </c>
      <c r="X104" t="s">
        <v>718</v>
      </c>
      <c r="Y104" t="s">
        <v>80</v>
      </c>
      <c r="Z104" t="s">
        <v>719</v>
      </c>
      <c r="AA104">
        <v>4621579813</v>
      </c>
      <c r="AB104" t="s">
        <v>720</v>
      </c>
      <c r="AE104" t="s">
        <v>721</v>
      </c>
      <c r="AF104" t="s">
        <v>76</v>
      </c>
      <c r="AG104" t="s">
        <v>77</v>
      </c>
      <c r="AH104">
        <v>36650</v>
      </c>
      <c r="AK104" t="s">
        <v>87</v>
      </c>
      <c r="AL104" t="s">
        <v>88</v>
      </c>
      <c r="AM104">
        <v>0.5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174</v>
      </c>
      <c r="BA104" t="s">
        <v>89</v>
      </c>
      <c r="BB104">
        <v>575.78</v>
      </c>
      <c r="BC104">
        <v>1</v>
      </c>
      <c r="BD104">
        <v>38</v>
      </c>
      <c r="BE104">
        <v>25</v>
      </c>
      <c r="BF104">
        <v>1</v>
      </c>
      <c r="BG104" t="s">
        <v>90</v>
      </c>
      <c r="BH104" t="s">
        <v>91</v>
      </c>
      <c r="BI104">
        <v>174</v>
      </c>
      <c r="BJ104" t="s">
        <v>722</v>
      </c>
      <c r="BK104" t="s">
        <v>101</v>
      </c>
      <c r="BL104" t="s">
        <v>102</v>
      </c>
      <c r="BM104">
        <v>1</v>
      </c>
    </row>
    <row r="105" spans="1:65">
      <c r="A105" t="s">
        <v>723</v>
      </c>
      <c r="B105" t="str">
        <f>"3058709800610708047251"</f>
        <v>3058709800610708047251</v>
      </c>
      <c r="C105" t="s">
        <v>128</v>
      </c>
      <c r="D105" t="s">
        <v>67</v>
      </c>
      <c r="E105" t="s">
        <v>68</v>
      </c>
      <c r="F105" t="str">
        <f>"2025-09-01 12:08:13"</f>
        <v>2025-09-01 12:08:13</v>
      </c>
      <c r="G105" t="str">
        <f>"2025-09-04 23:06:00"</f>
        <v>2025-09-04 23:06:00</v>
      </c>
      <c r="H105" t="str">
        <f>"2025-09-09 14:49:00"</f>
        <v>2025-09-09 14:49:00</v>
      </c>
      <c r="J105">
        <v>13219</v>
      </c>
      <c r="K105" t="s">
        <v>724</v>
      </c>
      <c r="L105" t="s">
        <v>70</v>
      </c>
      <c r="M105" t="s">
        <v>71</v>
      </c>
      <c r="N105" t="str">
        <f t="shared" si="7"/>
        <v>4622650805</v>
      </c>
      <c r="O105" t="s">
        <v>72</v>
      </c>
      <c r="P105" t="s">
        <v>73</v>
      </c>
      <c r="Q105" t="s">
        <v>74</v>
      </c>
      <c r="R105" t="s">
        <v>75</v>
      </c>
      <c r="S105" t="s">
        <v>76</v>
      </c>
      <c r="T105" t="s">
        <v>77</v>
      </c>
      <c r="U105">
        <v>36644</v>
      </c>
      <c r="V105" t="s">
        <v>78</v>
      </c>
      <c r="X105" t="s">
        <v>667</v>
      </c>
      <c r="Y105" t="s">
        <v>80</v>
      </c>
      <c r="Z105" t="s">
        <v>725</v>
      </c>
      <c r="AA105">
        <v>5545665860</v>
      </c>
      <c r="AB105" t="s">
        <v>726</v>
      </c>
      <c r="AE105" t="s">
        <v>727</v>
      </c>
      <c r="AF105" t="s">
        <v>135</v>
      </c>
      <c r="AG105" t="s">
        <v>77</v>
      </c>
      <c r="AH105">
        <v>80040</v>
      </c>
      <c r="AI105" t="s">
        <v>78</v>
      </c>
      <c r="AK105" t="s">
        <v>87</v>
      </c>
      <c r="AL105" t="s">
        <v>88</v>
      </c>
      <c r="AM105">
        <v>0.5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127</v>
      </c>
      <c r="BA105" t="s">
        <v>89</v>
      </c>
      <c r="BB105">
        <v>1840.53</v>
      </c>
      <c r="BC105">
        <v>1</v>
      </c>
      <c r="BD105">
        <v>38</v>
      </c>
      <c r="BE105">
        <v>25</v>
      </c>
      <c r="BF105">
        <v>1</v>
      </c>
      <c r="BG105" t="s">
        <v>90</v>
      </c>
      <c r="BH105" t="s">
        <v>91</v>
      </c>
      <c r="BI105">
        <v>127</v>
      </c>
      <c r="BJ105" t="s">
        <v>728</v>
      </c>
      <c r="BK105" t="s">
        <v>101</v>
      </c>
      <c r="BL105" t="s">
        <v>102</v>
      </c>
      <c r="BM105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609664-labels-9-2025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marko</cp:lastModifiedBy>
  <dcterms:created xsi:type="dcterms:W3CDTF">2025-10-02T06:18:15Z</dcterms:created>
  <dcterms:modified xsi:type="dcterms:W3CDTF">2025-10-02T06:18:38Z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1D632176146342D88E9F2D0A9878FD8A_13</vt:lpwstr>
  </property>
  <property fmtid="{D5CDD505-2E9C-101B-9397-08002B2CF9AE}" pid="3" name="KSOProductBuildVer">
    <vt:lpwstr>3082-12.2.0.22549</vt:lpwstr>
  </property>
</Properties>
</file>