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5AE7FD0-823C-47F9-A442-DC8E910458B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E 2021" sheetId="3" r:id="rId1"/>
    <sheet name="Ricavi" sheetId="1" r:id="rId2"/>
    <sheet name="VariableCosts" sheetId="4" r:id="rId3"/>
    <sheet name="FixedCosts" sheetId="5" r:id="rId4"/>
    <sheet name="Others" sheetId="6" r:id="rId5"/>
    <sheet name="Budget CE 2022" sheetId="7" r:id="rId6"/>
  </sheets>
  <externalReferences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7" l="1"/>
  <c r="M15" i="7"/>
  <c r="N15" i="7"/>
  <c r="L15" i="7"/>
  <c r="K15" i="7"/>
  <c r="I98" i="7"/>
  <c r="H99" i="7"/>
  <c r="J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99" i="7"/>
  <c r="M17" i="7"/>
  <c r="J58" i="7"/>
  <c r="J59" i="7"/>
  <c r="J60" i="7"/>
  <c r="J61" i="7"/>
  <c r="J62" i="7"/>
  <c r="J63" i="7"/>
  <c r="J64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17" i="7"/>
  <c r="H10" i="7"/>
  <c r="H6" i="7"/>
  <c r="Z1" i="7"/>
  <c r="O4" i="1"/>
  <c r="D47" i="7"/>
  <c r="D44" i="7"/>
  <c r="D43" i="7"/>
  <c r="D42" i="7"/>
  <c r="D39" i="7"/>
  <c r="D38" i="7"/>
  <c r="D35" i="7"/>
  <c r="D34" i="7"/>
  <c r="D33" i="7"/>
  <c r="D30" i="7"/>
  <c r="D29" i="7"/>
  <c r="D28" i="7"/>
  <c r="D26" i="7"/>
  <c r="D25" i="7"/>
  <c r="D24" i="7"/>
  <c r="D23" i="7"/>
  <c r="D22" i="7"/>
  <c r="D21" i="7"/>
  <c r="D18" i="7"/>
  <c r="D17" i="7"/>
  <c r="D15" i="7"/>
  <c r="D14" i="7"/>
  <c r="D13" i="7"/>
  <c r="D11" i="7"/>
  <c r="D10" i="7"/>
  <c r="D8" i="7"/>
  <c r="D7" i="7"/>
  <c r="D6" i="7"/>
  <c r="D5" i="7"/>
  <c r="D4" i="7"/>
  <c r="B9" i="7"/>
  <c r="D9" i="7" s="1"/>
  <c r="B12" i="7"/>
  <c r="D12" i="7" s="1"/>
  <c r="B16" i="7"/>
  <c r="D16" i="7" s="1"/>
  <c r="B19" i="7"/>
  <c r="D19" i="7" s="1"/>
  <c r="B20" i="7"/>
  <c r="D20" i="7" s="1"/>
  <c r="B27" i="7"/>
  <c r="D27" i="7" s="1"/>
  <c r="B31" i="7"/>
  <c r="D31" i="7" s="1"/>
  <c r="B32" i="7"/>
  <c r="D32" i="7" s="1"/>
  <c r="B36" i="7"/>
  <c r="D36" i="7" s="1"/>
  <c r="B37" i="7"/>
  <c r="D37" i="7" s="1"/>
  <c r="B40" i="7"/>
  <c r="D40" i="7" s="1"/>
  <c r="B41" i="7"/>
  <c r="D41" i="7" s="1"/>
  <c r="B45" i="7"/>
  <c r="D45" i="7" s="1"/>
  <c r="B46" i="7"/>
  <c r="D46" i="7" s="1"/>
  <c r="B48" i="7"/>
  <c r="D48" i="7" s="1"/>
  <c r="C11" i="3"/>
  <c r="O8" i="4" l="1"/>
  <c r="O14" i="4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1" i="1"/>
  <c r="F40" i="1"/>
  <c r="F38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32" i="3" l="1"/>
  <c r="C46" i="3"/>
  <c r="C41" i="3"/>
  <c r="C37" i="3"/>
  <c r="C17" i="3"/>
  <c r="C20" i="3"/>
  <c r="C10" i="3"/>
  <c r="C28" i="3" l="1"/>
  <c r="C13" i="3"/>
  <c r="C21" i="3" s="1"/>
  <c r="C33" i="3" l="1"/>
  <c r="C38" i="3" s="1"/>
  <c r="C42" i="3" s="1"/>
  <c r="C47" i="3" s="1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D10" i="4"/>
  <c r="C13" i="4"/>
  <c r="C12" i="4"/>
  <c r="C11" i="4"/>
  <c r="C10" i="4"/>
  <c r="C14" i="4"/>
  <c r="H7" i="4"/>
  <c r="N8" i="4"/>
  <c r="M8" i="4"/>
  <c r="L8" i="4"/>
  <c r="K8" i="4"/>
  <c r="J8" i="4"/>
  <c r="I8" i="4"/>
  <c r="H8" i="4"/>
  <c r="G8" i="4"/>
  <c r="F8" i="4"/>
  <c r="E8" i="4"/>
  <c r="D8" i="4"/>
  <c r="N6" i="4"/>
  <c r="M6" i="4"/>
  <c r="L6" i="4"/>
  <c r="K6" i="4"/>
  <c r="J6" i="4"/>
  <c r="I6" i="4"/>
  <c r="H6" i="4"/>
  <c r="G6" i="4"/>
  <c r="F6" i="4"/>
  <c r="E6" i="4"/>
  <c r="D6" i="4"/>
  <c r="C6" i="4"/>
  <c r="C8" i="4"/>
  <c r="C49" i="3" l="1"/>
  <c r="I7" i="4"/>
  <c r="J7" i="4"/>
  <c r="C7" i="4"/>
  <c r="D7" i="4"/>
  <c r="G7" i="4"/>
  <c r="K7" i="4"/>
  <c r="L7" i="4"/>
  <c r="E7" i="4"/>
  <c r="M7" i="4"/>
  <c r="F7" i="4"/>
  <c r="N7" i="4"/>
</calcChain>
</file>

<file path=xl/sharedStrings.xml><?xml version="1.0" encoding="utf-8"?>
<sst xmlns="http://schemas.openxmlformats.org/spreadsheetml/2006/main" count="525" uniqueCount="210">
  <si>
    <t>FAR Polymers s.r.l.</t>
  </si>
  <si>
    <t>CONTO ECONOMICO</t>
  </si>
  <si>
    <t>CONSUNTIVO</t>
  </si>
  <si>
    <t>Y1</t>
  </si>
  <si>
    <t>RICAVI DELLE VENDITE DI PRODOTTI FINITI</t>
  </si>
  <si>
    <r>
      <t>RICAVI DELLE VENDITE DI MATERIE PRIME</t>
    </r>
    <r>
      <rPr>
        <sz val="8"/>
        <rFont val="Calibri Light"/>
        <family val="2"/>
        <scheme val="major"/>
      </rPr>
      <t xml:space="preserve"> </t>
    </r>
    <r>
      <rPr>
        <sz val="8"/>
        <color theme="0"/>
        <rFont val="Calibri Light"/>
        <family val="2"/>
        <scheme val="major"/>
      </rPr>
      <t>- RIADDEBITI MP A GAMMA</t>
    </r>
  </si>
  <si>
    <r>
      <t xml:space="preserve">RICAVI CONTO LAVORAZIONE </t>
    </r>
    <r>
      <rPr>
        <sz val="9.8000000000000007"/>
        <color theme="0"/>
        <rFont val="Calibri Light"/>
        <family val="2"/>
        <scheme val="major"/>
      </rPr>
      <t>- GAMMA E POLIKEMIA</t>
    </r>
  </si>
  <si>
    <t>ALTRI RICAVI E LAVORI IN ECONOMIA</t>
  </si>
  <si>
    <t>VARIAZIONE PRODOTTI FINITI</t>
  </si>
  <si>
    <t>A)  TOTALE RICAVI PRODUZIONE</t>
  </si>
  <si>
    <t xml:space="preserve">ACQUISTO MATERIE PRIME </t>
  </si>
  <si>
    <t>VARIAZIONE SCORTE</t>
  </si>
  <si>
    <t>B)  TOTALE COSTI MATERIE PRIME</t>
  </si>
  <si>
    <t>COSTO ENERGIA TOTALE</t>
  </si>
  <si>
    <t>MATERIALI DI CONSUMO</t>
  </si>
  <si>
    <t>PULIZIA E SMALTIMENTO RIFIUTI</t>
  </si>
  <si>
    <t>C)  COSTI VARIABILI DI PRODUZIONE</t>
  </si>
  <si>
    <t>TRASPORTI E ONERI DI VENDITA + ACQUISTO</t>
  </si>
  <si>
    <t>COSTO DI VENDITA - PROVVIGIONI</t>
  </si>
  <si>
    <t>D)  TOTALE COSTI DI VENDITA</t>
  </si>
  <si>
    <t>E)  MARGINE OPERATIVO LORDO (A-B-C-D)</t>
  </si>
  <si>
    <t>COSTO DEL PERSONALE</t>
  </si>
  <si>
    <t>MANUTENZIONI</t>
  </si>
  <si>
    <t>ALTRI ONERI DEL PERSONALE</t>
  </si>
  <si>
    <t>ASSICURAZIONI</t>
  </si>
  <si>
    <t>CONSULENZE TECNICHE E CANONI ACQUE</t>
  </si>
  <si>
    <t>COSTO PER GODIMENTO DI BENI DI TERZI</t>
  </si>
  <si>
    <t>F) TOTALE COSTI FISSI DI PRODUZIONE</t>
  </si>
  <si>
    <t xml:space="preserve">CONSULENZE E AMMINISTRATORI </t>
  </si>
  <si>
    <t>SPESE UFFICIO VARIE E ONERI DIVERSI DI GESTIONE</t>
  </si>
  <si>
    <t>IMPOSTE E TASSE VARIE NON SUL REDDITO</t>
  </si>
  <si>
    <t>G) TOTALE COSTI STRUTTURA COMM./AMM.VA</t>
  </si>
  <si>
    <t>H) REDDITO OPERATIVO (EBITDA) (E-F-G)</t>
  </si>
  <si>
    <t>AMMORTAMENTI IMMOBILIZZAZIONI IMMATERIALI</t>
  </si>
  <si>
    <t>AMMORTAMENTI IMMOBILIZZAZIONI MATERIALI</t>
  </si>
  <si>
    <t>SVALUTAZIONE CREDITI</t>
  </si>
  <si>
    <t>I) TOTALE AMMORTAMENTI</t>
  </si>
  <si>
    <t>L) MARGINE OPERATIVO NETTO (EBIT) (H-I)</t>
  </si>
  <si>
    <t>(ONERI FINANZIARI)</t>
  </si>
  <si>
    <t>PROVENTI FINANZIARI</t>
  </si>
  <si>
    <t>M)  ONERI E PROVENTI FINANZIARI NETTI</t>
  </si>
  <si>
    <t>N) REDDITO OPERATIVO GESTIONE CARATTERISTICA (L-M)</t>
  </si>
  <si>
    <t>(ONERI STRAORDINARI)</t>
  </si>
  <si>
    <t>PROVENTI STRAORDINARI</t>
  </si>
  <si>
    <t>(SVALUTAZIONI-ACCANTONAMENTI)</t>
  </si>
  <si>
    <t>O) ONERI E PROVENTI STRAORDINARI NETTI</t>
  </si>
  <si>
    <t>P) RISULTATO ANTE IMPOSTE (N-O)</t>
  </si>
  <si>
    <t>IMPOSTE SUL REDDITO</t>
  </si>
  <si>
    <t>RISULTATO NETTO</t>
  </si>
  <si>
    <t>Consuntivo 2021</t>
  </si>
  <si>
    <t>Budget vendite 2022</t>
  </si>
  <si>
    <t>Articolo</t>
  </si>
  <si>
    <t>Categoria</t>
  </si>
  <si>
    <t>Quantità (kg)</t>
  </si>
  <si>
    <t>P medio (€/kg)</t>
  </si>
  <si>
    <t>CMP medio (€/kg)</t>
  </si>
  <si>
    <t>MP1</t>
  </si>
  <si>
    <t>MP</t>
  </si>
  <si>
    <t>PCL1</t>
  </si>
  <si>
    <t>PCL</t>
  </si>
  <si>
    <t>CL</t>
  </si>
  <si>
    <t>MP2</t>
  </si>
  <si>
    <t>PCL2</t>
  </si>
  <si>
    <t>MP3</t>
  </si>
  <si>
    <t>PCL3</t>
  </si>
  <si>
    <t>MP4</t>
  </si>
  <si>
    <t>PCL4</t>
  </si>
  <si>
    <t>MP5</t>
  </si>
  <si>
    <t>PCL5</t>
  </si>
  <si>
    <t>MP6</t>
  </si>
  <si>
    <t>PF P1</t>
  </si>
  <si>
    <t>PF</t>
  </si>
  <si>
    <t>Polveri</t>
  </si>
  <si>
    <t>MP7</t>
  </si>
  <si>
    <t>PF P2</t>
  </si>
  <si>
    <t>MP8</t>
  </si>
  <si>
    <t>PF P3</t>
  </si>
  <si>
    <t>MP9</t>
  </si>
  <si>
    <t>PF P4</t>
  </si>
  <si>
    <t>MP10</t>
  </si>
  <si>
    <t>PF P5</t>
  </si>
  <si>
    <t>MP11</t>
  </si>
  <si>
    <t>PF P6</t>
  </si>
  <si>
    <t>MP12</t>
  </si>
  <si>
    <t>PF P7</t>
  </si>
  <si>
    <t>MP13</t>
  </si>
  <si>
    <t>PF V1</t>
  </si>
  <si>
    <t>Viniliche</t>
  </si>
  <si>
    <t>MP14</t>
  </si>
  <si>
    <t>PF V2</t>
  </si>
  <si>
    <t>MP15</t>
  </si>
  <si>
    <t>PF V3</t>
  </si>
  <si>
    <t>MP16</t>
  </si>
  <si>
    <t>PF V4</t>
  </si>
  <si>
    <t>MP17</t>
  </si>
  <si>
    <t>PF V5</t>
  </si>
  <si>
    <t>MP18</t>
  </si>
  <si>
    <t>PF V6</t>
  </si>
  <si>
    <t>MP19</t>
  </si>
  <si>
    <t>PF V7</t>
  </si>
  <si>
    <t>MP20</t>
  </si>
  <si>
    <t>PF V8</t>
  </si>
  <si>
    <t>MP21</t>
  </si>
  <si>
    <t>PF V9</t>
  </si>
  <si>
    <t>MP22</t>
  </si>
  <si>
    <t>PF V10</t>
  </si>
  <si>
    <t>MP23</t>
  </si>
  <si>
    <t>PF V11</t>
  </si>
  <si>
    <t>MP24</t>
  </si>
  <si>
    <t>PF V12</t>
  </si>
  <si>
    <t>PF V13</t>
  </si>
  <si>
    <t>PF V14</t>
  </si>
  <si>
    <t>PF V15</t>
  </si>
  <si>
    <t>PF V16</t>
  </si>
  <si>
    <t>PF A1</t>
  </si>
  <si>
    <t>Acriliche</t>
  </si>
  <si>
    <t>PF A2</t>
  </si>
  <si>
    <t>PF A3</t>
  </si>
  <si>
    <t>PF A4</t>
  </si>
  <si>
    <t>PF A5</t>
  </si>
  <si>
    <t>PF A6</t>
  </si>
  <si>
    <t>PF A7</t>
  </si>
  <si>
    <t>PF A8</t>
  </si>
  <si>
    <t>PF P8</t>
  </si>
  <si>
    <t>PF A9</t>
  </si>
  <si>
    <t>PF A10</t>
  </si>
  <si>
    <t>PF A11</t>
  </si>
  <si>
    <t>PF A12</t>
  </si>
  <si>
    <t>PF A13</t>
  </si>
  <si>
    <t>PF A14</t>
  </si>
  <si>
    <t>PF A15</t>
  </si>
  <si>
    <t>PF A16</t>
  </si>
  <si>
    <t>PF A17</t>
  </si>
  <si>
    <t>PF A18</t>
  </si>
  <si>
    <t>PF A19</t>
  </si>
  <si>
    <t>PF H1</t>
  </si>
  <si>
    <t>Spese trasporto</t>
  </si>
  <si>
    <t>Others</t>
  </si>
  <si>
    <t>Premio Year22</t>
  </si>
  <si>
    <t>Addebiti vari</t>
  </si>
  <si>
    <t>PF V17</t>
  </si>
  <si>
    <t>Premio Year21</t>
  </si>
  <si>
    <t xml:space="preserve">NB: </t>
  </si>
  <si>
    <t>i) le spese di trasporto sono un riaccredito da parte di un cliente.</t>
  </si>
  <si>
    <t>ii) i premi vanno a diminuire il ricavo perché erogati a clienti</t>
  </si>
  <si>
    <t>PREVISIONE COSTI VARIABILI 2022</t>
  </si>
  <si>
    <t>CONSUMI ENERGETICI FORECAST '22</t>
  </si>
  <si>
    <t>Gen</t>
  </si>
  <si>
    <t>Feb</t>
  </si>
  <si>
    <t>Mar</t>
  </si>
  <si>
    <t>Apr</t>
  </si>
  <si>
    <t>Mag</t>
  </si>
  <si>
    <t>Giu</t>
  </si>
  <si>
    <t>Lug</t>
  </si>
  <si>
    <t>Ago</t>
  </si>
  <si>
    <t>Sett</t>
  </si>
  <si>
    <t>Ott</t>
  </si>
  <si>
    <t>Nov</t>
  </si>
  <si>
    <t>Dic</t>
  </si>
  <si>
    <t>TOT Anno</t>
  </si>
  <si>
    <r>
      <t>Consumi metano [kSm</t>
    </r>
    <r>
      <rPr>
        <b/>
        <vertAlign val="superscript"/>
        <sz val="11"/>
        <rFont val="Calibri Light"/>
        <family val="2"/>
        <scheme val="major"/>
      </rPr>
      <t>3</t>
    </r>
    <r>
      <rPr>
        <b/>
        <sz val="11"/>
        <rFont val="Calibri Light"/>
        <family val="2"/>
        <scheme val="major"/>
      </rPr>
      <t>]</t>
    </r>
  </si>
  <si>
    <t>PF A + PF V</t>
  </si>
  <si>
    <t>PF P</t>
  </si>
  <si>
    <t>Totale mese</t>
  </si>
  <si>
    <t>Consumi energia elettrica [kWh]</t>
  </si>
  <si>
    <t>PF A</t>
  </si>
  <si>
    <t>PV V</t>
  </si>
  <si>
    <t>Servizi Generali</t>
  </si>
  <si>
    <t>i) La vendita di polveri richiede la produzione di emulsioni viniliche, PF V, (*1,67). I consumi indicati si intendono necessari per soddisfare le vendite di polveri e di emulsioni senza creare scorte di magazzino. (produzione=vendite).</t>
  </si>
  <si>
    <t>ii) il consumo di metano è considerato integralmente variabile (strettamente legato alla produzione).</t>
  </si>
  <si>
    <t>iii) il costo medio del metano è considerato in crescita rispetto al 2021 del 120%, mentre il costo medio dell'energia elettrica del 75%. Il costo delle componenti energetiche a bilancio 2021 è composto per il 39% da Energia elettrica.</t>
  </si>
  <si>
    <t>iv) il consumo specifico per tonnellata di prodotto finito si può considerare costante tra 2021 e 2022.</t>
  </si>
  <si>
    <t xml:space="preserve">Costo previsto in aumento solo per componente inflazione 2,5% </t>
  </si>
  <si>
    <t>i) Il costo di smaltimento è stimabile in 10,24 euro per tonnellata di produzione solo sulle emulsioni viniliche ed acriliche.</t>
  </si>
  <si>
    <t>ii)  Il reparto polveri non produce smaltimenti; inoltre, nel 2021 sono stati effettuati smaltimenti straordinari per 200k da non imputare alla produzione.</t>
  </si>
  <si>
    <t xml:space="preserve">TRASPORTI E ONERI DI VENDITA </t>
  </si>
  <si>
    <t>i) i costi di trasporto sono da considerare solo per le vendite e non per gli acquisti.</t>
  </si>
  <si>
    <t>ii) Il costo di trasporto medio nel 2021 per tonnellata di prodotto venduto è stato pari a 26 €/ton.</t>
  </si>
  <si>
    <t>ii) Visti i trend di crescita sul costo del metano, nel 2022 è previsto un aumento dei costi di trasporto di circa 15%.</t>
  </si>
  <si>
    <t>Le provvigioni sono circa il 2% dell' imponibile di vendita delle solo polveri.</t>
  </si>
  <si>
    <t>PREVISIONE COSTI FISSI 2022</t>
  </si>
  <si>
    <t>Costo in aumento rispetto al 2021 per aumenti da CCNL (in media 50€ mese per persona lordi per 100 persone).</t>
  </si>
  <si>
    <t>Budget rivisto al ribasso di 150k€.</t>
  </si>
  <si>
    <t xml:space="preserve">In linea con 2021, costo previsto in aumento per prudenza del 2,5% </t>
  </si>
  <si>
    <t>PREVISIONE ALTRI COSTI 2022</t>
  </si>
  <si>
    <t>In linea con 2021.</t>
  </si>
  <si>
    <t>Non sono previste svalutazioni credito.</t>
  </si>
  <si>
    <t>Gli oneri del 2021 erano calcolati con un tasso di interesse medio dell'1%, nel 2022 il tasso di interesse è previsto in crescita di un altro punto percentuale.</t>
  </si>
  <si>
    <t>Non sono previsti proventi finanziari</t>
  </si>
  <si>
    <t>Non sono previsti oneri straordinari</t>
  </si>
  <si>
    <t>Non sono previsti proventi straordinari</t>
  </si>
  <si>
    <t>Non sono previsto svalutazioni e/o accantonamenti</t>
  </si>
  <si>
    <t>Da calcolare come per 2021.</t>
  </si>
  <si>
    <t>Delta</t>
  </si>
  <si>
    <t>2021/2022</t>
  </si>
  <si>
    <t>PCL = sommatoria(quantitá *prezzo medio</t>
  </si>
  <si>
    <t>Acq.MatPM= sommatoria(quantitá * costo medio</t>
  </si>
  <si>
    <t>NON HO TROVATO DATI</t>
  </si>
  <si>
    <t>Il costo di smaltimento 10,24 euro per ton viniliche ed acriliche.</t>
  </si>
  <si>
    <t>c=(ton acr+vin )*costo/ton</t>
  </si>
  <si>
    <t>!!!!</t>
  </si>
  <si>
    <t>solo per le vendite,Il costo 26 £/ton previsto un aumento del 15%.</t>
  </si>
  <si>
    <t>c=ton*p.ton.traspo+riaccredito</t>
  </si>
  <si>
    <t>(12 o 13 mensilitá?)</t>
  </si>
  <si>
    <t>+50£ a dipendente per 100 dipedenti al mese(13*50*100}</t>
  </si>
  <si>
    <t>invariati</t>
  </si>
  <si>
    <t>non previsti</t>
  </si>
  <si>
    <t>Oneri finanziari tasso interesse 2%</t>
  </si>
  <si>
    <t>da calcolare come il 2021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</si>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</sst>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#,##0_ ;[Red]\-#,##0\ "/>
    <numFmt numFmtId="166" formatCode="0_ ;[Red]\-0\ "/>
    <numFmt numFmtId="167" formatCode="dd/mm/yy;@"/>
    <numFmt numFmtId="168" formatCode="#,##0;[Red]\(#,##0\)"/>
    <numFmt numFmtId="169" formatCode="#,##0;\(#,##0\)"/>
    <numFmt numFmtId="170" formatCode="0.000%"/>
    <numFmt numFmtId="171" formatCode="_-* #,##0.000_-;\-* #,##0.000_-;_-* &quot;-&quot;??_-;_-@_-"/>
    <numFmt numFmtId="172" formatCode="_-&quot;L.&quot;\ * #,##0_-;\-&quot;L.&quot;\ * #,##0_-;_-&quot;L.&quot;\ * &quot;-&quot;_-;_-@_-"/>
    <numFmt numFmtId="173" formatCode="_-[$€-2]\ * #,##0.00_-;\-[$€-2]\ * #,##0.00_-;_-[$€-2]\ * &quot;-&quot;??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11"/>
      <name val="Calibri Light"/>
      <family val="2"/>
      <scheme val="major"/>
    </font>
    <font>
      <sz val="9"/>
      <name val="Calibri Light"/>
      <family val="2"/>
      <scheme val="major"/>
    </font>
    <font>
      <sz val="8"/>
      <name val="Book Antiqua"/>
      <family val="1"/>
    </font>
    <font>
      <b/>
      <i/>
      <sz val="14"/>
      <color rgb="FF000066"/>
      <name val="Calibri Light"/>
      <family val="2"/>
      <scheme val="major"/>
    </font>
    <font>
      <b/>
      <sz val="12"/>
      <color indexed="9"/>
      <name val="Calibri Light"/>
      <family val="2"/>
      <scheme val="major"/>
    </font>
    <font>
      <b/>
      <sz val="9"/>
      <color indexed="9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0"/>
      <name val="Calibri Light"/>
      <family val="2"/>
      <scheme val="major"/>
    </font>
    <font>
      <sz val="9.8000000000000007"/>
      <color theme="0"/>
      <name val="Calibri Light"/>
      <family val="2"/>
      <scheme val="major"/>
    </font>
    <font>
      <b/>
      <sz val="9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1"/>
      <color rgb="FFFF0000"/>
      <name val="Calibri"/>
      <scheme val="minor"/>
    </font>
    <font>
      <sz val="11"/>
      <color rgb="FF000000"/>
      <name val="Calibri Light"/>
      <charset val="1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>
      <alignment horizontal="center" vertical="center"/>
    </xf>
    <xf numFmtId="9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8" fillId="0" borderId="0" xfId="0" applyFont="1"/>
    <xf numFmtId="164" fontId="8" fillId="0" borderId="0" xfId="1" applyNumberFormat="1" applyFont="1"/>
    <xf numFmtId="0" fontId="9" fillId="0" borderId="0" xfId="2" applyFont="1" applyAlignment="1">
      <alignment vertical="center"/>
    </xf>
    <xf numFmtId="0" fontId="9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3" fontId="9" fillId="0" borderId="0" xfId="5" applyNumberFormat="1" applyFont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3" fontId="9" fillId="0" borderId="0" xfId="2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168" fontId="11" fillId="0" borderId="0" xfId="2" applyNumberFormat="1" applyFont="1" applyAlignment="1">
      <alignment wrapText="1"/>
    </xf>
    <xf numFmtId="164" fontId="8" fillId="0" borderId="0" xfId="0" applyNumberFormat="1" applyFont="1"/>
    <xf numFmtId="168" fontId="9" fillId="6" borderId="4" xfId="2" applyNumberFormat="1" applyFont="1" applyFill="1" applyBorder="1" applyAlignment="1">
      <alignment vertical="top"/>
    </xf>
    <xf numFmtId="168" fontId="11" fillId="0" borderId="5" xfId="2" applyNumberFormat="1" applyFont="1" applyBorder="1" applyAlignment="1">
      <alignment wrapText="1"/>
    </xf>
    <xf numFmtId="0" fontId="9" fillId="0" borderId="4" xfId="5" applyFont="1" applyBorder="1" applyAlignment="1">
      <alignment vertical="center"/>
    </xf>
    <xf numFmtId="0" fontId="6" fillId="0" borderId="5" xfId="5" applyFont="1" applyBorder="1" applyAlignment="1">
      <alignment horizontal="center" vertical="center"/>
    </xf>
    <xf numFmtId="0" fontId="6" fillId="0" borderId="4" xfId="5" applyFont="1" applyBorder="1" applyAlignment="1">
      <alignment horizontal="left" vertical="center" wrapText="1"/>
    </xf>
    <xf numFmtId="0" fontId="9" fillId="0" borderId="4" xfId="5" applyFont="1" applyBorder="1" applyAlignment="1">
      <alignment horizontal="left" vertical="center"/>
    </xf>
    <xf numFmtId="3" fontId="9" fillId="0" borderId="5" xfId="5" applyNumberFormat="1" applyFont="1" applyBorder="1" applyAlignment="1">
      <alignment vertical="center"/>
    </xf>
    <xf numFmtId="0" fontId="6" fillId="0" borderId="4" xfId="5" applyFont="1" applyBorder="1" applyAlignment="1">
      <alignment horizontal="left" vertical="center"/>
    </xf>
    <xf numFmtId="3" fontId="6" fillId="0" borderId="5" xfId="5" applyNumberFormat="1" applyFont="1" applyBorder="1" applyAlignment="1">
      <alignment vertical="center"/>
    </xf>
    <xf numFmtId="0" fontId="6" fillId="0" borderId="4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center" vertical="center"/>
    </xf>
    <xf numFmtId="0" fontId="9" fillId="0" borderId="4" xfId="2" applyFont="1" applyBorder="1" applyAlignment="1">
      <alignment horizontal="left" vertical="center"/>
    </xf>
    <xf numFmtId="164" fontId="9" fillId="0" borderId="5" xfId="1" applyNumberFormat="1" applyFont="1" applyFill="1" applyBorder="1" applyAlignment="1">
      <alignment vertical="center"/>
    </xf>
    <xf numFmtId="0" fontId="6" fillId="0" borderId="4" xfId="2" applyFont="1" applyBorder="1" applyAlignment="1">
      <alignment horizontal="left" vertical="center"/>
    </xf>
    <xf numFmtId="164" fontId="6" fillId="0" borderId="5" xfId="1" applyNumberFormat="1" applyFont="1" applyFill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168" fontId="9" fillId="7" borderId="4" xfId="2" applyNumberFormat="1" applyFont="1" applyFill="1" applyBorder="1" applyAlignment="1">
      <alignment vertical="top"/>
    </xf>
    <xf numFmtId="168" fontId="9" fillId="0" borderId="4" xfId="2" applyNumberFormat="1" applyFont="1" applyBorder="1" applyAlignment="1">
      <alignment vertical="top"/>
    </xf>
    <xf numFmtId="169" fontId="8" fillId="0" borderId="0" xfId="0" applyNumberFormat="1" applyFont="1"/>
    <xf numFmtId="3" fontId="4" fillId="0" borderId="0" xfId="2" applyNumberFormat="1" applyFont="1"/>
    <xf numFmtId="3" fontId="5" fillId="0" borderId="0" xfId="2" applyNumberFormat="1" applyFont="1"/>
    <xf numFmtId="170" fontId="4" fillId="0" borderId="0" xfId="4" applyNumberFormat="1" applyFont="1" applyFill="1" applyBorder="1"/>
    <xf numFmtId="168" fontId="9" fillId="8" borderId="12" xfId="2" applyNumberFormat="1" applyFont="1" applyFill="1" applyBorder="1" applyAlignment="1">
      <alignment vertical="top"/>
    </xf>
    <xf numFmtId="0" fontId="9" fillId="0" borderId="12" xfId="2" applyFont="1" applyBorder="1" applyAlignment="1">
      <alignment horizontal="left" vertical="center"/>
    </xf>
    <xf numFmtId="168" fontId="9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8" xfId="0" applyFont="1" applyBorder="1"/>
    <xf numFmtId="164" fontId="8" fillId="0" borderId="0" xfId="1" applyNumberFormat="1" applyFont="1" applyBorder="1"/>
    <xf numFmtId="43" fontId="8" fillId="0" borderId="0" xfId="1" applyFont="1" applyBorder="1"/>
    <xf numFmtId="171" fontId="8" fillId="0" borderId="5" xfId="1" applyNumberFormat="1" applyFont="1" applyBorder="1"/>
    <xf numFmtId="164" fontId="8" fillId="0" borderId="5" xfId="1" applyNumberFormat="1" applyFont="1" applyBorder="1"/>
    <xf numFmtId="0" fontId="8" fillId="0" borderId="6" xfId="0" applyFont="1" applyBorder="1"/>
    <xf numFmtId="164" fontId="8" fillId="0" borderId="7" xfId="1" applyNumberFormat="1" applyFont="1" applyBorder="1"/>
    <xf numFmtId="164" fontId="8" fillId="0" borderId="8" xfId="1" applyNumberFormat="1" applyFont="1" applyBorder="1"/>
    <xf numFmtId="0" fontId="7" fillId="0" borderId="2" xfId="0" applyFont="1" applyBorder="1" applyAlignment="1">
      <alignment horizontal="center"/>
    </xf>
    <xf numFmtId="166" fontId="15" fillId="2" borderId="15" xfId="3" applyNumberFormat="1" applyFont="1" applyFill="1" applyBorder="1">
      <alignment horizontal="center" vertical="center"/>
    </xf>
    <xf numFmtId="167" fontId="15" fillId="2" borderId="17" xfId="3" quotePrefix="1" applyNumberFormat="1" applyFont="1" applyFill="1" applyBorder="1">
      <alignment horizontal="center" vertical="center"/>
    </xf>
    <xf numFmtId="168" fontId="11" fillId="0" borderId="14" xfId="2" applyNumberFormat="1" applyFont="1" applyBorder="1" applyAlignment="1">
      <alignment wrapText="1"/>
    </xf>
    <xf numFmtId="169" fontId="4" fillId="0" borderId="18" xfId="2" applyNumberFormat="1" applyFont="1" applyBorder="1" applyAlignment="1">
      <alignment horizontal="right" vertical="center"/>
    </xf>
    <xf numFmtId="168" fontId="11" fillId="0" borderId="14" xfId="2" applyNumberFormat="1" applyFont="1" applyBorder="1"/>
    <xf numFmtId="165" fontId="19" fillId="3" borderId="14" xfId="3" applyFont="1" applyFill="1" applyBorder="1" applyAlignment="1">
      <alignment horizontal="left" vertical="center"/>
    </xf>
    <xf numFmtId="169" fontId="5" fillId="3" borderId="18" xfId="3" applyNumberFormat="1" applyFont="1" applyFill="1" applyBorder="1" applyAlignment="1">
      <alignment horizontal="right" vertical="center"/>
    </xf>
    <xf numFmtId="165" fontId="15" fillId="2" borderId="19" xfId="3" applyFont="1" applyFill="1" applyBorder="1" applyAlignment="1">
      <alignment vertical="center"/>
    </xf>
    <xf numFmtId="3" fontId="20" fillId="4" borderId="20" xfId="3" applyNumberFormat="1" applyFont="1" applyFill="1" applyBorder="1" applyAlignment="1">
      <alignment horizontal="right" vertical="center"/>
    </xf>
    <xf numFmtId="165" fontId="19" fillId="5" borderId="19" xfId="3" applyFont="1" applyFill="1" applyBorder="1" applyAlignment="1">
      <alignment horizontal="left" vertical="center"/>
    </xf>
    <xf numFmtId="37" fontId="5" fillId="5" borderId="20" xfId="3" applyNumberFormat="1" applyFont="1" applyFill="1" applyBorder="1" applyAlignment="1">
      <alignment horizontal="right" vertical="center"/>
    </xf>
    <xf numFmtId="43" fontId="8" fillId="0" borderId="7" xfId="1" applyFont="1" applyBorder="1"/>
    <xf numFmtId="0" fontId="8" fillId="0" borderId="3" xfId="0" applyFont="1" applyBorder="1"/>
    <xf numFmtId="0" fontId="8" fillId="0" borderId="21" xfId="0" applyFont="1" applyBorder="1"/>
    <xf numFmtId="0" fontId="8" fillId="0" borderId="1" xfId="0" applyFont="1" applyBorder="1"/>
    <xf numFmtId="43" fontId="8" fillId="0" borderId="5" xfId="1" applyFont="1" applyBorder="1"/>
    <xf numFmtId="43" fontId="8" fillId="0" borderId="8" xfId="1" applyFont="1" applyBorder="1"/>
    <xf numFmtId="169" fontId="4" fillId="0" borderId="22" xfId="2" applyNumberFormat="1" applyFont="1" applyBorder="1" applyAlignment="1">
      <alignment horizontal="right" vertical="center"/>
    </xf>
    <xf numFmtId="168" fontId="11" fillId="0" borderId="4" xfId="2" applyNumberFormat="1" applyFont="1" applyBorder="1" applyAlignment="1">
      <alignment wrapText="1"/>
    </xf>
    <xf numFmtId="0" fontId="22" fillId="0" borderId="0" xfId="0" applyFont="1"/>
    <xf numFmtId="43" fontId="0" fillId="0" borderId="0" xfId="0" applyNumberFormat="1"/>
    <xf numFmtId="37" fontId="0" fillId="0" borderId="0" xfId="0" applyNumberFormat="1"/>
    <xf numFmtId="0" fontId="21" fillId="0" borderId="0" xfId="0" applyFont="1"/>
    <xf numFmtId="165" fontId="14" fillId="2" borderId="14" xfId="3" applyFont="1" applyFill="1" applyBorder="1">
      <alignment horizontal="center" vertical="center"/>
    </xf>
    <xf numFmtId="165" fontId="14" fillId="2" borderId="16" xfId="3" applyFont="1" applyFill="1" applyBorder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0" fillId="0" borderId="0" xfId="0" applyFont="1"/>
  </cellXfs>
  <cellStyles count="19">
    <cellStyle name="Euro" xfId="16" xr:uid="{6609C029-AE67-4DF2-BB38-0E304B6F97A8}"/>
    <cellStyle name="Migliaia" xfId="1" builtinId="3"/>
    <cellStyle name="Migliaia [0] 2" xfId="6" xr:uid="{95C4D2BC-A4C8-490C-912A-7FBC4C2322BE}"/>
    <cellStyle name="Migliaia 2" xfId="10" xr:uid="{6CD6AD8B-DB97-49A3-B3C9-9F8D76C3B99C}"/>
    <cellStyle name="Migliaia 3" xfId="14" xr:uid="{8BB6F74A-8455-4BB1-8613-206277723AE4}"/>
    <cellStyle name="Migliaia 4" xfId="18" xr:uid="{9763F339-1146-41FA-9DD3-D3A9472CD4F3}"/>
    <cellStyle name="Normale" xfId="0" builtinId="0"/>
    <cellStyle name="Normale 2" xfId="8" xr:uid="{D0B34A7B-8A2A-49D8-80B1-816F9084430F}"/>
    <cellStyle name="Normale 2 2" xfId="9" xr:uid="{9376ED4C-04E8-402E-9709-EC5DCFDD75AC}"/>
    <cellStyle name="Normale 2 2 2" xfId="2" xr:uid="{8B42F8C5-55CE-4399-9D39-F995602C4690}"/>
    <cellStyle name="Normale 6" xfId="13" xr:uid="{0F3DB458-4FA2-436D-8318-54D193EC2AB6}"/>
    <cellStyle name="Normale_Produzione Filago" xfId="5" xr:uid="{60F75EEC-8836-453F-A238-DEA7A32A3911}"/>
    <cellStyle name="nuovo" xfId="3" xr:uid="{2B763CCD-7B65-4463-AC3F-C6A85F711434}"/>
    <cellStyle name="Percentuale 2" xfId="12" xr:uid="{20842976-9456-45EE-86AC-66C0BC74CAB2}"/>
    <cellStyle name="Percentuale 2 2" xfId="4" xr:uid="{4AF01C63-C0FA-4F1D-BE19-6BA824121375}"/>
    <cellStyle name="Percentuale 3" xfId="7" xr:uid="{3A25206B-2ECE-4CB7-BBC5-F7E9292D97C7}"/>
    <cellStyle name="Percentuale 5" xfId="11" xr:uid="{9CA86D42-3A4B-49CD-8ADC-8066A7AA5387}"/>
    <cellStyle name="Percentuale 5 2" xfId="17" xr:uid="{D830284A-9B86-4C7F-9C3F-379798303DD9}"/>
    <cellStyle name="Valuta [0] 2 2" xfId="15" xr:uid="{951E2A6D-111F-48A9-8677-F9C48FDBF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FARP_Project%20Data_23.11.11.xlsx" TargetMode="External"/><Relationship Id="rId1" Type="http://schemas.openxmlformats.org/officeDocument/2006/relationships/externalLinkPath" Target="/Users/Surace/SynologyDrive/UniBG/01.Dati%20per%20progetto/FARP_Project%20Data_23.11.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vendite%20FAR%202021_23.11.11.xlsx" TargetMode="External"/><Relationship Id="rId1" Type="http://schemas.openxmlformats.org/officeDocument/2006/relationships/externalLinkPath" Target="/Users/Surace/SynologyDrive/UniBG/01.Dati%20per%20progetto/vendite%20FAR%202021_23.1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 2021"/>
      <sheetName val="Ricavi"/>
      <sheetName val="Calcolo  budget"/>
      <sheetName val="VariableCosts"/>
      <sheetName val="FixedCosts"/>
      <sheetName val="Others"/>
    </sheetNames>
    <sheetDataSet>
      <sheetData sheetId="0">
        <row r="11">
          <cell r="C11">
            <v>-49377101.91875501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2">
          <cell r="U2">
            <v>10</v>
          </cell>
          <cell r="V2">
            <v>7</v>
          </cell>
        </row>
        <row r="3">
          <cell r="U3">
            <v>2.8454343054568869</v>
          </cell>
          <cell r="V3">
            <v>1.9918040138198205</v>
          </cell>
        </row>
        <row r="4">
          <cell r="U4">
            <v>2.394191982210288</v>
          </cell>
          <cell r="V4">
            <v>1.6759343875472015</v>
          </cell>
        </row>
        <row r="5">
          <cell r="U5">
            <v>1.6259024091283505</v>
          </cell>
          <cell r="V5">
            <v>1.1381316863898452</v>
          </cell>
        </row>
        <row r="6">
          <cell r="U6">
            <v>7.2999999999999989</v>
          </cell>
          <cell r="V6">
            <v>5.1099999999999985</v>
          </cell>
        </row>
        <row r="7">
          <cell r="U7">
            <v>1.407538523574988</v>
          </cell>
          <cell r="V7">
            <v>0.98527696650249152</v>
          </cell>
        </row>
        <row r="8">
          <cell r="U8">
            <v>2.9</v>
          </cell>
          <cell r="V8">
            <v>2.0299999999999998</v>
          </cell>
        </row>
        <row r="9">
          <cell r="U9">
            <v>2.069991076133928</v>
          </cell>
          <cell r="V9">
            <v>1.4489937532937498</v>
          </cell>
        </row>
        <row r="10">
          <cell r="U10">
            <v>2.5294423532749355</v>
          </cell>
          <cell r="V10">
            <v>1.7706096472924546</v>
          </cell>
        </row>
        <row r="11">
          <cell r="U11">
            <v>2.3872630549463576</v>
          </cell>
          <cell r="V11">
            <v>1.6710841384624504</v>
          </cell>
        </row>
        <row r="12">
          <cell r="U12">
            <v>1.4000000000000004</v>
          </cell>
          <cell r="V12">
            <v>0.98000000000000009</v>
          </cell>
        </row>
        <row r="13">
          <cell r="U13">
            <v>1.88</v>
          </cell>
          <cell r="V13">
            <v>1.3159999999999998</v>
          </cell>
        </row>
        <row r="14">
          <cell r="U14">
            <v>1.1300000000000001</v>
          </cell>
          <cell r="V14">
            <v>0.79100000000000004</v>
          </cell>
        </row>
        <row r="15">
          <cell r="U15">
            <v>3.6564488552004386</v>
          </cell>
          <cell r="V15">
            <v>2.5595141986403069</v>
          </cell>
        </row>
        <row r="16">
          <cell r="U16">
            <v>0.29851713713549144</v>
          </cell>
          <cell r="V16">
            <v>0.208961995994844</v>
          </cell>
        </row>
        <row r="17">
          <cell r="U17">
            <v>1.3214682559652613</v>
          </cell>
          <cell r="V17">
            <v>0.92502777917568291</v>
          </cell>
        </row>
        <row r="18">
          <cell r="U18">
            <v>0.20188006306692874</v>
          </cell>
          <cell r="V18">
            <v>0.14131604414685014</v>
          </cell>
        </row>
        <row r="19">
          <cell r="U19">
            <v>3.4812737374826175</v>
          </cell>
          <cell r="V19">
            <v>2.436891616237832</v>
          </cell>
        </row>
        <row r="20">
          <cell r="U20">
            <v>5.1675675675675672</v>
          </cell>
          <cell r="V20">
            <v>3.6172972972972968</v>
          </cell>
        </row>
        <row r="21">
          <cell r="U21">
            <v>0.45000000000000007</v>
          </cell>
          <cell r="V21">
            <v>0.315</v>
          </cell>
        </row>
        <row r="22">
          <cell r="U22">
            <v>4.4926663923229482</v>
          </cell>
          <cell r="V22">
            <v>3.1448664746260633</v>
          </cell>
        </row>
        <row r="23">
          <cell r="U23">
            <v>6.6300000000000008</v>
          </cell>
          <cell r="V23">
            <v>4.641</v>
          </cell>
        </row>
        <row r="24">
          <cell r="U24">
            <v>3</v>
          </cell>
          <cell r="V24">
            <v>2.0999999999999996</v>
          </cell>
        </row>
        <row r="25">
          <cell r="U25">
            <v>12.982910321489001</v>
          </cell>
          <cell r="V25">
            <v>9.0880372250423012</v>
          </cell>
        </row>
        <row r="26">
          <cell r="U26">
            <v>7.7960603855361868E-2</v>
          </cell>
          <cell r="V26">
            <v>0.38787648456780016</v>
          </cell>
        </row>
        <row r="27">
          <cell r="U27">
            <v>0.67441660867548137</v>
          </cell>
          <cell r="V27">
            <v>0.48366639526791927</v>
          </cell>
        </row>
        <row r="28">
          <cell r="U28">
            <v>1.5633914368373318</v>
          </cell>
          <cell r="V28">
            <v>0.97575993522615323</v>
          </cell>
        </row>
        <row r="29">
          <cell r="U29">
            <v>1.6736903475641822</v>
          </cell>
          <cell r="V29">
            <v>1.3705060945642298</v>
          </cell>
        </row>
        <row r="30">
          <cell r="U30">
            <v>0.1</v>
          </cell>
          <cell r="V30">
            <v>0</v>
          </cell>
        </row>
        <row r="31">
          <cell r="U31">
            <v>0.95151747373984275</v>
          </cell>
          <cell r="V31">
            <v>0</v>
          </cell>
        </row>
        <row r="32">
          <cell r="U32">
            <v>2.0941639085164221</v>
          </cell>
        </row>
        <row r="33">
          <cell r="U33">
            <v>2.2182920110192836</v>
          </cell>
          <cell r="V33">
            <v>1.5527802479338846</v>
          </cell>
        </row>
        <row r="34">
          <cell r="U34">
            <v>2.1110997372569629</v>
          </cell>
          <cell r="V34">
            <v>1.5542673597477665</v>
          </cell>
        </row>
        <row r="35">
          <cell r="U35">
            <v>2.1683789936275497</v>
          </cell>
        </row>
        <row r="36">
          <cell r="U36">
            <v>2.4447673031026254</v>
          </cell>
          <cell r="V36">
            <v>1.6734552903739062</v>
          </cell>
        </row>
        <row r="37">
          <cell r="U37">
            <v>2.1755305430745655</v>
          </cell>
        </row>
        <row r="38">
          <cell r="U38">
            <v>0.72040658436213989</v>
          </cell>
          <cell r="V38">
            <v>0.54555471354446228</v>
          </cell>
        </row>
        <row r="39">
          <cell r="U39">
            <v>1.2394066091686382</v>
          </cell>
          <cell r="V39">
            <v>0.91844443287446687</v>
          </cell>
        </row>
        <row r="40">
          <cell r="U40">
            <v>1.3500108906011263</v>
          </cell>
        </row>
        <row r="41">
          <cell r="U41">
            <v>1.1953137569283963</v>
          </cell>
          <cell r="V41">
            <v>0.89400994847456083</v>
          </cell>
        </row>
        <row r="42">
          <cell r="U42">
            <v>1.0664157465717947</v>
          </cell>
          <cell r="V42">
            <v>0.78402539985278485</v>
          </cell>
        </row>
        <row r="43">
          <cell r="U43">
            <v>1.0917239485733838</v>
          </cell>
          <cell r="V43">
            <v>0.85086392559761459</v>
          </cell>
        </row>
        <row r="44">
          <cell r="U44">
            <v>1.5032278016563581</v>
          </cell>
          <cell r="V44">
            <v>0.80808670859978349</v>
          </cell>
        </row>
        <row r="45">
          <cell r="U45">
            <v>0.81786394557823128</v>
          </cell>
          <cell r="V45">
            <v>0.51070224489795923</v>
          </cell>
        </row>
        <row r="46">
          <cell r="U46">
            <v>1.2292548613611811</v>
          </cell>
          <cell r="V46">
            <v>0.92105041861721271</v>
          </cell>
        </row>
        <row r="47">
          <cell r="U47">
            <v>1.3103522012578614</v>
          </cell>
          <cell r="V47">
            <v>0.99331303459119502</v>
          </cell>
        </row>
        <row r="48">
          <cell r="U48">
            <v>1.3809778209486805</v>
          </cell>
          <cell r="V48">
            <v>1.0851020123037074</v>
          </cell>
        </row>
        <row r="49">
          <cell r="U49">
            <v>0.7641895591554374</v>
          </cell>
          <cell r="V49">
            <v>0.53960530242123961</v>
          </cell>
        </row>
        <row r="50">
          <cell r="U50">
            <v>1.2</v>
          </cell>
          <cell r="V50">
            <v>0.87636999999999987</v>
          </cell>
        </row>
        <row r="51">
          <cell r="U51">
            <v>1.29</v>
          </cell>
          <cell r="V51">
            <v>0.93520499999999995</v>
          </cell>
        </row>
        <row r="52">
          <cell r="U52">
            <v>1.003604926690739</v>
          </cell>
          <cell r="V52">
            <v>0.76742587476388102</v>
          </cell>
        </row>
        <row r="53">
          <cell r="U53">
            <v>1.1262508272667109</v>
          </cell>
          <cell r="V53">
            <v>0.7731818067504963</v>
          </cell>
        </row>
        <row r="54">
          <cell r="U54">
            <v>1.1679999999999999</v>
          </cell>
          <cell r="V54">
            <v>0.79481080000000004</v>
          </cell>
        </row>
        <row r="55">
          <cell r="U55">
            <v>0.66185661102437854</v>
          </cell>
          <cell r="V55">
            <v>0.41639553380569233</v>
          </cell>
        </row>
        <row r="56">
          <cell r="U56">
            <v>1.5481564896611979</v>
          </cell>
          <cell r="V56">
            <v>0</v>
          </cell>
        </row>
        <row r="57">
          <cell r="U57">
            <v>1.0145297661595016</v>
          </cell>
          <cell r="V57">
            <v>1.3210750056162566</v>
          </cell>
        </row>
        <row r="58">
          <cell r="U58">
            <v>1.5966125451519446</v>
          </cell>
          <cell r="V58">
            <v>1.2557294418418297</v>
          </cell>
        </row>
        <row r="59">
          <cell r="U59">
            <v>1.1722768518267583</v>
          </cell>
          <cell r="V59">
            <v>1.178349802915466</v>
          </cell>
        </row>
        <row r="60">
          <cell r="U60">
            <v>1.3571836380718363</v>
          </cell>
          <cell r="V60">
            <v>1.0956717511021177</v>
          </cell>
        </row>
        <row r="61">
          <cell r="U61">
            <v>1.6094114465975666</v>
          </cell>
          <cell r="V61">
            <v>1.2580483884632718</v>
          </cell>
        </row>
        <row r="62">
          <cell r="U62">
            <v>1.7370298635106558</v>
          </cell>
          <cell r="V62">
            <v>1.2449452498939109</v>
          </cell>
        </row>
        <row r="63">
          <cell r="U63">
            <v>1.6806898864347668</v>
          </cell>
          <cell r="V63">
            <v>1.175671438641986</v>
          </cell>
        </row>
        <row r="64">
          <cell r="U64">
            <v>1.0545722952001755</v>
          </cell>
          <cell r="V64">
            <v>0.8007143704737123</v>
          </cell>
        </row>
        <row r="65">
          <cell r="U65">
            <v>1.0427329563480954</v>
          </cell>
          <cell r="V65">
            <v>0.71860723513054503</v>
          </cell>
        </row>
        <row r="66">
          <cell r="U66">
            <v>1.9287213205204836</v>
          </cell>
          <cell r="V66">
            <v>1.2761377805876131</v>
          </cell>
        </row>
        <row r="67">
          <cell r="U67">
            <v>1.9086574648277184</v>
          </cell>
          <cell r="V67">
            <v>1.3634690975242332</v>
          </cell>
        </row>
        <row r="68">
          <cell r="U68">
            <v>1.4443107909945656</v>
          </cell>
          <cell r="V68">
            <v>1.0710016958509445</v>
          </cell>
        </row>
        <row r="69">
          <cell r="U69">
            <v>1.9315133240974656</v>
          </cell>
          <cell r="V69">
            <v>1.3418995368483959</v>
          </cell>
        </row>
        <row r="70">
          <cell r="U70">
            <v>1.5090489190950254</v>
          </cell>
          <cell r="V70">
            <v>1.0507351288755455</v>
          </cell>
        </row>
        <row r="71">
          <cell r="U71">
            <v>1.5367824521112794</v>
          </cell>
          <cell r="V71">
            <v>1.1575221321572104</v>
          </cell>
        </row>
        <row r="72">
          <cell r="U72">
            <v>1.7941255297930692</v>
          </cell>
          <cell r="V72">
            <v>1.2804120481176764</v>
          </cell>
        </row>
        <row r="73">
          <cell r="U73">
            <v>0.60202058079706988</v>
          </cell>
          <cell r="V73">
            <v>0.3732310299119212</v>
          </cell>
        </row>
        <row r="74">
          <cell r="U74">
            <v>0.63365096811948207</v>
          </cell>
          <cell r="V74">
            <v>1.2438429369259345</v>
          </cell>
        </row>
        <row r="75">
          <cell r="U75">
            <v>1.5945354278074868</v>
          </cell>
          <cell r="V75">
            <v>1.0522061313502673</v>
          </cell>
        </row>
        <row r="76">
          <cell r="U76">
            <v>697.35714285714289</v>
          </cell>
          <cell r="V76">
            <v>0</v>
          </cell>
        </row>
        <row r="77">
          <cell r="U77">
            <v>19834.952666666664</v>
          </cell>
          <cell r="V77">
            <v>0</v>
          </cell>
        </row>
        <row r="78">
          <cell r="U78">
            <v>7.155483831924637</v>
          </cell>
          <cell r="V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9022-8714-451A-AC8C-ADBBD3500E3D}">
  <dimension ref="B1:D62"/>
  <sheetViews>
    <sheetView showGridLines="0" zoomScale="90" zoomScaleNormal="90" workbookViewId="0">
      <selection activeCell="B16" sqref="B16"/>
    </sheetView>
  </sheetViews>
  <sheetFormatPr defaultColWidth="8.88671875" defaultRowHeight="14.4" x14ac:dyDescent="0.3"/>
  <cols>
    <col min="1" max="1" width="2.88671875" style="1" customWidth="1"/>
    <col min="2" max="2" width="45.44140625" style="1" bestFit="1" customWidth="1"/>
    <col min="3" max="3" width="12.33203125" style="1" bestFit="1" customWidth="1"/>
    <col min="4" max="4" width="13.6640625" style="1" bestFit="1" customWidth="1"/>
    <col min="5" max="16384" width="8.88671875" style="1"/>
  </cols>
  <sheetData>
    <row r="1" spans="2:4" ht="16.2" customHeight="1" thickBot="1" x14ac:dyDescent="0.35"/>
    <row r="2" spans="2:4" ht="18" x14ac:dyDescent="0.3">
      <c r="B2" s="80" t="s">
        <v>0</v>
      </c>
      <c r="C2" s="81"/>
    </row>
    <row r="3" spans="2:4" ht="15.6" customHeight="1" x14ac:dyDescent="0.3">
      <c r="B3" s="78" t="s">
        <v>1</v>
      </c>
      <c r="C3" s="55" t="s">
        <v>2</v>
      </c>
    </row>
    <row r="4" spans="2:4" ht="15.6" customHeight="1" x14ac:dyDescent="0.3">
      <c r="B4" s="79"/>
      <c r="C4" s="56" t="s">
        <v>3</v>
      </c>
    </row>
    <row r="5" spans="2:4" x14ac:dyDescent="0.3">
      <c r="B5" s="57" t="s">
        <v>4</v>
      </c>
      <c r="C5" s="58">
        <v>61304200.722799972</v>
      </c>
    </row>
    <row r="6" spans="2:4" x14ac:dyDescent="0.3">
      <c r="B6" s="59" t="s">
        <v>5</v>
      </c>
      <c r="C6" s="58">
        <v>528226.62545000017</v>
      </c>
    </row>
    <row r="7" spans="2:4" x14ac:dyDescent="0.3">
      <c r="B7" s="57" t="s">
        <v>6</v>
      </c>
      <c r="C7" s="58">
        <v>1877590.3519999997</v>
      </c>
    </row>
    <row r="8" spans="2:4" x14ac:dyDescent="0.3">
      <c r="B8" s="57" t="s">
        <v>7</v>
      </c>
      <c r="C8" s="58">
        <v>120000</v>
      </c>
    </row>
    <row r="9" spans="2:4" x14ac:dyDescent="0.3">
      <c r="B9" s="57" t="s">
        <v>8</v>
      </c>
      <c r="C9" s="58">
        <v>500000</v>
      </c>
    </row>
    <row r="10" spans="2:4" x14ac:dyDescent="0.3">
      <c r="B10" s="60" t="s">
        <v>9</v>
      </c>
      <c r="C10" s="61">
        <f>+SUM(C5:C9)</f>
        <v>64330017.70024997</v>
      </c>
    </row>
    <row r="11" spans="2:4" x14ac:dyDescent="0.3">
      <c r="B11" s="57" t="s">
        <v>10</v>
      </c>
      <c r="C11" s="58">
        <f>'[1]CE 2021'!$C$11</f>
        <v>-49377101.91875501</v>
      </c>
    </row>
    <row r="12" spans="2:4" x14ac:dyDescent="0.3">
      <c r="B12" s="57" t="s">
        <v>11</v>
      </c>
      <c r="C12" s="58">
        <v>2500000</v>
      </c>
    </row>
    <row r="13" spans="2:4" x14ac:dyDescent="0.3">
      <c r="B13" s="60" t="s">
        <v>12</v>
      </c>
      <c r="C13" s="61">
        <f>+C11+C12</f>
        <v>-46877101.91875501</v>
      </c>
    </row>
    <row r="14" spans="2:4" x14ac:dyDescent="0.3">
      <c r="B14" s="57" t="s">
        <v>13</v>
      </c>
      <c r="C14" s="58">
        <v>-4214457.6500000004</v>
      </c>
      <c r="D14" s="2"/>
    </row>
    <row r="15" spans="2:4" x14ac:dyDescent="0.3">
      <c r="B15" s="57" t="s">
        <v>14</v>
      </c>
      <c r="C15" s="58">
        <v>-150000</v>
      </c>
    </row>
    <row r="16" spans="2:4" x14ac:dyDescent="0.3">
      <c r="B16" s="57" t="s">
        <v>15</v>
      </c>
      <c r="C16" s="58">
        <v>-705000</v>
      </c>
    </row>
    <row r="17" spans="2:3" x14ac:dyDescent="0.3">
      <c r="B17" s="60" t="s">
        <v>16</v>
      </c>
      <c r="C17" s="61">
        <f>SUM(C14:C16)</f>
        <v>-5069457.6500000004</v>
      </c>
    </row>
    <row r="18" spans="2:3" x14ac:dyDescent="0.3">
      <c r="B18" s="57" t="s">
        <v>17</v>
      </c>
      <c r="C18" s="58">
        <v>-995454.174</v>
      </c>
    </row>
    <row r="19" spans="2:3" x14ac:dyDescent="0.3">
      <c r="B19" s="57" t="s">
        <v>18</v>
      </c>
      <c r="C19" s="58">
        <v>-550000</v>
      </c>
    </row>
    <row r="20" spans="2:3" ht="15" thickBot="1" x14ac:dyDescent="0.35">
      <c r="B20" s="60" t="s">
        <v>19</v>
      </c>
      <c r="C20" s="61">
        <f>SUM(C18:C19)</f>
        <v>-1545454.1740000001</v>
      </c>
    </row>
    <row r="21" spans="2:3" ht="15" thickBot="1" x14ac:dyDescent="0.35">
      <c r="B21" s="62" t="s">
        <v>20</v>
      </c>
      <c r="C21" s="63">
        <f>+C10+C13+C17+C20</f>
        <v>10838003.957494959</v>
      </c>
    </row>
    <row r="22" spans="2:3" x14ac:dyDescent="0.3">
      <c r="B22" s="57" t="s">
        <v>21</v>
      </c>
      <c r="C22" s="58">
        <v>-5510785.9100000001</v>
      </c>
    </row>
    <row r="23" spans="2:3" x14ac:dyDescent="0.3">
      <c r="B23" s="57" t="s">
        <v>22</v>
      </c>
      <c r="C23" s="58">
        <v>-1200000</v>
      </c>
    </row>
    <row r="24" spans="2:3" x14ac:dyDescent="0.3">
      <c r="B24" s="57" t="s">
        <v>23</v>
      </c>
      <c r="C24" s="58">
        <v>-300000</v>
      </c>
    </row>
    <row r="25" spans="2:3" x14ac:dyDescent="0.3">
      <c r="B25" s="57" t="s">
        <v>24</v>
      </c>
      <c r="C25" s="58">
        <v>-148000</v>
      </c>
    </row>
    <row r="26" spans="2:3" x14ac:dyDescent="0.3">
      <c r="B26" s="57" t="s">
        <v>25</v>
      </c>
      <c r="C26" s="58">
        <v>-302000</v>
      </c>
    </row>
    <row r="27" spans="2:3" x14ac:dyDescent="0.3">
      <c r="B27" s="57" t="s">
        <v>26</v>
      </c>
      <c r="C27" s="58">
        <v>-207000</v>
      </c>
    </row>
    <row r="28" spans="2:3" x14ac:dyDescent="0.3">
      <c r="B28" s="60" t="s">
        <v>27</v>
      </c>
      <c r="C28" s="61">
        <f>SUM(C22:C27)</f>
        <v>-7667785.9100000001</v>
      </c>
    </row>
    <row r="29" spans="2:3" x14ac:dyDescent="0.3">
      <c r="B29" s="57" t="s">
        <v>28</v>
      </c>
      <c r="C29" s="58">
        <v>-550000</v>
      </c>
    </row>
    <row r="30" spans="2:3" x14ac:dyDescent="0.3">
      <c r="B30" s="57" t="s">
        <v>29</v>
      </c>
      <c r="C30" s="58">
        <v>-300000</v>
      </c>
    </row>
    <row r="31" spans="2:3" x14ac:dyDescent="0.3">
      <c r="B31" s="57" t="s">
        <v>30</v>
      </c>
      <c r="C31" s="58">
        <v>-100000</v>
      </c>
    </row>
    <row r="32" spans="2:3" ht="15" thickBot="1" x14ac:dyDescent="0.35">
      <c r="B32" s="60" t="s">
        <v>31</v>
      </c>
      <c r="C32" s="61">
        <f>SUM(C29:C31)</f>
        <v>-950000</v>
      </c>
    </row>
    <row r="33" spans="2:4" ht="15" thickBot="1" x14ac:dyDescent="0.35">
      <c r="B33" s="64" t="s">
        <v>32</v>
      </c>
      <c r="C33" s="65">
        <f>+C21+C28+C32</f>
        <v>2220218.0474949591</v>
      </c>
    </row>
    <row r="34" spans="2:4" x14ac:dyDescent="0.3">
      <c r="B34" s="59" t="s">
        <v>33</v>
      </c>
      <c r="C34" s="58">
        <v>-200000</v>
      </c>
    </row>
    <row r="35" spans="2:4" x14ac:dyDescent="0.3">
      <c r="B35" s="57" t="s">
        <v>34</v>
      </c>
      <c r="C35" s="58">
        <v>-750000</v>
      </c>
    </row>
    <row r="36" spans="2:4" x14ac:dyDescent="0.3">
      <c r="B36" s="57" t="s">
        <v>35</v>
      </c>
      <c r="C36" s="58">
        <v>-25000</v>
      </c>
    </row>
    <row r="37" spans="2:4" ht="15" thickBot="1" x14ac:dyDescent="0.35">
      <c r="B37" s="60" t="s">
        <v>36</v>
      </c>
      <c r="C37" s="61">
        <f>SUM(C34:C36)</f>
        <v>-975000</v>
      </c>
    </row>
    <row r="38" spans="2:4" ht="15" thickBot="1" x14ac:dyDescent="0.35">
      <c r="B38" s="62" t="s">
        <v>37</v>
      </c>
      <c r="C38" s="63">
        <f>+C33+C37</f>
        <v>1245218.0474949591</v>
      </c>
    </row>
    <row r="39" spans="2:4" x14ac:dyDescent="0.3">
      <c r="B39" s="57" t="s">
        <v>38</v>
      </c>
      <c r="C39" s="58">
        <v>-140133.03999999998</v>
      </c>
    </row>
    <row r="40" spans="2:4" x14ac:dyDescent="0.3">
      <c r="B40" s="57" t="s">
        <v>39</v>
      </c>
      <c r="C40" s="58">
        <v>3543.6200000000003</v>
      </c>
    </row>
    <row r="41" spans="2:4" ht="15" thickBot="1" x14ac:dyDescent="0.35">
      <c r="B41" s="60" t="s">
        <v>40</v>
      </c>
      <c r="C41" s="61">
        <f>SUM(C39:C40)</f>
        <v>-136589.41999999998</v>
      </c>
      <c r="D41" s="35"/>
    </row>
    <row r="42" spans="2:4" ht="15" thickBot="1" x14ac:dyDescent="0.35">
      <c r="B42" s="62" t="s">
        <v>41</v>
      </c>
      <c r="C42" s="63">
        <f>+C38+C41</f>
        <v>1108628.6274949592</v>
      </c>
    </row>
    <row r="43" spans="2:4" x14ac:dyDescent="0.3">
      <c r="B43" s="57" t="s">
        <v>42</v>
      </c>
      <c r="C43" s="58">
        <v>-130503.97</v>
      </c>
    </row>
    <row r="44" spans="2:4" x14ac:dyDescent="0.3">
      <c r="B44" s="57" t="s">
        <v>43</v>
      </c>
      <c r="C44" s="58">
        <v>688311.36</v>
      </c>
    </row>
    <row r="45" spans="2:4" x14ac:dyDescent="0.3">
      <c r="B45" s="57" t="s">
        <v>44</v>
      </c>
      <c r="C45" s="58">
        <v>0</v>
      </c>
    </row>
    <row r="46" spans="2:4" ht="15" thickBot="1" x14ac:dyDescent="0.35">
      <c r="B46" s="60" t="s">
        <v>45</v>
      </c>
      <c r="C46" s="61">
        <f>SUM(C43:C45)</f>
        <v>557807.39</v>
      </c>
    </row>
    <row r="47" spans="2:4" ht="15" thickBot="1" x14ac:dyDescent="0.35">
      <c r="B47" s="62" t="s">
        <v>46</v>
      </c>
      <c r="C47" s="63">
        <f>+C46+C42</f>
        <v>1666436.0174949593</v>
      </c>
    </row>
    <row r="48" spans="2:4" ht="15" thickBot="1" x14ac:dyDescent="0.35">
      <c r="B48" s="57" t="s">
        <v>47</v>
      </c>
      <c r="C48" s="58">
        <v>-543575.55808764149</v>
      </c>
    </row>
    <row r="49" spans="2:3" ht="15" thickBot="1" x14ac:dyDescent="0.35">
      <c r="B49" s="62" t="s">
        <v>48</v>
      </c>
      <c r="C49" s="63">
        <f>+C48+C47</f>
        <v>1122860.4594073179</v>
      </c>
    </row>
    <row r="50" spans="2:3" x14ac:dyDescent="0.3">
      <c r="B50" s="36"/>
    </row>
    <row r="51" spans="2:3" x14ac:dyDescent="0.3">
      <c r="B51" s="36"/>
    </row>
    <row r="52" spans="2:3" x14ac:dyDescent="0.3">
      <c r="B52" s="36"/>
    </row>
    <row r="53" spans="2:3" x14ac:dyDescent="0.3">
      <c r="B53" s="36"/>
    </row>
    <row r="54" spans="2:3" x14ac:dyDescent="0.3">
      <c r="B54" s="36"/>
    </row>
    <row r="55" spans="2:3" x14ac:dyDescent="0.3">
      <c r="B55" s="36"/>
    </row>
    <row r="56" spans="2:3" x14ac:dyDescent="0.3">
      <c r="B56" s="36"/>
    </row>
    <row r="57" spans="2:3" x14ac:dyDescent="0.3">
      <c r="B57" s="36"/>
      <c r="C57" s="37"/>
    </row>
    <row r="58" spans="2:3" x14ac:dyDescent="0.3">
      <c r="B58" s="36"/>
    </row>
    <row r="59" spans="2:3" x14ac:dyDescent="0.3">
      <c r="B59" s="36"/>
    </row>
    <row r="60" spans="2:3" x14ac:dyDescent="0.3">
      <c r="B60" s="36"/>
      <c r="C60" s="37"/>
    </row>
    <row r="61" spans="2:3" x14ac:dyDescent="0.3">
      <c r="B61" s="36"/>
    </row>
    <row r="62" spans="2:3" x14ac:dyDescent="0.3">
      <c r="B62" s="36"/>
      <c r="C62" s="38"/>
    </row>
  </sheetData>
  <mergeCells count="2">
    <mergeCell ref="B3:B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4"/>
  <sheetViews>
    <sheetView showGridLines="0" topLeftCell="A7" workbookViewId="0">
      <selection activeCell="J22" sqref="J22"/>
    </sheetView>
  </sheetViews>
  <sheetFormatPr defaultColWidth="8.88671875" defaultRowHeight="14.4" x14ac:dyDescent="0.3"/>
  <cols>
    <col min="1" max="1" width="2.88671875" style="1" customWidth="1"/>
    <col min="2" max="2" width="13.5546875" style="1" bestFit="1" customWidth="1"/>
    <col min="3" max="3" width="8.5546875" style="1" bestFit="1" customWidth="1"/>
    <col min="4" max="4" width="12.6640625" style="1" bestFit="1" customWidth="1"/>
    <col min="5" max="5" width="12.5546875" style="1" bestFit="1" customWidth="1"/>
    <col min="6" max="6" width="15.44140625" style="1" bestFit="1" customWidth="1"/>
    <col min="7" max="7" width="8.88671875" style="1"/>
    <col min="8" max="8" width="13.88671875" style="1" bestFit="1" customWidth="1"/>
    <col min="9" max="10" width="13.88671875" style="1" customWidth="1"/>
    <col min="11" max="11" width="12.88671875" style="1" bestFit="1" customWidth="1"/>
    <col min="12" max="12" width="12.6640625" style="1" bestFit="1" customWidth="1"/>
    <col min="13" max="13" width="15.5546875" style="1" bestFit="1" customWidth="1"/>
    <col min="14" max="19" width="9.109375" customWidth="1"/>
    <col min="20" max="16384" width="8.88671875" style="1"/>
  </cols>
  <sheetData>
    <row r="1" spans="2:20" ht="15.6" customHeight="1" thickBot="1" x14ac:dyDescent="0.35"/>
    <row r="2" spans="2:20" ht="15" thickBot="1" x14ac:dyDescent="0.35">
      <c r="B2" s="82" t="s">
        <v>49</v>
      </c>
      <c r="C2" s="83"/>
      <c r="D2" s="83"/>
      <c r="E2" s="83"/>
      <c r="F2" s="84"/>
      <c r="H2" s="82" t="s">
        <v>50</v>
      </c>
      <c r="I2" s="83"/>
      <c r="J2" s="83"/>
      <c r="K2" s="83"/>
      <c r="L2" s="83"/>
      <c r="M2" s="84"/>
    </row>
    <row r="3" spans="2:20" x14ac:dyDescent="0.3">
      <c r="B3" s="67" t="s">
        <v>51</v>
      </c>
      <c r="C3" s="68" t="s">
        <v>52</v>
      </c>
      <c r="D3" s="68" t="s">
        <v>53</v>
      </c>
      <c r="E3" s="68" t="s">
        <v>54</v>
      </c>
      <c r="F3" s="69" t="s">
        <v>55</v>
      </c>
      <c r="H3" s="44" t="s">
        <v>51</v>
      </c>
      <c r="I3" s="1" t="s">
        <v>52</v>
      </c>
      <c r="K3" s="1" t="s">
        <v>53</v>
      </c>
      <c r="L3" s="1" t="s">
        <v>54</v>
      </c>
      <c r="M3" s="43" t="s">
        <v>55</v>
      </c>
    </row>
    <row r="4" spans="2:20" x14ac:dyDescent="0.3">
      <c r="B4" s="44" t="s">
        <v>56</v>
      </c>
      <c r="C4" s="1" t="s">
        <v>57</v>
      </c>
      <c r="D4" s="47">
        <v>20</v>
      </c>
      <c r="E4" s="48">
        <f>[2]Foglio1!U2</f>
        <v>10</v>
      </c>
      <c r="F4" s="70">
        <f>[2]Foglio1!V2</f>
        <v>7</v>
      </c>
      <c r="H4" s="44" t="s">
        <v>58</v>
      </c>
      <c r="I4" s="1" t="s">
        <v>59</v>
      </c>
      <c r="J4" s="1" t="s">
        <v>60</v>
      </c>
      <c r="K4" s="47">
        <v>2160885</v>
      </c>
      <c r="L4" s="48">
        <v>0.11065878100870709</v>
      </c>
      <c r="M4" s="49">
        <v>0.06</v>
      </c>
      <c r="O4" s="75">
        <f>SUM(L4,-M4)</f>
        <v>5.0658781008707091E-2</v>
      </c>
    </row>
    <row r="5" spans="2:20" x14ac:dyDescent="0.3">
      <c r="B5" s="44" t="s">
        <v>61</v>
      </c>
      <c r="C5" s="1" t="s">
        <v>57</v>
      </c>
      <c r="D5" s="47">
        <v>98027.32</v>
      </c>
      <c r="E5" s="48">
        <f>[2]Foglio1!U3</f>
        <v>2.8454343054568869</v>
      </c>
      <c r="F5" s="70">
        <f>[2]Foglio1!V3</f>
        <v>1.9918040138198205</v>
      </c>
      <c r="H5" s="44" t="s">
        <v>62</v>
      </c>
      <c r="I5" s="1" t="s">
        <v>59</v>
      </c>
      <c r="J5" s="1" t="s">
        <v>60</v>
      </c>
      <c r="K5" s="47">
        <v>168325</v>
      </c>
      <c r="L5" s="48">
        <v>0.63902212980840634</v>
      </c>
      <c r="M5" s="49">
        <v>0.45</v>
      </c>
    </row>
    <row r="6" spans="2:20" x14ac:dyDescent="0.3">
      <c r="B6" s="44" t="s">
        <v>63</v>
      </c>
      <c r="C6" s="1" t="s">
        <v>57</v>
      </c>
      <c r="D6" s="47">
        <v>42676.35</v>
      </c>
      <c r="E6" s="48">
        <f>[2]Foglio1!U4</f>
        <v>2.394191982210288</v>
      </c>
      <c r="F6" s="70">
        <f>[2]Foglio1!V4</f>
        <v>1.6759343875472015</v>
      </c>
      <c r="H6" s="44" t="s">
        <v>64</v>
      </c>
      <c r="I6" s="1" t="s">
        <v>59</v>
      </c>
      <c r="J6" s="1" t="s">
        <v>60</v>
      </c>
      <c r="K6" s="47">
        <v>495475</v>
      </c>
      <c r="L6" s="48">
        <v>1.6503165205106214</v>
      </c>
      <c r="M6" s="49">
        <v>1.2250024178212826</v>
      </c>
    </row>
    <row r="7" spans="2:20" x14ac:dyDescent="0.3">
      <c r="B7" s="44" t="s">
        <v>65</v>
      </c>
      <c r="C7" s="1" t="s">
        <v>57</v>
      </c>
      <c r="D7" s="47">
        <v>22386.52</v>
      </c>
      <c r="E7" s="48">
        <f>[2]Foglio1!U5</f>
        <v>1.6259024091283505</v>
      </c>
      <c r="F7" s="70">
        <f>[2]Foglio1!V5</f>
        <v>1.1381316863898452</v>
      </c>
      <c r="H7" s="44" t="s">
        <v>66</v>
      </c>
      <c r="I7" s="1" t="s">
        <v>59</v>
      </c>
      <c r="J7" s="1" t="s">
        <v>60</v>
      </c>
      <c r="K7" s="47">
        <v>489058</v>
      </c>
      <c r="L7" s="48">
        <v>2.6814489976240035</v>
      </c>
      <c r="M7" s="49">
        <v>2.2169886391798115</v>
      </c>
    </row>
    <row r="8" spans="2:20" x14ac:dyDescent="0.3">
      <c r="B8" s="44" t="s">
        <v>67</v>
      </c>
      <c r="C8" s="1" t="s">
        <v>57</v>
      </c>
      <c r="D8" s="47">
        <v>7.54</v>
      </c>
      <c r="E8" s="48">
        <f>[2]Foglio1!U6</f>
        <v>7.2999999999999989</v>
      </c>
      <c r="F8" s="70">
        <f>[2]Foglio1!V6</f>
        <v>5.1099999999999985</v>
      </c>
      <c r="H8" s="44" t="s">
        <v>68</v>
      </c>
      <c r="I8" s="1" t="s">
        <v>59</v>
      </c>
      <c r="J8" s="1" t="s">
        <v>60</v>
      </c>
      <c r="K8" s="47">
        <v>6160</v>
      </c>
      <c r="L8" s="48">
        <v>2.25</v>
      </c>
      <c r="M8" s="49">
        <v>1.8643499999999997</v>
      </c>
    </row>
    <row r="9" spans="2:20" x14ac:dyDescent="0.3">
      <c r="B9" s="44" t="s">
        <v>69</v>
      </c>
      <c r="C9" s="1" t="s">
        <v>57</v>
      </c>
      <c r="D9" s="47">
        <v>2430.3299999999995</v>
      </c>
      <c r="E9" s="48">
        <f>[2]Foglio1!U7</f>
        <v>1.407538523574988</v>
      </c>
      <c r="F9" s="70">
        <f>[2]Foglio1!V7</f>
        <v>0.98527696650249152</v>
      </c>
      <c r="H9" s="44" t="s">
        <v>70</v>
      </c>
      <c r="I9" s="1" t="s">
        <v>71</v>
      </c>
      <c r="J9" s="1" t="s">
        <v>72</v>
      </c>
      <c r="K9" s="47">
        <v>1719564</v>
      </c>
      <c r="L9" s="48">
        <v>3</v>
      </c>
      <c r="M9" s="49">
        <v>2.2970083985533547</v>
      </c>
    </row>
    <row r="10" spans="2:20" x14ac:dyDescent="0.3">
      <c r="B10" s="44" t="s">
        <v>73</v>
      </c>
      <c r="C10" s="1" t="s">
        <v>57</v>
      </c>
      <c r="D10" s="47">
        <v>250</v>
      </c>
      <c r="E10" s="48">
        <f>[2]Foglio1!U8</f>
        <v>2.9</v>
      </c>
      <c r="F10" s="70">
        <f>[2]Foglio1!V8</f>
        <v>2.0299999999999998</v>
      </c>
      <c r="H10" s="44" t="s">
        <v>74</v>
      </c>
      <c r="I10" s="1" t="s">
        <v>71</v>
      </c>
      <c r="J10" s="1" t="s">
        <v>72</v>
      </c>
      <c r="K10" s="47">
        <v>292499</v>
      </c>
      <c r="L10" s="48">
        <v>3.01</v>
      </c>
      <c r="M10" s="49">
        <v>2.2528709887555176</v>
      </c>
    </row>
    <row r="11" spans="2:20" x14ac:dyDescent="0.3">
      <c r="B11" s="44" t="s">
        <v>75</v>
      </c>
      <c r="C11" s="1" t="s">
        <v>57</v>
      </c>
      <c r="D11" s="47">
        <v>4269.45</v>
      </c>
      <c r="E11" s="48">
        <f>[2]Foglio1!U9</f>
        <v>2.069991076133928</v>
      </c>
      <c r="F11" s="70">
        <f>[2]Foglio1!V9</f>
        <v>1.4489937532937498</v>
      </c>
      <c r="H11" s="44" t="s">
        <v>76</v>
      </c>
      <c r="I11" s="1" t="s">
        <v>71</v>
      </c>
      <c r="J11" s="1" t="s">
        <v>72</v>
      </c>
      <c r="K11" s="47">
        <v>442800</v>
      </c>
      <c r="L11" s="48">
        <v>3.05</v>
      </c>
      <c r="M11" s="49">
        <v>2.2767847363369467</v>
      </c>
    </row>
    <row r="12" spans="2:20" x14ac:dyDescent="0.3">
      <c r="B12" s="44" t="s">
        <v>77</v>
      </c>
      <c r="C12" s="1" t="s">
        <v>57</v>
      </c>
      <c r="D12" s="47">
        <v>4864.37</v>
      </c>
      <c r="E12" s="48">
        <f>[2]Foglio1!U10</f>
        <v>2.5294423532749355</v>
      </c>
      <c r="F12" s="70">
        <f>[2]Foglio1!V10</f>
        <v>1.7706096472924546</v>
      </c>
      <c r="H12" s="44" t="s">
        <v>78</v>
      </c>
      <c r="I12" s="1" t="s">
        <v>71</v>
      </c>
      <c r="J12" s="1" t="s">
        <v>72</v>
      </c>
      <c r="K12" s="47">
        <v>8070474</v>
      </c>
      <c r="L12" s="48">
        <v>2.95</v>
      </c>
      <c r="M12" s="49">
        <v>2.1581976957735072</v>
      </c>
    </row>
    <row r="13" spans="2:20" x14ac:dyDescent="0.3">
      <c r="B13" s="44" t="s">
        <v>79</v>
      </c>
      <c r="C13" s="1" t="s">
        <v>57</v>
      </c>
      <c r="D13" s="47">
        <v>337.42000000000007</v>
      </c>
      <c r="E13" s="48">
        <f>[2]Foglio1!U11</f>
        <v>2.3872630549463576</v>
      </c>
      <c r="F13" s="70">
        <f>[2]Foglio1!V11</f>
        <v>1.6710841384624504</v>
      </c>
      <c r="H13" s="44" t="s">
        <v>80</v>
      </c>
      <c r="I13" s="1" t="s">
        <v>71</v>
      </c>
      <c r="J13" s="1" t="s">
        <v>72</v>
      </c>
      <c r="K13" s="47">
        <v>205850</v>
      </c>
      <c r="L13" s="48">
        <v>3.05</v>
      </c>
      <c r="M13" s="49">
        <v>2.1592931114889486</v>
      </c>
    </row>
    <row r="14" spans="2:20" x14ac:dyDescent="0.3">
      <c r="B14" s="44" t="s">
        <v>81</v>
      </c>
      <c r="C14" s="1" t="s">
        <v>57</v>
      </c>
      <c r="D14" s="47">
        <v>157.96999999999997</v>
      </c>
      <c r="E14" s="48">
        <f>[2]Foglio1!U12</f>
        <v>1.4000000000000004</v>
      </c>
      <c r="F14" s="70">
        <f>[2]Foglio1!V12</f>
        <v>0.98000000000000009</v>
      </c>
      <c r="H14" s="44" t="s">
        <v>82</v>
      </c>
      <c r="I14" s="1" t="s">
        <v>71</v>
      </c>
      <c r="J14" s="1" t="s">
        <v>72</v>
      </c>
      <c r="K14" s="47">
        <v>3233156</v>
      </c>
      <c r="L14" s="48">
        <v>3.05</v>
      </c>
      <c r="M14" s="49">
        <v>2.2976852023348089</v>
      </c>
    </row>
    <row r="15" spans="2:20" x14ac:dyDescent="0.3">
      <c r="B15" s="44" t="s">
        <v>83</v>
      </c>
      <c r="C15" s="1" t="s">
        <v>57</v>
      </c>
      <c r="D15" s="47">
        <v>8991.880000000001</v>
      </c>
      <c r="E15" s="48">
        <f>[2]Foglio1!U13</f>
        <v>1.88</v>
      </c>
      <c r="F15" s="70">
        <f>[2]Foglio1!V13</f>
        <v>1.3159999999999998</v>
      </c>
      <c r="H15" s="44" t="s">
        <v>84</v>
      </c>
      <c r="I15" s="1" t="s">
        <v>71</v>
      </c>
      <c r="J15" s="1" t="s">
        <v>72</v>
      </c>
      <c r="K15" s="47">
        <v>660340</v>
      </c>
      <c r="L15" s="48">
        <v>0.96042054093345852</v>
      </c>
      <c r="M15" s="49">
        <v>0.7356204767241119</v>
      </c>
      <c r="T15" s="2"/>
    </row>
    <row r="16" spans="2:20" x14ac:dyDescent="0.3">
      <c r="B16" s="44" t="s">
        <v>85</v>
      </c>
      <c r="C16" s="1" t="s">
        <v>57</v>
      </c>
      <c r="D16" s="47">
        <v>83.57</v>
      </c>
      <c r="E16" s="48">
        <f>[2]Foglio1!U14</f>
        <v>1.1300000000000001</v>
      </c>
      <c r="F16" s="70">
        <f>[2]Foglio1!V14</f>
        <v>0.79100000000000004</v>
      </c>
      <c r="H16" s="44" t="s">
        <v>86</v>
      </c>
      <c r="I16" s="1" t="s">
        <v>71</v>
      </c>
      <c r="J16" s="1" t="s">
        <v>87</v>
      </c>
      <c r="K16" s="47">
        <v>509668</v>
      </c>
      <c r="L16" s="48">
        <v>1.4659810896505177</v>
      </c>
      <c r="M16" s="49">
        <v>1.1399042383473164</v>
      </c>
      <c r="T16" s="2"/>
    </row>
    <row r="17" spans="2:20" x14ac:dyDescent="0.3">
      <c r="B17" s="44" t="s">
        <v>88</v>
      </c>
      <c r="C17" s="1" t="s">
        <v>57</v>
      </c>
      <c r="D17" s="47">
        <v>1919.5499999999997</v>
      </c>
      <c r="E17" s="48">
        <f>[2]Foglio1!U15</f>
        <v>3.6564488552004386</v>
      </c>
      <c r="F17" s="70">
        <f>[2]Foglio1!V15</f>
        <v>2.5595141986403069</v>
      </c>
      <c r="H17" s="44" t="s">
        <v>89</v>
      </c>
      <c r="I17" s="1" t="s">
        <v>71</v>
      </c>
      <c r="J17" s="1" t="s">
        <v>87</v>
      </c>
      <c r="K17" s="47">
        <v>2539984</v>
      </c>
      <c r="L17" s="48">
        <v>1.5</v>
      </c>
      <c r="M17" s="49">
        <v>1.190501486698341</v>
      </c>
      <c r="T17" s="2"/>
    </row>
    <row r="18" spans="2:20" x14ac:dyDescent="0.3">
      <c r="B18" s="44" t="s">
        <v>90</v>
      </c>
      <c r="C18" s="1" t="s">
        <v>57</v>
      </c>
      <c r="D18" s="47">
        <v>29681.74</v>
      </c>
      <c r="E18" s="48">
        <f>[2]Foglio1!U16</f>
        <v>0.29851713713549144</v>
      </c>
      <c r="F18" s="70">
        <f>[2]Foglio1!V16</f>
        <v>0.208961995994844</v>
      </c>
      <c r="H18" s="44" t="s">
        <v>91</v>
      </c>
      <c r="I18" s="1" t="s">
        <v>71</v>
      </c>
      <c r="J18" s="1" t="s">
        <v>87</v>
      </c>
      <c r="K18" s="47">
        <v>879638</v>
      </c>
      <c r="L18" s="48">
        <v>1.5255310138943521</v>
      </c>
      <c r="M18" s="49">
        <v>1.159534770973969</v>
      </c>
      <c r="T18" s="2"/>
    </row>
    <row r="19" spans="2:20" x14ac:dyDescent="0.3">
      <c r="B19" s="44" t="s">
        <v>92</v>
      </c>
      <c r="C19" s="1" t="s">
        <v>57</v>
      </c>
      <c r="D19" s="47">
        <v>1390.97</v>
      </c>
      <c r="E19" s="48">
        <f>[2]Foglio1!U17</f>
        <v>1.3214682559652613</v>
      </c>
      <c r="F19" s="70">
        <f>[2]Foglio1!V17</f>
        <v>0.92502777917568291</v>
      </c>
      <c r="H19" s="44" t="s">
        <v>93</v>
      </c>
      <c r="I19" s="1" t="s">
        <v>71</v>
      </c>
      <c r="J19" s="1" t="s">
        <v>87</v>
      </c>
      <c r="K19" s="47">
        <v>579689</v>
      </c>
      <c r="L19" s="48">
        <v>1.5588271124689272</v>
      </c>
      <c r="M19" s="49">
        <v>1.1870107720346599</v>
      </c>
      <c r="T19" s="2"/>
    </row>
    <row r="20" spans="2:20" x14ac:dyDescent="0.3">
      <c r="B20" s="44" t="s">
        <v>94</v>
      </c>
      <c r="C20" s="1" t="s">
        <v>57</v>
      </c>
      <c r="D20" s="47">
        <v>10021.100000000002</v>
      </c>
      <c r="E20" s="48">
        <f>[2]Foglio1!U18</f>
        <v>0.20188006306692874</v>
      </c>
      <c r="F20" s="70">
        <f>[2]Foglio1!V18</f>
        <v>0.14131604414685014</v>
      </c>
      <c r="H20" s="44" t="s">
        <v>95</v>
      </c>
      <c r="I20" s="1" t="s">
        <v>71</v>
      </c>
      <c r="J20" s="1" t="s">
        <v>87</v>
      </c>
      <c r="K20" s="47">
        <v>448105</v>
      </c>
      <c r="L20" s="48">
        <v>1.4237468896798742</v>
      </c>
      <c r="M20" s="49">
        <v>1.1223359093292866</v>
      </c>
    </row>
    <row r="21" spans="2:20" x14ac:dyDescent="0.3">
      <c r="B21" s="44" t="s">
        <v>96</v>
      </c>
      <c r="C21" s="1" t="s">
        <v>57</v>
      </c>
      <c r="D21" s="47">
        <v>11225.390000000001</v>
      </c>
      <c r="E21" s="48">
        <f>[2]Foglio1!U19</f>
        <v>3.4812737374826175</v>
      </c>
      <c r="F21" s="70">
        <f>[2]Foglio1!V19</f>
        <v>2.436891616237832</v>
      </c>
      <c r="H21" s="44" t="s">
        <v>97</v>
      </c>
      <c r="I21" s="1" t="s">
        <v>71</v>
      </c>
      <c r="J21" s="1" t="s">
        <v>87</v>
      </c>
      <c r="K21" s="47">
        <v>130100</v>
      </c>
      <c r="L21" s="48">
        <v>1.9231706379707918</v>
      </c>
      <c r="M21" s="49">
        <v>1.2489680491929285</v>
      </c>
    </row>
    <row r="22" spans="2:20" x14ac:dyDescent="0.3">
      <c r="B22" s="44" t="s">
        <v>98</v>
      </c>
      <c r="C22" s="1" t="s">
        <v>57</v>
      </c>
      <c r="D22" s="47">
        <v>5.18</v>
      </c>
      <c r="E22" s="48">
        <f>[2]Foglio1!U20</f>
        <v>5.1675675675675672</v>
      </c>
      <c r="F22" s="70">
        <f>[2]Foglio1!V20</f>
        <v>3.6172972972972968</v>
      </c>
      <c r="H22" s="44" t="s">
        <v>99</v>
      </c>
      <c r="I22" s="1" t="s">
        <v>71</v>
      </c>
      <c r="J22" s="1" t="s">
        <v>87</v>
      </c>
      <c r="K22" s="47">
        <v>13340</v>
      </c>
      <c r="L22" s="48">
        <v>1.1880509745127437</v>
      </c>
      <c r="M22" s="49">
        <v>0.55081494752623683</v>
      </c>
    </row>
    <row r="23" spans="2:20" x14ac:dyDescent="0.3">
      <c r="B23" s="44" t="s">
        <v>100</v>
      </c>
      <c r="C23" s="1" t="s">
        <v>57</v>
      </c>
      <c r="D23" s="47">
        <v>0.17</v>
      </c>
      <c r="E23" s="48">
        <f>[2]Foglio1!U21</f>
        <v>0.45000000000000007</v>
      </c>
      <c r="F23" s="70">
        <f>[2]Foglio1!V21</f>
        <v>0.315</v>
      </c>
      <c r="H23" s="44" t="s">
        <v>101</v>
      </c>
      <c r="I23" s="1" t="s">
        <v>71</v>
      </c>
      <c r="J23" s="1" t="s">
        <v>87</v>
      </c>
      <c r="K23" s="47">
        <v>81820</v>
      </c>
      <c r="L23" s="48">
        <v>1.6966731850403327</v>
      </c>
      <c r="M23" s="49">
        <v>1.2888624835003668</v>
      </c>
    </row>
    <row r="24" spans="2:20" x14ac:dyDescent="0.3">
      <c r="B24" s="44" t="s">
        <v>102</v>
      </c>
      <c r="C24" s="1" t="s">
        <v>57</v>
      </c>
      <c r="D24" s="47">
        <v>1749.63</v>
      </c>
      <c r="E24" s="48">
        <f>[2]Foglio1!U22</f>
        <v>4.4926663923229482</v>
      </c>
      <c r="F24" s="70">
        <f>[2]Foglio1!V22</f>
        <v>3.1448664746260633</v>
      </c>
      <c r="H24" s="44" t="s">
        <v>103</v>
      </c>
      <c r="I24" s="1" t="s">
        <v>71</v>
      </c>
      <c r="J24" s="1" t="s">
        <v>87</v>
      </c>
      <c r="K24" s="47">
        <v>21040</v>
      </c>
      <c r="L24" s="48">
        <v>1.6010133079847908</v>
      </c>
      <c r="M24" s="49">
        <v>1.3689428422053231</v>
      </c>
    </row>
    <row r="25" spans="2:20" x14ac:dyDescent="0.3">
      <c r="B25" s="44" t="s">
        <v>104</v>
      </c>
      <c r="C25" s="1" t="s">
        <v>57</v>
      </c>
      <c r="D25" s="47">
        <v>26.279999999999998</v>
      </c>
      <c r="E25" s="48">
        <f>[2]Foglio1!U23</f>
        <v>6.6300000000000008</v>
      </c>
      <c r="F25" s="70">
        <f>[2]Foglio1!V23</f>
        <v>4.641</v>
      </c>
      <c r="H25" s="44" t="s">
        <v>105</v>
      </c>
      <c r="I25" s="1" t="s">
        <v>71</v>
      </c>
      <c r="J25" s="1" t="s">
        <v>87</v>
      </c>
      <c r="K25" s="47">
        <v>14625</v>
      </c>
      <c r="L25" s="48">
        <v>1.6058974358974358</v>
      </c>
      <c r="M25" s="49">
        <v>1.2319166666666668</v>
      </c>
    </row>
    <row r="26" spans="2:20" x14ac:dyDescent="0.3">
      <c r="B26" s="44" t="s">
        <v>106</v>
      </c>
      <c r="C26" s="1" t="s">
        <v>57</v>
      </c>
      <c r="D26" s="47">
        <v>40</v>
      </c>
      <c r="E26" s="48">
        <f>[2]Foglio1!U24</f>
        <v>3</v>
      </c>
      <c r="F26" s="70">
        <f>[2]Foglio1!V24</f>
        <v>2.0999999999999996</v>
      </c>
      <c r="H26" s="44" t="s">
        <v>107</v>
      </c>
      <c r="I26" s="1" t="s">
        <v>71</v>
      </c>
      <c r="J26" s="1" t="s">
        <v>87</v>
      </c>
      <c r="K26" s="47">
        <v>307868</v>
      </c>
      <c r="L26" s="48">
        <v>1.0577817766055582</v>
      </c>
      <c r="M26" s="49">
        <v>0.75997644847791901</v>
      </c>
    </row>
    <row r="27" spans="2:20" x14ac:dyDescent="0.3">
      <c r="B27" s="44" t="s">
        <v>108</v>
      </c>
      <c r="C27" s="1" t="s">
        <v>57</v>
      </c>
      <c r="D27" s="47">
        <v>11.82</v>
      </c>
      <c r="E27" s="48">
        <f>[2]Foglio1!U25</f>
        <v>12.982910321489001</v>
      </c>
      <c r="F27" s="70">
        <f>[2]Foglio1!V25</f>
        <v>9.0880372250423012</v>
      </c>
      <c r="H27" s="44" t="s">
        <v>109</v>
      </c>
      <c r="I27" s="1" t="s">
        <v>71</v>
      </c>
      <c r="J27" s="1" t="s">
        <v>87</v>
      </c>
      <c r="K27" s="47">
        <v>7000</v>
      </c>
      <c r="L27" s="48">
        <v>1.3885714285714286</v>
      </c>
      <c r="M27" s="49">
        <v>1.1206985714285713</v>
      </c>
    </row>
    <row r="28" spans="2:20" x14ac:dyDescent="0.3">
      <c r="B28" s="44" t="s">
        <v>58</v>
      </c>
      <c r="C28" s="1" t="s">
        <v>59</v>
      </c>
      <c r="D28" s="47">
        <v>1925163</v>
      </c>
      <c r="E28" s="48">
        <f>[2]Foglio1!U26</f>
        <v>7.7960603855361868E-2</v>
      </c>
      <c r="F28" s="70">
        <f>[2]Foglio1!V26</f>
        <v>0.38787648456780016</v>
      </c>
      <c r="H28" s="44" t="s">
        <v>110</v>
      </c>
      <c r="I28" s="1" t="s">
        <v>71</v>
      </c>
      <c r="J28" s="1" t="s">
        <v>87</v>
      </c>
      <c r="K28" s="47">
        <v>850145</v>
      </c>
      <c r="L28" s="48">
        <v>1.2710189203018307</v>
      </c>
      <c r="M28" s="49">
        <v>0.99127780878556027</v>
      </c>
    </row>
    <row r="29" spans="2:20" x14ac:dyDescent="0.3">
      <c r="B29" s="44" t="s">
        <v>62</v>
      </c>
      <c r="C29" s="1" t="s">
        <v>59</v>
      </c>
      <c r="D29" s="47">
        <v>258660</v>
      </c>
      <c r="E29" s="48">
        <f>[2]Foglio1!U27</f>
        <v>0.67441660867548137</v>
      </c>
      <c r="F29" s="70">
        <f>[2]Foglio1!V27</f>
        <v>0.48366639526791927</v>
      </c>
      <c r="H29" s="44" t="s">
        <v>111</v>
      </c>
      <c r="I29" s="1" t="s">
        <v>71</v>
      </c>
      <c r="J29" s="1" t="s">
        <v>87</v>
      </c>
      <c r="K29" s="47">
        <v>40480</v>
      </c>
      <c r="L29" s="48">
        <v>1.2715834980237153</v>
      </c>
      <c r="M29" s="49">
        <v>0.96538828063241089</v>
      </c>
    </row>
    <row r="30" spans="2:20" x14ac:dyDescent="0.3">
      <c r="B30" s="44" t="s">
        <v>64</v>
      </c>
      <c r="C30" s="1" t="s">
        <v>59</v>
      </c>
      <c r="D30" s="47">
        <v>765278</v>
      </c>
      <c r="E30" s="48">
        <f>[2]Foglio1!U28</f>
        <v>1.5633914368373318</v>
      </c>
      <c r="F30" s="70">
        <f>[2]Foglio1!V28</f>
        <v>0.97575993522615323</v>
      </c>
      <c r="H30" s="44" t="s">
        <v>112</v>
      </c>
      <c r="I30" s="1" t="s">
        <v>71</v>
      </c>
      <c r="J30" s="1" t="s">
        <v>87</v>
      </c>
      <c r="K30" s="47">
        <v>30000</v>
      </c>
      <c r="L30" s="48">
        <v>2.1413333333333333</v>
      </c>
      <c r="M30" s="49">
        <v>1.6941680000000001</v>
      </c>
    </row>
    <row r="31" spans="2:20" x14ac:dyDescent="0.3">
      <c r="B31" s="44" t="s">
        <v>66</v>
      </c>
      <c r="C31" s="1" t="s">
        <v>59</v>
      </c>
      <c r="D31" s="47">
        <v>209170</v>
      </c>
      <c r="E31" s="48">
        <f>[2]Foglio1!U29</f>
        <v>1.6736903475641822</v>
      </c>
      <c r="F31" s="70">
        <f>[2]Foglio1!V29</f>
        <v>1.3705060945642298</v>
      </c>
      <c r="H31" s="44" t="s">
        <v>113</v>
      </c>
      <c r="I31" s="1" t="s">
        <v>71</v>
      </c>
      <c r="J31" s="1" t="s">
        <v>87</v>
      </c>
      <c r="K31" s="47">
        <v>16500</v>
      </c>
      <c r="L31" s="48">
        <v>1.2007575757575757</v>
      </c>
      <c r="M31" s="49">
        <v>0.9244603787878789</v>
      </c>
    </row>
    <row r="32" spans="2:20" x14ac:dyDescent="0.3">
      <c r="B32" s="44" t="s">
        <v>68</v>
      </c>
      <c r="C32" s="1" t="s">
        <v>59</v>
      </c>
      <c r="D32" s="47">
        <v>65440</v>
      </c>
      <c r="E32" s="48">
        <f>[2]Foglio1!U30</f>
        <v>0.1</v>
      </c>
      <c r="F32" s="70">
        <f>[2]Foglio1!V30</f>
        <v>0</v>
      </c>
      <c r="H32" s="44" t="s">
        <v>114</v>
      </c>
      <c r="I32" s="1" t="s">
        <v>71</v>
      </c>
      <c r="J32" s="1" t="s">
        <v>115</v>
      </c>
      <c r="K32" s="47">
        <v>94290</v>
      </c>
      <c r="L32" s="48">
        <v>1.2885862763813767</v>
      </c>
      <c r="M32" s="49">
        <v>0</v>
      </c>
    </row>
    <row r="33" spans="2:13" x14ac:dyDescent="0.3">
      <c r="B33" s="44" t="s">
        <v>70</v>
      </c>
      <c r="C33" s="1" t="s">
        <v>71</v>
      </c>
      <c r="D33" s="47">
        <v>15137</v>
      </c>
      <c r="E33" s="48">
        <f>[2]Foglio1!U31</f>
        <v>0.95151747373984275</v>
      </c>
      <c r="F33" s="70">
        <f>[2]Foglio1!V31</f>
        <v>0</v>
      </c>
      <c r="H33" s="44" t="s">
        <v>116</v>
      </c>
      <c r="I33" s="1" t="s">
        <v>71</v>
      </c>
      <c r="J33" s="1" t="s">
        <v>115</v>
      </c>
      <c r="K33" s="47">
        <v>151620</v>
      </c>
      <c r="L33" s="48">
        <v>1.7877720617332806</v>
      </c>
      <c r="M33" s="49">
        <v>1.5182724627357869</v>
      </c>
    </row>
    <row r="34" spans="2:13" x14ac:dyDescent="0.3">
      <c r="B34" s="44" t="s">
        <v>74</v>
      </c>
      <c r="C34" s="1" t="s">
        <v>71</v>
      </c>
      <c r="D34" s="47">
        <v>2654859</v>
      </c>
      <c r="E34" s="48">
        <f>[2]Foglio1!U32</f>
        <v>2.0941639085164221</v>
      </c>
      <c r="F34" s="70">
        <v>1.58</v>
      </c>
      <c r="H34" s="44" t="s">
        <v>117</v>
      </c>
      <c r="I34" s="1" t="s">
        <v>71</v>
      </c>
      <c r="J34" s="1" t="s">
        <v>115</v>
      </c>
      <c r="K34" s="47">
        <v>411979</v>
      </c>
      <c r="L34" s="48">
        <v>1.8322972695210196</v>
      </c>
      <c r="M34" s="49">
        <v>1.4404786492029935</v>
      </c>
    </row>
    <row r="35" spans="2:13" x14ac:dyDescent="0.3">
      <c r="B35" s="44" t="s">
        <v>76</v>
      </c>
      <c r="C35" s="1" t="s">
        <v>71</v>
      </c>
      <c r="D35" s="47">
        <v>326700</v>
      </c>
      <c r="E35" s="48">
        <f>[2]Foglio1!U33</f>
        <v>2.2182920110192836</v>
      </c>
      <c r="F35" s="70">
        <f>[2]Foglio1!V33</f>
        <v>1.5527802479338846</v>
      </c>
      <c r="H35" s="44" t="s">
        <v>118</v>
      </c>
      <c r="I35" s="1" t="s">
        <v>71</v>
      </c>
      <c r="J35" s="1" t="s">
        <v>115</v>
      </c>
      <c r="K35" s="47">
        <v>1362839</v>
      </c>
      <c r="L35" s="48">
        <v>1.6</v>
      </c>
      <c r="M35" s="49">
        <v>1.3105806561670159</v>
      </c>
    </row>
    <row r="36" spans="2:13" x14ac:dyDescent="0.3">
      <c r="B36" s="44" t="s">
        <v>78</v>
      </c>
      <c r="C36" s="1" t="s">
        <v>71</v>
      </c>
      <c r="D36" s="47">
        <v>1189375</v>
      </c>
      <c r="E36" s="48">
        <f>[2]Foglio1!U34</f>
        <v>2.1110997372569629</v>
      </c>
      <c r="F36" s="70">
        <f>[2]Foglio1!V34</f>
        <v>1.5542673597477665</v>
      </c>
      <c r="H36" s="44" t="s">
        <v>119</v>
      </c>
      <c r="I36" s="1" t="s">
        <v>71</v>
      </c>
      <c r="J36" s="1" t="s">
        <v>115</v>
      </c>
      <c r="K36" s="47">
        <v>96425</v>
      </c>
      <c r="L36" s="48">
        <v>1.5856043557168784</v>
      </c>
      <c r="M36" s="49">
        <v>1.1837239694062742</v>
      </c>
    </row>
    <row r="37" spans="2:13" x14ac:dyDescent="0.3">
      <c r="B37" s="44" t="s">
        <v>80</v>
      </c>
      <c r="C37" s="1" t="s">
        <v>71</v>
      </c>
      <c r="D37" s="47">
        <v>9796075</v>
      </c>
      <c r="E37" s="48">
        <f>[2]Foglio1!U35</f>
        <v>2.1683789936275497</v>
      </c>
      <c r="F37" s="70">
        <v>1.5</v>
      </c>
      <c r="H37" s="44" t="s">
        <v>120</v>
      </c>
      <c r="I37" s="1" t="s">
        <v>71</v>
      </c>
      <c r="J37" s="1" t="s">
        <v>115</v>
      </c>
      <c r="K37" s="47">
        <v>61100</v>
      </c>
      <c r="L37" s="48">
        <v>1.7306324058919802</v>
      </c>
      <c r="M37" s="49">
        <v>1.2825347995090015</v>
      </c>
    </row>
    <row r="38" spans="2:13" x14ac:dyDescent="0.3">
      <c r="B38" s="44" t="s">
        <v>82</v>
      </c>
      <c r="C38" s="1" t="s">
        <v>71</v>
      </c>
      <c r="D38" s="47">
        <v>251400</v>
      </c>
      <c r="E38" s="48">
        <f>[2]Foglio1!U36</f>
        <v>2.4447673031026254</v>
      </c>
      <c r="F38" s="70">
        <f>[2]Foglio1!V36</f>
        <v>1.6734552903739062</v>
      </c>
      <c r="H38" s="44" t="s">
        <v>121</v>
      </c>
      <c r="I38" s="1" t="s">
        <v>71</v>
      </c>
      <c r="J38" s="1" t="s">
        <v>115</v>
      </c>
      <c r="K38" s="47">
        <v>2820458.99</v>
      </c>
      <c r="L38" s="48">
        <v>1.6397767269078427</v>
      </c>
      <c r="M38" s="49">
        <v>1.2408623742745859</v>
      </c>
    </row>
    <row r="39" spans="2:13" x14ac:dyDescent="0.3">
      <c r="B39" s="44" t="s">
        <v>84</v>
      </c>
      <c r="C39" s="1" t="s">
        <v>71</v>
      </c>
      <c r="D39" s="47">
        <v>3850300</v>
      </c>
      <c r="E39" s="48">
        <f>[2]Foglio1!U37</f>
        <v>2.1755305430745655</v>
      </c>
      <c r="F39" s="70">
        <v>1.5</v>
      </c>
      <c r="H39" s="44" t="s">
        <v>122</v>
      </c>
      <c r="I39" s="1" t="s">
        <v>71</v>
      </c>
      <c r="J39" s="1" t="s">
        <v>115</v>
      </c>
      <c r="K39" s="47">
        <v>157263</v>
      </c>
      <c r="L39" s="48">
        <v>1.6271923465786613</v>
      </c>
      <c r="M39" s="49">
        <v>1.1648880465207965</v>
      </c>
    </row>
    <row r="40" spans="2:13" x14ac:dyDescent="0.3">
      <c r="B40" s="44" t="s">
        <v>123</v>
      </c>
      <c r="C40" s="1" t="s">
        <v>71</v>
      </c>
      <c r="D40" s="47">
        <v>558900</v>
      </c>
      <c r="E40" s="48">
        <f>[2]Foglio1!U38</f>
        <v>0.72040658436213989</v>
      </c>
      <c r="F40" s="70">
        <f>[2]Foglio1!V38</f>
        <v>0.54555471354446228</v>
      </c>
      <c r="H40" s="44" t="s">
        <v>124</v>
      </c>
      <c r="I40" s="1" t="s">
        <v>71</v>
      </c>
      <c r="J40" s="1" t="s">
        <v>115</v>
      </c>
      <c r="K40" s="47">
        <v>261930</v>
      </c>
      <c r="L40" s="48">
        <v>1.5522070782270072</v>
      </c>
      <c r="M40" s="49">
        <v>1.0346569554842897</v>
      </c>
    </row>
    <row r="41" spans="2:13" x14ac:dyDescent="0.3">
      <c r="B41" s="44" t="s">
        <v>86</v>
      </c>
      <c r="C41" s="1" t="s">
        <v>71</v>
      </c>
      <c r="D41" s="47">
        <v>536830</v>
      </c>
      <c r="E41" s="48">
        <f>[2]Foglio1!U39</f>
        <v>1.2394066091686382</v>
      </c>
      <c r="F41" s="70">
        <f>[2]Foglio1!V39</f>
        <v>0.91844443287446687</v>
      </c>
      <c r="H41" s="44" t="s">
        <v>125</v>
      </c>
      <c r="I41" s="1" t="s">
        <v>71</v>
      </c>
      <c r="J41" s="1" t="s">
        <v>115</v>
      </c>
      <c r="K41" s="47">
        <v>500680</v>
      </c>
      <c r="L41" s="48">
        <v>1.2455093073420147</v>
      </c>
      <c r="M41" s="49">
        <v>0.90018249700407449</v>
      </c>
    </row>
    <row r="42" spans="2:13" x14ac:dyDescent="0.3">
      <c r="B42" s="44" t="s">
        <v>89</v>
      </c>
      <c r="C42" s="1" t="s">
        <v>71</v>
      </c>
      <c r="D42" s="47">
        <v>2351569</v>
      </c>
      <c r="E42" s="48">
        <f>[2]Foglio1!U40</f>
        <v>1.3500108906011263</v>
      </c>
      <c r="F42" s="70">
        <v>0.9</v>
      </c>
      <c r="H42" s="44" t="s">
        <v>126</v>
      </c>
      <c r="I42" s="1" t="s">
        <v>71</v>
      </c>
      <c r="J42" s="1" t="s">
        <v>115</v>
      </c>
      <c r="K42" s="47">
        <v>62569</v>
      </c>
      <c r="L42" s="48">
        <v>1.9325902603525706</v>
      </c>
      <c r="M42" s="49">
        <v>1.3611319394588377</v>
      </c>
    </row>
    <row r="43" spans="2:13" x14ac:dyDescent="0.3">
      <c r="B43" s="44" t="s">
        <v>91</v>
      </c>
      <c r="C43" s="1" t="s">
        <v>71</v>
      </c>
      <c r="D43" s="47">
        <v>797082</v>
      </c>
      <c r="E43" s="48">
        <f>[2]Foglio1!U41</f>
        <v>1.1953137569283963</v>
      </c>
      <c r="F43" s="70">
        <f>[2]Foglio1!V41</f>
        <v>0.89400994847456083</v>
      </c>
      <c r="H43" s="44" t="s">
        <v>127</v>
      </c>
      <c r="I43" s="1" t="s">
        <v>71</v>
      </c>
      <c r="J43" s="1" t="s">
        <v>115</v>
      </c>
      <c r="K43" s="47">
        <v>927765</v>
      </c>
      <c r="L43" s="48">
        <v>2.009165683120187</v>
      </c>
      <c r="M43" s="49">
        <v>1.404875675575173</v>
      </c>
    </row>
    <row r="44" spans="2:13" x14ac:dyDescent="0.3">
      <c r="B44" s="44" t="s">
        <v>93</v>
      </c>
      <c r="C44" s="1" t="s">
        <v>71</v>
      </c>
      <c r="D44" s="47">
        <v>917025</v>
      </c>
      <c r="E44" s="48">
        <f>[2]Foglio1!U42</f>
        <v>1.0664157465717947</v>
      </c>
      <c r="F44" s="70">
        <f>[2]Foglio1!V42</f>
        <v>0.78402539985278485</v>
      </c>
      <c r="H44" s="44" t="s">
        <v>128</v>
      </c>
      <c r="I44" s="1" t="s">
        <v>71</v>
      </c>
      <c r="J44" s="1" t="s">
        <v>115</v>
      </c>
      <c r="K44" s="47">
        <v>129425</v>
      </c>
      <c r="L44" s="48">
        <v>1.6307046552057176</v>
      </c>
      <c r="M44" s="49">
        <v>1.1999951095228896</v>
      </c>
    </row>
    <row r="45" spans="2:13" x14ac:dyDescent="0.3">
      <c r="B45" s="44" t="s">
        <v>95</v>
      </c>
      <c r="C45" s="1" t="s">
        <v>71</v>
      </c>
      <c r="D45" s="47">
        <v>613690</v>
      </c>
      <c r="E45" s="48">
        <f>[2]Foglio1!U43</f>
        <v>1.0917239485733838</v>
      </c>
      <c r="F45" s="70">
        <f>[2]Foglio1!V43</f>
        <v>0.85086392559761459</v>
      </c>
      <c r="H45" s="44" t="s">
        <v>129</v>
      </c>
      <c r="I45" s="1" t="s">
        <v>71</v>
      </c>
      <c r="J45" s="1" t="s">
        <v>115</v>
      </c>
      <c r="K45" s="47">
        <v>131955</v>
      </c>
      <c r="L45" s="48">
        <v>1.9791817665113107</v>
      </c>
      <c r="M45" s="49">
        <v>1.370090544124891</v>
      </c>
    </row>
    <row r="46" spans="2:13" x14ac:dyDescent="0.3">
      <c r="B46" s="44" t="s">
        <v>97</v>
      </c>
      <c r="C46" s="1" t="s">
        <v>71</v>
      </c>
      <c r="D46" s="47">
        <v>143085</v>
      </c>
      <c r="E46" s="48">
        <f>[2]Foglio1!U44</f>
        <v>1.5032278016563581</v>
      </c>
      <c r="F46" s="70">
        <f>[2]Foglio1!V44</f>
        <v>0.80808670859978349</v>
      </c>
      <c r="H46" s="44" t="s">
        <v>130</v>
      </c>
      <c r="I46" s="1" t="s">
        <v>71</v>
      </c>
      <c r="J46" s="1" t="s">
        <v>115</v>
      </c>
      <c r="K46" s="47">
        <v>375075</v>
      </c>
      <c r="L46" s="48">
        <v>1.7865580217289871</v>
      </c>
      <c r="M46" s="49">
        <v>1.2283678686929282</v>
      </c>
    </row>
    <row r="47" spans="2:13" x14ac:dyDescent="0.3">
      <c r="B47" s="44" t="s">
        <v>99</v>
      </c>
      <c r="C47" s="1" t="s">
        <v>71</v>
      </c>
      <c r="D47" s="47">
        <v>3675</v>
      </c>
      <c r="E47" s="48">
        <f>[2]Foglio1!U45</f>
        <v>0.81786394557823128</v>
      </c>
      <c r="F47" s="70">
        <f>[2]Foglio1!V45</f>
        <v>0.51070224489795923</v>
      </c>
      <c r="H47" s="44" t="s">
        <v>131</v>
      </c>
      <c r="I47" s="1" t="s">
        <v>71</v>
      </c>
      <c r="J47" s="1" t="s">
        <v>115</v>
      </c>
      <c r="K47" s="47">
        <v>151110</v>
      </c>
      <c r="L47" s="48">
        <v>1.6128909403745617</v>
      </c>
      <c r="M47" s="49">
        <v>1.1950272698696316</v>
      </c>
    </row>
    <row r="48" spans="2:13" x14ac:dyDescent="0.3">
      <c r="B48" s="44" t="s">
        <v>101</v>
      </c>
      <c r="C48" s="1" t="s">
        <v>71</v>
      </c>
      <c r="D48" s="47">
        <v>222160</v>
      </c>
      <c r="E48" s="48">
        <f>[2]Foglio1!U46</f>
        <v>1.2292548613611811</v>
      </c>
      <c r="F48" s="70">
        <f>[2]Foglio1!V46</f>
        <v>0.92105041861721271</v>
      </c>
      <c r="H48" s="44" t="s">
        <v>132</v>
      </c>
      <c r="I48" s="1" t="s">
        <v>71</v>
      </c>
      <c r="J48" s="1" t="s">
        <v>115</v>
      </c>
      <c r="K48" s="47">
        <v>240225</v>
      </c>
      <c r="L48" s="48">
        <v>1.9365259652409199</v>
      </c>
      <c r="M48" s="49">
        <v>1.4175060813820379</v>
      </c>
    </row>
    <row r="49" spans="2:13" x14ac:dyDescent="0.3">
      <c r="B49" s="44" t="s">
        <v>103</v>
      </c>
      <c r="C49" s="1" t="s">
        <v>71</v>
      </c>
      <c r="D49" s="47">
        <v>38160</v>
      </c>
      <c r="E49" s="48">
        <f>[2]Foglio1!U47</f>
        <v>1.3103522012578614</v>
      </c>
      <c r="F49" s="70">
        <f>[2]Foglio1!V47</f>
        <v>0.99331303459119502</v>
      </c>
      <c r="H49" s="44" t="s">
        <v>133</v>
      </c>
      <c r="I49" s="1" t="s">
        <v>71</v>
      </c>
      <c r="J49" s="1" t="s">
        <v>115</v>
      </c>
      <c r="K49" s="47">
        <v>392880</v>
      </c>
      <c r="L49" s="48">
        <v>1.0338126145387905</v>
      </c>
      <c r="M49" s="49">
        <v>0.5436791535583384</v>
      </c>
    </row>
    <row r="50" spans="2:13" x14ac:dyDescent="0.3">
      <c r="B50" s="44" t="s">
        <v>105</v>
      </c>
      <c r="C50" s="1" t="s">
        <v>71</v>
      </c>
      <c r="D50" s="47">
        <v>30885</v>
      </c>
      <c r="E50" s="48">
        <f>[2]Foglio1!U48</f>
        <v>1.3809778209486805</v>
      </c>
      <c r="F50" s="70">
        <f>[2]Foglio1!V48</f>
        <v>1.0851020123037074</v>
      </c>
      <c r="H50" s="44" t="s">
        <v>134</v>
      </c>
      <c r="I50" s="1" t="s">
        <v>71</v>
      </c>
      <c r="J50" s="1" t="s">
        <v>115</v>
      </c>
      <c r="K50" s="47">
        <v>1325620</v>
      </c>
      <c r="L50" s="48">
        <v>1.55</v>
      </c>
      <c r="M50" s="49">
        <v>1.4112718684087449</v>
      </c>
    </row>
    <row r="51" spans="2:13" x14ac:dyDescent="0.3">
      <c r="B51" s="44" t="s">
        <v>107</v>
      </c>
      <c r="C51" s="1" t="s">
        <v>71</v>
      </c>
      <c r="D51" s="47">
        <v>149758</v>
      </c>
      <c r="E51" s="48">
        <f>[2]Foglio1!U49</f>
        <v>0.7641895591554374</v>
      </c>
      <c r="F51" s="70">
        <f>[2]Foglio1!V49</f>
        <v>0.53960530242123961</v>
      </c>
      <c r="H51" s="44" t="s">
        <v>135</v>
      </c>
      <c r="I51" s="1" t="s">
        <v>71</v>
      </c>
      <c r="K51" s="47">
        <v>2739</v>
      </c>
      <c r="L51" s="48">
        <v>1.49198977729098</v>
      </c>
      <c r="M51" s="49">
        <v>1.1937578605330412</v>
      </c>
    </row>
    <row r="52" spans="2:13" x14ac:dyDescent="0.3">
      <c r="B52" s="44" t="s">
        <v>109</v>
      </c>
      <c r="C52" s="1" t="s">
        <v>71</v>
      </c>
      <c r="D52" s="47">
        <v>6000</v>
      </c>
      <c r="E52" s="48">
        <f>[2]Foglio1!U50</f>
        <v>1.2</v>
      </c>
      <c r="F52" s="70">
        <f>[2]Foglio1!V50</f>
        <v>0.87636999999999987</v>
      </c>
      <c r="H52" s="44" t="s">
        <v>136</v>
      </c>
      <c r="I52" s="1" t="s">
        <v>137</v>
      </c>
      <c r="K52" s="47">
        <v>19</v>
      </c>
      <c r="L52" s="47">
        <v>1936.497894736842</v>
      </c>
      <c r="M52" s="50"/>
    </row>
    <row r="53" spans="2:13" x14ac:dyDescent="0.3">
      <c r="B53" s="44" t="s">
        <v>110</v>
      </c>
      <c r="C53" s="1" t="s">
        <v>71</v>
      </c>
      <c r="D53" s="47">
        <v>8000</v>
      </c>
      <c r="E53" s="48">
        <f>[2]Foglio1!U51</f>
        <v>1.29</v>
      </c>
      <c r="F53" s="70">
        <f>[2]Foglio1!V51</f>
        <v>0.93520499999999995</v>
      </c>
      <c r="H53" s="44" t="s">
        <v>138</v>
      </c>
      <c r="I53" s="1" t="s">
        <v>137</v>
      </c>
      <c r="K53" s="47">
        <v>-12</v>
      </c>
      <c r="L53" s="47">
        <v>18980.987499999999</v>
      </c>
      <c r="M53" s="50"/>
    </row>
    <row r="54" spans="2:13" ht="15" thickBot="1" x14ac:dyDescent="0.35">
      <c r="B54" s="44" t="s">
        <v>111</v>
      </c>
      <c r="C54" s="1" t="s">
        <v>71</v>
      </c>
      <c r="D54" s="47">
        <v>778210</v>
      </c>
      <c r="E54" s="48">
        <f>[2]Foglio1!U52</f>
        <v>1.003604926690739</v>
      </c>
      <c r="F54" s="70">
        <f>[2]Foglio1!V52</f>
        <v>0.76742587476388102</v>
      </c>
      <c r="H54" s="51" t="s">
        <v>139</v>
      </c>
      <c r="I54" s="45" t="s">
        <v>137</v>
      </c>
      <c r="J54" s="45"/>
      <c r="K54" s="52">
        <v>54094</v>
      </c>
      <c r="L54" s="52">
        <v>3.9447576441010099</v>
      </c>
      <c r="M54" s="53"/>
    </row>
    <row r="55" spans="2:13" x14ac:dyDescent="0.3">
      <c r="B55" s="44" t="s">
        <v>112</v>
      </c>
      <c r="C55" s="1" t="s">
        <v>71</v>
      </c>
      <c r="D55" s="47">
        <v>30220</v>
      </c>
      <c r="E55" s="48">
        <f>[2]Foglio1!U53</f>
        <v>1.1262508272667109</v>
      </c>
      <c r="F55" s="70">
        <f>[2]Foglio1!V53</f>
        <v>0.7731818067504963</v>
      </c>
      <c r="H55" s="13"/>
    </row>
    <row r="56" spans="2:13" x14ac:dyDescent="0.3">
      <c r="B56" s="44" t="s">
        <v>113</v>
      </c>
      <c r="C56" s="1" t="s">
        <v>71</v>
      </c>
      <c r="D56" s="47">
        <v>25000</v>
      </c>
      <c r="E56" s="48">
        <f>[2]Foglio1!U54</f>
        <v>1.1679999999999999</v>
      </c>
      <c r="F56" s="70">
        <f>[2]Foglio1!V54</f>
        <v>0.79481080000000004</v>
      </c>
    </row>
    <row r="57" spans="2:13" x14ac:dyDescent="0.3">
      <c r="B57" s="44" t="s">
        <v>140</v>
      </c>
      <c r="C57" s="1" t="s">
        <v>71</v>
      </c>
      <c r="D57" s="47">
        <v>41635</v>
      </c>
      <c r="E57" s="48">
        <f>[2]Foglio1!U55</f>
        <v>0.66185661102437854</v>
      </c>
      <c r="F57" s="70">
        <f>[2]Foglio1!V55</f>
        <v>0.41639553380569233</v>
      </c>
    </row>
    <row r="58" spans="2:13" x14ac:dyDescent="0.3">
      <c r="B58" s="44" t="s">
        <v>114</v>
      </c>
      <c r="C58" s="1" t="s">
        <v>71</v>
      </c>
      <c r="D58" s="47">
        <v>51505</v>
      </c>
      <c r="E58" s="48">
        <f>[2]Foglio1!U56</f>
        <v>1.5481564896611979</v>
      </c>
      <c r="F58" s="70">
        <f>[2]Foglio1!V56</f>
        <v>0</v>
      </c>
    </row>
    <row r="59" spans="2:13" x14ac:dyDescent="0.3">
      <c r="B59" s="44" t="s">
        <v>116</v>
      </c>
      <c r="C59" s="1" t="s">
        <v>71</v>
      </c>
      <c r="D59" s="47">
        <v>195860</v>
      </c>
      <c r="E59" s="48">
        <f>[2]Foglio1!U57</f>
        <v>1.0145297661595016</v>
      </c>
      <c r="F59" s="70">
        <f>[2]Foglio1!V57</f>
        <v>1.3210750056162566</v>
      </c>
    </row>
    <row r="60" spans="2:13" x14ac:dyDescent="0.3">
      <c r="B60" s="44" t="s">
        <v>117</v>
      </c>
      <c r="C60" s="1" t="s">
        <v>71</v>
      </c>
      <c r="D60" s="47">
        <v>648920</v>
      </c>
      <c r="E60" s="48">
        <f>[2]Foglio1!U58</f>
        <v>1.5966125451519446</v>
      </c>
      <c r="F60" s="70">
        <f>[2]Foglio1!V58</f>
        <v>1.2557294418418297</v>
      </c>
    </row>
    <row r="61" spans="2:13" x14ac:dyDescent="0.3">
      <c r="B61" s="44" t="s">
        <v>118</v>
      </c>
      <c r="C61" s="1" t="s">
        <v>71</v>
      </c>
      <c r="D61" s="47">
        <v>1660455</v>
      </c>
      <c r="E61" s="48">
        <f>[2]Foglio1!U59</f>
        <v>1.1722768518267583</v>
      </c>
      <c r="F61" s="70">
        <f>[2]Foglio1!V59</f>
        <v>1.178349802915466</v>
      </c>
    </row>
    <row r="62" spans="2:13" x14ac:dyDescent="0.3">
      <c r="B62" s="44" t="s">
        <v>119</v>
      </c>
      <c r="C62" s="1" t="s">
        <v>71</v>
      </c>
      <c r="D62" s="47">
        <v>69185</v>
      </c>
      <c r="E62" s="48">
        <f>[2]Foglio1!U60</f>
        <v>1.3571836380718363</v>
      </c>
      <c r="F62" s="70">
        <f>[2]Foglio1!V60</f>
        <v>1.0956717511021177</v>
      </c>
    </row>
    <row r="63" spans="2:13" x14ac:dyDescent="0.3">
      <c r="B63" s="44" t="s">
        <v>120</v>
      </c>
      <c r="C63" s="1" t="s">
        <v>71</v>
      </c>
      <c r="D63" s="47">
        <v>55475</v>
      </c>
      <c r="E63" s="48">
        <f>[2]Foglio1!U61</f>
        <v>1.6094114465975666</v>
      </c>
      <c r="F63" s="70">
        <f>[2]Foglio1!V61</f>
        <v>1.2580483884632718</v>
      </c>
    </row>
    <row r="64" spans="2:13" x14ac:dyDescent="0.3">
      <c r="B64" s="44" t="s">
        <v>121</v>
      </c>
      <c r="C64" s="1" t="s">
        <v>71</v>
      </c>
      <c r="D64" s="47">
        <v>2000669</v>
      </c>
      <c r="E64" s="48">
        <f>[2]Foglio1!U62</f>
        <v>1.7370298635106558</v>
      </c>
      <c r="F64" s="70">
        <f>[2]Foglio1!V62</f>
        <v>1.2449452498939109</v>
      </c>
    </row>
    <row r="65" spans="2:6" x14ac:dyDescent="0.3">
      <c r="B65" s="44" t="s">
        <v>122</v>
      </c>
      <c r="C65" s="1" t="s">
        <v>71</v>
      </c>
      <c r="D65" s="47">
        <v>670980</v>
      </c>
      <c r="E65" s="48">
        <f>[2]Foglio1!U63</f>
        <v>1.6806898864347668</v>
      </c>
      <c r="F65" s="70">
        <f>[2]Foglio1!V63</f>
        <v>1.175671438641986</v>
      </c>
    </row>
    <row r="66" spans="2:6" x14ac:dyDescent="0.3">
      <c r="B66" s="44" t="s">
        <v>124</v>
      </c>
      <c r="C66" s="1" t="s">
        <v>71</v>
      </c>
      <c r="D66" s="47">
        <v>637940</v>
      </c>
      <c r="E66" s="48">
        <f>[2]Foglio1!U64</f>
        <v>1.0545722952001755</v>
      </c>
      <c r="F66" s="70">
        <f>[2]Foglio1!V64</f>
        <v>0.8007143704737123</v>
      </c>
    </row>
    <row r="67" spans="2:6" x14ac:dyDescent="0.3">
      <c r="B67" s="44" t="s">
        <v>125</v>
      </c>
      <c r="C67" s="1" t="s">
        <v>71</v>
      </c>
      <c r="D67" s="47">
        <v>535830</v>
      </c>
      <c r="E67" s="48">
        <f>[2]Foglio1!U65</f>
        <v>1.0427329563480954</v>
      </c>
      <c r="F67" s="70">
        <f>[2]Foglio1!V65</f>
        <v>0.71860723513054503</v>
      </c>
    </row>
    <row r="68" spans="2:6" x14ac:dyDescent="0.3">
      <c r="B68" s="44" t="s">
        <v>126</v>
      </c>
      <c r="C68" s="1" t="s">
        <v>71</v>
      </c>
      <c r="D68" s="47">
        <v>108745</v>
      </c>
      <c r="E68" s="48">
        <f>[2]Foglio1!U66</f>
        <v>1.9287213205204836</v>
      </c>
      <c r="F68" s="70">
        <f>[2]Foglio1!V66</f>
        <v>1.2761377805876131</v>
      </c>
    </row>
    <row r="69" spans="2:6" x14ac:dyDescent="0.3">
      <c r="B69" s="44" t="s">
        <v>127</v>
      </c>
      <c r="C69" s="1" t="s">
        <v>71</v>
      </c>
      <c r="D69" s="47">
        <v>939305</v>
      </c>
      <c r="E69" s="48">
        <f>[2]Foglio1!U67</f>
        <v>1.9086574648277184</v>
      </c>
      <c r="F69" s="70">
        <f>[2]Foglio1!V67</f>
        <v>1.3634690975242332</v>
      </c>
    </row>
    <row r="70" spans="2:6" x14ac:dyDescent="0.3">
      <c r="B70" s="44" t="s">
        <v>128</v>
      </c>
      <c r="C70" s="1" t="s">
        <v>71</v>
      </c>
      <c r="D70" s="47">
        <v>115930</v>
      </c>
      <c r="E70" s="48">
        <f>[2]Foglio1!U68</f>
        <v>1.4443107909945656</v>
      </c>
      <c r="F70" s="70">
        <f>[2]Foglio1!V68</f>
        <v>1.0710016958509445</v>
      </c>
    </row>
    <row r="71" spans="2:6" x14ac:dyDescent="0.3">
      <c r="B71" s="44" t="s">
        <v>129</v>
      </c>
      <c r="C71" s="1" t="s">
        <v>71</v>
      </c>
      <c r="D71" s="47">
        <v>184065</v>
      </c>
      <c r="E71" s="48">
        <f>[2]Foglio1!U69</f>
        <v>1.9315133240974656</v>
      </c>
      <c r="F71" s="70">
        <f>[2]Foglio1!V69</f>
        <v>1.3418995368483959</v>
      </c>
    </row>
    <row r="72" spans="2:6" x14ac:dyDescent="0.3">
      <c r="B72" s="44" t="s">
        <v>130</v>
      </c>
      <c r="C72" s="1" t="s">
        <v>71</v>
      </c>
      <c r="D72" s="47">
        <v>484964</v>
      </c>
      <c r="E72" s="48">
        <f>[2]Foglio1!U70</f>
        <v>1.5090489190950254</v>
      </c>
      <c r="F72" s="70">
        <f>[2]Foglio1!V70</f>
        <v>1.0507351288755455</v>
      </c>
    </row>
    <row r="73" spans="2:6" x14ac:dyDescent="0.3">
      <c r="B73" s="44" t="s">
        <v>131</v>
      </c>
      <c r="C73" s="1" t="s">
        <v>71</v>
      </c>
      <c r="D73" s="47">
        <v>191590</v>
      </c>
      <c r="E73" s="48">
        <f>[2]Foglio1!U71</f>
        <v>1.5367824521112794</v>
      </c>
      <c r="F73" s="70">
        <f>[2]Foglio1!V71</f>
        <v>1.1575221321572104</v>
      </c>
    </row>
    <row r="74" spans="2:6" x14ac:dyDescent="0.3">
      <c r="B74" s="44" t="s">
        <v>132</v>
      </c>
      <c r="C74" s="1" t="s">
        <v>71</v>
      </c>
      <c r="D74" s="47">
        <v>160440</v>
      </c>
      <c r="E74" s="48">
        <f>[2]Foglio1!U72</f>
        <v>1.7941255297930692</v>
      </c>
      <c r="F74" s="70">
        <f>[2]Foglio1!V72</f>
        <v>1.2804120481176764</v>
      </c>
    </row>
    <row r="75" spans="2:6" x14ac:dyDescent="0.3">
      <c r="B75" s="44" t="s">
        <v>133</v>
      </c>
      <c r="C75" s="1" t="s">
        <v>71</v>
      </c>
      <c r="D75" s="47">
        <v>229340</v>
      </c>
      <c r="E75" s="48">
        <f>[2]Foglio1!U73</f>
        <v>0.60202058079706988</v>
      </c>
      <c r="F75" s="70">
        <f>[2]Foglio1!V73</f>
        <v>0.3732310299119212</v>
      </c>
    </row>
    <row r="76" spans="2:6" x14ac:dyDescent="0.3">
      <c r="B76" s="44" t="s">
        <v>134</v>
      </c>
      <c r="C76" s="1" t="s">
        <v>71</v>
      </c>
      <c r="D76" s="47">
        <v>786060</v>
      </c>
      <c r="E76" s="48">
        <f>[2]Foglio1!U74</f>
        <v>0.63365096811948207</v>
      </c>
      <c r="F76" s="70">
        <f>[2]Foglio1!V74</f>
        <v>1.2438429369259345</v>
      </c>
    </row>
    <row r="77" spans="2:6" x14ac:dyDescent="0.3">
      <c r="B77" s="44" t="s">
        <v>135</v>
      </c>
      <c r="C77" s="1" t="s">
        <v>71</v>
      </c>
      <c r="D77" s="47">
        <v>5984</v>
      </c>
      <c r="E77" s="48">
        <f>[2]Foglio1!U75</f>
        <v>1.5945354278074868</v>
      </c>
      <c r="F77" s="70">
        <f>[2]Foglio1!V75</f>
        <v>1.0522061313502673</v>
      </c>
    </row>
    <row r="78" spans="2:6" x14ac:dyDescent="0.3">
      <c r="B78" s="44" t="s">
        <v>136</v>
      </c>
      <c r="C78" s="1" t="s">
        <v>137</v>
      </c>
      <c r="D78" s="47">
        <v>14</v>
      </c>
      <c r="E78" s="47">
        <f>[2]Foglio1!U76</f>
        <v>697.35714285714289</v>
      </c>
      <c r="F78" s="70">
        <f>[2]Foglio1!V76</f>
        <v>0</v>
      </c>
    </row>
    <row r="79" spans="2:6" x14ac:dyDescent="0.3">
      <c r="B79" s="44" t="s">
        <v>141</v>
      </c>
      <c r="C79" s="1" t="s">
        <v>137</v>
      </c>
      <c r="D79" s="47">
        <v>-15</v>
      </c>
      <c r="E79" s="47">
        <f>[2]Foglio1!U77</f>
        <v>19834.952666666664</v>
      </c>
      <c r="F79" s="70">
        <f>[2]Foglio1!V77</f>
        <v>0</v>
      </c>
    </row>
    <row r="80" spans="2:6" ht="15" thickBot="1" x14ac:dyDescent="0.35">
      <c r="B80" s="51" t="s">
        <v>139</v>
      </c>
      <c r="C80" s="45" t="s">
        <v>137</v>
      </c>
      <c r="D80" s="52">
        <v>49573</v>
      </c>
      <c r="E80" s="66">
        <f>[2]Foglio1!U78</f>
        <v>7.155483831924637</v>
      </c>
      <c r="F80" s="71">
        <f>[2]Foglio1!V78</f>
        <v>0</v>
      </c>
    </row>
    <row r="82" spans="2:2" x14ac:dyDescent="0.3">
      <c r="B82" s="1" t="s">
        <v>142</v>
      </c>
    </row>
    <row r="83" spans="2:2" x14ac:dyDescent="0.3">
      <c r="B83" s="1" t="s">
        <v>143</v>
      </c>
    </row>
    <row r="84" spans="2:2" x14ac:dyDescent="0.3">
      <c r="B84" s="1" t="s">
        <v>144</v>
      </c>
    </row>
  </sheetData>
  <mergeCells count="2">
    <mergeCell ref="H2:M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A733-1E5A-4C67-BA94-1CEFC4F75056}">
  <dimension ref="B1:P34"/>
  <sheetViews>
    <sheetView showGridLines="0" topLeftCell="A10" zoomScale="90" zoomScaleNormal="90" workbookViewId="0">
      <selection activeCell="B25" sqref="B25"/>
    </sheetView>
  </sheetViews>
  <sheetFormatPr defaultColWidth="9.33203125" defaultRowHeight="14.4" x14ac:dyDescent="0.3"/>
  <cols>
    <col min="1" max="1" width="2.88671875" style="3" customWidth="1"/>
    <col min="2" max="2" width="62.33203125" style="9" customWidth="1"/>
    <col min="3" max="14" width="10.5546875" style="3" customWidth="1"/>
    <col min="15" max="15" width="12.44140625" style="3" bestFit="1" customWidth="1"/>
    <col min="16" max="16" width="11.5546875" style="3" customWidth="1"/>
    <col min="17" max="16384" width="9.33203125" style="3"/>
  </cols>
  <sheetData>
    <row r="1" spans="2:16" ht="15.6" customHeight="1" thickBot="1" x14ac:dyDescent="0.35"/>
    <row r="2" spans="2:16" ht="15" thickBot="1" x14ac:dyDescent="0.35">
      <c r="B2" s="85" t="s">
        <v>145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</row>
    <row r="3" spans="2:16" x14ac:dyDescent="0.25">
      <c r="B3" s="14" t="s">
        <v>146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5"/>
    </row>
    <row r="4" spans="2:16" s="4" customFormat="1" x14ac:dyDescent="0.3">
      <c r="B4" s="16"/>
      <c r="C4" s="5" t="s">
        <v>147</v>
      </c>
      <c r="D4" s="5" t="s">
        <v>148</v>
      </c>
      <c r="E4" s="5" t="s">
        <v>149</v>
      </c>
      <c r="F4" s="5" t="s">
        <v>150</v>
      </c>
      <c r="G4" s="5" t="s">
        <v>151</v>
      </c>
      <c r="H4" s="5" t="s">
        <v>152</v>
      </c>
      <c r="I4" s="5" t="s">
        <v>153</v>
      </c>
      <c r="J4" s="5" t="s">
        <v>154</v>
      </c>
      <c r="K4" s="5" t="s">
        <v>155</v>
      </c>
      <c r="L4" s="5" t="s">
        <v>156</v>
      </c>
      <c r="M4" s="5" t="s">
        <v>157</v>
      </c>
      <c r="N4" s="5" t="s">
        <v>158</v>
      </c>
      <c r="O4" s="17" t="s">
        <v>159</v>
      </c>
    </row>
    <row r="5" spans="2:16" s="4" customFormat="1" ht="16.2" x14ac:dyDescent="0.3">
      <c r="B5" s="18" t="s">
        <v>160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7"/>
    </row>
    <row r="6" spans="2:16" s="4" customFormat="1" x14ac:dyDescent="0.3">
      <c r="B6" s="19" t="s">
        <v>161</v>
      </c>
      <c r="C6" s="6">
        <f t="shared" ref="C6:N8" si="0">+$O6/12</f>
        <v>191.66666666666666</v>
      </c>
      <c r="D6" s="6">
        <f t="shared" si="0"/>
        <v>191.66666666666666</v>
      </c>
      <c r="E6" s="6">
        <f t="shared" si="0"/>
        <v>191.66666666666666</v>
      </c>
      <c r="F6" s="6">
        <f t="shared" si="0"/>
        <v>191.66666666666666</v>
      </c>
      <c r="G6" s="6">
        <f t="shared" si="0"/>
        <v>191.66666666666666</v>
      </c>
      <c r="H6" s="6">
        <f t="shared" si="0"/>
        <v>191.66666666666666</v>
      </c>
      <c r="I6" s="6">
        <f t="shared" si="0"/>
        <v>191.66666666666666</v>
      </c>
      <c r="J6" s="6">
        <f t="shared" si="0"/>
        <v>191.66666666666666</v>
      </c>
      <c r="K6" s="6">
        <f t="shared" si="0"/>
        <v>191.66666666666666</v>
      </c>
      <c r="L6" s="6">
        <f t="shared" si="0"/>
        <v>191.66666666666666</v>
      </c>
      <c r="M6" s="6">
        <f t="shared" si="0"/>
        <v>191.66666666666666</v>
      </c>
      <c r="N6" s="6">
        <f t="shared" si="0"/>
        <v>191.66666666666666</v>
      </c>
      <c r="O6" s="20">
        <v>2300</v>
      </c>
    </row>
    <row r="7" spans="2:16" s="4" customFormat="1" x14ac:dyDescent="0.3">
      <c r="B7" s="19" t="s">
        <v>162</v>
      </c>
      <c r="C7" s="6">
        <f t="shared" si="0"/>
        <v>141.66666666666666</v>
      </c>
      <c r="D7" s="6">
        <f t="shared" si="0"/>
        <v>141.66666666666666</v>
      </c>
      <c r="E7" s="6">
        <f t="shared" si="0"/>
        <v>141.66666666666666</v>
      </c>
      <c r="F7" s="6">
        <f t="shared" si="0"/>
        <v>141.66666666666666</v>
      </c>
      <c r="G7" s="6">
        <f t="shared" si="0"/>
        <v>141.66666666666666</v>
      </c>
      <c r="H7" s="6">
        <f t="shared" si="0"/>
        <v>141.66666666666666</v>
      </c>
      <c r="I7" s="6">
        <f t="shared" si="0"/>
        <v>141.66666666666666</v>
      </c>
      <c r="J7" s="6">
        <f t="shared" si="0"/>
        <v>141.66666666666666</v>
      </c>
      <c r="K7" s="6">
        <f t="shared" si="0"/>
        <v>141.66666666666666</v>
      </c>
      <c r="L7" s="6">
        <f t="shared" si="0"/>
        <v>141.66666666666666</v>
      </c>
      <c r="M7" s="6">
        <f t="shared" si="0"/>
        <v>141.66666666666666</v>
      </c>
      <c r="N7" s="6">
        <f t="shared" si="0"/>
        <v>141.66666666666666</v>
      </c>
      <c r="O7" s="20">
        <v>1700</v>
      </c>
    </row>
    <row r="8" spans="2:16" s="4" customFormat="1" x14ac:dyDescent="0.3">
      <c r="B8" s="21" t="s">
        <v>163</v>
      </c>
      <c r="C8" s="7">
        <f>+$O8/12</f>
        <v>333.33333333333331</v>
      </c>
      <c r="D8" s="7">
        <f t="shared" si="0"/>
        <v>333.33333333333331</v>
      </c>
      <c r="E8" s="7">
        <f t="shared" si="0"/>
        <v>333.33333333333331</v>
      </c>
      <c r="F8" s="7">
        <f t="shared" si="0"/>
        <v>333.33333333333331</v>
      </c>
      <c r="G8" s="7">
        <f t="shared" si="0"/>
        <v>333.33333333333331</v>
      </c>
      <c r="H8" s="7">
        <f t="shared" si="0"/>
        <v>333.33333333333331</v>
      </c>
      <c r="I8" s="7">
        <f t="shared" si="0"/>
        <v>333.33333333333331</v>
      </c>
      <c r="J8" s="7">
        <f t="shared" si="0"/>
        <v>333.33333333333331</v>
      </c>
      <c r="K8" s="7">
        <f t="shared" si="0"/>
        <v>333.33333333333331</v>
      </c>
      <c r="L8" s="7">
        <f t="shared" si="0"/>
        <v>333.33333333333331</v>
      </c>
      <c r="M8" s="7">
        <f t="shared" si="0"/>
        <v>333.33333333333331</v>
      </c>
      <c r="N8" s="7">
        <f t="shared" si="0"/>
        <v>333.33333333333331</v>
      </c>
      <c r="O8" s="22">
        <f>O6+O7</f>
        <v>4000</v>
      </c>
    </row>
    <row r="9" spans="2:16" x14ac:dyDescent="0.3">
      <c r="B9" s="23" t="s">
        <v>164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24"/>
    </row>
    <row r="10" spans="2:16" x14ac:dyDescent="0.3">
      <c r="B10" s="25" t="s">
        <v>165</v>
      </c>
      <c r="C10" s="10">
        <f t="shared" ref="C10:N14" si="1">+$O10/12</f>
        <v>76000</v>
      </c>
      <c r="D10" s="10">
        <f t="shared" si="1"/>
        <v>76000</v>
      </c>
      <c r="E10" s="10">
        <f t="shared" si="1"/>
        <v>76000</v>
      </c>
      <c r="F10" s="10">
        <f t="shared" si="1"/>
        <v>76000</v>
      </c>
      <c r="G10" s="10">
        <f t="shared" si="1"/>
        <v>76000</v>
      </c>
      <c r="H10" s="10">
        <f t="shared" si="1"/>
        <v>76000</v>
      </c>
      <c r="I10" s="10">
        <f t="shared" si="1"/>
        <v>76000</v>
      </c>
      <c r="J10" s="10">
        <f t="shared" si="1"/>
        <v>76000</v>
      </c>
      <c r="K10" s="10">
        <f t="shared" si="1"/>
        <v>76000</v>
      </c>
      <c r="L10" s="10">
        <f t="shared" si="1"/>
        <v>76000</v>
      </c>
      <c r="M10" s="10">
        <f t="shared" si="1"/>
        <v>76000</v>
      </c>
      <c r="N10" s="10">
        <f t="shared" si="1"/>
        <v>76000</v>
      </c>
      <c r="O10" s="26">
        <v>912000</v>
      </c>
    </row>
    <row r="11" spans="2:16" x14ac:dyDescent="0.3">
      <c r="B11" s="25" t="s">
        <v>166</v>
      </c>
      <c r="C11" s="10">
        <f t="shared" si="1"/>
        <v>229166.66666666666</v>
      </c>
      <c r="D11" s="10">
        <f t="shared" si="1"/>
        <v>229166.66666666666</v>
      </c>
      <c r="E11" s="10">
        <f t="shared" si="1"/>
        <v>229166.66666666666</v>
      </c>
      <c r="F11" s="10">
        <f t="shared" si="1"/>
        <v>229166.66666666666</v>
      </c>
      <c r="G11" s="10">
        <f t="shared" si="1"/>
        <v>229166.66666666666</v>
      </c>
      <c r="H11" s="10">
        <f t="shared" si="1"/>
        <v>229166.66666666666</v>
      </c>
      <c r="I11" s="10">
        <f t="shared" si="1"/>
        <v>229166.66666666666</v>
      </c>
      <c r="J11" s="10">
        <f t="shared" si="1"/>
        <v>229166.66666666666</v>
      </c>
      <c r="K11" s="10">
        <f t="shared" si="1"/>
        <v>229166.66666666666</v>
      </c>
      <c r="L11" s="10">
        <f t="shared" si="1"/>
        <v>229166.66666666666</v>
      </c>
      <c r="M11" s="10">
        <f t="shared" si="1"/>
        <v>229166.66666666666</v>
      </c>
      <c r="N11" s="10">
        <f t="shared" si="1"/>
        <v>229166.66666666666</v>
      </c>
      <c r="O11" s="26">
        <v>2750000</v>
      </c>
    </row>
    <row r="12" spans="2:16" x14ac:dyDescent="0.3">
      <c r="B12" s="25" t="s">
        <v>162</v>
      </c>
      <c r="C12" s="10">
        <f t="shared" si="1"/>
        <v>183333.33333333334</v>
      </c>
      <c r="D12" s="10">
        <f t="shared" si="1"/>
        <v>183333.33333333334</v>
      </c>
      <c r="E12" s="10">
        <f t="shared" si="1"/>
        <v>183333.33333333334</v>
      </c>
      <c r="F12" s="10">
        <f t="shared" si="1"/>
        <v>183333.33333333334</v>
      </c>
      <c r="G12" s="10">
        <f t="shared" si="1"/>
        <v>183333.33333333334</v>
      </c>
      <c r="H12" s="10">
        <f t="shared" si="1"/>
        <v>183333.33333333334</v>
      </c>
      <c r="I12" s="10">
        <f t="shared" si="1"/>
        <v>183333.33333333334</v>
      </c>
      <c r="J12" s="10">
        <f t="shared" si="1"/>
        <v>183333.33333333334</v>
      </c>
      <c r="K12" s="10">
        <f t="shared" si="1"/>
        <v>183333.33333333334</v>
      </c>
      <c r="L12" s="10">
        <f t="shared" si="1"/>
        <v>183333.33333333334</v>
      </c>
      <c r="M12" s="10">
        <f t="shared" si="1"/>
        <v>183333.33333333334</v>
      </c>
      <c r="N12" s="10">
        <f t="shared" si="1"/>
        <v>183333.33333333334</v>
      </c>
      <c r="O12" s="26">
        <v>2200000</v>
      </c>
      <c r="P12" s="10"/>
    </row>
    <row r="13" spans="2:16" x14ac:dyDescent="0.3">
      <c r="B13" s="25" t="s">
        <v>167</v>
      </c>
      <c r="C13" s="10">
        <f t="shared" si="1"/>
        <v>300000</v>
      </c>
      <c r="D13" s="10">
        <f t="shared" si="1"/>
        <v>300000</v>
      </c>
      <c r="E13" s="10">
        <f t="shared" si="1"/>
        <v>300000</v>
      </c>
      <c r="F13" s="10">
        <f t="shared" si="1"/>
        <v>300000</v>
      </c>
      <c r="G13" s="10">
        <f t="shared" si="1"/>
        <v>300000</v>
      </c>
      <c r="H13" s="10">
        <f t="shared" si="1"/>
        <v>300000</v>
      </c>
      <c r="I13" s="10">
        <f t="shared" si="1"/>
        <v>300000</v>
      </c>
      <c r="J13" s="10">
        <f t="shared" si="1"/>
        <v>300000</v>
      </c>
      <c r="K13" s="10">
        <f t="shared" si="1"/>
        <v>300000</v>
      </c>
      <c r="L13" s="10">
        <f t="shared" si="1"/>
        <v>300000</v>
      </c>
      <c r="M13" s="10">
        <f t="shared" si="1"/>
        <v>300000</v>
      </c>
      <c r="N13" s="10">
        <f t="shared" si="1"/>
        <v>300000</v>
      </c>
      <c r="O13" s="26">
        <v>3600000</v>
      </c>
    </row>
    <row r="14" spans="2:16" x14ac:dyDescent="0.3">
      <c r="B14" s="27" t="s">
        <v>163</v>
      </c>
      <c r="C14" s="11">
        <f>+$O14/12</f>
        <v>788500</v>
      </c>
      <c r="D14" s="11">
        <f t="shared" si="1"/>
        <v>788500</v>
      </c>
      <c r="E14" s="11">
        <f t="shared" si="1"/>
        <v>788500</v>
      </c>
      <c r="F14" s="11">
        <f t="shared" si="1"/>
        <v>788500</v>
      </c>
      <c r="G14" s="11">
        <f t="shared" si="1"/>
        <v>788500</v>
      </c>
      <c r="H14" s="11">
        <f t="shared" si="1"/>
        <v>788500</v>
      </c>
      <c r="I14" s="11">
        <f t="shared" si="1"/>
        <v>788500</v>
      </c>
      <c r="J14" s="11">
        <f t="shared" si="1"/>
        <v>788500</v>
      </c>
      <c r="K14" s="11">
        <f t="shared" si="1"/>
        <v>788500</v>
      </c>
      <c r="L14" s="11">
        <f t="shared" si="1"/>
        <v>788500</v>
      </c>
      <c r="M14" s="11">
        <f t="shared" si="1"/>
        <v>788500</v>
      </c>
      <c r="N14" s="11">
        <f t="shared" si="1"/>
        <v>788500</v>
      </c>
      <c r="O14" s="28">
        <f>+SUM(O10:O13)</f>
        <v>9462000</v>
      </c>
    </row>
    <row r="15" spans="2:16" x14ac:dyDescent="0.3">
      <c r="B15" s="25"/>
      <c r="O15" s="29"/>
    </row>
    <row r="16" spans="2:16" x14ac:dyDescent="0.3">
      <c r="B16" s="25" t="s">
        <v>168</v>
      </c>
      <c r="O16" s="29"/>
    </row>
    <row r="17" spans="2:15" x14ac:dyDescent="0.3">
      <c r="B17" s="16" t="s">
        <v>169</v>
      </c>
      <c r="O17" s="29"/>
    </row>
    <row r="18" spans="2:15" x14ac:dyDescent="0.3">
      <c r="B18" s="25" t="s">
        <v>170</v>
      </c>
      <c r="O18" s="29"/>
    </row>
    <row r="19" spans="2:15" x14ac:dyDescent="0.3">
      <c r="B19" s="25" t="s">
        <v>171</v>
      </c>
      <c r="O19" s="29"/>
    </row>
    <row r="20" spans="2:15" x14ac:dyDescent="0.3">
      <c r="B20" s="25"/>
      <c r="O20" s="29"/>
    </row>
    <row r="21" spans="2:15" x14ac:dyDescent="0.3">
      <c r="B21" s="14" t="s">
        <v>14</v>
      </c>
      <c r="O21" s="29"/>
    </row>
    <row r="22" spans="2:15" x14ac:dyDescent="0.3">
      <c r="B22" s="25" t="s">
        <v>172</v>
      </c>
      <c r="O22" s="29"/>
    </row>
    <row r="23" spans="2:15" x14ac:dyDescent="0.3">
      <c r="B23" s="25"/>
      <c r="O23" s="29"/>
    </row>
    <row r="24" spans="2:15" x14ac:dyDescent="0.3">
      <c r="B24" s="14" t="s">
        <v>15</v>
      </c>
      <c r="O24" s="29"/>
    </row>
    <row r="25" spans="2:15" x14ac:dyDescent="0.3">
      <c r="B25" s="25" t="s">
        <v>173</v>
      </c>
      <c r="O25" s="29"/>
    </row>
    <row r="26" spans="2:15" x14ac:dyDescent="0.3">
      <c r="B26" s="25" t="s">
        <v>174</v>
      </c>
      <c r="O26" s="29"/>
    </row>
    <row r="27" spans="2:15" x14ac:dyDescent="0.3">
      <c r="B27" s="25"/>
      <c r="O27" s="29"/>
    </row>
    <row r="28" spans="2:15" x14ac:dyDescent="0.3">
      <c r="B28" s="14" t="s">
        <v>175</v>
      </c>
      <c r="O28" s="29"/>
    </row>
    <row r="29" spans="2:15" x14ac:dyDescent="0.3">
      <c r="B29" s="25" t="s">
        <v>176</v>
      </c>
      <c r="O29" s="29"/>
    </row>
    <row r="30" spans="2:15" x14ac:dyDescent="0.3">
      <c r="B30" s="25" t="s">
        <v>177</v>
      </c>
      <c r="O30" s="29"/>
    </row>
    <row r="31" spans="2:15" x14ac:dyDescent="0.3">
      <c r="B31" s="25" t="s">
        <v>178</v>
      </c>
      <c r="O31" s="29"/>
    </row>
    <row r="32" spans="2:15" x14ac:dyDescent="0.3">
      <c r="B32" s="25"/>
      <c r="O32" s="29"/>
    </row>
    <row r="33" spans="2:15" x14ac:dyDescent="0.3">
      <c r="B33" s="14" t="s">
        <v>18</v>
      </c>
      <c r="O33" s="29"/>
    </row>
    <row r="34" spans="2:15" ht="15" thickBot="1" x14ac:dyDescent="0.35">
      <c r="B34" s="30" t="s">
        <v>179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2D69-4CDB-4944-95A7-150A65922A87}">
  <dimension ref="B1:F28"/>
  <sheetViews>
    <sheetView showGridLines="0" topLeftCell="A7" zoomScale="90" zoomScaleNormal="90" workbookViewId="0">
      <selection activeCell="E6" sqref="E5:F6"/>
    </sheetView>
  </sheetViews>
  <sheetFormatPr defaultColWidth="8.88671875" defaultRowHeight="14.4" x14ac:dyDescent="0.3"/>
  <cols>
    <col min="1" max="1" width="2.6640625" style="1" customWidth="1"/>
    <col min="2" max="2" width="64.5546875" style="1" customWidth="1"/>
    <col min="3" max="16384" width="8.88671875" style="1"/>
  </cols>
  <sheetData>
    <row r="1" spans="2:6" ht="15" thickBot="1" x14ac:dyDescent="0.35"/>
    <row r="2" spans="2:6" ht="15" thickBot="1" x14ac:dyDescent="0.35">
      <c r="B2" s="82" t="s">
        <v>180</v>
      </c>
      <c r="C2" s="83"/>
      <c r="D2" s="83"/>
      <c r="E2" s="83"/>
      <c r="F2" s="84"/>
    </row>
    <row r="3" spans="2:6" x14ac:dyDescent="0.3">
      <c r="B3" s="33" t="s">
        <v>21</v>
      </c>
      <c r="F3" s="43"/>
    </row>
    <row r="4" spans="2:6" x14ac:dyDescent="0.3">
      <c r="B4" s="34" t="s">
        <v>181</v>
      </c>
      <c r="F4" s="43"/>
    </row>
    <row r="5" spans="2:6" x14ac:dyDescent="0.3">
      <c r="B5" s="34"/>
      <c r="F5" s="43"/>
    </row>
    <row r="6" spans="2:6" x14ac:dyDescent="0.3">
      <c r="B6" s="33" t="s">
        <v>22</v>
      </c>
      <c r="F6" s="43"/>
    </row>
    <row r="7" spans="2:6" x14ac:dyDescent="0.3">
      <c r="B7" s="34" t="s">
        <v>182</v>
      </c>
      <c r="F7" s="43"/>
    </row>
    <row r="8" spans="2:6" x14ac:dyDescent="0.3">
      <c r="B8" s="34"/>
      <c r="F8" s="43"/>
    </row>
    <row r="9" spans="2:6" x14ac:dyDescent="0.3">
      <c r="B9" s="33" t="s">
        <v>23</v>
      </c>
      <c r="F9" s="43"/>
    </row>
    <row r="10" spans="2:6" x14ac:dyDescent="0.3">
      <c r="B10" s="25" t="s">
        <v>183</v>
      </c>
      <c r="F10" s="43"/>
    </row>
    <row r="11" spans="2:6" x14ac:dyDescent="0.3">
      <c r="B11" s="25"/>
      <c r="F11" s="43"/>
    </row>
    <row r="12" spans="2:6" x14ac:dyDescent="0.3">
      <c r="B12" s="33" t="s">
        <v>24</v>
      </c>
      <c r="F12" s="43"/>
    </row>
    <row r="13" spans="2:6" x14ac:dyDescent="0.3">
      <c r="B13" s="25" t="s">
        <v>183</v>
      </c>
      <c r="F13" s="43"/>
    </row>
    <row r="14" spans="2:6" x14ac:dyDescent="0.3">
      <c r="B14" s="34"/>
      <c r="F14" s="43"/>
    </row>
    <row r="15" spans="2:6" x14ac:dyDescent="0.3">
      <c r="B15" s="33" t="s">
        <v>25</v>
      </c>
      <c r="F15" s="43"/>
    </row>
    <row r="16" spans="2:6" x14ac:dyDescent="0.3">
      <c r="B16" s="25" t="s">
        <v>183</v>
      </c>
      <c r="F16" s="43"/>
    </row>
    <row r="17" spans="2:6" x14ac:dyDescent="0.3">
      <c r="B17" s="34"/>
      <c r="F17" s="43"/>
    </row>
    <row r="18" spans="2:6" x14ac:dyDescent="0.3">
      <c r="B18" s="33" t="s">
        <v>26</v>
      </c>
      <c r="F18" s="43"/>
    </row>
    <row r="19" spans="2:6" x14ac:dyDescent="0.3">
      <c r="B19" s="25" t="s">
        <v>183</v>
      </c>
      <c r="F19" s="43"/>
    </row>
    <row r="20" spans="2:6" x14ac:dyDescent="0.3">
      <c r="B20" s="44"/>
      <c r="F20" s="43"/>
    </row>
    <row r="21" spans="2:6" x14ac:dyDescent="0.3">
      <c r="B21" s="33" t="s">
        <v>28</v>
      </c>
      <c r="F21" s="43"/>
    </row>
    <row r="22" spans="2:6" x14ac:dyDescent="0.3">
      <c r="B22" s="25" t="s">
        <v>183</v>
      </c>
      <c r="F22" s="43"/>
    </row>
    <row r="23" spans="2:6" x14ac:dyDescent="0.3">
      <c r="B23" s="34"/>
      <c r="F23" s="43"/>
    </row>
    <row r="24" spans="2:6" x14ac:dyDescent="0.3">
      <c r="B24" s="33" t="s">
        <v>29</v>
      </c>
      <c r="F24" s="43"/>
    </row>
    <row r="25" spans="2:6" x14ac:dyDescent="0.3">
      <c r="B25" s="25" t="s">
        <v>183</v>
      </c>
      <c r="F25" s="43"/>
    </row>
    <row r="26" spans="2:6" x14ac:dyDescent="0.3">
      <c r="B26" s="34"/>
      <c r="F26" s="43"/>
    </row>
    <row r="27" spans="2:6" x14ac:dyDescent="0.3">
      <c r="B27" s="33" t="s">
        <v>30</v>
      </c>
      <c r="F27" s="43"/>
    </row>
    <row r="28" spans="2:6" ht="15" thickBot="1" x14ac:dyDescent="0.35">
      <c r="B28" s="30" t="s">
        <v>183</v>
      </c>
      <c r="C28" s="45"/>
      <c r="D28" s="45"/>
      <c r="E28" s="45"/>
      <c r="F28" s="46"/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4C4D-8FA0-4227-922B-636E2D04E620}">
  <dimension ref="B1:B28"/>
  <sheetViews>
    <sheetView showGridLines="0" zoomScale="90" zoomScaleNormal="90" workbookViewId="0">
      <selection activeCell="B20" sqref="B20"/>
    </sheetView>
  </sheetViews>
  <sheetFormatPr defaultColWidth="8.88671875" defaultRowHeight="14.4" x14ac:dyDescent="0.3"/>
  <cols>
    <col min="1" max="1" width="2.88671875" style="1" customWidth="1"/>
    <col min="2" max="2" width="136.5546875" style="1" bestFit="1" customWidth="1"/>
    <col min="3" max="16384" width="8.88671875" style="1"/>
  </cols>
  <sheetData>
    <row r="1" spans="2:2" ht="15" thickBot="1" x14ac:dyDescent="0.35"/>
    <row r="2" spans="2:2" ht="15" thickBot="1" x14ac:dyDescent="0.35">
      <c r="B2" s="54" t="s">
        <v>184</v>
      </c>
    </row>
    <row r="3" spans="2:2" x14ac:dyDescent="0.3">
      <c r="B3" s="39" t="s">
        <v>33</v>
      </c>
    </row>
    <row r="4" spans="2:2" x14ac:dyDescent="0.3">
      <c r="B4" s="40" t="s">
        <v>185</v>
      </c>
    </row>
    <row r="5" spans="2:2" x14ac:dyDescent="0.3">
      <c r="B5" s="40"/>
    </row>
    <row r="6" spans="2:2" x14ac:dyDescent="0.3">
      <c r="B6" s="39" t="s">
        <v>34</v>
      </c>
    </row>
    <row r="7" spans="2:2" x14ac:dyDescent="0.3">
      <c r="B7" s="40" t="s">
        <v>185</v>
      </c>
    </row>
    <row r="8" spans="2:2" x14ac:dyDescent="0.3">
      <c r="B8" s="40"/>
    </row>
    <row r="9" spans="2:2" x14ac:dyDescent="0.3">
      <c r="B9" s="39" t="s">
        <v>35</v>
      </c>
    </row>
    <row r="10" spans="2:2" x14ac:dyDescent="0.3">
      <c r="B10" s="41" t="s">
        <v>186</v>
      </c>
    </row>
    <row r="11" spans="2:2" x14ac:dyDescent="0.3">
      <c r="B11" s="41"/>
    </row>
    <row r="12" spans="2:2" x14ac:dyDescent="0.3">
      <c r="B12" s="39" t="s">
        <v>38</v>
      </c>
    </row>
    <row r="13" spans="2:2" x14ac:dyDescent="0.3">
      <c r="B13" s="40" t="s">
        <v>187</v>
      </c>
    </row>
    <row r="14" spans="2:2" x14ac:dyDescent="0.3">
      <c r="B14" s="40"/>
    </row>
    <row r="15" spans="2:2" x14ac:dyDescent="0.3">
      <c r="B15" s="39" t="s">
        <v>39</v>
      </c>
    </row>
    <row r="16" spans="2:2" x14ac:dyDescent="0.3">
      <c r="B16" s="40" t="s">
        <v>188</v>
      </c>
    </row>
    <row r="17" spans="2:2" x14ac:dyDescent="0.3">
      <c r="B17" s="40"/>
    </row>
    <row r="18" spans="2:2" x14ac:dyDescent="0.3">
      <c r="B18" s="39" t="s">
        <v>42</v>
      </c>
    </row>
    <row r="19" spans="2:2" x14ac:dyDescent="0.3">
      <c r="B19" s="40" t="s">
        <v>189</v>
      </c>
    </row>
    <row r="20" spans="2:2" x14ac:dyDescent="0.3">
      <c r="B20" s="40"/>
    </row>
    <row r="21" spans="2:2" x14ac:dyDescent="0.3">
      <c r="B21" s="39" t="s">
        <v>43</v>
      </c>
    </row>
    <row r="22" spans="2:2" x14ac:dyDescent="0.3">
      <c r="B22" s="40" t="s">
        <v>190</v>
      </c>
    </row>
    <row r="23" spans="2:2" x14ac:dyDescent="0.3">
      <c r="B23" s="40"/>
    </row>
    <row r="24" spans="2:2" x14ac:dyDescent="0.3">
      <c r="B24" s="39" t="s">
        <v>44</v>
      </c>
    </row>
    <row r="25" spans="2:2" x14ac:dyDescent="0.3">
      <c r="B25" s="41" t="s">
        <v>191</v>
      </c>
    </row>
    <row r="26" spans="2:2" x14ac:dyDescent="0.3">
      <c r="B26" s="41"/>
    </row>
    <row r="27" spans="2:2" x14ac:dyDescent="0.3">
      <c r="B27" s="39" t="s">
        <v>47</v>
      </c>
    </row>
    <row r="28" spans="2:2" ht="15" thickBot="1" x14ac:dyDescent="0.35">
      <c r="B28" s="42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7FC1-7A7F-4A3E-AF77-EB8A9F09D8AC}">
  <dimension ref="A1:BI172"/>
  <sheetViews>
    <sheetView tabSelected="1" zoomScale="85" zoomScaleNormal="85" workbookViewId="0">
      <selection activeCell="F19" sqref="F19"/>
    </sheetView>
  </sheetViews>
  <sheetFormatPr defaultRowHeight="14.4" x14ac:dyDescent="0.3"/>
  <cols>
    <col min="1" max="1" width="45.44140625" bestFit="1" customWidth="1"/>
    <col min="2" max="2" width="12.44140625" bestFit="1" customWidth="1"/>
    <col min="4" max="4" width="22.109375" customWidth="1"/>
    <col min="7" max="7" width="56.5546875" customWidth="1"/>
    <col min="13" max="13" width="9.33203125" bestFit="1" customWidth="1"/>
  </cols>
  <sheetData>
    <row r="1" spans="1:57" ht="18" x14ac:dyDescent="0.3">
      <c r="A1" s="80" t="s">
        <v>0</v>
      </c>
      <c r="B1" s="81"/>
      <c r="Z1">
        <f>PRODUCT(Ricavi!K4,Ricavi!L4)</f>
        <v>239120.90000000002</v>
      </c>
    </row>
    <row r="2" spans="1:57" x14ac:dyDescent="0.3">
      <c r="A2" s="78" t="s">
        <v>1</v>
      </c>
      <c r="B2" s="55" t="s">
        <v>209</v>
      </c>
      <c r="D2" s="55" t="s">
        <v>193</v>
      </c>
    </row>
    <row r="3" spans="1:57" x14ac:dyDescent="0.3">
      <c r="A3" s="79"/>
      <c r="B3" s="56" t="s">
        <v>3</v>
      </c>
      <c r="D3" s="56" t="s">
        <v>194</v>
      </c>
    </row>
    <row r="4" spans="1:57" x14ac:dyDescent="0.3">
      <c r="A4" s="57" t="s">
        <v>4</v>
      </c>
      <c r="B4" s="58"/>
      <c r="D4" s="58">
        <f>SUM(B4,-('CE 2021'!C5))</f>
        <v>-61304200.722799972</v>
      </c>
    </row>
    <row r="5" spans="1:57" x14ac:dyDescent="0.3">
      <c r="A5" s="59" t="s">
        <v>5</v>
      </c>
      <c r="B5" s="58"/>
      <c r="D5" s="58">
        <f>SUM(B5,-('CE 2021'!C6))</f>
        <v>-528226.62545000017</v>
      </c>
    </row>
    <row r="6" spans="1:57" x14ac:dyDescent="0.3">
      <c r="A6" s="73" t="s">
        <v>6</v>
      </c>
      <c r="B6" s="76">
        <v>2489618.9618799998</v>
      </c>
      <c r="D6" s="72">
        <f>SUM(B6,-('CE 2021'!C7))</f>
        <v>612028.60988000012</v>
      </c>
      <c r="G6" t="s">
        <v>195</v>
      </c>
      <c r="H6">
        <f>SUM(J6:N6)</f>
        <v>2489618.9618799998</v>
      </c>
      <c r="J6">
        <v>239120.90000000002</v>
      </c>
      <c r="K6">
        <v>107563.4</v>
      </c>
      <c r="L6">
        <v>817690.5780000001</v>
      </c>
      <c r="M6">
        <v>1311384.0838799998</v>
      </c>
      <c r="N6">
        <v>13860</v>
      </c>
    </row>
    <row r="7" spans="1:57" x14ac:dyDescent="0.3">
      <c r="A7" s="57" t="s">
        <v>7</v>
      </c>
      <c r="B7" s="58"/>
      <c r="D7" s="58">
        <f>SUM(B7,-('CE 2021'!C8))</f>
        <v>-120000</v>
      </c>
    </row>
    <row r="8" spans="1:57" x14ac:dyDescent="0.3">
      <c r="A8" s="57" t="s">
        <v>8</v>
      </c>
      <c r="B8" s="58"/>
      <c r="D8" s="58">
        <f>SUM(B8,-('CE 2021'!C9))</f>
        <v>-500000</v>
      </c>
    </row>
    <row r="9" spans="1:57" x14ac:dyDescent="0.3">
      <c r="A9" s="60" t="s">
        <v>9</v>
      </c>
      <c r="B9" s="61">
        <f>+SUM(B4:B8)</f>
        <v>2489618.9618799998</v>
      </c>
      <c r="D9" s="61">
        <f>SUM(B9,-('CE 2021'!C10))</f>
        <v>-61840398.738369972</v>
      </c>
    </row>
    <row r="10" spans="1:57" x14ac:dyDescent="0.3">
      <c r="A10" s="57" t="s">
        <v>10</v>
      </c>
      <c r="B10" s="58">
        <v>-52630531.980905503</v>
      </c>
      <c r="D10" s="58">
        <f>SUM(B10,-('CE 2021'!C11))</f>
        <v>-3253430.0621504933</v>
      </c>
      <c r="G10" t="s">
        <v>196</v>
      </c>
      <c r="H10">
        <f>SUM(J10:BE10)</f>
        <v>52630531.980905488</v>
      </c>
      <c r="J10">
        <v>129653.09999999999</v>
      </c>
      <c r="K10">
        <v>75746.25</v>
      </c>
      <c r="L10">
        <v>606958.07296999998</v>
      </c>
      <c r="M10">
        <v>1084236.0299000002</v>
      </c>
      <c r="N10">
        <v>11484.395999999999</v>
      </c>
      <c r="O10">
        <v>3949852.9498500009</v>
      </c>
      <c r="P10">
        <v>658962.5113400002</v>
      </c>
      <c r="Q10">
        <v>1008160.28125</v>
      </c>
      <c r="R10">
        <v>17417678.3906</v>
      </c>
      <c r="S10">
        <v>444490.48700000008</v>
      </c>
      <c r="T10">
        <v>7428774.6980400011</v>
      </c>
      <c r="U10">
        <v>485759.62560000003</v>
      </c>
      <c r="V10">
        <v>580972.71334999998</v>
      </c>
      <c r="W10">
        <v>3023854.7281899988</v>
      </c>
      <c r="X10">
        <v>1019970.8468700001</v>
      </c>
      <c r="Y10">
        <v>688097.08742999996</v>
      </c>
      <c r="Z10">
        <v>502924.33265</v>
      </c>
      <c r="AA10">
        <v>162490.7432</v>
      </c>
      <c r="AB10">
        <v>7347.8713999999991</v>
      </c>
      <c r="AC10">
        <v>105454.72840000001</v>
      </c>
      <c r="AD10">
        <v>28802.557399999998</v>
      </c>
      <c r="AE10">
        <v>18016.78125</v>
      </c>
      <c r="AF10">
        <v>233972.42923999997</v>
      </c>
      <c r="AG10">
        <v>7844.8899999999994</v>
      </c>
      <c r="AH10">
        <v>842729.8727500001</v>
      </c>
      <c r="AI10">
        <v>39078.917599999993</v>
      </c>
      <c r="AJ10">
        <v>50825.04</v>
      </c>
      <c r="AK10">
        <v>15253.596250000002</v>
      </c>
      <c r="AL10">
        <v>0</v>
      </c>
      <c r="AM10">
        <v>230200.47080000001</v>
      </c>
      <c r="AN10">
        <v>593446.95342000003</v>
      </c>
      <c r="AO10">
        <v>1786110.4308699998</v>
      </c>
      <c r="AP10">
        <v>114140.58374999999</v>
      </c>
      <c r="AQ10">
        <v>78362.876249999987</v>
      </c>
      <c r="AR10">
        <v>3499801.4388755006</v>
      </c>
      <c r="AS10">
        <v>183193.78886000003</v>
      </c>
      <c r="AT10">
        <v>271007.69634999998</v>
      </c>
      <c r="AU10">
        <v>450703.3726</v>
      </c>
      <c r="AV10">
        <v>85164.664320000011</v>
      </c>
      <c r="AW10">
        <v>1303394.4811500004</v>
      </c>
      <c r="AX10">
        <v>155309.36704999997</v>
      </c>
      <c r="AY10">
        <v>180790.29775</v>
      </c>
      <c r="AZ10">
        <v>460730.07835000008</v>
      </c>
      <c r="BA10">
        <v>180580.57075000004</v>
      </c>
      <c r="BB10">
        <v>340520.39840000006</v>
      </c>
      <c r="BC10">
        <v>213600.66584999999</v>
      </c>
      <c r="BD10">
        <v>1870810.2142000003</v>
      </c>
      <c r="BE10">
        <v>3269.7027800000001</v>
      </c>
    </row>
    <row r="11" spans="1:57" x14ac:dyDescent="0.3">
      <c r="A11" s="57" t="s">
        <v>11</v>
      </c>
      <c r="B11" s="58">
        <v>0</v>
      </c>
      <c r="D11" s="58">
        <f>SUM(B11,-('CE 2021'!C12))</f>
        <v>-2500000</v>
      </c>
      <c r="G11" s="77" t="s">
        <v>197</v>
      </c>
    </row>
    <row r="12" spans="1:57" x14ac:dyDescent="0.3">
      <c r="A12" s="60" t="s">
        <v>12</v>
      </c>
      <c r="B12" s="61">
        <f>+B10+B11</f>
        <v>-52630531.980905503</v>
      </c>
      <c r="D12" s="61">
        <f>SUM(B12,-('CE 2021'!C13))</f>
        <v>-5753430.0621504933</v>
      </c>
    </row>
    <row r="13" spans="1:57" x14ac:dyDescent="0.3">
      <c r="A13" s="57" t="s">
        <v>13</v>
      </c>
      <c r="B13" s="58"/>
      <c r="D13" s="58">
        <f>SUM(B13,-('CE 2021'!C14))</f>
        <v>4214457.6500000004</v>
      </c>
    </row>
    <row r="14" spans="1:57" x14ac:dyDescent="0.3">
      <c r="A14" s="57" t="s">
        <v>14</v>
      </c>
      <c r="B14" s="58">
        <v>-153750</v>
      </c>
      <c r="D14" s="58">
        <f>SUM(B14,-('CE 2021'!C15))</f>
        <v>-3750</v>
      </c>
      <c r="G14" s="25" t="s">
        <v>172</v>
      </c>
      <c r="L14">
        <f>SUM(M15,L15)</f>
        <v>487571.81659319997</v>
      </c>
      <c r="M14">
        <v>487571.81659320003</v>
      </c>
    </row>
    <row r="15" spans="1:57" x14ac:dyDescent="0.3">
      <c r="A15" s="57" t="s">
        <v>15</v>
      </c>
      <c r="B15" s="58">
        <v>-165122.16053759999</v>
      </c>
      <c r="D15" s="58">
        <f>SUM(B15,-('CE 2021'!C16))</f>
        <v>539877.83946239995</v>
      </c>
      <c r="F15" t="s">
        <v>200</v>
      </c>
      <c r="G15" s="25" t="s">
        <v>198</v>
      </c>
      <c r="H15" t="s">
        <v>199</v>
      </c>
      <c r="K15">
        <f>PRODUCT(SUM(Ricavi!K16:K50), 0.01024)</f>
        <v>165122.16053760002</v>
      </c>
      <c r="L15">
        <f>PRODUCT(SUM(Ricavi!D41:D76), 0.01024)</f>
        <v>168143.27808000002</v>
      </c>
      <c r="M15">
        <f>PRODUCT(SUM(Ricavi!D33:D40), 0.0171342)</f>
        <v>319428.53851319995</v>
      </c>
      <c r="N15">
        <f>PRODUCT(SUM(Ricavi!K9:K15), 0.0171342)</f>
        <v>250582.24345859999</v>
      </c>
    </row>
    <row r="16" spans="1:57" x14ac:dyDescent="0.3">
      <c r="A16" s="60" t="s">
        <v>16</v>
      </c>
      <c r="B16" s="61">
        <f>SUM(B13:B15)</f>
        <v>-318872.16053759999</v>
      </c>
      <c r="D16" s="61">
        <f>SUM(B16,-('CE 2021'!C17))</f>
        <v>4750585.4894624008</v>
      </c>
    </row>
    <row r="17" spans="1:61" x14ac:dyDescent="0.3">
      <c r="A17" s="57" t="s">
        <v>17</v>
      </c>
      <c r="B17" s="58"/>
      <c r="D17" s="58">
        <f>SUM(B17,-('CE 2021'!C18))</f>
        <v>995454.174</v>
      </c>
      <c r="F17" t="s">
        <v>200</v>
      </c>
      <c r="G17" s="25" t="s">
        <v>201</v>
      </c>
      <c r="H17" t="s">
        <v>202</v>
      </c>
      <c r="J17">
        <f>PRODUCT(Ricavi!K4,0.0299)</f>
        <v>64610.461499999998</v>
      </c>
      <c r="L17">
        <v>64610.461499999998</v>
      </c>
      <c r="M17">
        <f>SUM(N17:BI17)</f>
        <v>1018768.8261010002</v>
      </c>
      <c r="N17">
        <v>64610.461499999998</v>
      </c>
      <c r="O17">
        <v>5032.9174999999996</v>
      </c>
      <c r="P17">
        <v>14814.702499999999</v>
      </c>
      <c r="Q17">
        <v>14622.834199999999</v>
      </c>
      <c r="R17">
        <v>184.184</v>
      </c>
      <c r="S17">
        <v>51414.963600000003</v>
      </c>
      <c r="T17">
        <v>8745.7201000000005</v>
      </c>
      <c r="U17">
        <v>13239.72</v>
      </c>
      <c r="V17">
        <v>241307.17259999999</v>
      </c>
      <c r="W17">
        <v>6154.915</v>
      </c>
      <c r="X17">
        <v>96671.364399999991</v>
      </c>
      <c r="Y17">
        <v>19744.166000000001</v>
      </c>
      <c r="Z17">
        <v>15239.073199999999</v>
      </c>
      <c r="AA17">
        <v>75945.521599999993</v>
      </c>
      <c r="AB17">
        <v>26301.176199999998</v>
      </c>
      <c r="AC17">
        <v>17332.701099999998</v>
      </c>
      <c r="AD17">
        <v>13398.3395</v>
      </c>
      <c r="AE17">
        <v>3889.99</v>
      </c>
      <c r="AF17">
        <v>398.86599999999999</v>
      </c>
      <c r="AG17">
        <v>2446.4180000000001</v>
      </c>
      <c r="AH17">
        <v>629.096</v>
      </c>
      <c r="AI17">
        <v>437.28749999999997</v>
      </c>
      <c r="AJ17">
        <v>9205.2531999999992</v>
      </c>
      <c r="AK17">
        <v>209.29999999999998</v>
      </c>
      <c r="AL17">
        <v>25419.335500000001</v>
      </c>
      <c r="AM17">
        <v>1210.3520000000001</v>
      </c>
      <c r="AN17">
        <v>897</v>
      </c>
      <c r="AO17">
        <v>493.34999999999997</v>
      </c>
      <c r="AP17">
        <v>2819.2709999999997</v>
      </c>
      <c r="AQ17">
        <v>4533.4380000000001</v>
      </c>
      <c r="AR17">
        <v>12318.1721</v>
      </c>
      <c r="AS17">
        <v>40748.886099999996</v>
      </c>
      <c r="AT17">
        <v>2883.1075000000001</v>
      </c>
      <c r="AU17">
        <v>1826.8899999999999</v>
      </c>
      <c r="AV17">
        <v>84331.723801</v>
      </c>
      <c r="AW17">
        <v>4702.1637000000001</v>
      </c>
      <c r="AX17">
        <v>7831.7069999999994</v>
      </c>
      <c r="AY17">
        <v>14970.332</v>
      </c>
      <c r="AZ17">
        <v>1870.8131000000001</v>
      </c>
      <c r="BA17">
        <v>27740.173500000001</v>
      </c>
      <c r="BB17">
        <v>3869.8074999999999</v>
      </c>
      <c r="BC17">
        <v>3945.4544999999998</v>
      </c>
      <c r="BD17">
        <v>11214.7425</v>
      </c>
      <c r="BE17">
        <v>4518.1890000000003</v>
      </c>
      <c r="BF17">
        <v>7182.7275</v>
      </c>
      <c r="BG17">
        <v>11747.111999999999</v>
      </c>
      <c r="BH17">
        <v>39636.038</v>
      </c>
      <c r="BI17">
        <v>81.896100000000004</v>
      </c>
    </row>
    <row r="18" spans="1:61" x14ac:dyDescent="0.3">
      <c r="A18" s="57" t="s">
        <v>18</v>
      </c>
      <c r="B18" s="58"/>
      <c r="D18" s="58">
        <f>SUM(B18,-('CE 2021'!C19))</f>
        <v>550000</v>
      </c>
      <c r="J18">
        <f>PRODUCT(Ricavi!K5,0.0299)</f>
        <v>5032.9174999999996</v>
      </c>
      <c r="L18">
        <v>5032.9174999999996</v>
      </c>
    </row>
    <row r="19" spans="1:61" x14ac:dyDescent="0.3">
      <c r="A19" s="60" t="s">
        <v>19</v>
      </c>
      <c r="B19" s="61">
        <f>SUM(B17:B18)</f>
        <v>0</v>
      </c>
      <c r="D19" s="61">
        <f>SUM(B19,-('CE 2021'!C20))</f>
        <v>1545454.1740000001</v>
      </c>
      <c r="F19" s="88"/>
      <c r="J19">
        <f>PRODUCT(Ricavi!K6,0.0299)</f>
        <v>14814.702499999999</v>
      </c>
      <c r="L19">
        <v>14814.702499999999</v>
      </c>
    </row>
    <row r="20" spans="1:61" x14ac:dyDescent="0.3">
      <c r="A20" s="62" t="s">
        <v>20</v>
      </c>
      <c r="B20" s="63">
        <f>+B9+B12+B16+B19</f>
        <v>-50459785.179563105</v>
      </c>
      <c r="D20" s="63">
        <f>SUM(B20,-('CE 2021'!C21))</f>
        <v>-61297789.137058064</v>
      </c>
      <c r="J20">
        <f>PRODUCT(Ricavi!K7,0.0299)</f>
        <v>14622.834199999999</v>
      </c>
      <c r="L20">
        <v>14622.834199999999</v>
      </c>
    </row>
    <row r="21" spans="1:61" x14ac:dyDescent="0.3">
      <c r="A21" s="57" t="s">
        <v>21</v>
      </c>
      <c r="B21" s="58">
        <v>-5575785.9100000001</v>
      </c>
      <c r="D21" s="58">
        <f>SUM(B21,-('CE 2021'!C22))</f>
        <v>-65000</v>
      </c>
      <c r="F21" t="s">
        <v>203</v>
      </c>
      <c r="G21" t="s">
        <v>204</v>
      </c>
      <c r="J21">
        <f>PRODUCT(Ricavi!K8,0.0299)</f>
        <v>184.184</v>
      </c>
      <c r="L21">
        <v>184.184</v>
      </c>
    </row>
    <row r="22" spans="1:61" x14ac:dyDescent="0.3">
      <c r="A22" s="57" t="s">
        <v>22</v>
      </c>
      <c r="B22" s="58">
        <v>-1050000</v>
      </c>
      <c r="D22" s="58">
        <f>SUM(B22,-('CE 2021'!C23))</f>
        <v>150000</v>
      </c>
      <c r="G22" s="74" t="s">
        <v>182</v>
      </c>
      <c r="J22">
        <f>PRODUCT(Ricavi!K9,0.0299)</f>
        <v>51414.963600000003</v>
      </c>
      <c r="L22">
        <v>51414.963600000003</v>
      </c>
    </row>
    <row r="23" spans="1:61" x14ac:dyDescent="0.3">
      <c r="A23" s="57" t="s">
        <v>23</v>
      </c>
      <c r="B23" s="58">
        <v>-307500</v>
      </c>
      <c r="D23" s="58">
        <f>SUM(B23,-('CE 2021'!C24))</f>
        <v>-7500</v>
      </c>
      <c r="G23" s="25" t="s">
        <v>183</v>
      </c>
      <c r="J23">
        <f>PRODUCT(Ricavi!K10,0.0299)</f>
        <v>8745.7201000000005</v>
      </c>
      <c r="L23">
        <v>8745.7201000000005</v>
      </c>
    </row>
    <row r="24" spans="1:61" x14ac:dyDescent="0.3">
      <c r="A24" s="57" t="s">
        <v>24</v>
      </c>
      <c r="B24" s="58">
        <v>-151700</v>
      </c>
      <c r="D24" s="58">
        <f>SUM(B24,-('CE 2021'!C25))</f>
        <v>-3700</v>
      </c>
      <c r="G24" s="25" t="s">
        <v>183</v>
      </c>
      <c r="J24">
        <f>PRODUCT(Ricavi!K11,0.0299)</f>
        <v>13239.72</v>
      </c>
      <c r="L24">
        <v>13239.72</v>
      </c>
    </row>
    <row r="25" spans="1:61" x14ac:dyDescent="0.3">
      <c r="A25" s="57" t="s">
        <v>25</v>
      </c>
      <c r="B25" s="58">
        <v>-309550</v>
      </c>
      <c r="D25" s="58">
        <f>SUM(B25,-('CE 2021'!C26))</f>
        <v>-7550</v>
      </c>
      <c r="G25" s="25" t="s">
        <v>183</v>
      </c>
      <c r="J25">
        <f>PRODUCT(Ricavi!K12,0.0299)</f>
        <v>241307.17259999999</v>
      </c>
      <c r="L25">
        <v>241307.17259999999</v>
      </c>
    </row>
    <row r="26" spans="1:61" x14ac:dyDescent="0.3">
      <c r="A26" s="57" t="s">
        <v>26</v>
      </c>
      <c r="B26" s="58">
        <v>-212175</v>
      </c>
      <c r="D26" s="58">
        <f>SUM(B26,-('CE 2021'!C27))</f>
        <v>-5175</v>
      </c>
      <c r="G26" s="25" t="s">
        <v>183</v>
      </c>
      <c r="J26">
        <f>PRODUCT(Ricavi!K13,0.0299)</f>
        <v>6154.915</v>
      </c>
      <c r="L26">
        <v>6154.915</v>
      </c>
    </row>
    <row r="27" spans="1:61" x14ac:dyDescent="0.3">
      <c r="A27" s="60" t="s">
        <v>27</v>
      </c>
      <c r="B27" s="61">
        <f>SUM(B21:B26)</f>
        <v>-7606710.9100000001</v>
      </c>
      <c r="D27" s="61">
        <f>SUM(B27,-('CE 2021'!C28))</f>
        <v>61075</v>
      </c>
      <c r="J27">
        <f>PRODUCT(Ricavi!K14,0.0299)</f>
        <v>96671.364399999991</v>
      </c>
      <c r="L27">
        <v>96671.364399999991</v>
      </c>
    </row>
    <row r="28" spans="1:61" x14ac:dyDescent="0.3">
      <c r="A28" s="57" t="s">
        <v>28</v>
      </c>
      <c r="B28" s="58">
        <v>-563750</v>
      </c>
      <c r="D28" s="58">
        <f>SUM(B28,-('CE 2021'!C29))</f>
        <v>-13750</v>
      </c>
      <c r="G28" s="25" t="s">
        <v>183</v>
      </c>
      <c r="J28">
        <f>PRODUCT(Ricavi!K15,0.0299)</f>
        <v>19744.166000000001</v>
      </c>
      <c r="L28">
        <v>19744.166000000001</v>
      </c>
    </row>
    <row r="29" spans="1:61" x14ac:dyDescent="0.3">
      <c r="A29" s="57" t="s">
        <v>29</v>
      </c>
      <c r="B29" s="58">
        <v>-307500</v>
      </c>
      <c r="D29" s="58">
        <f>SUM(B29,-('CE 2021'!C30))</f>
        <v>-7500</v>
      </c>
      <c r="G29" s="25" t="s">
        <v>183</v>
      </c>
      <c r="J29">
        <f>PRODUCT(Ricavi!K16,0.0299)</f>
        <v>15239.073199999999</v>
      </c>
      <c r="L29">
        <v>15239.073199999999</v>
      </c>
    </row>
    <row r="30" spans="1:61" x14ac:dyDescent="0.3">
      <c r="A30" s="57" t="s">
        <v>30</v>
      </c>
      <c r="B30" s="58">
        <v>-102500</v>
      </c>
      <c r="D30" s="58">
        <f>SUM(B30,-('CE 2021'!C31))</f>
        <v>-2500</v>
      </c>
      <c r="G30" s="30" t="s">
        <v>183</v>
      </c>
      <c r="J30">
        <f>PRODUCT(Ricavi!K17,0.0299)</f>
        <v>75945.521599999993</v>
      </c>
      <c r="L30">
        <v>75945.521599999993</v>
      </c>
    </row>
    <row r="31" spans="1:61" x14ac:dyDescent="0.3">
      <c r="A31" s="60" t="s">
        <v>31</v>
      </c>
      <c r="B31" s="61">
        <f>SUM(B28:B30)</f>
        <v>-973750</v>
      </c>
      <c r="D31" s="61">
        <f>SUM(B31,-('CE 2021'!C32))</f>
        <v>-23750</v>
      </c>
      <c r="J31">
        <f>PRODUCT(Ricavi!K18,0.0299)</f>
        <v>26301.176199999998</v>
      </c>
      <c r="L31">
        <v>26301.176199999998</v>
      </c>
    </row>
    <row r="32" spans="1:61" x14ac:dyDescent="0.3">
      <c r="A32" s="64" t="s">
        <v>32</v>
      </c>
      <c r="B32" s="65">
        <f>+B20+B27+B31</f>
        <v>-59040246.089563102</v>
      </c>
      <c r="D32" s="65">
        <f>SUM(B32,-('CE 2021'!C33))</f>
        <v>-61260464.137058064</v>
      </c>
      <c r="J32">
        <f>PRODUCT(Ricavi!K19,0.0299)</f>
        <v>17332.701099999998</v>
      </c>
      <c r="L32">
        <v>17332.701099999998</v>
      </c>
    </row>
    <row r="33" spans="1:12" x14ac:dyDescent="0.3">
      <c r="A33" s="59" t="s">
        <v>33</v>
      </c>
      <c r="B33" s="58">
        <v>-200000</v>
      </c>
      <c r="D33" s="58">
        <f>SUM(B33,-('CE 2021'!C34))</f>
        <v>0</v>
      </c>
      <c r="G33" t="s">
        <v>205</v>
      </c>
      <c r="J33">
        <f>PRODUCT(Ricavi!K20,0.0299)</f>
        <v>13398.3395</v>
      </c>
      <c r="L33">
        <v>13398.3395</v>
      </c>
    </row>
    <row r="34" spans="1:12" x14ac:dyDescent="0.3">
      <c r="A34" s="57" t="s">
        <v>34</v>
      </c>
      <c r="B34" s="58">
        <v>-750000</v>
      </c>
      <c r="D34" s="58">
        <f>SUM(B34,-('CE 2021'!C35))</f>
        <v>0</v>
      </c>
      <c r="G34" t="s">
        <v>205</v>
      </c>
      <c r="J34">
        <f>PRODUCT(Ricavi!K21,0.0299)</f>
        <v>3889.99</v>
      </c>
      <c r="L34">
        <v>3889.99</v>
      </c>
    </row>
    <row r="35" spans="1:12" x14ac:dyDescent="0.3">
      <c r="A35" s="57" t="s">
        <v>35</v>
      </c>
      <c r="B35" s="58">
        <v>0</v>
      </c>
      <c r="D35" s="58">
        <f>SUM(B35,-('CE 2021'!C36))</f>
        <v>25000</v>
      </c>
      <c r="G35" t="s">
        <v>206</v>
      </c>
      <c r="J35">
        <f>PRODUCT(Ricavi!K22,0.0299)</f>
        <v>398.86599999999999</v>
      </c>
      <c r="L35">
        <v>398.86599999999999</v>
      </c>
    </row>
    <row r="36" spans="1:12" x14ac:dyDescent="0.3">
      <c r="A36" s="60" t="s">
        <v>36</v>
      </c>
      <c r="B36" s="61">
        <f>SUM(B33:B35)</f>
        <v>-950000</v>
      </c>
      <c r="D36" s="61">
        <f>SUM(B36,-('CE 2021'!C37))</f>
        <v>25000</v>
      </c>
      <c r="J36">
        <f>PRODUCT(Ricavi!K23,0.0299)</f>
        <v>2446.4180000000001</v>
      </c>
      <c r="L36">
        <v>2446.4180000000001</v>
      </c>
    </row>
    <row r="37" spans="1:12" x14ac:dyDescent="0.3">
      <c r="A37" s="62" t="s">
        <v>37</v>
      </c>
      <c r="B37" s="63">
        <f>+B32+B36</f>
        <v>-59990246.089563102</v>
      </c>
      <c r="D37" s="63">
        <f>SUM(B37,-('CE 2021'!C38))</f>
        <v>-61235464.137058064</v>
      </c>
      <c r="J37">
        <f>PRODUCT(Ricavi!K24,0.0299)</f>
        <v>629.096</v>
      </c>
      <c r="L37">
        <v>629.096</v>
      </c>
    </row>
    <row r="38" spans="1:12" x14ac:dyDescent="0.3">
      <c r="A38" s="57" t="s">
        <v>38</v>
      </c>
      <c r="B38" s="58">
        <v>-142936</v>
      </c>
      <c r="D38" s="58">
        <f>SUM(B38,-('CE 2021'!C39))</f>
        <v>-2802.960000000021</v>
      </c>
      <c r="G38" t="s">
        <v>207</v>
      </c>
      <c r="J38">
        <f>PRODUCT(Ricavi!K25,0.0299)</f>
        <v>437.28749999999997</v>
      </c>
      <c r="L38">
        <v>437.28749999999997</v>
      </c>
    </row>
    <row r="39" spans="1:12" x14ac:dyDescent="0.3">
      <c r="A39" s="57" t="s">
        <v>39</v>
      </c>
      <c r="B39" s="58">
        <v>0</v>
      </c>
      <c r="D39" s="58">
        <f>SUM(B39,-('CE 2021'!C40))</f>
        <v>-3543.6200000000003</v>
      </c>
      <c r="G39" t="s">
        <v>206</v>
      </c>
      <c r="J39">
        <f>PRODUCT(Ricavi!K26,0.0299)</f>
        <v>9205.2531999999992</v>
      </c>
      <c r="L39">
        <v>9205.2531999999992</v>
      </c>
    </row>
    <row r="40" spans="1:12" x14ac:dyDescent="0.3">
      <c r="A40" s="60" t="s">
        <v>40</v>
      </c>
      <c r="B40" s="61">
        <f>SUM(B38:B39)</f>
        <v>-142936</v>
      </c>
      <c r="D40" s="61">
        <f>SUM(B40,-('CE 2021'!C41))</f>
        <v>-6346.5800000000163</v>
      </c>
      <c r="J40">
        <f>PRODUCT(Ricavi!K27,0.0299)</f>
        <v>209.29999999999998</v>
      </c>
      <c r="L40">
        <v>209.29999999999998</v>
      </c>
    </row>
    <row r="41" spans="1:12" x14ac:dyDescent="0.3">
      <c r="A41" s="62" t="s">
        <v>41</v>
      </c>
      <c r="B41" s="63">
        <f>+B37+B40</f>
        <v>-60133182.089563102</v>
      </c>
      <c r="D41" s="63">
        <f>SUM(B41,-('CE 2021'!C42))</f>
        <v>-61241810.717058063</v>
      </c>
      <c r="J41">
        <f>PRODUCT(Ricavi!K28,0.0299)</f>
        <v>25419.335500000001</v>
      </c>
      <c r="L41">
        <v>25419.335500000001</v>
      </c>
    </row>
    <row r="42" spans="1:12" x14ac:dyDescent="0.3">
      <c r="A42" s="57" t="s">
        <v>42</v>
      </c>
      <c r="B42" s="58">
        <v>0</v>
      </c>
      <c r="D42" s="58">
        <f>SUM(B42,-('CE 2021'!C43))</f>
        <v>130503.97</v>
      </c>
      <c r="G42" t="s">
        <v>206</v>
      </c>
      <c r="J42">
        <f>PRODUCT(Ricavi!K29,0.0299)</f>
        <v>1210.3520000000001</v>
      </c>
      <c r="L42">
        <v>1210.3520000000001</v>
      </c>
    </row>
    <row r="43" spans="1:12" x14ac:dyDescent="0.3">
      <c r="A43" s="57" t="s">
        <v>43</v>
      </c>
      <c r="B43" s="58">
        <v>0</v>
      </c>
      <c r="D43" s="58">
        <f>SUM(B43,-('CE 2021'!C44))</f>
        <v>-688311.36</v>
      </c>
      <c r="G43" t="s">
        <v>206</v>
      </c>
      <c r="J43">
        <f>PRODUCT(Ricavi!K30,0.0299)</f>
        <v>897</v>
      </c>
      <c r="L43">
        <v>897</v>
      </c>
    </row>
    <row r="44" spans="1:12" x14ac:dyDescent="0.3">
      <c r="A44" s="57" t="s">
        <v>44</v>
      </c>
      <c r="B44" s="58">
        <v>0</v>
      </c>
      <c r="D44" s="58">
        <f>SUM(B44,-('CE 2021'!C45))</f>
        <v>0</v>
      </c>
      <c r="G44" t="s">
        <v>206</v>
      </c>
      <c r="J44">
        <f>PRODUCT(Ricavi!K31,0.0299)</f>
        <v>493.34999999999997</v>
      </c>
      <c r="L44">
        <v>493.34999999999997</v>
      </c>
    </row>
    <row r="45" spans="1:12" x14ac:dyDescent="0.3">
      <c r="A45" s="60" t="s">
        <v>45</v>
      </c>
      <c r="B45" s="61">
        <f>SUM(B42:B44)</f>
        <v>0</v>
      </c>
      <c r="D45" s="61">
        <f>SUM(B45,-('CE 2021'!C46))</f>
        <v>-557807.39</v>
      </c>
      <c r="J45">
        <f>PRODUCT(Ricavi!K32,0.0299)</f>
        <v>2819.2709999999997</v>
      </c>
      <c r="L45">
        <v>2819.2709999999997</v>
      </c>
    </row>
    <row r="46" spans="1:12" x14ac:dyDescent="0.3">
      <c r="A46" s="62" t="s">
        <v>46</v>
      </c>
      <c r="B46" s="63">
        <f>+B45+B41</f>
        <v>-60133182.089563102</v>
      </c>
      <c r="D46" s="63">
        <f>SUM(B46,-('CE 2021'!C47))</f>
        <v>-61799618.107058063</v>
      </c>
      <c r="J46">
        <f>PRODUCT(Ricavi!K33,0.0299)</f>
        <v>4533.4380000000001</v>
      </c>
      <c r="L46">
        <v>4533.4380000000001</v>
      </c>
    </row>
    <row r="47" spans="1:12" x14ac:dyDescent="0.3">
      <c r="A47" s="57" t="s">
        <v>47</v>
      </c>
      <c r="B47" s="58">
        <v>0</v>
      </c>
      <c r="D47" s="58">
        <f>SUM(B47,-('CE 2021'!C48))</f>
        <v>543575.55808764149</v>
      </c>
      <c r="G47" t="s">
        <v>208</v>
      </c>
      <c r="J47">
        <f>PRODUCT(Ricavi!K34,0.0299)</f>
        <v>12318.1721</v>
      </c>
      <c r="L47">
        <v>12318.1721</v>
      </c>
    </row>
    <row r="48" spans="1:12" x14ac:dyDescent="0.3">
      <c r="A48" s="62" t="s">
        <v>48</v>
      </c>
      <c r="B48" s="63">
        <f>+B47+B46</f>
        <v>-60133182.089563102</v>
      </c>
      <c r="D48" s="63">
        <f>SUM(B48,-('CE 2021'!C49))</f>
        <v>-61256042.548970416</v>
      </c>
      <c r="J48">
        <f>PRODUCT(Ricavi!K35,0.0299)</f>
        <v>40748.886099999996</v>
      </c>
      <c r="L48">
        <v>40748.886099999996</v>
      </c>
    </row>
    <row r="49" spans="10:12" x14ac:dyDescent="0.3">
      <c r="J49">
        <f>PRODUCT(Ricavi!K36,0.0299)</f>
        <v>2883.1075000000001</v>
      </c>
      <c r="L49">
        <v>2883.1075000000001</v>
      </c>
    </row>
    <row r="50" spans="10:12" x14ac:dyDescent="0.3">
      <c r="J50">
        <f>PRODUCT(Ricavi!K37,0.0299)</f>
        <v>1826.8899999999999</v>
      </c>
      <c r="L50">
        <v>1826.8899999999999</v>
      </c>
    </row>
    <row r="51" spans="10:12" x14ac:dyDescent="0.3">
      <c r="J51">
        <f>PRODUCT(Ricavi!K38,0.0299)</f>
        <v>84331.723801</v>
      </c>
      <c r="L51">
        <v>84331.723801</v>
      </c>
    </row>
    <row r="52" spans="10:12" x14ac:dyDescent="0.3">
      <c r="J52">
        <f>PRODUCT(Ricavi!K39,0.0299)</f>
        <v>4702.1637000000001</v>
      </c>
      <c r="L52">
        <v>4702.1637000000001</v>
      </c>
    </row>
    <row r="53" spans="10:12" x14ac:dyDescent="0.3">
      <c r="J53">
        <f>PRODUCT(Ricavi!K40,0.0299)</f>
        <v>7831.7069999999994</v>
      </c>
      <c r="L53">
        <v>7831.7069999999994</v>
      </c>
    </row>
    <row r="54" spans="10:12" x14ac:dyDescent="0.3">
      <c r="J54">
        <f>PRODUCT(Ricavi!K41,0.0299)</f>
        <v>14970.332</v>
      </c>
      <c r="L54">
        <v>14970.332</v>
      </c>
    </row>
    <row r="55" spans="10:12" x14ac:dyDescent="0.3">
      <c r="J55">
        <f>PRODUCT(Ricavi!K42,0.0299)</f>
        <v>1870.8131000000001</v>
      </c>
      <c r="L55">
        <v>1870.8131000000001</v>
      </c>
    </row>
    <row r="56" spans="10:12" x14ac:dyDescent="0.3">
      <c r="J56">
        <f>PRODUCT(Ricavi!K43,0.0299)</f>
        <v>27740.173500000001</v>
      </c>
      <c r="L56">
        <v>27740.173500000001</v>
      </c>
    </row>
    <row r="57" spans="10:12" x14ac:dyDescent="0.3">
      <c r="J57">
        <f>PRODUCT(Ricavi!K44,0.0299)</f>
        <v>3869.8074999999999</v>
      </c>
      <c r="L57">
        <v>3869.8074999999999</v>
      </c>
    </row>
    <row r="58" spans="10:12" x14ac:dyDescent="0.3">
      <c r="J58">
        <f>PRODUCT(Ricavi!K45,0.0299)</f>
        <v>3945.4544999999998</v>
      </c>
      <c r="L58">
        <v>3945.4544999999998</v>
      </c>
    </row>
    <row r="59" spans="10:12" x14ac:dyDescent="0.3">
      <c r="J59">
        <f>PRODUCT(Ricavi!K46,0.0299)</f>
        <v>11214.7425</v>
      </c>
      <c r="L59">
        <v>11214.7425</v>
      </c>
    </row>
    <row r="60" spans="10:12" x14ac:dyDescent="0.3">
      <c r="J60">
        <f>PRODUCT(Ricavi!K47,0.0299)</f>
        <v>4518.1890000000003</v>
      </c>
      <c r="L60">
        <v>4518.1890000000003</v>
      </c>
    </row>
    <row r="61" spans="10:12" x14ac:dyDescent="0.3">
      <c r="J61">
        <f>PRODUCT(Ricavi!K48,0.0299)</f>
        <v>7182.7275</v>
      </c>
      <c r="L61">
        <v>7182.7275</v>
      </c>
    </row>
    <row r="62" spans="10:12" x14ac:dyDescent="0.3">
      <c r="J62">
        <f>PRODUCT(Ricavi!K49,0.0299)</f>
        <v>11747.111999999999</v>
      </c>
      <c r="L62">
        <v>11747.111999999999</v>
      </c>
    </row>
    <row r="63" spans="10:12" x14ac:dyDescent="0.3">
      <c r="J63">
        <f>PRODUCT(Ricavi!K50,0.0299)</f>
        <v>39636.038</v>
      </c>
      <c r="L63">
        <v>39636.038</v>
      </c>
    </row>
    <row r="64" spans="10:12" x14ac:dyDescent="0.3">
      <c r="J64">
        <f>PRODUCT(Ricavi!K51,0.0299)</f>
        <v>81.896100000000004</v>
      </c>
      <c r="L64">
        <v>81.896100000000004</v>
      </c>
    </row>
    <row r="98" spans="8:11" x14ac:dyDescent="0.3">
      <c r="I98">
        <f>SUM(I99,-I100)</f>
        <v>992101.69629999995</v>
      </c>
    </row>
    <row r="99" spans="8:11" x14ac:dyDescent="0.3">
      <c r="H99">
        <f>PRODUCT(Ricavi!D78,Ricavi!E78)</f>
        <v>9763</v>
      </c>
      <c r="I99">
        <v>1001864.6963</v>
      </c>
      <c r="J99">
        <f>SUM(K99:K172)</f>
        <v>1001864.6963</v>
      </c>
      <c r="K99">
        <f>PRODUCT(Ricavi!D4*0.026)</f>
        <v>0.52</v>
      </c>
    </row>
    <row r="100" spans="8:11" x14ac:dyDescent="0.3">
      <c r="I100">
        <v>9763</v>
      </c>
      <c r="K100">
        <f>PRODUCT(Ricavi!D5*0.026)</f>
        <v>2548.7103200000001</v>
      </c>
    </row>
    <row r="101" spans="8:11" x14ac:dyDescent="0.3">
      <c r="K101">
        <f>PRODUCT(Ricavi!D6*0.026)</f>
        <v>1109.5851</v>
      </c>
    </row>
    <row r="102" spans="8:11" x14ac:dyDescent="0.3">
      <c r="K102">
        <f>PRODUCT(Ricavi!D7*0.026)</f>
        <v>582.04952000000003</v>
      </c>
    </row>
    <row r="103" spans="8:11" x14ac:dyDescent="0.3">
      <c r="K103">
        <f>PRODUCT(Ricavi!D8*0.026)</f>
        <v>0.19603999999999999</v>
      </c>
    </row>
    <row r="104" spans="8:11" x14ac:dyDescent="0.3">
      <c r="K104">
        <f>PRODUCT(Ricavi!D9*0.026)</f>
        <v>63.18857999999998</v>
      </c>
    </row>
    <row r="105" spans="8:11" x14ac:dyDescent="0.3">
      <c r="K105">
        <f>PRODUCT(Ricavi!D10*0.026)</f>
        <v>6.5</v>
      </c>
    </row>
    <row r="106" spans="8:11" x14ac:dyDescent="0.3">
      <c r="K106">
        <f>PRODUCT(Ricavi!D11*0.026)</f>
        <v>111.00569999999999</v>
      </c>
    </row>
    <row r="107" spans="8:11" x14ac:dyDescent="0.3">
      <c r="K107">
        <f>PRODUCT(Ricavi!D12*0.026)</f>
        <v>126.47362</v>
      </c>
    </row>
    <row r="108" spans="8:11" x14ac:dyDescent="0.3">
      <c r="K108">
        <f>PRODUCT(Ricavi!D13*0.026)</f>
        <v>8.7729200000000009</v>
      </c>
    </row>
    <row r="109" spans="8:11" x14ac:dyDescent="0.3">
      <c r="K109">
        <f>PRODUCT(Ricavi!D14*0.026)</f>
        <v>4.107219999999999</v>
      </c>
    </row>
    <row r="110" spans="8:11" x14ac:dyDescent="0.3">
      <c r="K110">
        <f>PRODUCT(Ricavi!D15*0.026)</f>
        <v>233.78888000000001</v>
      </c>
    </row>
    <row r="111" spans="8:11" x14ac:dyDescent="0.3">
      <c r="K111">
        <f>PRODUCT(Ricavi!D16*0.026)</f>
        <v>2.1728199999999998</v>
      </c>
    </row>
    <row r="112" spans="8:11" x14ac:dyDescent="0.3">
      <c r="K112">
        <f>PRODUCT(Ricavi!D17*0.026)</f>
        <v>49.90829999999999</v>
      </c>
    </row>
    <row r="113" spans="11:11" x14ac:dyDescent="0.3">
      <c r="K113">
        <f>PRODUCT(Ricavi!D18*0.026)</f>
        <v>771.72523999999999</v>
      </c>
    </row>
    <row r="114" spans="11:11" x14ac:dyDescent="0.3">
      <c r="K114">
        <f>PRODUCT(Ricavi!D19*0.026)</f>
        <v>36.165219999999998</v>
      </c>
    </row>
    <row r="115" spans="11:11" x14ac:dyDescent="0.3">
      <c r="K115">
        <f>PRODUCT(Ricavi!D20*0.026)</f>
        <v>260.54860000000002</v>
      </c>
    </row>
    <row r="116" spans="11:11" x14ac:dyDescent="0.3">
      <c r="K116">
        <f>PRODUCT(Ricavi!D21*0.026)</f>
        <v>291.86014</v>
      </c>
    </row>
    <row r="117" spans="11:11" x14ac:dyDescent="0.3">
      <c r="K117">
        <f>PRODUCT(Ricavi!D22*0.026)</f>
        <v>0.13467999999999999</v>
      </c>
    </row>
    <row r="118" spans="11:11" x14ac:dyDescent="0.3">
      <c r="K118">
        <f>PRODUCT(Ricavi!D23*0.026)</f>
        <v>4.4200000000000003E-3</v>
      </c>
    </row>
    <row r="119" spans="11:11" x14ac:dyDescent="0.3">
      <c r="K119">
        <f>PRODUCT(Ricavi!D24*0.026)</f>
        <v>45.490380000000002</v>
      </c>
    </row>
    <row r="120" spans="11:11" x14ac:dyDescent="0.3">
      <c r="K120">
        <f>PRODUCT(Ricavi!D25*0.026)</f>
        <v>0.68327999999999989</v>
      </c>
    </row>
    <row r="121" spans="11:11" x14ac:dyDescent="0.3">
      <c r="K121">
        <f>PRODUCT(Ricavi!D26*0.026)</f>
        <v>1.04</v>
      </c>
    </row>
    <row r="122" spans="11:11" x14ac:dyDescent="0.3">
      <c r="K122">
        <f>PRODUCT(Ricavi!D27*0.026)</f>
        <v>0.30731999999999998</v>
      </c>
    </row>
    <row r="123" spans="11:11" x14ac:dyDescent="0.3">
      <c r="K123">
        <f>PRODUCT(Ricavi!D28*0.026)</f>
        <v>50054.237999999998</v>
      </c>
    </row>
    <row r="124" spans="11:11" x14ac:dyDescent="0.3">
      <c r="K124">
        <f>PRODUCT(Ricavi!D29*0.026)</f>
        <v>6725.16</v>
      </c>
    </row>
    <row r="125" spans="11:11" x14ac:dyDescent="0.3">
      <c r="K125">
        <f>PRODUCT(Ricavi!D30*0.026)</f>
        <v>19897.227999999999</v>
      </c>
    </row>
    <row r="126" spans="11:11" x14ac:dyDescent="0.3">
      <c r="K126">
        <f>PRODUCT(Ricavi!D31*0.026)</f>
        <v>5438.42</v>
      </c>
    </row>
    <row r="127" spans="11:11" x14ac:dyDescent="0.3">
      <c r="K127">
        <f>PRODUCT(Ricavi!D32*0.026)</f>
        <v>1701.4399999999998</v>
      </c>
    </row>
    <row r="128" spans="11:11" x14ac:dyDescent="0.3">
      <c r="K128">
        <f>PRODUCT(Ricavi!D33*0.026)</f>
        <v>393.56199999999995</v>
      </c>
    </row>
    <row r="129" spans="11:11" x14ac:dyDescent="0.3">
      <c r="K129">
        <f>PRODUCT(Ricavi!D34*0.026)</f>
        <v>69026.334000000003</v>
      </c>
    </row>
    <row r="130" spans="11:11" x14ac:dyDescent="0.3">
      <c r="K130">
        <f>PRODUCT(Ricavi!D35*0.026)</f>
        <v>8494.1999999999989</v>
      </c>
    </row>
    <row r="131" spans="11:11" x14ac:dyDescent="0.3">
      <c r="K131">
        <f>PRODUCT(Ricavi!D36*0.026)</f>
        <v>30923.75</v>
      </c>
    </row>
    <row r="132" spans="11:11" x14ac:dyDescent="0.3">
      <c r="K132">
        <f>PRODUCT(Ricavi!D37*0.026)</f>
        <v>254697.94999999998</v>
      </c>
    </row>
    <row r="133" spans="11:11" x14ac:dyDescent="0.3">
      <c r="K133">
        <f>PRODUCT(Ricavi!D38*0.026)</f>
        <v>6536.4</v>
      </c>
    </row>
    <row r="134" spans="11:11" x14ac:dyDescent="0.3">
      <c r="K134">
        <f>PRODUCT(Ricavi!D39*0.026)</f>
        <v>100107.79999999999</v>
      </c>
    </row>
    <row r="135" spans="11:11" x14ac:dyDescent="0.3">
      <c r="K135">
        <f>PRODUCT(Ricavi!D40*0.026)</f>
        <v>14531.4</v>
      </c>
    </row>
    <row r="136" spans="11:11" x14ac:dyDescent="0.3">
      <c r="K136">
        <f>PRODUCT(Ricavi!D41*0.026)</f>
        <v>13957.58</v>
      </c>
    </row>
    <row r="137" spans="11:11" x14ac:dyDescent="0.3">
      <c r="K137">
        <f>PRODUCT(Ricavi!D42*0.026)</f>
        <v>61140.793999999994</v>
      </c>
    </row>
    <row r="138" spans="11:11" x14ac:dyDescent="0.3">
      <c r="K138">
        <f>PRODUCT(Ricavi!D43*0.026)</f>
        <v>20724.131999999998</v>
      </c>
    </row>
    <row r="139" spans="11:11" x14ac:dyDescent="0.3">
      <c r="K139">
        <f>PRODUCT(Ricavi!D44*0.026)</f>
        <v>23842.649999999998</v>
      </c>
    </row>
    <row r="140" spans="11:11" x14ac:dyDescent="0.3">
      <c r="K140">
        <f>PRODUCT(Ricavi!D45*0.026)</f>
        <v>15955.939999999999</v>
      </c>
    </row>
    <row r="141" spans="11:11" x14ac:dyDescent="0.3">
      <c r="K141">
        <f>PRODUCT(Ricavi!D46*0.026)</f>
        <v>3720.21</v>
      </c>
    </row>
    <row r="142" spans="11:11" x14ac:dyDescent="0.3">
      <c r="K142">
        <f>PRODUCT(Ricavi!D47*0.026)</f>
        <v>95.55</v>
      </c>
    </row>
    <row r="143" spans="11:11" x14ac:dyDescent="0.3">
      <c r="K143">
        <f>PRODUCT(Ricavi!D48*0.026)</f>
        <v>5776.16</v>
      </c>
    </row>
    <row r="144" spans="11:11" x14ac:dyDescent="0.3">
      <c r="K144">
        <f>PRODUCT(Ricavi!D49*0.026)</f>
        <v>992.16</v>
      </c>
    </row>
    <row r="145" spans="11:11" x14ac:dyDescent="0.3">
      <c r="K145">
        <f>PRODUCT(Ricavi!D50*0.026)</f>
        <v>803.01</v>
      </c>
    </row>
    <row r="146" spans="11:11" x14ac:dyDescent="0.3">
      <c r="K146">
        <f>PRODUCT(Ricavi!D51*0.026)</f>
        <v>3893.7079999999996</v>
      </c>
    </row>
    <row r="147" spans="11:11" x14ac:dyDescent="0.3">
      <c r="K147">
        <f>PRODUCT(Ricavi!D52*0.026)</f>
        <v>156</v>
      </c>
    </row>
    <row r="148" spans="11:11" x14ac:dyDescent="0.3">
      <c r="K148">
        <f>PRODUCT(Ricavi!D53*0.026)</f>
        <v>208</v>
      </c>
    </row>
    <row r="149" spans="11:11" x14ac:dyDescent="0.3">
      <c r="K149">
        <f>PRODUCT(Ricavi!D54*0.026)</f>
        <v>20233.46</v>
      </c>
    </row>
    <row r="150" spans="11:11" x14ac:dyDescent="0.3">
      <c r="K150">
        <f>PRODUCT(Ricavi!D55*0.026)</f>
        <v>785.71999999999991</v>
      </c>
    </row>
    <row r="151" spans="11:11" x14ac:dyDescent="0.3">
      <c r="K151">
        <f>PRODUCT(Ricavi!D56*0.026)</f>
        <v>650</v>
      </c>
    </row>
    <row r="152" spans="11:11" x14ac:dyDescent="0.3">
      <c r="K152">
        <f>PRODUCT(Ricavi!D57*0.026)</f>
        <v>1082.51</v>
      </c>
    </row>
    <row r="153" spans="11:11" x14ac:dyDescent="0.3">
      <c r="K153">
        <f>PRODUCT(Ricavi!D58*0.026)</f>
        <v>1339.1299999999999</v>
      </c>
    </row>
    <row r="154" spans="11:11" x14ac:dyDescent="0.3">
      <c r="K154">
        <f>PRODUCT(Ricavi!D59*0.026)</f>
        <v>5092.3599999999997</v>
      </c>
    </row>
    <row r="155" spans="11:11" x14ac:dyDescent="0.3">
      <c r="K155">
        <f>PRODUCT(Ricavi!D60*0.026)</f>
        <v>16871.919999999998</v>
      </c>
    </row>
    <row r="156" spans="11:11" x14ac:dyDescent="0.3">
      <c r="K156">
        <f>PRODUCT(Ricavi!D61*0.026)</f>
        <v>43171.829999999994</v>
      </c>
    </row>
    <row r="157" spans="11:11" x14ac:dyDescent="0.3">
      <c r="K157">
        <f>PRODUCT(Ricavi!D62*0.026)</f>
        <v>1798.81</v>
      </c>
    </row>
    <row r="158" spans="11:11" x14ac:dyDescent="0.3">
      <c r="K158">
        <f>PRODUCT(Ricavi!D63*0.026)</f>
        <v>1442.35</v>
      </c>
    </row>
    <row r="159" spans="11:11" x14ac:dyDescent="0.3">
      <c r="K159">
        <f>PRODUCT(Ricavi!D64*0.026)</f>
        <v>52017.394</v>
      </c>
    </row>
    <row r="160" spans="11:11" x14ac:dyDescent="0.3">
      <c r="K160">
        <f>PRODUCT(Ricavi!D65*0.026)</f>
        <v>17445.48</v>
      </c>
    </row>
    <row r="161" spans="11:11" x14ac:dyDescent="0.3">
      <c r="K161">
        <f>PRODUCT(Ricavi!D66*0.026)</f>
        <v>16586.439999999999</v>
      </c>
    </row>
    <row r="162" spans="11:11" x14ac:dyDescent="0.3">
      <c r="K162">
        <f>PRODUCT(Ricavi!D67*0.026)</f>
        <v>13931.58</v>
      </c>
    </row>
    <row r="163" spans="11:11" x14ac:dyDescent="0.3">
      <c r="K163">
        <f>PRODUCT(Ricavi!D68*0.026)</f>
        <v>2827.37</v>
      </c>
    </row>
    <row r="164" spans="11:11" x14ac:dyDescent="0.3">
      <c r="K164">
        <f>PRODUCT(Ricavi!D69*0.026)</f>
        <v>24421.93</v>
      </c>
    </row>
    <row r="165" spans="11:11" x14ac:dyDescent="0.3">
      <c r="K165">
        <f>PRODUCT(Ricavi!D70*0.026)</f>
        <v>3014.18</v>
      </c>
    </row>
    <row r="166" spans="11:11" x14ac:dyDescent="0.3">
      <c r="K166">
        <f>PRODUCT(Ricavi!D71*0.026)</f>
        <v>4785.6899999999996</v>
      </c>
    </row>
    <row r="167" spans="11:11" x14ac:dyDescent="0.3">
      <c r="K167">
        <f>PRODUCT(Ricavi!D72*0.026)</f>
        <v>12609.064</v>
      </c>
    </row>
    <row r="168" spans="11:11" x14ac:dyDescent="0.3">
      <c r="K168">
        <f>PRODUCT(Ricavi!D73*0.026)</f>
        <v>4981.34</v>
      </c>
    </row>
    <row r="169" spans="11:11" x14ac:dyDescent="0.3">
      <c r="K169">
        <f>PRODUCT(Ricavi!D74*0.026)</f>
        <v>4171.4399999999996</v>
      </c>
    </row>
    <row r="170" spans="11:11" x14ac:dyDescent="0.3">
      <c r="K170">
        <f>PRODUCT(Ricavi!D75*0.026)</f>
        <v>5962.84</v>
      </c>
    </row>
    <row r="171" spans="11:11" x14ac:dyDescent="0.3">
      <c r="K171">
        <f>PRODUCT(Ricavi!D76*0.026)</f>
        <v>20437.559999999998</v>
      </c>
    </row>
    <row r="172" spans="11:11" x14ac:dyDescent="0.3">
      <c r="K172">
        <f>PRODUCT(Ricavi!D77*0.026)</f>
        <v>155.584</v>
      </c>
    </row>
  </sheetData>
  <mergeCells count="2">
    <mergeCell ref="A1:B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CE 2021</vt:lpstr>
      <vt:lpstr>Ricavi</vt:lpstr>
      <vt:lpstr>VariableCosts</vt:lpstr>
      <vt:lpstr>FixedCosts</vt:lpstr>
      <vt:lpstr>Others</vt:lpstr>
      <vt:lpstr>Budget CE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Surace</dc:creator>
  <cp:keywords/>
  <dc:description/>
  <cp:lastModifiedBy>Michael Zanchi</cp:lastModifiedBy>
  <cp:revision/>
  <dcterms:created xsi:type="dcterms:W3CDTF">2015-06-05T18:19:34Z</dcterms:created>
  <dcterms:modified xsi:type="dcterms:W3CDTF">2023-12-12T20:40:40Z</dcterms:modified>
  <cp:category/>
  <cp:contentStatus/>
</cp:coreProperties>
</file>