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49dacac0477a9/Documentos/Diplomas/Excel para analisis de datos/"/>
    </mc:Choice>
  </mc:AlternateContent>
  <xr:revisionPtr revIDLastSave="31" documentId="8_{ED3D66DF-9657-4D0F-9772-31F9F77AFBFC}" xr6:coauthVersionLast="45" xr6:coauthVersionMax="45" xr10:uidLastSave="{8937A11E-E638-470F-84ED-AA1119920660}"/>
  <bookViews>
    <workbookView xWindow="-120" yWindow="-120" windowWidth="20730" windowHeight="11160" firstSheet="10" activeTab="13" xr2:uid="{03C219F0-5944-423F-A696-62F7B81239F7}"/>
  </bookViews>
  <sheets>
    <sheet name="Lista sencilla" sheetId="3" r:id="rId1"/>
    <sheet name="Lista dependiente" sheetId="4" r:id="rId2"/>
    <sheet name="Separar texto" sheetId="6" r:id="rId3"/>
    <sheet name="Promedio ponderado" sheetId="8" r:id="rId4"/>
    <sheet name="Buscar V" sheetId="9" r:id="rId5"/>
    <sheet name="BuscarV2" sheetId="10" r:id="rId6"/>
    <sheet name="Reto" sheetId="11" r:id="rId7"/>
    <sheet name="Base de datos" sheetId="12" r:id="rId8"/>
    <sheet name="BuscarH" sheetId="13" r:id="rId9"/>
    <sheet name="Formula SI" sheetId="14" r:id="rId10"/>
    <sheet name="Formato condicional" sheetId="15" r:id="rId11"/>
    <sheet name="Semáforo" sheetId="16" r:id="rId12"/>
    <sheet name="Graficas sencillas" sheetId="18" r:id="rId13"/>
    <sheet name="Formular con tablas dinámicas" sheetId="19" r:id="rId14"/>
    <sheet name="Buscar objetivo" sheetId="20" r:id="rId15"/>
    <sheet name="Hoja2" sheetId="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7" hidden="1">'Base de datos'!$C$3:$N$103</definedName>
    <definedName name="_xlnm._FilterDatabase" localSheetId="4" hidden="1">'Buscar V'!$B$13:$N$113</definedName>
    <definedName name="_xlnm._FilterDatabase" localSheetId="5" hidden="1">BuscarV2!$B$3:$N$103</definedName>
    <definedName name="_xlnm._FilterDatabase" localSheetId="10" hidden="1">'Formato condicional'!$B$35:$N$135</definedName>
    <definedName name="_xlnm._FilterDatabase" localSheetId="12" hidden="1">'Graficas sencillas'!#REF!</definedName>
    <definedName name="_xlnm._FilterDatabase" localSheetId="6" hidden="1">Reto!$B$8:$N$108</definedName>
    <definedName name="aa" localSheetId="7">#REF!</definedName>
    <definedName name="aa" localSheetId="14">#REF!</definedName>
    <definedName name="aa" localSheetId="4">#REF!</definedName>
    <definedName name="aa" localSheetId="8">#REF!</definedName>
    <definedName name="aa" localSheetId="5">#REF!</definedName>
    <definedName name="aa" localSheetId="10">#REF!</definedName>
    <definedName name="aa" localSheetId="13">#REF!</definedName>
    <definedName name="aa" localSheetId="12">#REF!</definedName>
    <definedName name="aa" localSheetId="1">#REF!</definedName>
    <definedName name="aa" localSheetId="3">#REF!</definedName>
    <definedName name="aa" localSheetId="6">#REF!</definedName>
    <definedName name="aa" localSheetId="11">#REF!</definedName>
    <definedName name="aa" localSheetId="2">#REF!</definedName>
    <definedName name="aa">#REF!</definedName>
    <definedName name="ad" localSheetId="7">#REF!</definedName>
    <definedName name="ad" localSheetId="14">#REF!</definedName>
    <definedName name="ad" localSheetId="4">#REF!</definedName>
    <definedName name="ad" localSheetId="8">#REF!</definedName>
    <definedName name="ad" localSheetId="5">#REF!</definedName>
    <definedName name="ad" localSheetId="10">#REF!</definedName>
    <definedName name="ad" localSheetId="13">#REF!</definedName>
    <definedName name="ad" localSheetId="12">#REF!</definedName>
    <definedName name="ad" localSheetId="1">#REF!</definedName>
    <definedName name="ad" localSheetId="3">#REF!</definedName>
    <definedName name="ad" localSheetId="6">#REF!</definedName>
    <definedName name="ad" localSheetId="11">#REF!</definedName>
    <definedName name="ad" localSheetId="2">#REF!</definedName>
    <definedName name="ad">#REF!</definedName>
    <definedName name="Advisory">'[1]M2 - 2.1'!$F$163:$F$165</definedName>
    <definedName name="as" localSheetId="7">#REF!</definedName>
    <definedName name="as" localSheetId="14">#REF!</definedName>
    <definedName name="as" localSheetId="4">#REF!</definedName>
    <definedName name="as" localSheetId="8">#REF!</definedName>
    <definedName name="as" localSheetId="5">#REF!</definedName>
    <definedName name="as" localSheetId="10">#REF!</definedName>
    <definedName name="as" localSheetId="13">#REF!</definedName>
    <definedName name="as" localSheetId="12">#REF!</definedName>
    <definedName name="as" localSheetId="1">#REF!</definedName>
    <definedName name="as" localSheetId="3">#REF!</definedName>
    <definedName name="as" localSheetId="6">#REF!</definedName>
    <definedName name="as" localSheetId="11">#REF!</definedName>
    <definedName name="as" localSheetId="2">#REF!</definedName>
    <definedName name="as">#REF!</definedName>
    <definedName name="asds">#REF!</definedName>
    <definedName name="BalanceSheetPOV" localSheetId="7">#REF!</definedName>
    <definedName name="BalanceSheetPOV" localSheetId="14">#REF!</definedName>
    <definedName name="BalanceSheetPOV" localSheetId="4">#REF!</definedName>
    <definedName name="BalanceSheetPOV" localSheetId="8">#REF!</definedName>
    <definedName name="BalanceSheetPOV" localSheetId="5">#REF!</definedName>
    <definedName name="BalanceSheetPOV" localSheetId="10">#REF!</definedName>
    <definedName name="BalanceSheetPOV" localSheetId="13">#REF!</definedName>
    <definedName name="BalanceSheetPOV" localSheetId="12">#REF!</definedName>
    <definedName name="BalanceSheetPOV" localSheetId="1">#REF!</definedName>
    <definedName name="BalanceSheetPOV" localSheetId="3">#REF!</definedName>
    <definedName name="BalanceSheetPOV" localSheetId="6">#REF!</definedName>
    <definedName name="BalanceSheetPOV" localSheetId="11">#REF!</definedName>
    <definedName name="BalanceSheetPOV" localSheetId="2">#REF!</definedName>
    <definedName name="BalanceSheetPOV">#REF!</definedName>
    <definedName name="_xlnm.Database" localSheetId="7">#REF!</definedName>
    <definedName name="_xlnm.Database" localSheetId="14">#REF!</definedName>
    <definedName name="_xlnm.Database" localSheetId="4">#REF!</definedName>
    <definedName name="_xlnm.Database" localSheetId="8">#REF!</definedName>
    <definedName name="_xlnm.Database" localSheetId="5">#REF!</definedName>
    <definedName name="_xlnm.Database" localSheetId="10">#REF!</definedName>
    <definedName name="_xlnm.Database" localSheetId="13">#REF!</definedName>
    <definedName name="_xlnm.Database" localSheetId="12">#REF!</definedName>
    <definedName name="_xlnm.Database" localSheetId="1">#REF!</definedName>
    <definedName name="_xlnm.Database" localSheetId="3">#REF!</definedName>
    <definedName name="_xlnm.Database" localSheetId="6">#REF!</definedName>
    <definedName name="_xlnm.Database" localSheetId="11">#REF!</definedName>
    <definedName name="_xlnm.Database" localSheetId="2">#REF!</definedName>
    <definedName name="_xlnm.Database">#REF!</definedName>
    <definedName name="bb" localSheetId="7">#REF!</definedName>
    <definedName name="bb" localSheetId="14">#REF!</definedName>
    <definedName name="bb" localSheetId="4">#REF!</definedName>
    <definedName name="bb" localSheetId="8">#REF!</definedName>
    <definedName name="bb" localSheetId="5">#REF!</definedName>
    <definedName name="bb" localSheetId="10">#REF!</definedName>
    <definedName name="bb" localSheetId="13">#REF!</definedName>
    <definedName name="bb" localSheetId="12">#REF!</definedName>
    <definedName name="bb" localSheetId="1">#REF!</definedName>
    <definedName name="bb" localSheetId="6">#REF!</definedName>
    <definedName name="bb" localSheetId="11">#REF!</definedName>
    <definedName name="bb" localSheetId="2">#REF!</definedName>
    <definedName name="bb">#REF!</definedName>
    <definedName name="cc" localSheetId="7">#REF!</definedName>
    <definedName name="cc" localSheetId="14">#REF!</definedName>
    <definedName name="cc" localSheetId="4">#REF!</definedName>
    <definedName name="cc" localSheetId="8">#REF!</definedName>
    <definedName name="cc" localSheetId="5">#REF!</definedName>
    <definedName name="cc" localSheetId="10">#REF!</definedName>
    <definedName name="cc" localSheetId="13">#REF!</definedName>
    <definedName name="cc" localSheetId="12">#REF!</definedName>
    <definedName name="cc" localSheetId="1">#REF!</definedName>
    <definedName name="cc" localSheetId="6">#REF!</definedName>
    <definedName name="cc" localSheetId="11">#REF!</definedName>
    <definedName name="cc" localSheetId="2">#REF!</definedName>
    <definedName name="cc">#REF!</definedName>
    <definedName name="cd" localSheetId="7">#REF!</definedName>
    <definedName name="cd" localSheetId="14">#REF!</definedName>
    <definedName name="cd" localSheetId="4">#REF!</definedName>
    <definedName name="cd" localSheetId="8">#REF!</definedName>
    <definedName name="cd" localSheetId="5">#REF!</definedName>
    <definedName name="cd" localSheetId="10">#REF!</definedName>
    <definedName name="cd" localSheetId="13">#REF!</definedName>
    <definedName name="cd" localSheetId="12">#REF!</definedName>
    <definedName name="cd" localSheetId="1">#REF!</definedName>
    <definedName name="cd" localSheetId="6">#REF!</definedName>
    <definedName name="cd" localSheetId="11">#REF!</definedName>
    <definedName name="cd" localSheetId="2">#REF!</definedName>
    <definedName name="cd">#REF!</definedName>
    <definedName name="cf" localSheetId="7">#REF!</definedName>
    <definedName name="cf" localSheetId="14">#REF!</definedName>
    <definedName name="cf" localSheetId="4">#REF!</definedName>
    <definedName name="cf" localSheetId="8">#REF!</definedName>
    <definedName name="cf" localSheetId="5">#REF!</definedName>
    <definedName name="cf" localSheetId="10">#REF!</definedName>
    <definedName name="cf" localSheetId="13">#REF!</definedName>
    <definedName name="cf" localSheetId="12">#REF!</definedName>
    <definedName name="cf" localSheetId="1">#REF!</definedName>
    <definedName name="cf" localSheetId="6">#REF!</definedName>
    <definedName name="cf" localSheetId="11">#REF!</definedName>
    <definedName name="cf" localSheetId="2">#REF!</definedName>
    <definedName name="cf">#REF!</definedName>
    <definedName name="Conocimiento">'Lista dependiente'!$I$14:$I$15</definedName>
    <definedName name="cosas">'Lista dependiente'!#REF!</definedName>
    <definedName name="CostoCompensaciónIARCS" localSheetId="7">#REF!</definedName>
    <definedName name="CostoCompensaciónIARCS" localSheetId="14">#REF!</definedName>
    <definedName name="CostoCompensaciónIARCS" localSheetId="4">#REF!</definedName>
    <definedName name="CostoCompensaciónIARCS" localSheetId="8">#REF!</definedName>
    <definedName name="CostoCompensaciónIARCS" localSheetId="5">#REF!</definedName>
    <definedName name="CostoCompensaciónIARCS" localSheetId="10">#REF!</definedName>
    <definedName name="CostoCompensaciónIARCS" localSheetId="13">#REF!</definedName>
    <definedName name="CostoCompensaciónIARCS" localSheetId="12">#REF!</definedName>
    <definedName name="CostoCompensaciónIARCS" localSheetId="1">#REF!</definedName>
    <definedName name="CostoCompensaciónIARCS" localSheetId="3">#REF!</definedName>
    <definedName name="CostoCompensaciónIARCS" localSheetId="6">#REF!</definedName>
    <definedName name="CostoCompensaciónIARCS" localSheetId="11">#REF!</definedName>
    <definedName name="CostoCompensaciónIARCS" localSheetId="2">#REF!</definedName>
    <definedName name="CostoCompensaciónIARCS">#REF!</definedName>
    <definedName name="Country" localSheetId="7">#REF!</definedName>
    <definedName name="Country" localSheetId="14">#REF!</definedName>
    <definedName name="Country" localSheetId="4">#REF!</definedName>
    <definedName name="Country" localSheetId="8">#REF!</definedName>
    <definedName name="Country" localSheetId="5">#REF!</definedName>
    <definedName name="Country" localSheetId="10">#REF!</definedName>
    <definedName name="Country" localSheetId="13">#REF!</definedName>
    <definedName name="Country" localSheetId="12">#REF!</definedName>
    <definedName name="Country" localSheetId="1">#REF!</definedName>
    <definedName name="Country" localSheetId="6">#REF!</definedName>
    <definedName name="Country" localSheetId="11">#REF!</definedName>
    <definedName name="Country" localSheetId="2">#REF!</definedName>
    <definedName name="Country">#REF!</definedName>
    <definedName name="countrycell">[2]Input!$C$27</definedName>
    <definedName name="Currency" localSheetId="7">#REF!</definedName>
    <definedName name="Currency" localSheetId="14">#REF!</definedName>
    <definedName name="Currency" localSheetId="4">#REF!</definedName>
    <definedName name="Currency" localSheetId="8">#REF!</definedName>
    <definedName name="Currency" localSheetId="5">#REF!</definedName>
    <definedName name="Currency" localSheetId="10">#REF!</definedName>
    <definedName name="Currency" localSheetId="13">#REF!</definedName>
    <definedName name="Currency" localSheetId="12">#REF!</definedName>
    <definedName name="Currency" localSheetId="1">#REF!</definedName>
    <definedName name="Currency" localSheetId="3">#REF!</definedName>
    <definedName name="Currency" localSheetId="6">#REF!</definedName>
    <definedName name="Currency" localSheetId="11">#REF!</definedName>
    <definedName name="Currency" localSheetId="2">#REF!</definedName>
    <definedName name="Currency">#REF!</definedName>
    <definedName name="CurrentRatios" localSheetId="7">#REF!</definedName>
    <definedName name="CurrentRatios" localSheetId="14">#REF!</definedName>
    <definedName name="CurrentRatios" localSheetId="4">#REF!</definedName>
    <definedName name="CurrentRatios" localSheetId="8">#REF!</definedName>
    <definedName name="CurrentRatios" localSheetId="5">#REF!</definedName>
    <definedName name="CurrentRatios" localSheetId="10">#REF!</definedName>
    <definedName name="CurrentRatios" localSheetId="13">#REF!</definedName>
    <definedName name="CurrentRatios" localSheetId="12">#REF!</definedName>
    <definedName name="CurrentRatios" localSheetId="1">#REF!</definedName>
    <definedName name="CurrentRatios" localSheetId="3">#REF!</definedName>
    <definedName name="CurrentRatios" localSheetId="6">#REF!</definedName>
    <definedName name="CurrentRatios" localSheetId="11">#REF!</definedName>
    <definedName name="CurrentRatios" localSheetId="2">#REF!</definedName>
    <definedName name="CurrentRatios">#REF!</definedName>
    <definedName name="Date" localSheetId="7">#REF!</definedName>
    <definedName name="Date" localSheetId="14">#REF!</definedName>
    <definedName name="Date" localSheetId="4">#REF!</definedName>
    <definedName name="Date" localSheetId="8">#REF!</definedName>
    <definedName name="Date" localSheetId="5">#REF!</definedName>
    <definedName name="Date" localSheetId="10">#REF!</definedName>
    <definedName name="Date" localSheetId="13">#REF!</definedName>
    <definedName name="Date" localSheetId="12">#REF!</definedName>
    <definedName name="Date" localSheetId="1">#REF!</definedName>
    <definedName name="Date" localSheetId="3">#REF!</definedName>
    <definedName name="Date" localSheetId="6">#REF!</definedName>
    <definedName name="Date" localSheetId="11">#REF!</definedName>
    <definedName name="Date" localSheetId="2">#REF!</definedName>
    <definedName name="Date">#REF!</definedName>
    <definedName name="dd" localSheetId="7">#REF!</definedName>
    <definedName name="dd" localSheetId="14">#REF!</definedName>
    <definedName name="dd" localSheetId="4">#REF!</definedName>
    <definedName name="dd" localSheetId="8">#REF!</definedName>
    <definedName name="dd" localSheetId="5">#REF!</definedName>
    <definedName name="dd" localSheetId="10">#REF!</definedName>
    <definedName name="dd" localSheetId="13">#REF!</definedName>
    <definedName name="dd" localSheetId="12">#REF!</definedName>
    <definedName name="dd" localSheetId="1">#REF!</definedName>
    <definedName name="dd" localSheetId="6">#REF!</definedName>
    <definedName name="dd" localSheetId="11">#REF!</definedName>
    <definedName name="dd" localSheetId="2">#REF!</definedName>
    <definedName name="dd">#REF!</definedName>
    <definedName name="ee" localSheetId="7">#REF!</definedName>
    <definedName name="ee" localSheetId="14">#REF!</definedName>
    <definedName name="ee" localSheetId="4">#REF!</definedName>
    <definedName name="ee" localSheetId="8">#REF!</definedName>
    <definedName name="ee" localSheetId="5">#REF!</definedName>
    <definedName name="ee" localSheetId="10">#REF!</definedName>
    <definedName name="ee" localSheetId="13">#REF!</definedName>
    <definedName name="ee" localSheetId="12">#REF!</definedName>
    <definedName name="ee" localSheetId="1">#REF!</definedName>
    <definedName name="ee" localSheetId="6">#REF!</definedName>
    <definedName name="ee" localSheetId="11">#REF!</definedName>
    <definedName name="ee" localSheetId="2">#REF!</definedName>
    <definedName name="ee">#REF!</definedName>
    <definedName name="Entity" localSheetId="7">#REF!</definedName>
    <definedName name="Entity" localSheetId="14">#REF!</definedName>
    <definedName name="Entity" localSheetId="4">#REF!</definedName>
    <definedName name="Entity" localSheetId="8">#REF!</definedName>
    <definedName name="Entity" localSheetId="5">#REF!</definedName>
    <definedName name="Entity" localSheetId="10">#REF!</definedName>
    <definedName name="Entity" localSheetId="13">#REF!</definedName>
    <definedName name="Entity" localSheetId="12">#REF!</definedName>
    <definedName name="Entity" localSheetId="1">#REF!</definedName>
    <definedName name="Entity" localSheetId="6">#REF!</definedName>
    <definedName name="Entity" localSheetId="11">#REF!</definedName>
    <definedName name="Entity" localSheetId="2">#REF!</definedName>
    <definedName name="Entity">#REF!</definedName>
    <definedName name="EXP">'[3]#13#'!$J$4:$J$103</definedName>
    <definedName name="fdfds" localSheetId="7">#REF!</definedName>
    <definedName name="fdfds" localSheetId="14">#REF!</definedName>
    <definedName name="fdfds" localSheetId="4">#REF!</definedName>
    <definedName name="fdfds" localSheetId="8">#REF!</definedName>
    <definedName name="fdfds" localSheetId="5">#REF!</definedName>
    <definedName name="fdfds" localSheetId="10">#REF!</definedName>
    <definedName name="fdfds" localSheetId="13">#REF!</definedName>
    <definedName name="fdfds" localSheetId="12">#REF!</definedName>
    <definedName name="fdfds" localSheetId="1">#REF!</definedName>
    <definedName name="fdfds" localSheetId="3">#REF!</definedName>
    <definedName name="fdfds" localSheetId="6">#REF!</definedName>
    <definedName name="fdfds" localSheetId="11">#REF!</definedName>
    <definedName name="fdfds" localSheetId="2">#REF!</definedName>
    <definedName name="fdfds">#REF!</definedName>
    <definedName name="FDJDSKFJSD" localSheetId="7">#REF!</definedName>
    <definedName name="FDJDSKFJSD" localSheetId="14">#REF!</definedName>
    <definedName name="FDJDSKFJSD" localSheetId="4">#REF!</definedName>
    <definedName name="FDJDSKFJSD" localSheetId="8">#REF!</definedName>
    <definedName name="FDJDSKFJSD" localSheetId="5">#REF!</definedName>
    <definedName name="FDJDSKFJSD" localSheetId="10">#REF!</definedName>
    <definedName name="FDJDSKFJSD" localSheetId="13">#REF!</definedName>
    <definedName name="FDJDSKFJSD" localSheetId="12">#REF!</definedName>
    <definedName name="FDJDSKFJSD" localSheetId="1">#REF!</definedName>
    <definedName name="FDJDSKFJSD" localSheetId="6">#REF!</definedName>
    <definedName name="FDJDSKFJSD" localSheetId="11">#REF!</definedName>
    <definedName name="FDJDSKFJSD" localSheetId="2">#REF!</definedName>
    <definedName name="FDJDSKFJSD">#REF!</definedName>
    <definedName name="Freq" localSheetId="7">#REF!</definedName>
    <definedName name="Freq" localSheetId="14">#REF!</definedName>
    <definedName name="Freq" localSheetId="4">#REF!</definedName>
    <definedName name="Freq" localSheetId="8">#REF!</definedName>
    <definedName name="Freq" localSheetId="5">#REF!</definedName>
    <definedName name="Freq" localSheetId="10">#REF!</definedName>
    <definedName name="Freq" localSheetId="13">#REF!</definedName>
    <definedName name="Freq" localSheetId="12">#REF!</definedName>
    <definedName name="Freq" localSheetId="1">#REF!</definedName>
    <definedName name="Freq" localSheetId="6">#REF!</definedName>
    <definedName name="Freq" localSheetId="11">#REF!</definedName>
    <definedName name="Freq" localSheetId="2">#REF!</definedName>
    <definedName name="Freq">#REF!</definedName>
    <definedName name="HFMCURRENCY" localSheetId="7">#REF!</definedName>
    <definedName name="HFMCURRENCY" localSheetId="14">#REF!</definedName>
    <definedName name="HFMCURRENCY" localSheetId="4">#REF!</definedName>
    <definedName name="HFMCURRENCY" localSheetId="8">#REF!</definedName>
    <definedName name="HFMCURRENCY" localSheetId="5">#REF!</definedName>
    <definedName name="HFMCURRENCY" localSheetId="10">#REF!</definedName>
    <definedName name="HFMCURRENCY" localSheetId="13">#REF!</definedName>
    <definedName name="HFMCURRENCY" localSheetId="12">#REF!</definedName>
    <definedName name="HFMCURRENCY" localSheetId="1">#REF!</definedName>
    <definedName name="HFMCURRENCY" localSheetId="6">#REF!</definedName>
    <definedName name="HFMCURRENCY" localSheetId="11">#REF!</definedName>
    <definedName name="HFMCURRENCY" localSheetId="2">#REF!</definedName>
    <definedName name="HFMCURRENCY">#REF!</definedName>
    <definedName name="hjdkjfdjf" localSheetId="7">#REF!</definedName>
    <definedName name="hjdkjfdjf" localSheetId="14">#REF!</definedName>
    <definedName name="hjdkjfdjf" localSheetId="4">#REF!</definedName>
    <definedName name="hjdkjfdjf" localSheetId="8">#REF!</definedName>
    <definedName name="hjdkjfdjf" localSheetId="5">#REF!</definedName>
    <definedName name="hjdkjfdjf" localSheetId="10">#REF!</definedName>
    <definedName name="hjdkjfdjf" localSheetId="13">#REF!</definedName>
    <definedName name="hjdkjfdjf" localSheetId="12">#REF!</definedName>
    <definedName name="hjdkjfdjf" localSheetId="1">#REF!</definedName>
    <definedName name="hjdkjfdjf" localSheetId="6">#REF!</definedName>
    <definedName name="hjdkjfdjf" localSheetId="11">#REF!</definedName>
    <definedName name="hjdkjfdjf" localSheetId="2">#REF!</definedName>
    <definedName name="hjdkjfdjf">#REF!</definedName>
    <definedName name="hoja3">#REF!</definedName>
    <definedName name="ij" localSheetId="7">#REF!</definedName>
    <definedName name="ij" localSheetId="14">#REF!</definedName>
    <definedName name="ij" localSheetId="4">#REF!</definedName>
    <definedName name="ij" localSheetId="8">#REF!</definedName>
    <definedName name="ij" localSheetId="5">#REF!</definedName>
    <definedName name="ij" localSheetId="10">#REF!</definedName>
    <definedName name="ij" localSheetId="13">#REF!</definedName>
    <definedName name="ij" localSheetId="12">#REF!</definedName>
    <definedName name="ij" localSheetId="1">#REF!</definedName>
    <definedName name="ij" localSheetId="6">#REF!</definedName>
    <definedName name="ij" localSheetId="11">#REF!</definedName>
    <definedName name="ij" localSheetId="2">#REF!</definedName>
    <definedName name="ij">#REF!</definedName>
    <definedName name="InfRate" localSheetId="7">#REF!</definedName>
    <definedName name="InfRate" localSheetId="14">#REF!</definedName>
    <definedName name="InfRate" localSheetId="4">#REF!</definedName>
    <definedName name="InfRate" localSheetId="8">#REF!</definedName>
    <definedName name="InfRate" localSheetId="5">#REF!</definedName>
    <definedName name="InfRate" localSheetId="10">#REF!</definedName>
    <definedName name="InfRate" localSheetId="13">#REF!</definedName>
    <definedName name="InfRate" localSheetId="12">#REF!</definedName>
    <definedName name="InfRate" localSheetId="1">#REF!</definedName>
    <definedName name="InfRate" localSheetId="6">#REF!</definedName>
    <definedName name="InfRate" localSheetId="11">#REF!</definedName>
    <definedName name="InfRate" localSheetId="2">#REF!</definedName>
    <definedName name="InfRate">#REF!</definedName>
    <definedName name="Intencion" localSheetId="7">'[4]#6#'!$E$14:$E$16</definedName>
    <definedName name="Intencion" localSheetId="14">'[4]#6#'!$E$14:$E$16</definedName>
    <definedName name="Intencion" localSheetId="4">'[4]#6#'!$E$14:$E$16</definedName>
    <definedName name="Intencion" localSheetId="8">'[4]#6#'!$E$14:$E$16</definedName>
    <definedName name="Intencion" localSheetId="5">'[4]#6#'!$E$14:$E$16</definedName>
    <definedName name="Intencion" localSheetId="10">'[4]#6#'!$E$14:$E$16</definedName>
    <definedName name="Intencion" localSheetId="13">'[4]#6#'!$E$14:$E$16</definedName>
    <definedName name="Intencion" localSheetId="12">'[4]#6#'!$E$14:$E$16</definedName>
    <definedName name="Intencion" localSheetId="1">'Lista dependiente'!$E$14:$E$16</definedName>
    <definedName name="Intencion" localSheetId="3">'[4]#6#'!$E$14:$E$16</definedName>
    <definedName name="Intencion" localSheetId="6">'[4]#6#'!$E$14:$E$16</definedName>
    <definedName name="Intencion" localSheetId="11">'[4]#6#'!$E$14:$E$16</definedName>
    <definedName name="Intencion">'[3]#6#'!$E$14:$E$16</definedName>
    <definedName name="Inversión">'Lista dependiente'!$H$14:$H$15</definedName>
    <definedName name="iu" localSheetId="7">#REF!</definedName>
    <definedName name="iu" localSheetId="14">#REF!</definedName>
    <definedName name="iu" localSheetId="4">#REF!</definedName>
    <definedName name="iu" localSheetId="8">#REF!</definedName>
    <definedName name="iu" localSheetId="5">#REF!</definedName>
    <definedName name="iu" localSheetId="10">#REF!</definedName>
    <definedName name="iu" localSheetId="13">#REF!</definedName>
    <definedName name="iu" localSheetId="12">#REF!</definedName>
    <definedName name="iu" localSheetId="1">#REF!</definedName>
    <definedName name="iu" localSheetId="3">#REF!</definedName>
    <definedName name="iu" localSheetId="6">#REF!</definedName>
    <definedName name="iu" localSheetId="11">#REF!</definedName>
    <definedName name="iu" localSheetId="2">#REF!</definedName>
    <definedName name="iu">#REF!</definedName>
    <definedName name="jddklfjdsjf" localSheetId="7">#REF!</definedName>
    <definedName name="jddklfjdsjf" localSheetId="14">#REF!</definedName>
    <definedName name="jddklfjdsjf" localSheetId="4">#REF!</definedName>
    <definedName name="jddklfjdsjf" localSheetId="8">#REF!</definedName>
    <definedName name="jddklfjdsjf" localSheetId="5">#REF!</definedName>
    <definedName name="jddklfjdsjf" localSheetId="10">#REF!</definedName>
    <definedName name="jddklfjdsjf" localSheetId="13">#REF!</definedName>
    <definedName name="jddklfjdsjf" localSheetId="12">#REF!</definedName>
    <definedName name="jddklfjdsjf" localSheetId="1">#REF!</definedName>
    <definedName name="jddklfjdsjf" localSheetId="3">#REF!</definedName>
    <definedName name="jddklfjdsjf" localSheetId="6">#REF!</definedName>
    <definedName name="jddklfjdsjf" localSheetId="11">#REF!</definedName>
    <definedName name="jddklfjdsjf" localSheetId="2">#REF!</definedName>
    <definedName name="jddklfjdsjf">#REF!</definedName>
    <definedName name="kj" localSheetId="7">#REF!</definedName>
    <definedName name="kj" localSheetId="14">#REF!</definedName>
    <definedName name="kj" localSheetId="4">#REF!</definedName>
    <definedName name="kj" localSheetId="8">#REF!</definedName>
    <definedName name="kj" localSheetId="5">#REF!</definedName>
    <definedName name="kj" localSheetId="10">#REF!</definedName>
    <definedName name="kj" localSheetId="13">#REF!</definedName>
    <definedName name="kj" localSheetId="12">#REF!</definedName>
    <definedName name="kj" localSheetId="1">#REF!</definedName>
    <definedName name="kj" localSheetId="3">#REF!</definedName>
    <definedName name="kj" localSheetId="6">#REF!</definedName>
    <definedName name="kj" localSheetId="11">#REF!</definedName>
    <definedName name="kj" localSheetId="2">#REF!</definedName>
    <definedName name="kj">#REF!</definedName>
    <definedName name="kn" localSheetId="7">#REF!</definedName>
    <definedName name="kn" localSheetId="14">#REF!</definedName>
    <definedName name="kn" localSheetId="4">#REF!</definedName>
    <definedName name="kn" localSheetId="8">#REF!</definedName>
    <definedName name="kn" localSheetId="5">#REF!</definedName>
    <definedName name="kn" localSheetId="10">#REF!</definedName>
    <definedName name="kn" localSheetId="13">#REF!</definedName>
    <definedName name="kn" localSheetId="12">#REF!</definedName>
    <definedName name="kn" localSheetId="1">#REF!</definedName>
    <definedName name="kn" localSheetId="6">#REF!</definedName>
    <definedName name="kn" localSheetId="11">#REF!</definedName>
    <definedName name="kn" localSheetId="2">#REF!</definedName>
    <definedName name="kn">#REF!</definedName>
    <definedName name="lm" localSheetId="7">#REF!</definedName>
    <definedName name="lm" localSheetId="14">#REF!</definedName>
    <definedName name="lm" localSheetId="4">#REF!</definedName>
    <definedName name="lm" localSheetId="8">#REF!</definedName>
    <definedName name="lm" localSheetId="5">#REF!</definedName>
    <definedName name="lm" localSheetId="10">#REF!</definedName>
    <definedName name="lm" localSheetId="13">#REF!</definedName>
    <definedName name="lm" localSheetId="12">#REF!</definedName>
    <definedName name="lm" localSheetId="1">#REF!</definedName>
    <definedName name="lm" localSheetId="6">#REF!</definedName>
    <definedName name="lm" localSheetId="11">#REF!</definedName>
    <definedName name="lm" localSheetId="2">#REF!</definedName>
    <definedName name="lm">#REF!</definedName>
    <definedName name="m.." localSheetId="7">#REF!</definedName>
    <definedName name="m.." localSheetId="14">#REF!</definedName>
    <definedName name="m.." localSheetId="4">#REF!</definedName>
    <definedName name="m.." localSheetId="8">#REF!</definedName>
    <definedName name="m.." localSheetId="5">#REF!</definedName>
    <definedName name="m.." localSheetId="10">#REF!</definedName>
    <definedName name="m.." localSheetId="13">#REF!</definedName>
    <definedName name="m.." localSheetId="12">#REF!</definedName>
    <definedName name="m.." localSheetId="1">#REF!</definedName>
    <definedName name="m.." localSheetId="6">#REF!</definedName>
    <definedName name="m.." localSheetId="11">#REF!</definedName>
    <definedName name="m.." localSheetId="2">#REF!</definedName>
    <definedName name="m..">#REF!</definedName>
    <definedName name="Month" localSheetId="7">#REF!</definedName>
    <definedName name="Month" localSheetId="14">#REF!</definedName>
    <definedName name="Month" localSheetId="4">#REF!</definedName>
    <definedName name="Month" localSheetId="8">#REF!</definedName>
    <definedName name="Month" localSheetId="5">#REF!</definedName>
    <definedName name="Month" localSheetId="10">#REF!</definedName>
    <definedName name="Month" localSheetId="13">#REF!</definedName>
    <definedName name="Month" localSheetId="12">#REF!</definedName>
    <definedName name="Month" localSheetId="1">#REF!</definedName>
    <definedName name="Month" localSheetId="6">#REF!</definedName>
    <definedName name="Month" localSheetId="11">#REF!</definedName>
    <definedName name="Month" localSheetId="2">#REF!</definedName>
    <definedName name="Month">#REF!</definedName>
    <definedName name="nbb" localSheetId="7">#REF!</definedName>
    <definedName name="nbb" localSheetId="14">#REF!</definedName>
    <definedName name="nbb" localSheetId="4">#REF!</definedName>
    <definedName name="nbb" localSheetId="8">#REF!</definedName>
    <definedName name="nbb" localSheetId="5">#REF!</definedName>
    <definedName name="nbb" localSheetId="10">#REF!</definedName>
    <definedName name="nbb" localSheetId="13">#REF!</definedName>
    <definedName name="nbb" localSheetId="12">#REF!</definedName>
    <definedName name="nbb" localSheetId="1">#REF!</definedName>
    <definedName name="nbb" localSheetId="6">#REF!</definedName>
    <definedName name="nbb" localSheetId="11">#REF!</definedName>
    <definedName name="nbb" localSheetId="2">#REF!</definedName>
    <definedName name="nbb">#REF!</definedName>
    <definedName name="ncjc" localSheetId="7">#REF!</definedName>
    <definedName name="ncjc" localSheetId="14">#REF!</definedName>
    <definedName name="ncjc" localSheetId="4">#REF!</definedName>
    <definedName name="ncjc" localSheetId="8">#REF!</definedName>
    <definedName name="ncjc" localSheetId="5">#REF!</definedName>
    <definedName name="ncjc" localSheetId="10">#REF!</definedName>
    <definedName name="ncjc" localSheetId="13">#REF!</definedName>
    <definedName name="ncjc" localSheetId="12">#REF!</definedName>
    <definedName name="ncjc" localSheetId="1">#REF!</definedName>
    <definedName name="ncjc" localSheetId="6">#REF!</definedName>
    <definedName name="ncjc" localSheetId="11">#REF!</definedName>
    <definedName name="ncjc" localSheetId="2">#REF!</definedName>
    <definedName name="ncjc">#REF!</definedName>
    <definedName name="ñm" localSheetId="7">#REF!</definedName>
    <definedName name="ñm" localSheetId="14">#REF!</definedName>
    <definedName name="ñm" localSheetId="4">#REF!</definedName>
    <definedName name="ñm" localSheetId="8">#REF!</definedName>
    <definedName name="ñm" localSheetId="5">#REF!</definedName>
    <definedName name="ñm" localSheetId="10">#REF!</definedName>
    <definedName name="ñm" localSheetId="13">#REF!</definedName>
    <definedName name="ñm" localSheetId="12">#REF!</definedName>
    <definedName name="ñm" localSheetId="1">#REF!</definedName>
    <definedName name="ñm" localSheetId="6">#REF!</definedName>
    <definedName name="ñm" localSheetId="11">#REF!</definedName>
    <definedName name="ñm" localSheetId="2">#REF!</definedName>
    <definedName name="ñm">#REF!</definedName>
    <definedName name="ojdghfdsf" localSheetId="7">#REF!</definedName>
    <definedName name="ojdghfdsf" localSheetId="14">#REF!</definedName>
    <definedName name="ojdghfdsf" localSheetId="4">#REF!</definedName>
    <definedName name="ojdghfdsf" localSheetId="8">#REF!</definedName>
    <definedName name="ojdghfdsf" localSheetId="5">#REF!</definedName>
    <definedName name="ojdghfdsf" localSheetId="10">#REF!</definedName>
    <definedName name="ojdghfdsf" localSheetId="13">#REF!</definedName>
    <definedName name="ojdghfdsf" localSheetId="12">#REF!</definedName>
    <definedName name="ojdghfdsf" localSheetId="1">#REF!</definedName>
    <definedName name="ojdghfdsf" localSheetId="6">#REF!</definedName>
    <definedName name="ojdghfdsf" localSheetId="11">#REF!</definedName>
    <definedName name="ojdghfdsf" localSheetId="2">#REF!</definedName>
    <definedName name="ojdghfdsf">#REF!</definedName>
    <definedName name="okpojop" localSheetId="7">#REF!</definedName>
    <definedName name="okpojop" localSheetId="14">#REF!</definedName>
    <definedName name="okpojop" localSheetId="4">#REF!</definedName>
    <definedName name="okpojop" localSheetId="8">#REF!</definedName>
    <definedName name="okpojop" localSheetId="5">#REF!</definedName>
    <definedName name="okpojop" localSheetId="10">#REF!</definedName>
    <definedName name="okpojop" localSheetId="13">#REF!</definedName>
    <definedName name="okpojop" localSheetId="12">#REF!</definedName>
    <definedName name="okpojop" localSheetId="1">#REF!</definedName>
    <definedName name="okpojop" localSheetId="6">#REF!</definedName>
    <definedName name="okpojop" localSheetId="11">#REF!</definedName>
    <definedName name="okpojop" localSheetId="2">#REF!</definedName>
    <definedName name="okpojop">#REF!</definedName>
    <definedName name="oo" localSheetId="7">#REF!</definedName>
    <definedName name="oo" localSheetId="14">#REF!</definedName>
    <definedName name="oo" localSheetId="4">#REF!</definedName>
    <definedName name="oo" localSheetId="8">#REF!</definedName>
    <definedName name="oo" localSheetId="5">#REF!</definedName>
    <definedName name="oo" localSheetId="10">#REF!</definedName>
    <definedName name="oo" localSheetId="13">#REF!</definedName>
    <definedName name="oo" localSheetId="12">#REF!</definedName>
    <definedName name="oo" localSheetId="1">#REF!</definedName>
    <definedName name="oo" localSheetId="6">#REF!</definedName>
    <definedName name="oo" localSheetId="11">#REF!</definedName>
    <definedName name="oo" localSheetId="2">#REF!</definedName>
    <definedName name="oo">#REF!</definedName>
    <definedName name="op" localSheetId="7">#REF!</definedName>
    <definedName name="op" localSheetId="14">#REF!</definedName>
    <definedName name="op" localSheetId="4">#REF!</definedName>
    <definedName name="op" localSheetId="8">#REF!</definedName>
    <definedName name="op" localSheetId="5">#REF!</definedName>
    <definedName name="op" localSheetId="10">#REF!</definedName>
    <definedName name="op" localSheetId="13">#REF!</definedName>
    <definedName name="op" localSheetId="12">#REF!</definedName>
    <definedName name="op" localSheetId="1">#REF!</definedName>
    <definedName name="op" localSheetId="6">#REF!</definedName>
    <definedName name="op" localSheetId="11">#REF!</definedName>
    <definedName name="op" localSheetId="2">#REF!</definedName>
    <definedName name="op">#REF!</definedName>
    <definedName name="Period" localSheetId="7">#REF!</definedName>
    <definedName name="Period" localSheetId="14">#REF!</definedName>
    <definedName name="Period" localSheetId="4">#REF!</definedName>
    <definedName name="Period" localSheetId="8">#REF!</definedName>
    <definedName name="Period" localSheetId="5">#REF!</definedName>
    <definedName name="Period" localSheetId="10">#REF!</definedName>
    <definedName name="Period" localSheetId="13">#REF!</definedName>
    <definedName name="Period" localSheetId="12">#REF!</definedName>
    <definedName name="Period" localSheetId="1">#REF!</definedName>
    <definedName name="Period" localSheetId="6">#REF!</definedName>
    <definedName name="Period" localSheetId="11">#REF!</definedName>
    <definedName name="Period" localSheetId="2">#REF!</definedName>
    <definedName name="Period">#REF!</definedName>
    <definedName name="PeriodEnd" localSheetId="7">#REF!</definedName>
    <definedName name="PeriodEnd" localSheetId="14">#REF!</definedName>
    <definedName name="PeriodEnd" localSheetId="4">#REF!</definedName>
    <definedName name="PeriodEnd" localSheetId="8">#REF!</definedName>
    <definedName name="PeriodEnd" localSheetId="5">#REF!</definedName>
    <definedName name="PeriodEnd" localSheetId="10">#REF!</definedName>
    <definedName name="PeriodEnd" localSheetId="13">#REF!</definedName>
    <definedName name="PeriodEnd" localSheetId="12">#REF!</definedName>
    <definedName name="PeriodEnd" localSheetId="1">#REF!</definedName>
    <definedName name="PeriodEnd" localSheetId="6">#REF!</definedName>
    <definedName name="PeriodEnd" localSheetId="11">#REF!</definedName>
    <definedName name="PeriodEnd" localSheetId="2">#REF!</definedName>
    <definedName name="PeriodEnd">#REF!</definedName>
    <definedName name="Periods" localSheetId="7">#REF!</definedName>
    <definedName name="Periods" localSheetId="14">#REF!</definedName>
    <definedName name="Periods" localSheetId="4">#REF!</definedName>
    <definedName name="Periods" localSheetId="8">#REF!</definedName>
    <definedName name="Periods" localSheetId="5">#REF!</definedName>
    <definedName name="Periods" localSheetId="10">#REF!</definedName>
    <definedName name="Periods" localSheetId="13">#REF!</definedName>
    <definedName name="Periods" localSheetId="12">#REF!</definedName>
    <definedName name="Periods" localSheetId="1">#REF!</definedName>
    <definedName name="Periods" localSheetId="6">#REF!</definedName>
    <definedName name="Periods" localSheetId="11">#REF!</definedName>
    <definedName name="Periods" localSheetId="2">#REF!</definedName>
    <definedName name="Periods">#REF!</definedName>
    <definedName name="PP" localSheetId="7">#REF!</definedName>
    <definedName name="PP" localSheetId="14">#REF!</definedName>
    <definedName name="PP" localSheetId="4">#REF!</definedName>
    <definedName name="PP" localSheetId="8">#REF!</definedName>
    <definedName name="PP" localSheetId="5">#REF!</definedName>
    <definedName name="PP" localSheetId="10">#REF!</definedName>
    <definedName name="PP" localSheetId="13">#REF!</definedName>
    <definedName name="PP" localSheetId="12">#REF!</definedName>
    <definedName name="PP" localSheetId="1">#REF!</definedName>
    <definedName name="PP" localSheetId="6">#REF!</definedName>
    <definedName name="PP" localSheetId="11">#REF!</definedName>
    <definedName name="PP" localSheetId="2">#REF!</definedName>
    <definedName name="PP">#REF!</definedName>
    <definedName name="q" localSheetId="7">#REF!</definedName>
    <definedName name="q" localSheetId="14">#REF!</definedName>
    <definedName name="q" localSheetId="4">#REF!</definedName>
    <definedName name="q" localSheetId="8">#REF!</definedName>
    <definedName name="q" localSheetId="5">#REF!</definedName>
    <definedName name="q" localSheetId="10">#REF!</definedName>
    <definedName name="q" localSheetId="13">#REF!</definedName>
    <definedName name="q" localSheetId="12">#REF!</definedName>
    <definedName name="q" localSheetId="1">#REF!</definedName>
    <definedName name="q" localSheetId="6">#REF!</definedName>
    <definedName name="q" localSheetId="11">#REF!</definedName>
    <definedName name="q" localSheetId="2">#REF!</definedName>
    <definedName name="q">#REF!</definedName>
    <definedName name="re" localSheetId="7">#REF!</definedName>
    <definedName name="re" localSheetId="14">#REF!</definedName>
    <definedName name="re" localSheetId="4">#REF!</definedName>
    <definedName name="re" localSheetId="8">#REF!</definedName>
    <definedName name="re" localSheetId="5">#REF!</definedName>
    <definedName name="re" localSheetId="10">#REF!</definedName>
    <definedName name="re" localSheetId="13">#REF!</definedName>
    <definedName name="re" localSheetId="12">#REF!</definedName>
    <definedName name="re" localSheetId="1">#REF!</definedName>
    <definedName name="re" localSheetId="6">#REF!</definedName>
    <definedName name="re" localSheetId="11">#REF!</definedName>
    <definedName name="re" localSheetId="2">#REF!</definedName>
    <definedName name="re">#REF!</definedName>
    <definedName name="rt" localSheetId="7">#REF!</definedName>
    <definedName name="rt" localSheetId="14">#REF!</definedName>
    <definedName name="rt" localSheetId="4">#REF!</definedName>
    <definedName name="rt" localSheetId="8">#REF!</definedName>
    <definedName name="rt" localSheetId="5">#REF!</definedName>
    <definedName name="rt" localSheetId="10">#REF!</definedName>
    <definedName name="rt" localSheetId="13">#REF!</definedName>
    <definedName name="rt" localSheetId="12">#REF!</definedName>
    <definedName name="rt" localSheetId="1">#REF!</definedName>
    <definedName name="rt" localSheetId="6">#REF!</definedName>
    <definedName name="rt" localSheetId="11">#REF!</definedName>
    <definedName name="rt" localSheetId="2">#REF!</definedName>
    <definedName name="rt">#REF!</definedName>
    <definedName name="sd" localSheetId="7">#REF!</definedName>
    <definedName name="sd" localSheetId="14">#REF!</definedName>
    <definedName name="sd" localSheetId="4">#REF!</definedName>
    <definedName name="sd" localSheetId="8">#REF!</definedName>
    <definedName name="sd" localSheetId="5">#REF!</definedName>
    <definedName name="sd" localSheetId="10">#REF!</definedName>
    <definedName name="sd" localSheetId="13">#REF!</definedName>
    <definedName name="sd" localSheetId="12">#REF!</definedName>
    <definedName name="sd" localSheetId="1">#REF!</definedName>
    <definedName name="sd" localSheetId="6">#REF!</definedName>
    <definedName name="sd" localSheetId="11">#REF!</definedName>
    <definedName name="sd" localSheetId="2">#REF!</definedName>
    <definedName name="sd">#REF!</definedName>
    <definedName name="sdfv" localSheetId="7">#REF!</definedName>
    <definedName name="sdfv" localSheetId="14">#REF!</definedName>
    <definedName name="sdfv" localSheetId="4">#REF!</definedName>
    <definedName name="sdfv" localSheetId="8">#REF!</definedName>
    <definedName name="sdfv" localSheetId="5">#REF!</definedName>
    <definedName name="sdfv" localSheetId="10">#REF!</definedName>
    <definedName name="sdfv" localSheetId="13">#REF!</definedName>
    <definedName name="sdfv" localSheetId="12">#REF!</definedName>
    <definedName name="sdfv" localSheetId="1">#REF!</definedName>
    <definedName name="sdfv" localSheetId="6">#REF!</definedName>
    <definedName name="sdfv" localSheetId="11">#REF!</definedName>
    <definedName name="sdfv" localSheetId="2">#REF!</definedName>
    <definedName name="sdfv">#REF!</definedName>
    <definedName name="separar">#REF!</definedName>
    <definedName name="TRABAJO">'Lista dependiente'!$G$14:$G$15</definedName>
    <definedName name="ui" localSheetId="7">#REF!</definedName>
    <definedName name="ui" localSheetId="14">#REF!</definedName>
    <definedName name="ui" localSheetId="4">#REF!</definedName>
    <definedName name="ui" localSheetId="8">#REF!</definedName>
    <definedName name="ui" localSheetId="5">#REF!</definedName>
    <definedName name="ui" localSheetId="10">#REF!</definedName>
    <definedName name="ui" localSheetId="13">#REF!</definedName>
    <definedName name="ui" localSheetId="12">#REF!</definedName>
    <definedName name="ui" localSheetId="1">#REF!</definedName>
    <definedName name="ui" localSheetId="3">#REF!</definedName>
    <definedName name="ui" localSheetId="6">#REF!</definedName>
    <definedName name="ui" localSheetId="11">#REF!</definedName>
    <definedName name="ui" localSheetId="2">#REF!</definedName>
    <definedName name="ui">#REF!</definedName>
    <definedName name="Value" localSheetId="7">#REF!</definedName>
    <definedName name="Value" localSheetId="14">#REF!</definedName>
    <definedName name="Value" localSheetId="4">#REF!</definedName>
    <definedName name="Value" localSheetId="8">#REF!</definedName>
    <definedName name="Value" localSheetId="5">#REF!</definedName>
    <definedName name="Value" localSheetId="10">#REF!</definedName>
    <definedName name="Value" localSheetId="13">#REF!</definedName>
    <definedName name="Value" localSheetId="12">#REF!</definedName>
    <definedName name="Value" localSheetId="1">#REF!</definedName>
    <definedName name="Value" localSheetId="6">#REF!</definedName>
    <definedName name="Value" localSheetId="11">#REF!</definedName>
    <definedName name="Value" localSheetId="2">#REF!</definedName>
    <definedName name="Value">#REF!</definedName>
    <definedName name="vf" localSheetId="7">#REF!</definedName>
    <definedName name="vf" localSheetId="14">#REF!</definedName>
    <definedName name="vf" localSheetId="4">#REF!</definedName>
    <definedName name="vf" localSheetId="8">#REF!</definedName>
    <definedName name="vf" localSheetId="5">#REF!</definedName>
    <definedName name="vf" localSheetId="10">#REF!</definedName>
    <definedName name="vf" localSheetId="13">#REF!</definedName>
    <definedName name="vf" localSheetId="12">#REF!</definedName>
    <definedName name="vf" localSheetId="1">#REF!</definedName>
    <definedName name="vf" localSheetId="6">#REF!</definedName>
    <definedName name="vf" localSheetId="11">#REF!</definedName>
    <definedName name="vf" localSheetId="2">#REF!</definedName>
    <definedName name="vf">#REF!</definedName>
    <definedName name="View" localSheetId="7">#REF!</definedName>
    <definedName name="View" localSheetId="14">#REF!</definedName>
    <definedName name="View" localSheetId="4">#REF!</definedName>
    <definedName name="View" localSheetId="8">#REF!</definedName>
    <definedName name="View" localSheetId="5">#REF!</definedName>
    <definedName name="View" localSheetId="10">#REF!</definedName>
    <definedName name="View" localSheetId="13">#REF!</definedName>
    <definedName name="View" localSheetId="12">#REF!</definedName>
    <definedName name="View" localSheetId="1">#REF!</definedName>
    <definedName name="View" localSheetId="6">#REF!</definedName>
    <definedName name="View" localSheetId="11">#REF!</definedName>
    <definedName name="View" localSheetId="2">#REF!</definedName>
    <definedName name="View">#REF!</definedName>
    <definedName name="we" localSheetId="7">#REF!</definedName>
    <definedName name="we" localSheetId="14">#REF!</definedName>
    <definedName name="we" localSheetId="4">#REF!</definedName>
    <definedName name="we" localSheetId="8">#REF!</definedName>
    <definedName name="we" localSheetId="5">#REF!</definedName>
    <definedName name="we" localSheetId="10">#REF!</definedName>
    <definedName name="we" localSheetId="13">#REF!</definedName>
    <definedName name="we" localSheetId="12">#REF!</definedName>
    <definedName name="we" localSheetId="1">#REF!</definedName>
    <definedName name="we" localSheetId="6">#REF!</definedName>
    <definedName name="we" localSheetId="11">#REF!</definedName>
    <definedName name="we" localSheetId="2">#REF!</definedName>
    <definedName name="we">#REF!</definedName>
    <definedName name="WW" localSheetId="7">#REF!</definedName>
    <definedName name="WW" localSheetId="14">#REF!</definedName>
    <definedName name="WW" localSheetId="4">#REF!</definedName>
    <definedName name="WW" localSheetId="8">#REF!</definedName>
    <definedName name="WW" localSheetId="5">#REF!</definedName>
    <definedName name="WW" localSheetId="10">#REF!</definedName>
    <definedName name="WW" localSheetId="13">#REF!</definedName>
    <definedName name="WW" localSheetId="12">#REF!</definedName>
    <definedName name="WW" localSheetId="1">#REF!</definedName>
    <definedName name="WW" localSheetId="6">#REF!</definedName>
    <definedName name="WW" localSheetId="11">#REF!</definedName>
    <definedName name="WW" localSheetId="2">#REF!</definedName>
    <definedName name="WW">#REF!</definedName>
    <definedName name="xx" localSheetId="7">#REF!</definedName>
    <definedName name="xx" localSheetId="14">#REF!</definedName>
    <definedName name="xx" localSheetId="4">#REF!</definedName>
    <definedName name="xx" localSheetId="8">#REF!</definedName>
    <definedName name="xx" localSheetId="5">#REF!</definedName>
    <definedName name="xx" localSheetId="10">#REF!</definedName>
    <definedName name="xx" localSheetId="13">#REF!</definedName>
    <definedName name="xx" localSheetId="12">#REF!</definedName>
    <definedName name="xx" localSheetId="1">#REF!</definedName>
    <definedName name="xx" localSheetId="6">#REF!</definedName>
    <definedName name="xx" localSheetId="11">#REF!</definedName>
    <definedName name="xx" localSheetId="2">#REF!</definedName>
    <definedName name="xx">#REF!</definedName>
    <definedName name="Year" localSheetId="7">#REF!</definedName>
    <definedName name="Year" localSheetId="14">#REF!</definedName>
    <definedName name="Year" localSheetId="4">#REF!</definedName>
    <definedName name="Year" localSheetId="8">#REF!</definedName>
    <definedName name="Year" localSheetId="5">#REF!</definedName>
    <definedName name="Year" localSheetId="10">#REF!</definedName>
    <definedName name="Year" localSheetId="13">#REF!</definedName>
    <definedName name="Year" localSheetId="12">#REF!</definedName>
    <definedName name="Year" localSheetId="1">#REF!</definedName>
    <definedName name="Year" localSheetId="6">#REF!</definedName>
    <definedName name="Year" localSheetId="11">#REF!</definedName>
    <definedName name="Year" localSheetId="2">#REF!</definedName>
    <definedName name="Year">#REF!</definedName>
    <definedName name="ytystgf" localSheetId="7">#REF!</definedName>
    <definedName name="ytystgf" localSheetId="14">#REF!</definedName>
    <definedName name="ytystgf" localSheetId="4">#REF!</definedName>
    <definedName name="ytystgf" localSheetId="8">#REF!</definedName>
    <definedName name="ytystgf" localSheetId="5">#REF!</definedName>
    <definedName name="ytystgf" localSheetId="10">#REF!</definedName>
    <definedName name="ytystgf" localSheetId="13">#REF!</definedName>
    <definedName name="ytystgf" localSheetId="12">#REF!</definedName>
    <definedName name="ytystgf" localSheetId="1">#REF!</definedName>
    <definedName name="ytystgf" localSheetId="6">#REF!</definedName>
    <definedName name="ytystgf" localSheetId="11">#REF!</definedName>
    <definedName name="ytystgf" localSheetId="2">#REF!</definedName>
    <definedName name="ytystgf">#REF!</definedName>
    <definedName name="yu" localSheetId="7">#REF!</definedName>
    <definedName name="yu" localSheetId="14">#REF!</definedName>
    <definedName name="yu" localSheetId="4">#REF!</definedName>
    <definedName name="yu" localSheetId="8">#REF!</definedName>
    <definedName name="yu" localSheetId="5">#REF!</definedName>
    <definedName name="yu" localSheetId="10">#REF!</definedName>
    <definedName name="yu" localSheetId="13">#REF!</definedName>
    <definedName name="yu" localSheetId="12">#REF!</definedName>
    <definedName name="yu" localSheetId="1">#REF!</definedName>
    <definedName name="yu" localSheetId="6">#REF!</definedName>
    <definedName name="yu" localSheetId="11">#REF!</definedName>
    <definedName name="yu" localSheetId="2">#REF!</definedName>
    <definedName name="yu">#REF!</definedName>
    <definedName name="zz" localSheetId="7">#REF!</definedName>
    <definedName name="zz" localSheetId="14">#REF!</definedName>
    <definedName name="zz" localSheetId="4">#REF!</definedName>
    <definedName name="zz" localSheetId="8">#REF!</definedName>
    <definedName name="zz" localSheetId="5">#REF!</definedName>
    <definedName name="zz" localSheetId="10">#REF!</definedName>
    <definedName name="zz" localSheetId="13">#REF!</definedName>
    <definedName name="zz" localSheetId="12">#REF!</definedName>
    <definedName name="zz" localSheetId="1">#REF!</definedName>
    <definedName name="zz" localSheetId="6">#REF!</definedName>
    <definedName name="zz" localSheetId="11">#REF!</definedName>
    <definedName name="zz" localSheetId="2">#REF!</definedName>
    <definedName name="zz">#REF!</definedName>
  </definedNames>
  <calcPr calcId="181029"/>
  <pivotCaches>
    <pivotCache cacheId="8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0" l="1"/>
  <c r="C12" i="20"/>
  <c r="C16" i="20"/>
  <c r="C20" i="20"/>
  <c r="C28" i="20"/>
  <c r="C29" i="20"/>
  <c r="G25" i="19"/>
  <c r="B7" i="19"/>
  <c r="C30" i="20" l="1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24" i="16"/>
  <c r="I12" i="16"/>
  <c r="I13" i="16"/>
  <c r="I11" i="16"/>
  <c r="H11" i="16"/>
  <c r="F11" i="16"/>
  <c r="G11" i="16"/>
  <c r="F12" i="16"/>
  <c r="G12" i="16"/>
  <c r="H12" i="16"/>
  <c r="F13" i="16"/>
  <c r="G13" i="16"/>
  <c r="H13" i="16"/>
  <c r="M37" i="15" l="1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36" i="15"/>
  <c r="I21" i="15"/>
  <c r="H10" i="14" l="1"/>
  <c r="H11" i="14"/>
  <c r="H12" i="14"/>
  <c r="H13" i="14"/>
  <c r="H9" i="14"/>
  <c r="D9" i="14"/>
  <c r="D10" i="14"/>
  <c r="D11" i="14"/>
  <c r="D6" i="14"/>
  <c r="D7" i="14"/>
  <c r="D5" i="14"/>
  <c r="C11" i="9"/>
  <c r="C28" i="13" l="1"/>
  <c r="C16" i="13"/>
  <c r="C5" i="13"/>
  <c r="C11" i="13"/>
  <c r="D11" i="13"/>
  <c r="E11" i="13"/>
  <c r="C22" i="13"/>
  <c r="D22" i="13"/>
  <c r="E22" i="13"/>
  <c r="C33" i="13"/>
  <c r="D33" i="13"/>
  <c r="E33" i="13"/>
  <c r="I10" i="11" l="1"/>
  <c r="J10" i="11"/>
  <c r="K10" i="11"/>
  <c r="L10" i="11"/>
  <c r="M10" i="11"/>
  <c r="N10" i="11"/>
  <c r="I11" i="11"/>
  <c r="J11" i="11"/>
  <c r="K11" i="11"/>
  <c r="L11" i="11"/>
  <c r="M11" i="11"/>
  <c r="N11" i="11"/>
  <c r="I12" i="11"/>
  <c r="J12" i="11"/>
  <c r="K12" i="11"/>
  <c r="L12" i="11"/>
  <c r="M12" i="11"/>
  <c r="N12" i="11"/>
  <c r="I13" i="11"/>
  <c r="J13" i="11"/>
  <c r="K13" i="11"/>
  <c r="L13" i="11"/>
  <c r="M13" i="11"/>
  <c r="N13" i="11"/>
  <c r="I14" i="11"/>
  <c r="J14" i="11"/>
  <c r="K14" i="11"/>
  <c r="L14" i="11"/>
  <c r="M14" i="11"/>
  <c r="N14" i="11"/>
  <c r="I15" i="11"/>
  <c r="J15" i="11"/>
  <c r="K15" i="11"/>
  <c r="L15" i="11"/>
  <c r="M15" i="11"/>
  <c r="N15" i="11"/>
  <c r="I16" i="11"/>
  <c r="J16" i="11"/>
  <c r="K16" i="11"/>
  <c r="L16" i="11"/>
  <c r="M16" i="11"/>
  <c r="N16" i="11"/>
  <c r="I17" i="11"/>
  <c r="J17" i="11"/>
  <c r="K17" i="11"/>
  <c r="L17" i="11"/>
  <c r="M17" i="11"/>
  <c r="N17" i="11"/>
  <c r="I18" i="11"/>
  <c r="J18" i="11"/>
  <c r="K18" i="11"/>
  <c r="L18" i="11"/>
  <c r="M18" i="11"/>
  <c r="N18" i="11"/>
  <c r="I19" i="11"/>
  <c r="J19" i="11"/>
  <c r="K19" i="11"/>
  <c r="L19" i="11"/>
  <c r="M19" i="11"/>
  <c r="N19" i="11"/>
  <c r="I20" i="11"/>
  <c r="J20" i="11"/>
  <c r="K20" i="11"/>
  <c r="L20" i="11"/>
  <c r="M20" i="11"/>
  <c r="N20" i="11"/>
  <c r="I21" i="11"/>
  <c r="J21" i="11"/>
  <c r="K21" i="11"/>
  <c r="L21" i="11"/>
  <c r="M21" i="11"/>
  <c r="N21" i="11"/>
  <c r="I22" i="11"/>
  <c r="J22" i="11"/>
  <c r="K22" i="11"/>
  <c r="L22" i="11"/>
  <c r="M22" i="11"/>
  <c r="N22" i="11"/>
  <c r="I23" i="11"/>
  <c r="J23" i="11"/>
  <c r="K23" i="11"/>
  <c r="L23" i="11"/>
  <c r="M23" i="11"/>
  <c r="N23" i="11"/>
  <c r="I24" i="11"/>
  <c r="J24" i="11"/>
  <c r="K24" i="11"/>
  <c r="L24" i="11"/>
  <c r="M24" i="11"/>
  <c r="N24" i="11"/>
  <c r="I25" i="11"/>
  <c r="J25" i="11"/>
  <c r="K25" i="11"/>
  <c r="L25" i="11"/>
  <c r="M25" i="11"/>
  <c r="N25" i="11"/>
  <c r="I26" i="11"/>
  <c r="J26" i="11"/>
  <c r="K26" i="11"/>
  <c r="L26" i="11"/>
  <c r="M26" i="11"/>
  <c r="N26" i="11"/>
  <c r="I27" i="11"/>
  <c r="J27" i="11"/>
  <c r="K27" i="11"/>
  <c r="L27" i="11"/>
  <c r="M27" i="11"/>
  <c r="N27" i="11"/>
  <c r="I28" i="11"/>
  <c r="J28" i="11"/>
  <c r="K28" i="11"/>
  <c r="L28" i="11"/>
  <c r="M28" i="11"/>
  <c r="N28" i="11"/>
  <c r="I29" i="11"/>
  <c r="J29" i="11"/>
  <c r="K29" i="11"/>
  <c r="L29" i="11"/>
  <c r="M29" i="11"/>
  <c r="N29" i="11"/>
  <c r="I30" i="11"/>
  <c r="J30" i="11"/>
  <c r="K30" i="11"/>
  <c r="L30" i="11"/>
  <c r="M30" i="11"/>
  <c r="N30" i="11"/>
  <c r="I31" i="11"/>
  <c r="J31" i="11"/>
  <c r="K31" i="11"/>
  <c r="L31" i="11"/>
  <c r="M31" i="11"/>
  <c r="N31" i="11"/>
  <c r="I32" i="11"/>
  <c r="J32" i="11"/>
  <c r="K32" i="11"/>
  <c r="L32" i="11"/>
  <c r="M32" i="11"/>
  <c r="N32" i="11"/>
  <c r="I33" i="11"/>
  <c r="J33" i="11"/>
  <c r="K33" i="11"/>
  <c r="L33" i="11"/>
  <c r="M33" i="11"/>
  <c r="N33" i="11"/>
  <c r="I34" i="11"/>
  <c r="J34" i="11"/>
  <c r="K34" i="11"/>
  <c r="L34" i="11"/>
  <c r="M34" i="11"/>
  <c r="N34" i="11"/>
  <c r="I35" i="11"/>
  <c r="J35" i="11"/>
  <c r="K35" i="11"/>
  <c r="L35" i="11"/>
  <c r="M35" i="11"/>
  <c r="N35" i="11"/>
  <c r="I36" i="11"/>
  <c r="J36" i="11"/>
  <c r="K36" i="11"/>
  <c r="L36" i="11"/>
  <c r="M36" i="11"/>
  <c r="N36" i="11"/>
  <c r="I37" i="11"/>
  <c r="J37" i="11"/>
  <c r="K37" i="11"/>
  <c r="L37" i="11"/>
  <c r="M37" i="11"/>
  <c r="N37" i="11"/>
  <c r="I38" i="11"/>
  <c r="J38" i="11"/>
  <c r="K38" i="11"/>
  <c r="L38" i="11"/>
  <c r="M38" i="11"/>
  <c r="N38" i="11"/>
  <c r="I39" i="11"/>
  <c r="J39" i="11"/>
  <c r="K39" i="11"/>
  <c r="L39" i="11"/>
  <c r="M39" i="11"/>
  <c r="N39" i="11"/>
  <c r="I40" i="11"/>
  <c r="J40" i="11"/>
  <c r="K40" i="11"/>
  <c r="L40" i="11"/>
  <c r="M40" i="11"/>
  <c r="N40" i="11"/>
  <c r="I41" i="11"/>
  <c r="J41" i="11"/>
  <c r="K41" i="11"/>
  <c r="L41" i="11"/>
  <c r="M41" i="11"/>
  <c r="N41" i="11"/>
  <c r="I42" i="11"/>
  <c r="J42" i="11"/>
  <c r="K42" i="11"/>
  <c r="L42" i="11"/>
  <c r="M42" i="11"/>
  <c r="N42" i="11"/>
  <c r="I43" i="11"/>
  <c r="J43" i="11"/>
  <c r="K43" i="11"/>
  <c r="L43" i="11"/>
  <c r="M43" i="11"/>
  <c r="N43" i="11"/>
  <c r="I44" i="11"/>
  <c r="J44" i="11"/>
  <c r="K44" i="11"/>
  <c r="L44" i="11"/>
  <c r="M44" i="11"/>
  <c r="N44" i="11"/>
  <c r="I45" i="11"/>
  <c r="J45" i="11"/>
  <c r="K45" i="11"/>
  <c r="L45" i="11"/>
  <c r="M45" i="11"/>
  <c r="N45" i="11"/>
  <c r="I46" i="11"/>
  <c r="J46" i="11"/>
  <c r="K46" i="11"/>
  <c r="L46" i="11"/>
  <c r="M46" i="11"/>
  <c r="N46" i="11"/>
  <c r="I47" i="11"/>
  <c r="J47" i="11"/>
  <c r="K47" i="11"/>
  <c r="L47" i="11"/>
  <c r="M47" i="11"/>
  <c r="N47" i="11"/>
  <c r="I48" i="11"/>
  <c r="J48" i="11"/>
  <c r="K48" i="11"/>
  <c r="L48" i="11"/>
  <c r="M48" i="11"/>
  <c r="N48" i="11"/>
  <c r="I49" i="11"/>
  <c r="J49" i="11"/>
  <c r="K49" i="11"/>
  <c r="L49" i="11"/>
  <c r="M49" i="11"/>
  <c r="N49" i="11"/>
  <c r="I50" i="11"/>
  <c r="J50" i="11"/>
  <c r="K50" i="11"/>
  <c r="L50" i="11"/>
  <c r="M50" i="11"/>
  <c r="N50" i="11"/>
  <c r="I51" i="11"/>
  <c r="J51" i="11"/>
  <c r="K51" i="11"/>
  <c r="L51" i="11"/>
  <c r="M51" i="11"/>
  <c r="N51" i="11"/>
  <c r="I52" i="11"/>
  <c r="J52" i="11"/>
  <c r="K52" i="11"/>
  <c r="L52" i="11"/>
  <c r="M52" i="11"/>
  <c r="N52" i="11"/>
  <c r="I53" i="11"/>
  <c r="J53" i="11"/>
  <c r="K53" i="11"/>
  <c r="L53" i="11"/>
  <c r="M53" i="11"/>
  <c r="N53" i="11"/>
  <c r="I54" i="11"/>
  <c r="J54" i="11"/>
  <c r="K54" i="11"/>
  <c r="L54" i="11"/>
  <c r="M54" i="11"/>
  <c r="N54" i="11"/>
  <c r="I55" i="11"/>
  <c r="J55" i="11"/>
  <c r="K55" i="11"/>
  <c r="L55" i="11"/>
  <c r="M55" i="11"/>
  <c r="N55" i="11"/>
  <c r="I56" i="11"/>
  <c r="J56" i="11"/>
  <c r="K56" i="11"/>
  <c r="L56" i="11"/>
  <c r="M56" i="11"/>
  <c r="N56" i="11"/>
  <c r="I57" i="11"/>
  <c r="J57" i="11"/>
  <c r="K57" i="11"/>
  <c r="L57" i="11"/>
  <c r="M57" i="11"/>
  <c r="N57" i="11"/>
  <c r="I58" i="11"/>
  <c r="J58" i="11"/>
  <c r="K58" i="11"/>
  <c r="L58" i="11"/>
  <c r="M58" i="11"/>
  <c r="N58" i="11"/>
  <c r="I59" i="11"/>
  <c r="J59" i="11"/>
  <c r="K59" i="11"/>
  <c r="L59" i="11"/>
  <c r="M59" i="11"/>
  <c r="N59" i="11"/>
  <c r="I60" i="11"/>
  <c r="J60" i="11"/>
  <c r="K60" i="11"/>
  <c r="L60" i="11"/>
  <c r="M60" i="11"/>
  <c r="N60" i="11"/>
  <c r="I61" i="11"/>
  <c r="J61" i="11"/>
  <c r="K61" i="11"/>
  <c r="L61" i="11"/>
  <c r="M61" i="11"/>
  <c r="N61" i="11"/>
  <c r="I62" i="11"/>
  <c r="J62" i="11"/>
  <c r="K62" i="11"/>
  <c r="L62" i="11"/>
  <c r="M62" i="11"/>
  <c r="N62" i="11"/>
  <c r="I63" i="11"/>
  <c r="J63" i="11"/>
  <c r="K63" i="11"/>
  <c r="L63" i="11"/>
  <c r="M63" i="11"/>
  <c r="N63" i="11"/>
  <c r="I64" i="11"/>
  <c r="J64" i="11"/>
  <c r="K64" i="11"/>
  <c r="L64" i="11"/>
  <c r="M64" i="11"/>
  <c r="N64" i="11"/>
  <c r="I65" i="11"/>
  <c r="J65" i="11"/>
  <c r="K65" i="11"/>
  <c r="L65" i="11"/>
  <c r="M65" i="11"/>
  <c r="N65" i="11"/>
  <c r="I66" i="11"/>
  <c r="J66" i="11"/>
  <c r="K66" i="11"/>
  <c r="L66" i="11"/>
  <c r="M66" i="11"/>
  <c r="N66" i="11"/>
  <c r="I67" i="11"/>
  <c r="J67" i="11"/>
  <c r="K67" i="11"/>
  <c r="L67" i="11"/>
  <c r="M67" i="11"/>
  <c r="N67" i="11"/>
  <c r="I68" i="11"/>
  <c r="J68" i="11"/>
  <c r="K68" i="11"/>
  <c r="L68" i="11"/>
  <c r="M68" i="11"/>
  <c r="N68" i="11"/>
  <c r="I69" i="11"/>
  <c r="J69" i="11"/>
  <c r="K69" i="11"/>
  <c r="L69" i="11"/>
  <c r="M69" i="11"/>
  <c r="N69" i="11"/>
  <c r="I70" i="11"/>
  <c r="J70" i="11"/>
  <c r="K70" i="11"/>
  <c r="L70" i="11"/>
  <c r="M70" i="11"/>
  <c r="N70" i="11"/>
  <c r="I71" i="11"/>
  <c r="J71" i="11"/>
  <c r="K71" i="11"/>
  <c r="L71" i="11"/>
  <c r="M71" i="11"/>
  <c r="N71" i="11"/>
  <c r="I72" i="11"/>
  <c r="J72" i="11"/>
  <c r="K72" i="11"/>
  <c r="L72" i="11"/>
  <c r="M72" i="11"/>
  <c r="N72" i="11"/>
  <c r="I73" i="11"/>
  <c r="J73" i="11"/>
  <c r="K73" i="11"/>
  <c r="L73" i="11"/>
  <c r="M73" i="11"/>
  <c r="N73" i="11"/>
  <c r="I74" i="11"/>
  <c r="J74" i="11"/>
  <c r="K74" i="11"/>
  <c r="L74" i="11"/>
  <c r="M74" i="11"/>
  <c r="N74" i="11"/>
  <c r="I75" i="11"/>
  <c r="J75" i="11"/>
  <c r="K75" i="11"/>
  <c r="L75" i="11"/>
  <c r="M75" i="11"/>
  <c r="N75" i="11"/>
  <c r="I76" i="11"/>
  <c r="J76" i="11"/>
  <c r="K76" i="11"/>
  <c r="L76" i="11"/>
  <c r="M76" i="11"/>
  <c r="N76" i="11"/>
  <c r="I77" i="11"/>
  <c r="J77" i="11"/>
  <c r="K77" i="11"/>
  <c r="L77" i="11"/>
  <c r="M77" i="11"/>
  <c r="N77" i="11"/>
  <c r="I78" i="11"/>
  <c r="J78" i="11"/>
  <c r="K78" i="11"/>
  <c r="L78" i="11"/>
  <c r="M78" i="11"/>
  <c r="N78" i="11"/>
  <c r="I79" i="11"/>
  <c r="J79" i="11"/>
  <c r="K79" i="11"/>
  <c r="L79" i="11"/>
  <c r="M79" i="11"/>
  <c r="N79" i="11"/>
  <c r="I80" i="11"/>
  <c r="J80" i="11"/>
  <c r="K80" i="11"/>
  <c r="L80" i="11"/>
  <c r="M80" i="11"/>
  <c r="N80" i="11"/>
  <c r="I81" i="11"/>
  <c r="J81" i="11"/>
  <c r="K81" i="11"/>
  <c r="L81" i="11"/>
  <c r="M81" i="11"/>
  <c r="N81" i="11"/>
  <c r="I82" i="11"/>
  <c r="J82" i="11"/>
  <c r="K82" i="11"/>
  <c r="L82" i="11"/>
  <c r="M82" i="11"/>
  <c r="N82" i="11"/>
  <c r="I83" i="11"/>
  <c r="J83" i="11"/>
  <c r="K83" i="11"/>
  <c r="L83" i="11"/>
  <c r="M83" i="11"/>
  <c r="N83" i="11"/>
  <c r="I84" i="11"/>
  <c r="J84" i="11"/>
  <c r="K84" i="11"/>
  <c r="L84" i="11"/>
  <c r="M84" i="11"/>
  <c r="N84" i="11"/>
  <c r="I85" i="11"/>
  <c r="J85" i="11"/>
  <c r="K85" i="11"/>
  <c r="L85" i="11"/>
  <c r="M85" i="11"/>
  <c r="N85" i="11"/>
  <c r="I86" i="11"/>
  <c r="J86" i="11"/>
  <c r="K86" i="11"/>
  <c r="L86" i="11"/>
  <c r="M86" i="11"/>
  <c r="N86" i="11"/>
  <c r="I87" i="11"/>
  <c r="J87" i="11"/>
  <c r="K87" i="11"/>
  <c r="L87" i="11"/>
  <c r="M87" i="11"/>
  <c r="N87" i="11"/>
  <c r="I88" i="11"/>
  <c r="J88" i="11"/>
  <c r="K88" i="11"/>
  <c r="L88" i="11"/>
  <c r="M88" i="11"/>
  <c r="N88" i="11"/>
  <c r="I89" i="11"/>
  <c r="J89" i="11"/>
  <c r="K89" i="11"/>
  <c r="L89" i="11"/>
  <c r="M89" i="11"/>
  <c r="N89" i="11"/>
  <c r="I90" i="11"/>
  <c r="J90" i="11"/>
  <c r="K90" i="11"/>
  <c r="L90" i="11"/>
  <c r="M90" i="11"/>
  <c r="N90" i="11"/>
  <c r="I91" i="11"/>
  <c r="J91" i="11"/>
  <c r="K91" i="11"/>
  <c r="L91" i="11"/>
  <c r="M91" i="11"/>
  <c r="N91" i="11"/>
  <c r="I92" i="11"/>
  <c r="J92" i="11"/>
  <c r="K92" i="11"/>
  <c r="L92" i="11"/>
  <c r="M92" i="11"/>
  <c r="N92" i="11"/>
  <c r="I93" i="11"/>
  <c r="J93" i="11"/>
  <c r="K93" i="11"/>
  <c r="L93" i="11"/>
  <c r="M93" i="11"/>
  <c r="N93" i="11"/>
  <c r="I94" i="11"/>
  <c r="J94" i="11"/>
  <c r="K94" i="11"/>
  <c r="L94" i="11"/>
  <c r="M94" i="11"/>
  <c r="N94" i="11"/>
  <c r="I95" i="11"/>
  <c r="J95" i="11"/>
  <c r="K95" i="11"/>
  <c r="L95" i="11"/>
  <c r="M95" i="11"/>
  <c r="N95" i="11"/>
  <c r="I96" i="11"/>
  <c r="J96" i="11"/>
  <c r="K96" i="11"/>
  <c r="L96" i="11"/>
  <c r="M96" i="11"/>
  <c r="N96" i="11"/>
  <c r="I97" i="11"/>
  <c r="J97" i="11"/>
  <c r="K97" i="11"/>
  <c r="L97" i="11"/>
  <c r="M97" i="11"/>
  <c r="N97" i="11"/>
  <c r="I98" i="11"/>
  <c r="J98" i="11"/>
  <c r="K98" i="11"/>
  <c r="L98" i="11"/>
  <c r="M98" i="11"/>
  <c r="N98" i="11"/>
  <c r="I99" i="11"/>
  <c r="J99" i="11"/>
  <c r="K99" i="11"/>
  <c r="L99" i="11"/>
  <c r="M99" i="11"/>
  <c r="N99" i="11"/>
  <c r="I100" i="11"/>
  <c r="J100" i="11"/>
  <c r="K100" i="11"/>
  <c r="L100" i="11"/>
  <c r="M100" i="11"/>
  <c r="N100" i="11"/>
  <c r="I101" i="11"/>
  <c r="J101" i="11"/>
  <c r="K101" i="11"/>
  <c r="L101" i="11"/>
  <c r="M101" i="11"/>
  <c r="N101" i="11"/>
  <c r="I102" i="11"/>
  <c r="J102" i="11"/>
  <c r="K102" i="11"/>
  <c r="L102" i="11"/>
  <c r="M102" i="11"/>
  <c r="N102" i="11"/>
  <c r="I103" i="11"/>
  <c r="J103" i="11"/>
  <c r="K103" i="11"/>
  <c r="L103" i="11"/>
  <c r="M103" i="11"/>
  <c r="N103" i="11"/>
  <c r="I104" i="11"/>
  <c r="J104" i="11"/>
  <c r="K104" i="11"/>
  <c r="L104" i="11"/>
  <c r="M104" i="11"/>
  <c r="N104" i="11"/>
  <c r="I105" i="11"/>
  <c r="J105" i="11"/>
  <c r="K105" i="11"/>
  <c r="L105" i="11"/>
  <c r="M105" i="11"/>
  <c r="N105" i="11"/>
  <c r="I106" i="11"/>
  <c r="J106" i="11"/>
  <c r="K106" i="11"/>
  <c r="L106" i="11"/>
  <c r="M106" i="11"/>
  <c r="N106" i="11"/>
  <c r="I107" i="11"/>
  <c r="J107" i="11"/>
  <c r="K107" i="11"/>
  <c r="L107" i="11"/>
  <c r="M107" i="11"/>
  <c r="N107" i="11"/>
  <c r="I108" i="11"/>
  <c r="J108" i="11"/>
  <c r="K108" i="11"/>
  <c r="L108" i="11"/>
  <c r="M108" i="11"/>
  <c r="N108" i="11"/>
  <c r="J9" i="11"/>
  <c r="K9" i="11"/>
  <c r="L9" i="11"/>
  <c r="M9" i="11"/>
  <c r="N9" i="11"/>
  <c r="I9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F9" i="11"/>
  <c r="N15" i="9" l="1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4" i="9"/>
  <c r="F10" i="9"/>
  <c r="G5" i="9"/>
  <c r="F5" i="9"/>
  <c r="F4" i="9"/>
  <c r="G4" i="9"/>
  <c r="C10" i="9"/>
  <c r="G10" i="9"/>
  <c r="I21" i="8" l="1"/>
  <c r="I20" i="8"/>
  <c r="F19" i="8"/>
  <c r="F20" i="8"/>
  <c r="F21" i="8"/>
  <c r="F22" i="8"/>
  <c r="F23" i="8"/>
  <c r="F24" i="8"/>
  <c r="F25" i="8"/>
  <c r="F26" i="8"/>
  <c r="F27" i="8"/>
  <c r="F13" i="8"/>
  <c r="F14" i="8"/>
  <c r="F15" i="8"/>
  <c r="F16" i="8"/>
  <c r="F17" i="8"/>
  <c r="F18" i="8"/>
  <c r="F12" i="8"/>
  <c r="G6" i="8"/>
  <c r="G4" i="8"/>
  <c r="G5" i="8"/>
  <c r="C6" i="8"/>
  <c r="D6" i="8"/>
  <c r="J35" i="8"/>
  <c r="K35" i="8"/>
  <c r="L35" i="8"/>
  <c r="O35" i="8"/>
  <c r="P35" i="8"/>
  <c r="Q35" i="8"/>
  <c r="J36" i="8"/>
  <c r="J39" i="8" s="1"/>
  <c r="K36" i="8"/>
  <c r="L36" i="8"/>
  <c r="O36" i="8"/>
  <c r="P36" i="8"/>
  <c r="Q36" i="8"/>
  <c r="J37" i="8"/>
  <c r="K37" i="8"/>
  <c r="L37" i="8"/>
  <c r="O37" i="8"/>
  <c r="P37" i="8"/>
  <c r="Q37" i="8"/>
  <c r="J38" i="8"/>
  <c r="K38" i="8"/>
  <c r="P38" i="8"/>
  <c r="Q38" i="8"/>
  <c r="L39" i="8"/>
  <c r="O39" i="8"/>
  <c r="J42" i="8"/>
  <c r="K42" i="8"/>
  <c r="L42" i="8"/>
  <c r="O42" i="8"/>
  <c r="P42" i="8"/>
  <c r="Q42" i="8"/>
  <c r="J43" i="8"/>
  <c r="K43" i="8"/>
  <c r="L43" i="8"/>
  <c r="O43" i="8"/>
  <c r="P43" i="8"/>
  <c r="Q43" i="8"/>
  <c r="J44" i="8"/>
  <c r="K44" i="8"/>
  <c r="L44" i="8"/>
  <c r="O44" i="8"/>
  <c r="P44" i="8"/>
  <c r="Q44" i="8"/>
  <c r="J45" i="8"/>
  <c r="K45" i="8"/>
  <c r="L45" i="8"/>
  <c r="O45" i="8"/>
  <c r="P45" i="8"/>
  <c r="Q45" i="8"/>
  <c r="J46" i="8"/>
  <c r="K46" i="8"/>
  <c r="L46" i="8"/>
  <c r="O46" i="8"/>
  <c r="P46" i="8"/>
  <c r="Q46" i="8"/>
  <c r="K39" i="8" l="1"/>
  <c r="L38" i="8"/>
  <c r="Q39" i="8"/>
  <c r="O38" i="8"/>
  <c r="P39" i="8"/>
  <c r="D8" i="6"/>
  <c r="D7" i="6"/>
  <c r="C7" i="6"/>
  <c r="C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0" authorId="0" shapeId="0" xr:uid="{00000000-0006-0000-0000-000001000000}">
      <text>
        <r>
          <rPr>
            <sz val="9"/>
            <color indexed="81"/>
            <rFont val="Tahoma"/>
            <family val="2"/>
          </rPr>
          <t>Obtener crecimiento porcentual entre 2016 y 2017 y luego poner un código de colores con flechas verde, amarilla, y roja. Mostrar tanto el ícono como el número.</t>
        </r>
      </text>
    </comment>
    <comment ref="G10" authorId="0" shapeId="0" xr:uid="{00000000-0006-0000-0000-000002000000}">
      <text>
        <r>
          <rPr>
            <sz val="9"/>
            <color indexed="81"/>
            <rFont val="Tahoma"/>
            <family val="2"/>
          </rPr>
          <t>Formular si la meta se cumplió y rellenar la celda de color verde (no semáforo)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>Formular si la meta se cumplió y rellenar la celda de color azul (no semáforo)</t>
        </r>
      </text>
    </comment>
    <comment ref="I10" authorId="0" shapeId="0" xr:uid="{00000000-0006-0000-0000-000004000000}">
      <text>
        <r>
          <rPr>
            <sz val="9"/>
            <color indexed="81"/>
            <rFont val="Tahoma"/>
            <family val="2"/>
          </rPr>
          <t>Poner un semáforo que indque que se llegó a la meta o no. Verde = mayor a meta // Amarillo = meta // Rojo = menor a meta</t>
        </r>
      </text>
    </comment>
  </commentList>
</comments>
</file>

<file path=xl/sharedStrings.xml><?xml version="1.0" encoding="utf-8"?>
<sst xmlns="http://schemas.openxmlformats.org/spreadsheetml/2006/main" count="4008" uniqueCount="408">
  <si>
    <t>OTRO PAÍS DEL MUNDO</t>
  </si>
  <si>
    <t>VENEZUELA</t>
  </si>
  <si>
    <t>URUGUAY</t>
  </si>
  <si>
    <t>PERU</t>
  </si>
  <si>
    <t>PARAGUAY</t>
  </si>
  <si>
    <t>COLOMBIA</t>
  </si>
  <si>
    <t>Más de 5</t>
  </si>
  <si>
    <t>CHILE</t>
  </si>
  <si>
    <t>Educación</t>
  </si>
  <si>
    <t>ECUADOR</t>
  </si>
  <si>
    <t>Construcción</t>
  </si>
  <si>
    <t>BRASIL</t>
  </si>
  <si>
    <t>Conocimiento</t>
  </si>
  <si>
    <t>Agroindustrial</t>
  </si>
  <si>
    <t>NO</t>
  </si>
  <si>
    <t>BOLIVIA</t>
  </si>
  <si>
    <t>Inversión</t>
  </si>
  <si>
    <t>Sector Real</t>
  </si>
  <si>
    <t>SI</t>
  </si>
  <si>
    <t>ARGENTINA</t>
  </si>
  <si>
    <t>Trabajo</t>
  </si>
  <si>
    <t>Tecnología</t>
  </si>
  <si>
    <t>Conoce</t>
  </si>
  <si>
    <t>Países</t>
  </si>
  <si>
    <t>Intención</t>
  </si>
  <si>
    <t>Sector</t>
  </si>
  <si>
    <t>Días estadía</t>
  </si>
  <si>
    <t>(lista de países)</t>
  </si>
  <si>
    <t>País de orígen</t>
  </si>
  <si>
    <t>(SI / NO)</t>
  </si>
  <si>
    <t>Conoce algún proyecto o no</t>
  </si>
  <si>
    <t>(Trabajo, inversión, conocimiento)</t>
  </si>
  <si>
    <t>Intención frente a los proyectos</t>
  </si>
  <si>
    <t>(Tecnología, Sector Real, Agroindustrial, Construcción, Educación)</t>
  </si>
  <si>
    <t>Sector de interés</t>
  </si>
  <si>
    <t>(1, 2, 3, 4, 5, más de 5)</t>
  </si>
  <si>
    <t>Días que se quedará en el país</t>
  </si>
  <si>
    <t>(Pesos colombiano - COP)</t>
  </si>
  <si>
    <t>Monto que desea invertir</t>
  </si>
  <si>
    <t>(Texto)</t>
  </si>
  <si>
    <t>felipe@gmail.com</t>
  </si>
  <si>
    <t>Correo</t>
  </si>
  <si>
    <t>Felipe Guzmán</t>
  </si>
  <si>
    <t>Nombre</t>
  </si>
  <si>
    <t>Información de apoyo</t>
  </si>
  <si>
    <t>Formato de inscripción</t>
  </si>
  <si>
    <t>Otro tipo</t>
  </si>
  <si>
    <t>Socio capitalista</t>
  </si>
  <si>
    <t>Ofreciendo trabajo</t>
  </si>
  <si>
    <t>Académico</t>
  </si>
  <si>
    <t>Socio de proyecto</t>
  </si>
  <si>
    <t>Buscando trabajo</t>
  </si>
  <si>
    <t>Nivel 2</t>
  </si>
  <si>
    <t>Nivel 1</t>
  </si>
  <si>
    <t>Colombia</t>
  </si>
  <si>
    <t>No</t>
  </si>
  <si>
    <t>Detalle inversión</t>
  </si>
  <si>
    <t>felipeguzmanbotero@gmail.com</t>
  </si>
  <si>
    <t>GABRIEL</t>
  </si>
  <si>
    <t>DARIO</t>
  </si>
  <si>
    <t>DOMINGO</t>
  </si>
  <si>
    <t>TOMAS</t>
  </si>
  <si>
    <t>JULIAN</t>
  </si>
  <si>
    <t>LUIS</t>
  </si>
  <si>
    <t>LUCAS</t>
  </si>
  <si>
    <t>ARTURO</t>
  </si>
  <si>
    <t>JOSE</t>
  </si>
  <si>
    <t>GERMAN</t>
  </si>
  <si>
    <t>ANGEL</t>
  </si>
  <si>
    <t>ANDRES</t>
  </si>
  <si>
    <t>JOEL</t>
  </si>
  <si>
    <t>MARIANO</t>
  </si>
  <si>
    <t>MARC</t>
  </si>
  <si>
    <t>MOHAMED</t>
  </si>
  <si>
    <t>CESAR</t>
  </si>
  <si>
    <t>JULIO</t>
  </si>
  <si>
    <t>ALFONSO</t>
  </si>
  <si>
    <t>JESUS</t>
  </si>
  <si>
    <t>GONZALO</t>
  </si>
  <si>
    <t>IGNACIO</t>
  </si>
  <si>
    <t>ALEX</t>
  </si>
  <si>
    <t>RAFAEL</t>
  </si>
  <si>
    <t>MARIO</t>
  </si>
  <si>
    <t>ALVARO</t>
  </si>
  <si>
    <t>VICENTE</t>
  </si>
  <si>
    <t>CARLOS</t>
  </si>
  <si>
    <t>JONATHAN</t>
  </si>
  <si>
    <t>SANTIAGO</t>
  </si>
  <si>
    <t>LORENZO</t>
  </si>
  <si>
    <t>MANUEL</t>
  </si>
  <si>
    <t>AGUSTIN</t>
  </si>
  <si>
    <t>RODRIGO</t>
  </si>
  <si>
    <t>JOAQUIN</t>
  </si>
  <si>
    <t>PABLO</t>
  </si>
  <si>
    <t>BORJA</t>
  </si>
  <si>
    <t>GREGORIO</t>
  </si>
  <si>
    <t>DANIEL</t>
  </si>
  <si>
    <t>ADRIAN</t>
  </si>
  <si>
    <t>MARCOS</t>
  </si>
  <si>
    <t>ESTEBAN</t>
  </si>
  <si>
    <t>JAVIER</t>
  </si>
  <si>
    <t>MARCO</t>
  </si>
  <si>
    <t>ERNESTO</t>
  </si>
  <si>
    <t>HECTOR</t>
  </si>
  <si>
    <t>JAIME</t>
  </si>
  <si>
    <t>ALEXANDER</t>
  </si>
  <si>
    <t>IVAN</t>
  </si>
  <si>
    <t>JUAN</t>
  </si>
  <si>
    <t>OSCAR</t>
  </si>
  <si>
    <t>ALFREDO</t>
  </si>
  <si>
    <t>SALVADOR</t>
  </si>
  <si>
    <t>DAVID</t>
  </si>
  <si>
    <t>CRISTIAN</t>
  </si>
  <si>
    <t>MATEO</t>
  </si>
  <si>
    <t>ALEJANDRO</t>
  </si>
  <si>
    <t>ISMAEL</t>
  </si>
  <si>
    <t>FELIPE</t>
  </si>
  <si>
    <t>NICOLAS</t>
  </si>
  <si>
    <t>CRISTOBAL</t>
  </si>
  <si>
    <t>MARIA MÓNICA</t>
  </si>
  <si>
    <t>JORDI</t>
  </si>
  <si>
    <t>VICTOR</t>
  </si>
  <si>
    <t>FELIX</t>
  </si>
  <si>
    <t>MARIA</t>
  </si>
  <si>
    <t>HUGO</t>
  </si>
  <si>
    <t>RAMON</t>
  </si>
  <si>
    <t>JORGE</t>
  </si>
  <si>
    <t>ALBERT</t>
  </si>
  <si>
    <t>PEDRO</t>
  </si>
  <si>
    <t>DIEGO</t>
  </si>
  <si>
    <t>ENRIQUE</t>
  </si>
  <si>
    <t>SAMUEL</t>
  </si>
  <si>
    <t>SEBASTIAN</t>
  </si>
  <si>
    <t>EUGENIO</t>
  </si>
  <si>
    <t>SERGIO</t>
  </si>
  <si>
    <t>JOAN</t>
  </si>
  <si>
    <t>LEONEL</t>
  </si>
  <si>
    <t>EMILIO</t>
  </si>
  <si>
    <t>ROBERTO</t>
  </si>
  <si>
    <t>JUAN PABLO</t>
  </si>
  <si>
    <t>ANDRÉS</t>
  </si>
  <si>
    <t>MARTIN</t>
  </si>
  <si>
    <t>FRANCISCO</t>
  </si>
  <si>
    <t>RICARDO</t>
  </si>
  <si>
    <t>RUBEN</t>
  </si>
  <si>
    <t>ANTONIO</t>
  </si>
  <si>
    <t>ISAAC</t>
  </si>
  <si>
    <t>EDUARDO</t>
  </si>
  <si>
    <t>ADOLFO</t>
  </si>
  <si>
    <t>RAUL</t>
  </si>
  <si>
    <t>MIGUEL</t>
  </si>
  <si>
    <t>NORA</t>
  </si>
  <si>
    <t>ALBERTO</t>
  </si>
  <si>
    <t>CHRISTIAN</t>
  </si>
  <si>
    <t>FERNANDO</t>
  </si>
  <si>
    <t>JOSEP</t>
  </si>
  <si>
    <t>GUILLERMO</t>
  </si>
  <si>
    <t>VALENTINA</t>
  </si>
  <si>
    <t>Curso Platzi</t>
  </si>
  <si>
    <t>0001123123,Curso Platzi,2018</t>
  </si>
  <si>
    <t>0001,Curso Platzi,2018</t>
  </si>
  <si>
    <t>.</t>
  </si>
  <si>
    <t>Delimitado</t>
  </si>
  <si>
    <t>Separar texto en columnas - Fijo</t>
  </si>
  <si>
    <t>PÉREZ</t>
  </si>
  <si>
    <t>APELLIDO</t>
  </si>
  <si>
    <t>NOMBRE</t>
  </si>
  <si>
    <t>Unión de texto</t>
  </si>
  <si>
    <t>Inversión real 2016</t>
  </si>
  <si>
    <t>Inversión real 2017</t>
  </si>
  <si>
    <t>Inversión real 2018</t>
  </si>
  <si>
    <t>Expectativa inversión 2018</t>
  </si>
  <si>
    <t>Volver arriba con hipervínculo</t>
  </si>
  <si>
    <t>FILAS FIJAS</t>
  </si>
  <si>
    <t>FIJO TODO</t>
  </si>
  <si>
    <t>COLUMNAS
FIJAS</t>
  </si>
  <si>
    <t>SIN FIJAR NADA</t>
  </si>
  <si>
    <t>Fijación de Datos</t>
  </si>
  <si>
    <t>Lorena</t>
  </si>
  <si>
    <t>Natalia</t>
  </si>
  <si>
    <t>Catalina</t>
  </si>
  <si>
    <t>César</t>
  </si>
  <si>
    <t>María</t>
  </si>
  <si>
    <t>Marcela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</si>
  <si>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Cuál es el promedio de los estudiantes (Puntaje Final)</t>
    </r>
  </si>
  <si>
    <t>Orlando</t>
  </si>
  <si>
    <r>
      <rPr>
        <b/>
        <sz val="11"/>
        <color theme="4"/>
        <rFont val="Calibri"/>
        <family val="2"/>
        <scheme val="minor"/>
      </rPr>
      <t>R.</t>
    </r>
    <r>
      <rPr>
        <sz val="11"/>
        <color theme="1"/>
        <rFont val="Calibri"/>
        <family val="2"/>
        <scheme val="minor"/>
      </rPr>
      <t xml:space="preserve"> Cuantos estudiantes tiene la tabla (con fórmula)</t>
    </r>
  </si>
  <si>
    <t>Felipe</t>
  </si>
  <si>
    <t>Obtener Puntaje Final de cada estudiante (cada elemento tiene una equivalencia)</t>
  </si>
  <si>
    <t>Reto
(pausa)</t>
  </si>
  <si>
    <t>Luisa</t>
  </si>
  <si>
    <t>Mónica</t>
  </si>
  <si>
    <t>Laura</t>
  </si>
  <si>
    <t>Mateo</t>
  </si>
  <si>
    <t>¿Cómo fijar datos adecuadamente?</t>
  </si>
  <si>
    <t>Diego</t>
  </si>
  <si>
    <t>Juan</t>
  </si>
  <si>
    <t>Pedro</t>
  </si>
  <si>
    <t>Peso porcentual</t>
  </si>
  <si>
    <t>Puntaje Final</t>
  </si>
  <si>
    <t>Parcial final</t>
  </si>
  <si>
    <t>Parcial 1</t>
  </si>
  <si>
    <t>Quiz</t>
  </si>
  <si>
    <t>Estudiante</t>
  </si>
  <si>
    <t>Puntaje del semestre - Clase de Excel</t>
  </si>
  <si>
    <t>Agregado</t>
  </si>
  <si>
    <t>Proyectos</t>
  </si>
  <si>
    <t>Feria</t>
  </si>
  <si>
    <t>Cantidad</t>
  </si>
  <si>
    <t>Tipo</t>
  </si>
  <si>
    <t>¿Cuál es la calificación promedio? Teniendo en cuenta que la feria tiene una ponderación del 70% y la de proyectos un 30%.</t>
  </si>
  <si>
    <t>Hola</t>
  </si>
  <si>
    <t>ADRIAN@gmail.com</t>
  </si>
  <si>
    <t>SALVADOR@gmail.com</t>
  </si>
  <si>
    <t>JAIME@gmail.com</t>
  </si>
  <si>
    <t>ISMAEL@gmail.com</t>
  </si>
  <si>
    <t>DIEGO@gmail.com</t>
  </si>
  <si>
    <t>DARIO@gmail.com</t>
  </si>
  <si>
    <t>ALFREDO@gmail.com</t>
  </si>
  <si>
    <t>VICTOR@gmail.com</t>
  </si>
  <si>
    <t>ENRIQUE@gmail.com</t>
  </si>
  <si>
    <t>PEDRO@gmail.com</t>
  </si>
  <si>
    <t>LUCAS@gmail.com</t>
  </si>
  <si>
    <t>SANTIAGO@gmail.com</t>
  </si>
  <si>
    <t>ALEJANDRO@gmail.com</t>
  </si>
  <si>
    <t>FERNANDO@gmail.com</t>
  </si>
  <si>
    <t>MARTIN@gmail.com</t>
  </si>
  <si>
    <t>GABRIEL@gmail.com</t>
  </si>
  <si>
    <t>IGNACIO@gmail.com</t>
  </si>
  <si>
    <t>MARIA MÓNICA@gmail.com</t>
  </si>
  <si>
    <t>JULIO@gmail.com</t>
  </si>
  <si>
    <t>JORGE@gmail.com</t>
  </si>
  <si>
    <t>JESUS@gmail.com</t>
  </si>
  <si>
    <t>RODRIGO@gmail.com</t>
  </si>
  <si>
    <t>CRISTOBAL@gmail.com</t>
  </si>
  <si>
    <t>JULIAN@gmail.com</t>
  </si>
  <si>
    <t>MATEO@gmail.com</t>
  </si>
  <si>
    <t>CHRISTIAN@gmail.com</t>
  </si>
  <si>
    <t>GUILLERMO@gmail.com</t>
  </si>
  <si>
    <t>ALFONSO@gmail.com</t>
  </si>
  <si>
    <t>JOAN@gmail.com</t>
  </si>
  <si>
    <t>GREGORIO@gmail.com</t>
  </si>
  <si>
    <t>RAMON@gmail.com</t>
  </si>
  <si>
    <t>SERGIO@gmail.com</t>
  </si>
  <si>
    <t>MARCO@gmail.com</t>
  </si>
  <si>
    <t>MOHAMED@gmail.com</t>
  </si>
  <si>
    <t>SEBASTIAN@gmail.com</t>
  </si>
  <si>
    <t>RUBEN@gmail.com</t>
  </si>
  <si>
    <t>ALBERTO@gmail.com</t>
  </si>
  <si>
    <t>RICARDO@gmail.com</t>
  </si>
  <si>
    <t>HECTOR@gmail.com</t>
  </si>
  <si>
    <t>NICOLAS@gmail.com</t>
  </si>
  <si>
    <t>DOMINGO@gmail.com</t>
  </si>
  <si>
    <t>JAVIER@gmail.com</t>
  </si>
  <si>
    <t>CRISTIAN@gmail.com</t>
  </si>
  <si>
    <t>ANDRÉS@gmail.com</t>
  </si>
  <si>
    <t>NORA@gmail.com</t>
  </si>
  <si>
    <t>ANDRES@gmail.com</t>
  </si>
  <si>
    <t>SAMUEL@gmail.com</t>
  </si>
  <si>
    <t>IVAN@gmail.com</t>
  </si>
  <si>
    <t>ALEX@gmail.com</t>
  </si>
  <si>
    <t>RAUL@gmail.com</t>
  </si>
  <si>
    <t>BORJA@gmail.com</t>
  </si>
  <si>
    <t>ALEXANDER@gmail.com</t>
  </si>
  <si>
    <t>OSCAR@gmail.com</t>
  </si>
  <si>
    <t>MARIANO@gmail.com</t>
  </si>
  <si>
    <t>JOEL@gmail.com</t>
  </si>
  <si>
    <t>CARLOS@gmail.com</t>
  </si>
  <si>
    <t>ROBERTO@gmail.com</t>
  </si>
  <si>
    <t>MARC@gmail.com</t>
  </si>
  <si>
    <t>FRANCISCO@gmail.com</t>
  </si>
  <si>
    <t>JUAN PABLO@gmail.com</t>
  </si>
  <si>
    <t>AGUSTIN@gmail.com</t>
  </si>
  <si>
    <t>EMILIO@gmail.com</t>
  </si>
  <si>
    <t>ANTONIO@gmail.com</t>
  </si>
  <si>
    <t>GONZALO@gmail.com</t>
  </si>
  <si>
    <t>JUAN@gmail.com</t>
  </si>
  <si>
    <t>EUGENIO@gmail.com</t>
  </si>
  <si>
    <t>ARTURO@gmail.com</t>
  </si>
  <si>
    <t>MARIO@gmail.com</t>
  </si>
  <si>
    <t>MARCOS@gmail.com</t>
  </si>
  <si>
    <t>TOMAS@gmail.com</t>
  </si>
  <si>
    <t>RAFAEL@gmail.com</t>
  </si>
  <si>
    <t>ERNESTO@gmail.com</t>
  </si>
  <si>
    <t>ADOLFO@gmail.com</t>
  </si>
  <si>
    <t>ANGEL@gmail.com</t>
  </si>
  <si>
    <t>MARIA@gmail.com</t>
  </si>
  <si>
    <t>ISAAC@gmail.com</t>
  </si>
  <si>
    <t>LORENZO@gmail.com</t>
  </si>
  <si>
    <t>MANUEL@gmail.com</t>
  </si>
  <si>
    <t>PABLO@gmail.com</t>
  </si>
  <si>
    <t>FELIX@gmail.com</t>
  </si>
  <si>
    <t>JOSE@gmail.com</t>
  </si>
  <si>
    <t>FELIPE@gmail.com</t>
  </si>
  <si>
    <t>JONATHAN@gmail.com</t>
  </si>
  <si>
    <t>ESTEBAN@gmail.com</t>
  </si>
  <si>
    <t>JORDI@gmail.com</t>
  </si>
  <si>
    <t>LEONEL@gmail.com</t>
  </si>
  <si>
    <t>EDUARDO@gmail.com</t>
  </si>
  <si>
    <t>JOSEP@gmail.com</t>
  </si>
  <si>
    <t>DANIEL@gmail.com</t>
  </si>
  <si>
    <t>LUIS@gmail.com</t>
  </si>
  <si>
    <t>ALVARO@gmail.com</t>
  </si>
  <si>
    <t>VICENTE@gmail.com</t>
  </si>
  <si>
    <t>MIGUEL@gmail.com</t>
  </si>
  <si>
    <t>DAVID@gmail.com</t>
  </si>
  <si>
    <t>GERMAN@gmail.com</t>
  </si>
  <si>
    <t>VALENTINA@gmail.com</t>
  </si>
  <si>
    <t>HUGO@gmail.com</t>
  </si>
  <si>
    <t>CESAR@gmail.com</t>
  </si>
  <si>
    <t>JOAQUIN@gmail.com</t>
  </si>
  <si>
    <t>ALBERT@gmail.com</t>
  </si>
  <si>
    <t>Calificación Proyectos (1-10)</t>
  </si>
  <si>
    <t>Calificación Feria (1-10)</t>
  </si>
  <si>
    <t>Mail</t>
  </si>
  <si>
    <t>BUSCARV con # de columna FORMULADA</t>
  </si>
  <si>
    <t>Ventas</t>
  </si>
  <si>
    <t>Gerente</t>
  </si>
  <si>
    <t>BUSCAR V</t>
  </si>
  <si>
    <t>BUSCARV con # de columna DIGITADA</t>
  </si>
  <si>
    <t>BUSCARV con # de columna - DIGITADA</t>
  </si>
  <si>
    <r>
      <rPr>
        <b/>
        <sz val="11"/>
        <color theme="1"/>
        <rFont val="Calibri"/>
        <family val="2"/>
        <scheme val="minor"/>
      </rPr>
      <t>Pregunta</t>
    </r>
    <r>
      <rPr>
        <sz val="11"/>
        <color theme="1"/>
        <rFont val="Calibri"/>
        <family val="2"/>
        <scheme val="minor"/>
      </rPr>
      <t>: ¿En qué casos crees que es útil mezclar estas fórmulas?</t>
    </r>
  </si>
  <si>
    <t>Utilidad</t>
  </si>
  <si>
    <t>Costos</t>
  </si>
  <si>
    <t>Marzo</t>
  </si>
  <si>
    <t>Febrero</t>
  </si>
  <si>
    <t>Enero</t>
  </si>
  <si>
    <t>BUSCAR H &amp; BUSCAR V</t>
  </si>
  <si>
    <t>Mes</t>
  </si>
  <si>
    <t>BUSCAR H - con # de fila FORMULADA</t>
  </si>
  <si>
    <t>BUSCAR H - con # de fila DIGITADA</t>
  </si>
  <si>
    <t>marzo</t>
  </si>
  <si>
    <t>J</t>
  </si>
  <si>
    <t>K</t>
  </si>
  <si>
    <t>L</t>
  </si>
  <si>
    <t>Platzi</t>
  </si>
  <si>
    <t>Excel</t>
  </si>
  <si>
    <t>Otro</t>
  </si>
  <si>
    <t>Inversion</t>
  </si>
  <si>
    <t>Colombiano &lt;10M</t>
  </si>
  <si>
    <t>Inversionista &gt;10M</t>
  </si>
  <si>
    <t>Formular: Si es colombiano y la inversión del 2017 es menor a 10M, escribir omitir (y resaltarla después de color rojo). Sino, dejar vacío y sin color.</t>
  </si>
  <si>
    <t>Resaltar de color verde los números que están por encima del promedio</t>
  </si>
  <si>
    <t>Resaltar de color amarillo los inversionistas</t>
  </si>
  <si>
    <t>Reto</t>
  </si>
  <si>
    <t>Formular: si es inversionista y la inversión es mayor a 10 millones, entonces escribir en la celda "valioso" y resaltar de color verde.</t>
  </si>
  <si>
    <t>Resaltar de rojo las calificaciones que estén por debajo de 6</t>
  </si>
  <si>
    <t>Resaltar de color verde los países que digan Colombia</t>
  </si>
  <si>
    <t>Clase</t>
  </si>
  <si>
    <t>Andrés</t>
  </si>
  <si>
    <t>Alejandro</t>
  </si>
  <si>
    <t>Nora</t>
  </si>
  <si>
    <t>Pablo</t>
  </si>
  <si>
    <t>Pepe</t>
  </si>
  <si>
    <t>Edad</t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</si>
  <si>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mayores al promedio</t>
    </r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</si>
  <si>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3 menores</t>
    </r>
  </si>
  <si>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>: los 3 mayores</t>
    </r>
  </si>
  <si>
    <t>Texto que contiene..</t>
  </si>
  <si>
    <t>Igual</t>
  </si>
  <si>
    <t>* 10 - 20</t>
  </si>
  <si>
    <t>Entre</t>
  </si>
  <si>
    <t>Menor a</t>
  </si>
  <si>
    <t>Mayor a</t>
  </si>
  <si>
    <t>Descripción</t>
  </si>
  <si>
    <t>Condicional</t>
  </si>
  <si>
    <t>Formatos Condicionales</t>
  </si>
  <si>
    <t>2018 expecativa vs realidad</t>
  </si>
  <si>
    <t>Variación %</t>
  </si>
  <si>
    <t>3. Rellenar el nombre de color azul cuando la inversión en el 2016 haya sido mayor a 20M</t>
  </si>
  <si>
    <t>2. Formular un semáforo que indique si la inversión real de 2018 fue mayor (verde), igual (amarillo), o menor (rojo) que le expectativa de inversión 2018</t>
  </si>
  <si>
    <t>1. Calcular la variación porcentual entre el 2017  y el 2018 y dejar la celda acompañada con una flecha verde si aumentó, amarilla si fue igual o roja hacia abajo si disminuyó</t>
  </si>
  <si>
    <t>Semáforo</t>
  </si>
  <si>
    <t>Cumplimiento 2017</t>
  </si>
  <si>
    <t>Crecimiento</t>
  </si>
  <si>
    <t>Real 2016</t>
  </si>
  <si>
    <t>Real 2017</t>
  </si>
  <si>
    <t>Meta 2017</t>
  </si>
  <si>
    <t>Completar la siguiente tabla (celdas con cuadrante de color azul), de acuerdo a las instrucciones en los comentarios.</t>
  </si>
  <si>
    <t>SEMÁFOROS</t>
  </si>
  <si>
    <t>Pregunta: qué otras gráficas han utilizado les hayan sido de utilidad?</t>
  </si>
  <si>
    <t>Realidad 2018</t>
  </si>
  <si>
    <t>Expectativa 2018</t>
  </si>
  <si>
    <t>Inversión 2018</t>
  </si>
  <si>
    <t>Agrupador</t>
  </si>
  <si>
    <t>Función</t>
  </si>
  <si>
    <t>Row Labels</t>
  </si>
  <si>
    <t>Gráficas</t>
  </si>
  <si>
    <t>2. formular de tal forma que el sector y la intención frente a los proyectos se pueda cambiar y el resultado sea la inversión del 2016</t>
  </si>
  <si>
    <t>1. Con la tabla dinámica, organizarla en sector, intención frente a los proyectos // y los valores la inversión 2016</t>
  </si>
  <si>
    <t>Reto 12</t>
  </si>
  <si>
    <t>País de origen</t>
  </si>
  <si>
    <t>Formulación con tablas dinámicas</t>
  </si>
  <si>
    <t>Total general</t>
  </si>
  <si>
    <t>Suma de Inversión real 2016</t>
  </si>
  <si>
    <t>2. Si se venden 1.000 unidades, qué costo unitario se debe manejar para lograr una utilidad de 2.352.214</t>
  </si>
  <si>
    <t>1. Qué número de unidades se debe vender para tener una utilidad de 5.000.000?</t>
  </si>
  <si>
    <t>Costo unitario</t>
  </si>
  <si>
    <t>Precio unidad</t>
  </si>
  <si>
    <t>Unidades</t>
  </si>
  <si>
    <t>RETO</t>
  </si>
  <si>
    <t>¿Qué número debe estar acá para que el resultado de abajo sea 19456896458?</t>
  </si>
  <si>
    <t>¿Qué número debe estar acá para que el resultado de abajo sea 1829?</t>
  </si>
  <si>
    <t>¿Qué número debe estar acá para que el resultado de abajo sea 50?</t>
  </si>
  <si>
    <t>Resultado (fórmula)</t>
  </si>
  <si>
    <t>Número 2 (cambia)</t>
  </si>
  <si>
    <t>Número 1</t>
  </si>
  <si>
    <t>Buscar Objetivo (Goal Seek)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</si>
</sst>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* #,##0.0_-;\-* #,##0.0_-;_-* &quot;-&quot;??_-;_-@_-"/>
    <numFmt numFmtId="166" formatCode="_-* #,##0.0_-;\-* #,##0.0_-;_-* &quot;-&quot;_-;_-@_-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&quot;$&quot;#,##0.00"/>
    <numFmt numFmtId="170" formatCode="0.0"/>
    <numFmt numFmtId="171" formatCode="_-&quot;$&quot;\ * #,##0.00_-;\-&quot;$&quot;\ * #,##0.00_-;_-&quot;$&quot;\ * &quot;-&quot;??_-;_-@_-"/>
    <numFmt numFmtId="172" formatCode="_(&quot;$&quot;\ * #,##0_);_(&quot;$&quot;\ * \(#,##0\);_(&quot;$&quot;\ * &quot;-&quot;??_);_(@_)"/>
    <numFmt numFmtId="173" formatCode="_(* #,##0.00_);_(* \(#,##0.00\);_(* &quot;-&quot;??_);_(@_)"/>
    <numFmt numFmtId="174" formatCode="_(* #,##0_);_(* \(#,##0\);_(* &quot;-&quot;??_);_(@_)"/>
    <numFmt numFmtId="175" formatCode="_(&quot;$&quot;\ * #,##0.00_);_(&quot;$&quot;\ * \(#,##0.00\);_(&quot;$&quot;\ 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338D"/>
      <name val="Univers 45 Light"/>
    </font>
    <font>
      <sz val="11"/>
      <color rgb="FFFF0000"/>
      <name val="Calibri"/>
      <family val="2"/>
      <scheme val="minor"/>
    </font>
    <font>
      <b/>
      <sz val="11"/>
      <color rgb="FF00338D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8"/>
      <color rgb="FF00338D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14"/>
      <color rgb="FF00338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ck">
        <color theme="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4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4"/>
      </right>
      <top style="thick">
        <color theme="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ck">
        <color theme="4"/>
      </left>
      <right/>
      <top style="thick">
        <color theme="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5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1" fillId="4" borderId="1" xfId="3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wrapText="1"/>
    </xf>
    <xf numFmtId="164" fontId="0" fillId="0" borderId="0" xfId="7" applyFont="1" applyBorder="1"/>
    <xf numFmtId="164" fontId="0" fillId="0" borderId="1" xfId="7" applyFont="1" applyBorder="1" applyAlignment="1">
      <alignment vertical="center"/>
    </xf>
    <xf numFmtId="0" fontId="4" fillId="0" borderId="0" xfId="6" applyBorder="1"/>
    <xf numFmtId="0" fontId="4" fillId="0" borderId="1" xfId="6" applyBorder="1" applyAlignment="1">
      <alignment vertical="center"/>
    </xf>
    <xf numFmtId="0" fontId="3" fillId="5" borderId="1" xfId="8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2" fillId="6" borderId="1" xfId="4" applyFont="1" applyBorder="1"/>
    <xf numFmtId="0" fontId="2" fillId="6" borderId="1" xfId="4" applyFont="1" applyBorder="1" applyAlignment="1">
      <alignment horizontal="left"/>
    </xf>
    <xf numFmtId="0" fontId="2" fillId="3" borderId="1" xfId="2" applyFont="1" applyBorder="1"/>
    <xf numFmtId="0" fontId="1" fillId="4" borderId="1" xfId="3" applyBorder="1"/>
    <xf numFmtId="0" fontId="0" fillId="8" borderId="1" xfId="0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6" fillId="0" borderId="2" xfId="0" applyFont="1" applyBorder="1" applyAlignment="1">
      <alignment horizontal="left"/>
    </xf>
    <xf numFmtId="164" fontId="0" fillId="0" borderId="1" xfId="7" applyFont="1" applyFill="1" applyBorder="1" applyAlignment="1">
      <alignment vertical="center"/>
    </xf>
    <xf numFmtId="0" fontId="1" fillId="0" borderId="1" xfId="4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6"/>
    <xf numFmtId="9" fontId="1" fillId="0" borderId="0" xfId="10" applyFont="1"/>
    <xf numFmtId="165" fontId="0" fillId="8" borderId="1" xfId="11" applyNumberFormat="1" applyFont="1" applyFill="1" applyBorder="1"/>
    <xf numFmtId="0" fontId="0" fillId="0" borderId="5" xfId="0" applyBorder="1"/>
    <xf numFmtId="0" fontId="0" fillId="0" borderId="6" xfId="0" applyBorder="1"/>
    <xf numFmtId="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9" borderId="1" xfId="9" applyNumberFormat="1" applyFont="1" applyFill="1" applyBorder="1" applyAlignment="1">
      <alignment vertical="center"/>
    </xf>
    <xf numFmtId="166" fontId="0" fillId="0" borderId="0" xfId="0" applyNumberFormat="1"/>
    <xf numFmtId="0" fontId="2" fillId="0" borderId="1" xfId="0" applyFont="1" applyBorder="1"/>
    <xf numFmtId="166" fontId="0" fillId="0" borderId="1" xfId="9" applyNumberFormat="1" applyFont="1" applyFill="1" applyBorder="1" applyAlignment="1">
      <alignment vertical="center"/>
    </xf>
    <xf numFmtId="9" fontId="0" fillId="0" borderId="1" xfId="0" applyNumberFormat="1" applyBorder="1"/>
    <xf numFmtId="164" fontId="1" fillId="4" borderId="1" xfId="3" applyNumberFormat="1" applyBorder="1" applyAlignment="1">
      <alignment horizontal="center" vertical="center"/>
    </xf>
    <xf numFmtId="164" fontId="0" fillId="4" borderId="1" xfId="3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" fillId="0" borderId="1" xfId="4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0" fillId="10" borderId="1" xfId="7" applyFont="1" applyFill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168" fontId="0" fillId="0" borderId="1" xfId="12" applyNumberFormat="1" applyFont="1" applyBorder="1" applyAlignment="1">
      <alignment vertical="center"/>
    </xf>
    <xf numFmtId="164" fontId="0" fillId="8" borderId="1" xfId="7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9" fontId="0" fillId="0" borderId="1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4" borderId="0" xfId="0" applyFill="1"/>
    <xf numFmtId="0" fontId="0" fillId="10" borderId="1" xfId="0" applyFill="1" applyBorder="1"/>
    <xf numFmtId="0" fontId="8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169" fontId="0" fillId="0" borderId="0" xfId="0" applyNumberFormat="1"/>
    <xf numFmtId="0" fontId="2" fillId="0" borderId="1" xfId="0" applyFont="1" applyBorder="1" applyAlignment="1">
      <alignment horizontal="center"/>
    </xf>
    <xf numFmtId="0" fontId="1" fillId="10" borderId="1" xfId="4" applyFill="1" applyBorder="1"/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170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2" fillId="16" borderId="1" xfId="0" applyFont="1" applyFill="1" applyBorder="1" applyAlignment="1">
      <alignment horizontal="center" vertical="center" wrapText="1"/>
    </xf>
    <xf numFmtId="0" fontId="12" fillId="0" borderId="0" xfId="0" applyFont="1"/>
    <xf numFmtId="0" fontId="0" fillId="16" borderId="0" xfId="0" applyFill="1"/>
    <xf numFmtId="9" fontId="0" fillId="0" borderId="10" xfId="10" applyFont="1" applyFill="1" applyBorder="1" applyAlignment="1">
      <alignment horizontal="center"/>
    </xf>
    <xf numFmtId="9" fontId="0" fillId="0" borderId="11" xfId="10" applyFont="1" applyFill="1" applyBorder="1"/>
    <xf numFmtId="172" fontId="0" fillId="0" borderId="9" xfId="14" applyNumberFormat="1" applyFont="1" applyFill="1" applyBorder="1"/>
    <xf numFmtId="172" fontId="0" fillId="0" borderId="1" xfId="14" applyNumberFormat="1" applyFont="1" applyFill="1" applyBorder="1"/>
    <xf numFmtId="9" fontId="0" fillId="0" borderId="12" xfId="10" applyFont="1" applyFill="1" applyBorder="1" applyAlignment="1">
      <alignment horizontal="center"/>
    </xf>
    <xf numFmtId="9" fontId="0" fillId="0" borderId="13" xfId="1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2" xfId="13" applyNumberFormat="1" applyFont="1" applyFill="1" applyBorder="1" applyAlignment="1">
      <alignment horizontal="center"/>
    </xf>
    <xf numFmtId="9" fontId="0" fillId="0" borderId="1" xfId="10" applyFont="1" applyFill="1" applyBorder="1" applyAlignment="1">
      <alignment vertical="center"/>
    </xf>
    <xf numFmtId="0" fontId="2" fillId="0" borderId="1" xfId="7" applyNumberFormat="1" applyFont="1" applyFill="1" applyBorder="1" applyAlignment="1">
      <alignment horizontal="center" vertical="center"/>
    </xf>
    <xf numFmtId="0" fontId="3" fillId="2" borderId="1" xfId="1" applyBorder="1" applyAlignment="1">
      <alignment horizontal="center"/>
    </xf>
    <xf numFmtId="0" fontId="1" fillId="7" borderId="1" xfId="5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3" xfId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/>
    <xf numFmtId="9" fontId="0" fillId="0" borderId="0" xfId="0" applyNumberFormat="1"/>
    <xf numFmtId="174" fontId="0" fillId="0" borderId="0" xfId="15" applyNumberFormat="1" applyFont="1" applyFill="1" applyBorder="1"/>
    <xf numFmtId="0" fontId="0" fillId="0" borderId="0" xfId="0" applyAlignment="1">
      <alignment horizontal="left" indent="1"/>
    </xf>
    <xf numFmtId="9" fontId="0" fillId="0" borderId="0" xfId="10" applyFont="1"/>
    <xf numFmtId="9" fontId="0" fillId="0" borderId="1" xfId="10" applyFont="1" applyBorder="1"/>
    <xf numFmtId="174" fontId="2" fillId="0" borderId="7" xfId="15" applyNumberFormat="1" applyFont="1" applyFill="1" applyBorder="1" applyAlignment="1">
      <alignment horizontal="center"/>
    </xf>
    <xf numFmtId="164" fontId="0" fillId="0" borderId="1" xfId="7" applyFont="1" applyBorder="1"/>
    <xf numFmtId="164" fontId="2" fillId="0" borderId="1" xfId="7" applyFont="1" applyBorder="1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 indent="1"/>
    </xf>
    <xf numFmtId="168" fontId="0" fillId="0" borderId="0" xfId="12" applyNumberFormat="1" applyFont="1"/>
    <xf numFmtId="164" fontId="0" fillId="17" borderId="1" xfId="7" applyFont="1" applyFill="1" applyBorder="1"/>
    <xf numFmtId="164" fontId="0" fillId="0" borderId="0" xfId="0" applyNumberFormat="1" applyFont="1"/>
    <xf numFmtId="172" fontId="0" fillId="0" borderId="0" xfId="0" applyNumberFormat="1"/>
    <xf numFmtId="172" fontId="0" fillId="0" borderId="0" xfId="16" applyNumberFormat="1" applyFont="1"/>
    <xf numFmtId="174" fontId="0" fillId="0" borderId="0" xfId="15" applyNumberFormat="1" applyFont="1"/>
    <xf numFmtId="0" fontId="15" fillId="0" borderId="0" xfId="0" applyFont="1" applyAlignment="1">
      <alignment horizontal="center"/>
    </xf>
    <xf numFmtId="0" fontId="15" fillId="0" borderId="17" xfId="0" applyFont="1" applyBorder="1" applyAlignment="1">
      <alignment horizontal="center"/>
    </xf>
    <xf numFmtId="174" fontId="0" fillId="0" borderId="0" xfId="0" applyNumberFormat="1"/>
    <xf numFmtId="174" fontId="0" fillId="9" borderId="0" xfId="17" applyNumberFormat="1" applyFont="1" applyFill="1"/>
    <xf numFmtId="0" fontId="0" fillId="0" borderId="0" xfId="0" applyAlignment="1">
      <alignment horizontal="center" wrapText="1"/>
    </xf>
    <xf numFmtId="168" fontId="0" fillId="0" borderId="3" xfId="12" applyNumberFormat="1" applyFont="1" applyBorder="1"/>
    <xf numFmtId="0" fontId="0" fillId="0" borderId="3" xfId="0" applyBorder="1"/>
  </cellXfs>
  <cellStyles count="18">
    <cellStyle name="20% - Énfasis1" xfId="2" builtinId="30"/>
    <cellStyle name="20% - Énfasis2" xfId="4" builtinId="34"/>
    <cellStyle name="40% - Énfasis1" xfId="3" builtinId="31"/>
    <cellStyle name="40% - Énfasis2" xfId="5" builtinId="35"/>
    <cellStyle name="60% - Énfasis1 2" xfId="8" xr:uid="{013085E3-F803-4B2D-B48B-C9599366461A}"/>
    <cellStyle name="Comma 2" xfId="11" xr:uid="{EED65059-9ED5-4620-B6A8-E72100437BF1}"/>
    <cellStyle name="Comma 3" xfId="15" xr:uid="{93BCA89E-AC74-450C-8630-9CBCEEAF87BC}"/>
    <cellStyle name="Currency 2" xfId="16" xr:uid="{3B191148-6E64-47AD-87D6-794121D94029}"/>
    <cellStyle name="Énfasis1" xfId="1" builtinId="29"/>
    <cellStyle name="Hipervínculo" xfId="6" builtinId="8"/>
    <cellStyle name="Millares" xfId="13" builtinId="3"/>
    <cellStyle name="Millares [0]" xfId="9" builtinId="6"/>
    <cellStyle name="Millares 2" xfId="17" xr:uid="{A55A64C2-5AB2-4B99-B454-AA2409532FC2}"/>
    <cellStyle name="Moneda [0] 2" xfId="7" xr:uid="{27F98CCC-D5A4-4994-B3C8-F67200C58047}"/>
    <cellStyle name="Moneda 2" xfId="12" xr:uid="{C6C35792-2A4B-434D-A2A5-A06D46201135}"/>
    <cellStyle name="Moneda 3" xfId="14" xr:uid="{55890EE4-7160-47E2-B087-C5D91E00F9BD}"/>
    <cellStyle name="Normal" xfId="0" builtinId="0"/>
    <cellStyle name="Porcentaje" xfId="10" builtinId="5"/>
  </cellStyles>
  <dxfs count="21"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readingOrder="0"/>
    </dxf>
    <dxf>
      <alignment vertical="center" readingOrder="0"/>
    </dxf>
    <dxf>
      <numFmt numFmtId="164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'Graficas sencillas'!$C$6</c:f>
              <c:strCache>
                <c:ptCount val="1"/>
                <c:pt idx="0">
                  <c:v> Expectativa inversión 2018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'Graficas sencillas'!$B$7:$B$11</c15:sqref>
                  </c15:fullRef>
                </c:ext>
              </c:extLst>
              <c:f>('Graficas sencillas'!$B$7:$B$8,'Graficas sencillas'!$B$10:$B$11)</c:f>
              <c:strCache>
                <c:ptCount val="4"/>
                <c:pt idx="0">
                  <c:v>Agroindustrial</c:v>
                </c:pt>
                <c:pt idx="1">
                  <c:v>Construcción</c:v>
                </c:pt>
                <c:pt idx="2">
                  <c:v>Sector Real</c:v>
                </c:pt>
                <c:pt idx="3">
                  <c:v>Tecnología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'Graficas sencillas'!$C$7:$C$11</c15:sqref>
                  </c15:fullRef>
                </c:ext>
              </c:extLst>
              <c:f>('Graficas sencillas'!$C$7:$C$8,'Graficas sencillas'!$C$10:$C$11)</c:f>
              <c:numCache>
                <c:formatCode>_-"$"\ * #,##0_-;\-"$"\ * #,##0_-;_-"$"\ * "-"_-;_-@_-</c:formatCode>
                <c:ptCount val="4"/>
                <c:pt idx="0">
                  <c:v>733817586</c:v>
                </c:pt>
                <c:pt idx="1">
                  <c:v>587366647</c:v>
                </c:pt>
                <c:pt idx="2">
                  <c:v>2098354775</c:v>
                </c:pt>
                <c:pt idx="3">
                  <c:v>6902612382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A-4FF9-B28D-3BB1E0D1E399}"/>
            </c:ext>
          </c:extLst>
        </c:ser>
        <c:ser>
          <c:idx val="1"/>
          <c:order val="1"/>
          <c:tx>
            <c:strRef>
              <c:f>'Graficas sencillas'!$D$6</c:f>
              <c:strCache>
                <c:ptCount val="1"/>
                <c:pt idx="0">
                  <c:v> Inversión real 2018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'Graficas sencillas'!$B$7:$B$11</c15:sqref>
                  </c15:fullRef>
                </c:ext>
              </c:extLst>
              <c:f>('Graficas sencillas'!$B$7:$B$8,'Graficas sencillas'!$B$10:$B$11)</c:f>
              <c:strCache>
                <c:ptCount val="4"/>
                <c:pt idx="0">
                  <c:v>Agroindustrial</c:v>
                </c:pt>
                <c:pt idx="1">
                  <c:v>Construcción</c:v>
                </c:pt>
                <c:pt idx="2">
                  <c:v>Sector Real</c:v>
                </c:pt>
                <c:pt idx="3">
                  <c:v>Tecnología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'Graficas sencillas'!$D$7:$D$11</c15:sqref>
                  </c15:fullRef>
                </c:ext>
              </c:extLst>
              <c:f>('Graficas sencillas'!$D$7:$D$8,'Graficas sencillas'!$D$10:$D$11)</c:f>
              <c:numCache>
                <c:formatCode>_-"$"\ * #,##0_-;\-"$"\ * #,##0_-;_-"$"\ * "-"_-;_-@_-</c:formatCode>
                <c:ptCount val="4"/>
                <c:pt idx="0">
                  <c:v>140000000</c:v>
                </c:pt>
                <c:pt idx="1">
                  <c:v>685000000</c:v>
                </c:pt>
                <c:pt idx="2">
                  <c:v>936000000</c:v>
                </c:pt>
                <c:pt idx="3">
                  <c:v>3288000000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A-4FF9-B28D-3BB1E0D1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19311"/>
        <c:axId val="786114703"/>
      </c:barChart>
      <c:catAx>
        <c:axId val="7956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6114703"/>
        <c:crosses val="autoZero"/>
        <c:auto val="1"/>
        <c:lblAlgn val="ctr"/>
        <c:lblOffset val="100"/>
        <c:noMultiLvlLbl val="0"/>
      </c:catAx>
      <c:valAx>
        <c:axId val="7861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56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Inversión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'Graficas sencillas'!$B$19:$C$28</c15:sqref>
                  </c15:fullRef>
                </c:ext>
              </c:extLst>
              <c:f>('Graficas sencillas'!$B$19:$C$20,'Graficas sencillas'!$B$22:$C$25,'Graficas sencillas'!$B$27:$C$28)</c:f>
              <c:multiLvlStrCache>
                <c:ptCount val="8"/>
                <c:lvl>
                  <c:pt idx="0">
                    <c:v>Agroindustrial</c:v>
                  </c:pt>
                  <c:pt idx="1">
                    <c:v>Construcción</c:v>
                  </c:pt>
                  <c:pt idx="2">
                    <c:v>Sector Real</c:v>
                  </c:pt>
                  <c:pt idx="3">
                    <c:v>Tecnología</c:v>
                  </c:pt>
                  <c:pt idx="4">
                    <c:v>Agroindustrial</c:v>
                  </c:pt>
                  <c:pt idx="5">
                    <c:v>Construcción</c:v>
                  </c:pt>
                  <c:pt idx="6">
                    <c:v>Sector Real</c:v>
                  </c:pt>
                  <c:pt idx="7">
                    <c:v>Tecnología</c:v>
                  </c:pt>
                </c:lvl>
                <c:lvl>
                  <c:pt idx="0">
                    <c:v>NO</c:v>
                  </c:pt>
                  <c:pt idx="4">
                    <c:v>SI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'Graficas sencillas'!$D$19:$D$28</c15:sqref>
                  </c15:fullRef>
                </c:ext>
              </c:extLst>
              <c:f>('Graficas sencillas'!$D$19:$D$20,'Graficas sencillas'!$D$22:$D$25,'Graficas sencillas'!$D$27:$D$28)</c:f>
              <c:numCache>
                <c:formatCode>_-"$"\ * #,##0_-;\-"$"\ * #,##0_-;_-"$"\ * "-"_-;_-@_-</c:formatCode>
                <c:ptCount val="8"/>
                <c:pt idx="0">
                  <c:v>482836262</c:v>
                </c:pt>
                <c:pt idx="1">
                  <c:v>520702696</c:v>
                </c:pt>
                <c:pt idx="2">
                  <c:v>1531594771</c:v>
                </c:pt>
                <c:pt idx="3">
                  <c:v>4213914328</c:v>
                </c:pt>
                <c:pt idx="4">
                  <c:v>250981324</c:v>
                </c:pt>
                <c:pt idx="5">
                  <c:v>66663951</c:v>
                </c:pt>
                <c:pt idx="6">
                  <c:v>566760004</c:v>
                </c:pt>
                <c:pt idx="7">
                  <c:v>2688698054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B-44CB-8476-C3F4E4F9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00511"/>
        <c:axId val="786095151"/>
      </c:barChart>
      <c:catAx>
        <c:axId val="7956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6095151"/>
        <c:crosses val="autoZero"/>
        <c:auto val="1"/>
        <c:lblAlgn val="ctr"/>
        <c:lblOffset val="100"/>
        <c:noMultiLvlLbl val="0"/>
      </c:catAx>
      <c:valAx>
        <c:axId val="78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560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'Graficas sencillas'!$B$39</c:f>
              <c:strCache>
                <c:ptCount val="1"/>
                <c:pt idx="0">
                  <c:v>Agroindustrial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sencillas'!$C$38:$D$38</c:f>
              <c:strCache>
                <c:ptCount val="2"/>
                <c:pt idx="0">
                  <c:v> Expectativa 2018 </c:v>
                </c:pt>
                <c:pt idx="1">
                  <c:v> Realidad 2018 </c:v>
                </c:pt>
              </c:strCache>
            </c:strRef>
          </c:cat>
          <c:val>
            <c:numRef>
              <c:f>'Graficas sencillas'!$C$39:$D$39</c:f>
              <c:numCache>
                <c:formatCode>0%</c:formatCode>
                <c:ptCount val="2"/>
                <c:pt idx="0">
                  <c:v>7.1091534920802973E-2</c:v>
                </c:pt>
                <c:pt idx="1">
                  <c:v>2.772826302238067E-2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0-4610-8CFE-447CA871BA0C}"/>
            </c:ext>
          </c:extLst>
        </c:ser>
        <c:ser>
          <c:idx val="1"/>
          <c:order val="1"/>
          <c:tx>
            <c:strRef>
              <c:f>'Graficas sencillas'!$B$40</c:f>
              <c:strCache>
                <c:ptCount val="1"/>
                <c:pt idx="0">
                  <c:v>Construcción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sencillas'!$C$38:$D$38</c:f>
              <c:strCache>
                <c:ptCount val="2"/>
                <c:pt idx="0">
                  <c:v> Expectativa 2018 </c:v>
                </c:pt>
                <c:pt idx="1">
                  <c:v> Realidad 2018 </c:v>
                </c:pt>
              </c:strCache>
            </c:strRef>
          </c:cat>
          <c:val>
            <c:numRef>
              <c:f>'Graficas sencillas'!$C$40:$D$40</c:f>
              <c:numCache>
                <c:formatCode>0%</c:formatCode>
                <c:ptCount val="2"/>
                <c:pt idx="0">
                  <c:v>5.6903510209028237E-2</c:v>
                </c:pt>
                <c:pt idx="1">
                  <c:v>0.13567042978807684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0-4610-8CFE-447CA871BA0C}"/>
            </c:ext>
          </c:extLst>
        </c:ser>
        <c:ser>
          <c:idx val="3"/>
          <c:order val="3"/>
          <c:tx>
            <c:strRef>
              <c:f>'Graficas sencillas'!$B$42</c:f>
              <c:strCache>
                <c:ptCount val="1"/>
                <c:pt idx="0">
                  <c:v>Sector Real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sencillas'!$C$38:$D$38</c:f>
              <c:strCache>
                <c:ptCount val="2"/>
                <c:pt idx="0">
                  <c:v> Expectativa 2018 </c:v>
                </c:pt>
                <c:pt idx="1">
                  <c:v> Realidad 2018 </c:v>
                </c:pt>
              </c:strCache>
            </c:strRef>
          </c:cat>
          <c:val>
            <c:numRef>
              <c:f>'Graficas sencillas'!$C$42:$D$42</c:f>
              <c:numCache>
                <c:formatCode>0%</c:formatCode>
                <c:ptCount val="2"/>
                <c:pt idx="0">
                  <c:v>0.2032865723160063</c:v>
                </c:pt>
                <c:pt idx="1">
                  <c:v>0.18538324420677363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0-4610-8CFE-447CA871BA0C}"/>
            </c:ext>
          </c:extLst>
        </c:ser>
        <c:ser>
          <c:idx val="4"/>
          <c:order val="4"/>
          <c:tx>
            <c:strRef>
              <c:f>'Graficas sencillas'!$B$43</c:f>
              <c:strCache>
                <c:ptCount val="1"/>
                <c:pt idx="0">
                  <c:v>Tecnología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'Graficas sencillas'!$C$38:$D$38</c:f>
              <c:strCache>
                <c:ptCount val="2"/>
                <c:pt idx="0">
                  <c:v> Expectativa 2018 </c:v>
                </c:pt>
                <c:pt idx="1">
                  <c:v> Realidad 2018 </c:v>
                </c:pt>
              </c:strCache>
            </c:strRef>
          </c:cat>
          <c:val>
            <c:numRef>
              <c:f>'Graficas sencillas'!$C$43:$D$43</c:f>
              <c:numCache>
                <c:formatCode>0%</c:formatCode>
                <c:ptCount val="2"/>
                <c:pt idx="0">
                  <c:v>0.66871838255416249</c:v>
                </c:pt>
                <c:pt idx="1">
                  <c:v>0.65121806298276885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0-4610-8CFE-447CA871BA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5611711"/>
        <c:axId val="7861005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'Graficas sencillas'!$B$41</c15:sqref>
                        </c15:formulaRef>
                      </c:ext>
                    </c:extLst>
                    <c:strCache>
                      <c:ptCount val="1"/>
                      <c:pt idx="0">
                        <c:v>Educación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'Graficas sencillas'!$C$38:$D$38</c15:sqref>
                        </c15:formulaRef>
                      </c:ext>
                    </c:extLst>
                    <c:strCache>
                      <c:ptCount val="2"/>
                      <c:pt idx="0">
                        <c:v> Expectativa 2018 </c:v>
                      </c:pt>
                      <c:pt idx="1">
                        <c:v> Realidad 2018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'Graficas sencillas'!$C$41:$D$41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F0-4610-8CFE-447CA871BA0C}"/>
                  </c:ext>
                </c:extLst>
              </c15:ser>
            </c15:filteredBarSeries>
          </c:ext>
        </c:extLst>
      </c:barChart>
      <c:catAx>
        <c:axId val="7956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6100559"/>
        <c:crosses val="autoZero"/>
        <c:auto val="1"/>
        <c:lblAlgn val="ctr"/>
        <c:lblOffset val="100"/>
        <c:noMultiLvlLbl val="0"/>
      </c:catAx>
      <c:valAx>
        <c:axId val="786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56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171449</xdr:rowOff>
    </xdr:from>
    <xdr:to>
      <xdr:col>7</xdr:col>
      <xdr:colOff>428625</xdr:colOff>
      <xdr:row>4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CAC04C-91D4-4AAD-921C-9ABA0234385F}"/>
            </a:ext>
          </a:extLst>
        </xdr:cNvPr>
        <xdr:cNvSpPr txBox="1"/>
      </xdr:nvSpPr>
      <xdr:spPr>
        <a:xfrm>
          <a:off x="619125" y="171449"/>
          <a:ext cx="40767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Reto</a:t>
          </a:r>
          <a:r>
            <a:rPr lang="es-CO" sz="1100"/>
            <a:t>.</a:t>
          </a:r>
          <a:r>
            <a:rPr lang="es-CO" sz="1100" baseline="0"/>
            <a:t> </a:t>
          </a:r>
          <a:r>
            <a:rPr lang="es-CO" sz="1100"/>
            <a:t>Completar la información que está en gris con base en la tabla que está completa (Base de datos). El elemento en común debe ser el correo electrónico.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421821</xdr:colOff>
      <xdr:row>0</xdr:row>
      <xdr:rowOff>84365</xdr:rowOff>
    </xdr:from>
    <xdr:to>
      <xdr:col>9</xdr:col>
      <xdr:colOff>163285</xdr:colOff>
      <xdr:row>14</xdr:row>
      <xdr:rowOff>119744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43F298-80AF-471B-BB34-9C779F75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312964</xdr:colOff>
      <xdr:row>15</xdr:row>
      <xdr:rowOff>125186</xdr:rowOff>
    </xdr:from>
    <xdr:to>
      <xdr:col>9</xdr:col>
      <xdr:colOff>54428</xdr:colOff>
      <xdr:row>30</xdr:row>
      <xdr:rowOff>10886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E54692-3E5C-44CA-A5EF-342D377C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952500</xdr:colOff>
      <xdr:row>32</xdr:row>
      <xdr:rowOff>57151</xdr:rowOff>
    </xdr:from>
    <xdr:to>
      <xdr:col>10</xdr:col>
      <xdr:colOff>81643</xdr:colOff>
      <xdr:row>46</xdr:row>
      <xdr:rowOff>133351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CE6C02F-57E7-43F8-ACDF-4A9FB90C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zman\Desktop\FGB\Taller%20Excel\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\Grabaci&#243;n%20Curso%20Excel\Ejercicios%20Completos%20Excel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mila\Desktop\Excel%20Grabacion\Ejercicios%20Completos%20Exce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_c\Downloads\graficas-sencillas_fbf5944d-a6b7-4482-bbd2-cb26f3ced38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_c\Downloads\formulacion-con-tablas-dinamicas_f06a90c1-e49b-4bf9-9933-83c8a423f45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_c\Downloads\buscar-objetivo_fdd17ebb-6595-487f-bec8-89e9c7d5e99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  <sheetName val="V dinamico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C6" t="str">
            <v>Expectativa inversión 2018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o anterior"/>
      <sheetName val="Solución reto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ctura%20Curso%20Excel%20-%20V6%20(1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98.561430208334" createdVersion="5" refreshedVersion="5" minRefreshableVersion="3" recordCount="320" xr:uid="{7D4B24E7-BC11-4D99-A9EA-C8027C8B0A2E}">
  <cacheSource type="worksheet">
    <worksheetSource ref="A14:N334" sheet="#Reto 11" r:id="rId2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 count="11">
        <s v="COLOMBIA"/>
        <s v="VENEZUELA"/>
        <s v="BRASIL"/>
        <s v="ARGENTINA"/>
        <s v="ECUADOR"/>
        <s v="URUGUAY"/>
        <s v="CHILE"/>
        <s v="BOLIVIA"/>
        <s v="PERU"/>
        <s v="OTRO PAÍS DEL MUNDO"/>
        <s v="PARAGUAY"/>
      </sharedItems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 count="3">
        <s v="Conocimiento"/>
        <s v="Inversión"/>
        <s v="Trabajo"/>
      </sharedItems>
    </cacheField>
    <cacheField name="Detalle inversión" numFmtId="0">
      <sharedItems/>
    </cacheField>
    <cacheField name="Conoce algún proyecto o no" numFmtId="0">
      <sharedItems/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/>
    </cacheField>
    <cacheField name="Expectativa inversión 2018" numFmtId="164">
      <sharedItems containsSemiMixedTypes="0" containsString="0" containsNumber="1" containsInteger="1" minValue="0" maxValue="100000000"/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VALENTINA"/>
    <s v="ALBERT@gmail.com"/>
    <x v="0"/>
    <x v="0"/>
    <x v="0"/>
    <s v="Académico"/>
    <s v="NO"/>
    <n v="3"/>
    <n v="8"/>
    <n v="0"/>
    <n v="0"/>
    <n v="96781441"/>
    <n v="47643060"/>
  </r>
  <r>
    <n v="2"/>
    <s v="GUILLERMO"/>
    <s v="JOAQUIN@gmail.com"/>
    <x v="0"/>
    <x v="1"/>
    <x v="1"/>
    <s v="Socio capitalista"/>
    <s v="SI"/>
    <n v="8"/>
    <n v="7"/>
    <n v="10000000"/>
    <n v="40848959"/>
    <n v="92963332"/>
    <n v="47565587"/>
  </r>
  <r>
    <n v="3"/>
    <s v="JOSEP"/>
    <s v="CESAR@gmail.com"/>
    <x v="0"/>
    <x v="2"/>
    <x v="2"/>
    <s v="Ofreciendo trabajo"/>
    <s v="NO"/>
    <n v="5"/>
    <n v="10"/>
    <n v="0"/>
    <n v="0"/>
    <n v="49599457"/>
    <n v="0"/>
  </r>
  <r>
    <n v="4"/>
    <s v="FERNANDO"/>
    <s v="HUGO@gmail.com"/>
    <x v="0"/>
    <x v="1"/>
    <x v="1"/>
    <s v="Socio de proyecto"/>
    <s v="NO"/>
    <n v="4"/>
    <n v="8"/>
    <n v="10000000"/>
    <n v="78308880"/>
    <n v="3248026"/>
    <n v="27143270"/>
  </r>
  <r>
    <n v="5"/>
    <s v="CHRISTIAN"/>
    <s v="VALENTINA@gmail.com"/>
    <x v="0"/>
    <x v="2"/>
    <x v="1"/>
    <s v="Socio capitalista"/>
    <s v="NO"/>
    <n v="4"/>
    <n v="9"/>
    <n v="50000000"/>
    <n v="2910571"/>
    <n v="37561085"/>
    <n v="19598007"/>
  </r>
  <r>
    <n v="6"/>
    <s v="ALBERTO"/>
    <s v="GERMAN@gmail.com"/>
    <x v="0"/>
    <x v="1"/>
    <x v="1"/>
    <s v="Socio de proyecto"/>
    <s v="NO"/>
    <n v="9"/>
    <n v="7"/>
    <n v="90000000"/>
    <n v="50075523"/>
    <n v="59142617"/>
    <n v="95314026"/>
  </r>
  <r>
    <n v="7"/>
    <s v="NORA"/>
    <s v="DAVID@gmail.com"/>
    <x v="0"/>
    <x v="1"/>
    <x v="2"/>
    <s v="Ofreciendo trabajo"/>
    <s v="NO"/>
    <n v="5"/>
    <n v="9"/>
    <n v="0"/>
    <n v="0"/>
    <n v="0"/>
    <n v="67714973"/>
  </r>
  <r>
    <n v="8"/>
    <s v="MIGUEL"/>
    <s v="MIGUEL@gmail.com"/>
    <x v="0"/>
    <x v="1"/>
    <x v="1"/>
    <s v="Socio capitalista"/>
    <s v="SI"/>
    <n v="8"/>
    <n v="10"/>
    <n v="1000000"/>
    <n v="5305190"/>
    <n v="53291805"/>
    <n v="84809282"/>
  </r>
  <r>
    <n v="9"/>
    <s v="RAUL"/>
    <s v="VICENTE@gmail.com"/>
    <x v="0"/>
    <x v="3"/>
    <x v="2"/>
    <s v="Ofreciendo trabajo"/>
    <s v="SI"/>
    <n v="8"/>
    <n v="3"/>
    <n v="0"/>
    <n v="0"/>
    <n v="50085574"/>
    <n v="42495353"/>
  </r>
  <r>
    <n v="10"/>
    <s v="ADOLFO"/>
    <s v="ALVARO@gmail.com"/>
    <x v="0"/>
    <x v="4"/>
    <x v="1"/>
    <s v="Socio de proyecto"/>
    <s v="NO"/>
    <n v="5"/>
    <n v="9"/>
    <n v="10000000"/>
    <n v="38941670"/>
    <n v="67846781"/>
    <n v="87726693"/>
  </r>
  <r>
    <n v="11"/>
    <s v="EDUARDO"/>
    <s v="LUIS@gmail.com"/>
    <x v="1"/>
    <x v="1"/>
    <x v="1"/>
    <s v="Socio de proyecto"/>
    <s v="NO"/>
    <n v="4"/>
    <n v="5"/>
    <n v="1000000"/>
    <n v="28926771"/>
    <n v="56939610"/>
    <n v="92726884"/>
  </r>
  <r>
    <n v="12"/>
    <s v="ISAAC"/>
    <s v="DANIEL@gmail.com"/>
    <x v="0"/>
    <x v="1"/>
    <x v="1"/>
    <s v="Socio de proyecto"/>
    <s v="NO"/>
    <n v="3"/>
    <n v="8"/>
    <n v="1000000"/>
    <n v="34252074"/>
    <n v="0"/>
    <n v="22994819"/>
  </r>
  <r>
    <n v="13"/>
    <s v="ANTONIO"/>
    <s v="JOSEP@gmail.com"/>
    <x v="0"/>
    <x v="2"/>
    <x v="2"/>
    <s v="Buscando trabajo"/>
    <s v="NO"/>
    <n v="7"/>
    <n v="9"/>
    <n v="0"/>
    <n v="0"/>
    <n v="45347826"/>
    <n v="14301768"/>
  </r>
  <r>
    <n v="14"/>
    <s v="RUBEN"/>
    <s v="EDUARDO@gmail.com"/>
    <x v="0"/>
    <x v="1"/>
    <x v="2"/>
    <s v="Buscando trabajo"/>
    <s v="SI"/>
    <n v="4"/>
    <n v="8"/>
    <n v="0"/>
    <n v="0"/>
    <n v="71453938"/>
    <n v="38593802"/>
  </r>
  <r>
    <n v="15"/>
    <s v="RICARDO"/>
    <s v="LEONEL@gmail.com"/>
    <x v="0"/>
    <x v="4"/>
    <x v="1"/>
    <s v="Socio capitalista"/>
    <s v="NO"/>
    <n v="9"/>
    <n v="10"/>
    <n v="20000000"/>
    <n v="32346156"/>
    <n v="22346275"/>
    <n v="73743047"/>
  </r>
  <r>
    <n v="16"/>
    <s v="FRANCISCO"/>
    <s v="JORDI@gmail.com"/>
    <x v="0"/>
    <x v="0"/>
    <x v="0"/>
    <s v="Académico"/>
    <s v="NO"/>
    <n v="4"/>
    <n v="6"/>
    <n v="0"/>
    <n v="0"/>
    <n v="96357193"/>
    <n v="67901582"/>
  </r>
  <r>
    <n v="17"/>
    <s v="MARTIN"/>
    <s v="ESTEBAN@gmail.com"/>
    <x v="0"/>
    <x v="1"/>
    <x v="1"/>
    <s v="Socio capitalista"/>
    <s v="NO"/>
    <n v="5"/>
    <n v="7"/>
    <n v="100000000"/>
    <n v="72903049"/>
    <n v="67375493"/>
    <n v="4753995"/>
  </r>
  <r>
    <n v="18"/>
    <s v="ANDRÉS"/>
    <s v="JONATHAN@gmail.com"/>
    <x v="0"/>
    <x v="0"/>
    <x v="0"/>
    <s v="Académico"/>
    <s v="NO"/>
    <n v="6"/>
    <n v="7"/>
    <n v="0"/>
    <n v="0"/>
    <n v="80671052"/>
    <n v="58339670"/>
  </r>
  <r>
    <n v="19"/>
    <s v="JUAN PABLO"/>
    <s v="FELIPE@gmail.com"/>
    <x v="2"/>
    <x v="4"/>
    <x v="2"/>
    <s v="Buscando trabajo"/>
    <s v="SI"/>
    <n v="9"/>
    <n v="8"/>
    <n v="0"/>
    <n v="0"/>
    <n v="0"/>
    <n v="44898366"/>
  </r>
  <r>
    <n v="20"/>
    <s v="ROBERTO"/>
    <s v="JOSE@gmail.com"/>
    <x v="0"/>
    <x v="1"/>
    <x v="1"/>
    <s v="Socio de proyecto"/>
    <s v="NO"/>
    <n v="5"/>
    <n v="6"/>
    <n v="1000000"/>
    <n v="96696256"/>
    <n v="62106884"/>
    <n v="85228190"/>
  </r>
  <r>
    <n v="21"/>
    <s v="EMILIO"/>
    <s v="FELIX@gmail.com"/>
    <x v="0"/>
    <x v="1"/>
    <x v="1"/>
    <s v="Socio de proyecto"/>
    <s v="NO"/>
    <n v="6"/>
    <n v="7"/>
    <n v="10000000"/>
    <n v="51531809"/>
    <n v="99819688"/>
    <n v="24233431"/>
  </r>
  <r>
    <n v="22"/>
    <s v="LEONEL"/>
    <s v="PABLO@gmail.com"/>
    <x v="0"/>
    <x v="3"/>
    <x v="1"/>
    <s v="Socio capitalista"/>
    <s v="SI"/>
    <n v="6"/>
    <n v="10"/>
    <n v="0"/>
    <n v="0"/>
    <n v="34214902"/>
    <n v="24896611"/>
  </r>
  <r>
    <n v="23"/>
    <s v="JOAN"/>
    <s v="MANUEL@gmail.com"/>
    <x v="3"/>
    <x v="4"/>
    <x v="2"/>
    <s v="Ofreciendo trabajo"/>
    <s v="NO"/>
    <n v="8"/>
    <n v="5"/>
    <n v="0"/>
    <n v="0"/>
    <n v="7121108"/>
    <n v="6991703"/>
  </r>
  <r>
    <n v="24"/>
    <s v="SERGIO"/>
    <s v="LORENZO@gmail.com"/>
    <x v="0"/>
    <x v="3"/>
    <x v="1"/>
    <s v="Socio capitalista"/>
    <s v="NO"/>
    <n v="7"/>
    <n v="10"/>
    <n v="20000000"/>
    <n v="93037614"/>
    <n v="48185946"/>
    <n v="75039300"/>
  </r>
  <r>
    <n v="25"/>
    <s v="EUGENIO"/>
    <s v="ISAAC@gmail.com"/>
    <x v="0"/>
    <x v="1"/>
    <x v="1"/>
    <s v="Socio capitalista"/>
    <s v="NO"/>
    <n v="9"/>
    <n v="10"/>
    <n v="90000000"/>
    <n v="62088180"/>
    <n v="18047519"/>
    <n v="3738158"/>
  </r>
  <r>
    <n v="26"/>
    <s v="SEBASTIAN"/>
    <s v="MARIA@gmail.com"/>
    <x v="0"/>
    <x v="4"/>
    <x v="1"/>
    <s v="Socio capitalista"/>
    <s v="NO"/>
    <n v="3"/>
    <n v="9"/>
    <n v="1000000"/>
    <n v="1160848"/>
    <n v="32268145"/>
    <n v="13339687"/>
  </r>
  <r>
    <n v="27"/>
    <s v="SAMUEL"/>
    <s v="ANGEL@gmail.com"/>
    <x v="0"/>
    <x v="1"/>
    <x v="2"/>
    <s v="Ofreciendo trabajo"/>
    <s v="NO"/>
    <n v="6"/>
    <n v="2"/>
    <n v="0"/>
    <n v="0"/>
    <n v="21224611"/>
    <n v="62562457"/>
  </r>
  <r>
    <n v="28"/>
    <s v="ENRIQUE"/>
    <s v="ADOLFO@gmail.com"/>
    <x v="0"/>
    <x v="4"/>
    <x v="2"/>
    <s v="Ofreciendo trabajo"/>
    <s v="NO"/>
    <n v="9"/>
    <n v="9"/>
    <n v="0"/>
    <n v="0"/>
    <n v="85434615"/>
    <n v="79508333"/>
  </r>
  <r>
    <n v="29"/>
    <s v="DIEGO"/>
    <s v="ERNESTO@gmail.com"/>
    <x v="0"/>
    <x v="1"/>
    <x v="1"/>
    <s v="Socio de proyecto"/>
    <s v="NO"/>
    <n v="8"/>
    <n v="7"/>
    <n v="90000000"/>
    <n v="23888885"/>
    <n v="68725539"/>
    <n v="78613526"/>
  </r>
  <r>
    <n v="30"/>
    <s v="PEDRO"/>
    <s v="RAFAEL@gmail.com"/>
    <x v="0"/>
    <x v="4"/>
    <x v="1"/>
    <s v="Socio capitalista"/>
    <s v="SI"/>
    <n v="8"/>
    <n v="8"/>
    <n v="10000000"/>
    <n v="23464528"/>
    <n v="904543"/>
    <n v="0"/>
  </r>
  <r>
    <n v="31"/>
    <s v="ALBERT"/>
    <s v="TOMAS@gmail.com"/>
    <x v="0"/>
    <x v="3"/>
    <x v="2"/>
    <s v="Ofreciendo trabajo"/>
    <s v="NO"/>
    <n v="6"/>
    <n v="8"/>
    <n v="0"/>
    <n v="0"/>
    <n v="66204884"/>
    <n v="27801447"/>
  </r>
  <r>
    <n v="32"/>
    <s v="JORGE"/>
    <s v="MARCOS@gmail.com"/>
    <x v="2"/>
    <x v="4"/>
    <x v="2"/>
    <s v="Buscando trabajo"/>
    <s v="SI"/>
    <n v="3"/>
    <n v="5"/>
    <n v="0"/>
    <n v="0"/>
    <n v="30987169"/>
    <n v="7339680"/>
  </r>
  <r>
    <n v="33"/>
    <s v="RAMON"/>
    <s v="MARIO@gmail.com"/>
    <x v="0"/>
    <x v="1"/>
    <x v="1"/>
    <s v="Socio capitalista"/>
    <s v="NO"/>
    <n v="6"/>
    <n v="7"/>
    <n v="10000000"/>
    <n v="22390348"/>
    <n v="24476166"/>
    <n v="0"/>
  </r>
  <r>
    <n v="34"/>
    <s v="HUGO"/>
    <s v="ARTURO@gmail.com"/>
    <x v="0"/>
    <x v="4"/>
    <x v="1"/>
    <s v="Socio de proyecto"/>
    <s v="NO"/>
    <n v="6"/>
    <n v="10"/>
    <n v="20000000"/>
    <n v="31670482"/>
    <n v="15619630"/>
    <n v="59838390"/>
  </r>
  <r>
    <n v="35"/>
    <s v="MARIA"/>
    <s v="EUGENIO@gmail.com"/>
    <x v="0"/>
    <x v="2"/>
    <x v="1"/>
    <s v="Socio de proyecto"/>
    <s v="NO"/>
    <n v="8"/>
    <n v="5"/>
    <n v="20000000"/>
    <n v="81056910"/>
    <n v="96438403"/>
    <n v="90723423"/>
  </r>
  <r>
    <n v="36"/>
    <s v="FELIX"/>
    <s v="JUAN@gmail.com"/>
    <x v="0"/>
    <x v="1"/>
    <x v="0"/>
    <s v="Otro tipo"/>
    <s v="NO"/>
    <n v="5"/>
    <n v="7"/>
    <n v="0"/>
    <n v="0"/>
    <n v="0"/>
    <n v="52936315"/>
  </r>
  <r>
    <n v="37"/>
    <s v="VICTOR"/>
    <s v="GONZALO@gmail.com"/>
    <x v="0"/>
    <x v="1"/>
    <x v="1"/>
    <s v="Socio capitalista"/>
    <s v="NO"/>
    <n v="9"/>
    <n v="7"/>
    <n v="30000000"/>
    <n v="91413171"/>
    <n v="13211402"/>
    <n v="0"/>
  </r>
  <r>
    <n v="38"/>
    <s v="JORDI"/>
    <s v="ANTONIO@gmail.com"/>
    <x v="0"/>
    <x v="2"/>
    <x v="1"/>
    <s v="Socio de proyecto"/>
    <s v="NO"/>
    <n v="4"/>
    <n v="7"/>
    <n v="1000000"/>
    <n v="87347043"/>
    <n v="50796112"/>
    <n v="72757830"/>
  </r>
  <r>
    <n v="39"/>
    <s v="MARIA MÓNICA"/>
    <s v="EMILIO@gmail.com"/>
    <x v="0"/>
    <x v="4"/>
    <x v="2"/>
    <s v="Buscando trabajo"/>
    <s v="NO"/>
    <n v="4"/>
    <n v="9"/>
    <n v="0"/>
    <n v="0"/>
    <n v="38721754"/>
    <n v="77230635"/>
  </r>
  <r>
    <n v="40"/>
    <s v="CRISTOBAL"/>
    <s v="AGUSTIN@gmail.com"/>
    <x v="0"/>
    <x v="1"/>
    <x v="1"/>
    <s v="Socio de proyecto"/>
    <s v="NO"/>
    <n v="9"/>
    <n v="5"/>
    <n v="10000000"/>
    <n v="43538967"/>
    <n v="5161300"/>
    <n v="85417673"/>
  </r>
  <r>
    <n v="41"/>
    <s v="NICOLAS"/>
    <s v="JUAN PABLO@gmail.com"/>
    <x v="0"/>
    <x v="1"/>
    <x v="1"/>
    <s v="Socio de proyecto"/>
    <s v="SI"/>
    <n v="6"/>
    <n v="10"/>
    <n v="1000000"/>
    <n v="95899452"/>
    <n v="2565664"/>
    <n v="39602953"/>
  </r>
  <r>
    <n v="42"/>
    <s v="FELIPE"/>
    <s v="FRANCISCO@gmail.com"/>
    <x v="0"/>
    <x v="1"/>
    <x v="1"/>
    <s v="Socio de proyecto"/>
    <s v="SI"/>
    <n v="8"/>
    <n v="8"/>
    <n v="1000000"/>
    <n v="81347428"/>
    <n v="10860215"/>
    <n v="28637290"/>
  </r>
  <r>
    <n v="43"/>
    <s v="ISMAEL"/>
    <s v="MARC@gmail.com"/>
    <x v="0"/>
    <x v="4"/>
    <x v="1"/>
    <s v="Socio de proyecto"/>
    <s v="SI"/>
    <n v="6"/>
    <n v="10"/>
    <n v="30000000"/>
    <n v="52442860"/>
    <n v="2659881"/>
    <n v="80287314"/>
  </r>
  <r>
    <n v="44"/>
    <s v="ALEJANDRO"/>
    <s v="ROBERTO@gmail.com"/>
    <x v="0"/>
    <x v="1"/>
    <x v="1"/>
    <s v="Socio de proyecto"/>
    <s v="SI"/>
    <n v="7"/>
    <n v="5"/>
    <n v="10000000"/>
    <n v="96199053"/>
    <n v="31746355"/>
    <n v="80063468"/>
  </r>
  <r>
    <n v="45"/>
    <s v="MATEO"/>
    <s v="CARLOS@gmail.com"/>
    <x v="0"/>
    <x v="1"/>
    <x v="1"/>
    <s v="Socio de proyecto"/>
    <s v="NO"/>
    <n v="5"/>
    <n v="7"/>
    <n v="1000000"/>
    <n v="71783742"/>
    <n v="64667814"/>
    <n v="70653180"/>
  </r>
  <r>
    <n v="46"/>
    <s v="CRISTIAN"/>
    <s v="JOEL@gmail.com"/>
    <x v="0"/>
    <x v="4"/>
    <x v="1"/>
    <s v="Socio de proyecto"/>
    <s v="NO"/>
    <n v="3"/>
    <n v="8"/>
    <n v="90000000"/>
    <n v="94913746"/>
    <n v="74083223"/>
    <n v="31617670"/>
  </r>
  <r>
    <n v="47"/>
    <s v="DAVID"/>
    <s v="MARIANO@gmail.com"/>
    <x v="0"/>
    <x v="4"/>
    <x v="2"/>
    <s v="Ofreciendo trabajo"/>
    <s v="NO"/>
    <n v="7"/>
    <n v="9"/>
    <n v="0"/>
    <n v="0"/>
    <n v="67753952"/>
    <n v="77205812"/>
  </r>
  <r>
    <n v="48"/>
    <s v="SALVADOR"/>
    <s v="OSCAR@gmail.com"/>
    <x v="2"/>
    <x v="1"/>
    <x v="1"/>
    <s v="Socio de proyecto"/>
    <s v="SI"/>
    <n v="5"/>
    <n v="6"/>
    <n v="30000000"/>
    <n v="33477783"/>
    <n v="0"/>
    <n v="27651635"/>
  </r>
  <r>
    <n v="49"/>
    <s v="ALFREDO"/>
    <s v="ALEXANDER@gmail.com"/>
    <x v="0"/>
    <x v="2"/>
    <x v="1"/>
    <s v="Socio capitalista"/>
    <s v="SI"/>
    <n v="9"/>
    <n v="9"/>
    <n v="50000000"/>
    <n v="2702447"/>
    <n v="0"/>
    <n v="44671760"/>
  </r>
  <r>
    <n v="50"/>
    <s v="OSCAR"/>
    <s v="BORJA@gmail.com"/>
    <x v="4"/>
    <x v="1"/>
    <x v="1"/>
    <s v="Socio capitalista"/>
    <s v="NO"/>
    <n v="6"/>
    <n v="8"/>
    <n v="50000000"/>
    <n v="70787848"/>
    <n v="33368202"/>
    <n v="43277527"/>
  </r>
  <r>
    <n v="51"/>
    <s v="JUAN"/>
    <s v="RAUL@gmail.com"/>
    <x v="2"/>
    <x v="1"/>
    <x v="2"/>
    <s v="Ofreciendo trabajo"/>
    <s v="SI"/>
    <n v="7"/>
    <n v="5"/>
    <n v="0"/>
    <n v="0"/>
    <n v="46563396"/>
    <n v="63313535"/>
  </r>
  <r>
    <n v="52"/>
    <s v="IVAN"/>
    <s v="ALEX@gmail.com"/>
    <x v="5"/>
    <x v="1"/>
    <x v="1"/>
    <s v="Socio capitalista"/>
    <s v="NO"/>
    <n v="5"/>
    <n v="6"/>
    <n v="20000000"/>
    <n v="40064620"/>
    <n v="98137438"/>
    <n v="0"/>
  </r>
  <r>
    <n v="53"/>
    <s v="ALEXANDER"/>
    <s v="IVAN@gmail.com"/>
    <x v="0"/>
    <x v="1"/>
    <x v="1"/>
    <s v="Socio de proyecto"/>
    <s v="NO"/>
    <n v="4"/>
    <n v="6"/>
    <n v="30000000"/>
    <n v="45289360"/>
    <n v="0"/>
    <n v="46980526"/>
  </r>
  <r>
    <n v="54"/>
    <s v="JAIME"/>
    <s v="SAMUEL@gmail.com"/>
    <x v="0"/>
    <x v="4"/>
    <x v="1"/>
    <s v="Socio de proyecto"/>
    <s v="NO"/>
    <n v="7"/>
    <n v="5"/>
    <n v="30000000"/>
    <n v="34397393"/>
    <n v="72192037"/>
    <n v="21247716"/>
  </r>
  <r>
    <n v="55"/>
    <s v="HECTOR"/>
    <s v="ANDRES@gmail.com"/>
    <x v="0"/>
    <x v="1"/>
    <x v="2"/>
    <s v="Buscando trabajo"/>
    <s v="SI"/>
    <n v="3"/>
    <n v="9"/>
    <n v="0"/>
    <n v="0"/>
    <n v="69870077"/>
    <n v="98441580"/>
  </r>
  <r>
    <n v="56"/>
    <s v="ERNESTO"/>
    <s v="NORA@gmail.com"/>
    <x v="6"/>
    <x v="4"/>
    <x v="1"/>
    <s v="Socio de proyecto"/>
    <s v="NO"/>
    <n v="3"/>
    <n v="6"/>
    <n v="1000000"/>
    <n v="34126405"/>
    <n v="88265167"/>
    <n v="56002928"/>
  </r>
  <r>
    <n v="57"/>
    <s v="MARCO"/>
    <s v="ANDRÉS@gmail.com"/>
    <x v="0"/>
    <x v="1"/>
    <x v="1"/>
    <s v="Socio capitalista"/>
    <s v="NO"/>
    <n v="7"/>
    <n v="10"/>
    <n v="1000000"/>
    <n v="53008255"/>
    <n v="46917910"/>
    <n v="47557281"/>
  </r>
  <r>
    <n v="58"/>
    <s v="JAVIER"/>
    <s v="CRISTIAN@gmail.com"/>
    <x v="0"/>
    <x v="1"/>
    <x v="2"/>
    <s v="Buscando trabajo"/>
    <s v="NO"/>
    <n v="5"/>
    <n v="9"/>
    <n v="0"/>
    <n v="0"/>
    <n v="0"/>
    <n v="22675260"/>
  </r>
  <r>
    <n v="59"/>
    <s v="ESTEBAN"/>
    <s v="JAVIER@gmail.com"/>
    <x v="7"/>
    <x v="1"/>
    <x v="1"/>
    <s v="Socio capitalista"/>
    <s v="NO"/>
    <n v="9"/>
    <n v="5"/>
    <n v="100000000"/>
    <n v="94688720"/>
    <n v="86323763"/>
    <n v="20929788"/>
  </r>
  <r>
    <n v="60"/>
    <s v="MARCOS"/>
    <s v="DOMINGO@gmail.com"/>
    <x v="0"/>
    <x v="0"/>
    <x v="0"/>
    <s v="Académico"/>
    <s v="NO"/>
    <n v="4"/>
    <n v="8"/>
    <n v="0"/>
    <n v="0"/>
    <n v="96750826"/>
    <n v="31435769"/>
  </r>
  <r>
    <n v="61"/>
    <s v="ADRIAN"/>
    <s v="NICOLAS@gmail.com"/>
    <x v="0"/>
    <x v="4"/>
    <x v="1"/>
    <s v="Socio capitalista"/>
    <s v="NO"/>
    <n v="5"/>
    <n v="10"/>
    <n v="10000000"/>
    <n v="89686683"/>
    <n v="62448793"/>
    <n v="26812600"/>
  </r>
  <r>
    <n v="62"/>
    <s v="DANIEL"/>
    <s v="HECTOR@gmail.com"/>
    <x v="0"/>
    <x v="1"/>
    <x v="1"/>
    <s v="Socio de proyecto"/>
    <s v="NO"/>
    <n v="3"/>
    <n v="10"/>
    <n v="30000000"/>
    <n v="32890743"/>
    <n v="0"/>
    <n v="39864620"/>
  </r>
  <r>
    <n v="63"/>
    <s v="GREGORIO"/>
    <s v="RICARDO@gmail.com"/>
    <x v="0"/>
    <x v="4"/>
    <x v="1"/>
    <s v="Socio capitalista"/>
    <s v="NO"/>
    <n v="3"/>
    <n v="10"/>
    <n v="10000000"/>
    <n v="32370896"/>
    <n v="96066942"/>
    <n v="3767736"/>
  </r>
  <r>
    <n v="64"/>
    <s v="BORJA"/>
    <s v="ALBERTO@gmail.com"/>
    <x v="0"/>
    <x v="4"/>
    <x v="2"/>
    <s v="Ofreciendo trabajo"/>
    <s v="NO"/>
    <n v="5"/>
    <n v="5"/>
    <n v="0"/>
    <n v="0"/>
    <n v="24514428"/>
    <n v="27890231"/>
  </r>
  <r>
    <n v="65"/>
    <s v="PABLO"/>
    <s v="RUBEN@gmail.com"/>
    <x v="0"/>
    <x v="1"/>
    <x v="1"/>
    <s v="Socio capitalista"/>
    <s v="SI"/>
    <n v="7"/>
    <n v="7"/>
    <n v="10000000"/>
    <n v="31953589"/>
    <n v="40068224"/>
    <n v="80951038"/>
  </r>
  <r>
    <n v="66"/>
    <s v="JOAQUIN"/>
    <s v="SEBASTIAN@gmail.com"/>
    <x v="0"/>
    <x v="1"/>
    <x v="1"/>
    <s v="Socio capitalista"/>
    <s v="NO"/>
    <n v="7"/>
    <n v="5"/>
    <n v="50000000"/>
    <n v="78205651"/>
    <n v="62381180"/>
    <n v="6508585"/>
  </r>
  <r>
    <n v="67"/>
    <s v="RODRIGO"/>
    <s v="MOHAMED@gmail.com"/>
    <x v="0"/>
    <x v="3"/>
    <x v="2"/>
    <s v="Buscando trabajo"/>
    <s v="NO"/>
    <n v="5"/>
    <n v="4"/>
    <n v="0"/>
    <n v="0"/>
    <n v="34584522"/>
    <n v="0"/>
  </r>
  <r>
    <n v="68"/>
    <s v="AGUSTIN"/>
    <s v="MARCO@gmail.com"/>
    <x v="8"/>
    <x v="1"/>
    <x v="0"/>
    <s v="Otro tipo"/>
    <s v="NO"/>
    <n v="7"/>
    <n v="7"/>
    <n v="0"/>
    <n v="0"/>
    <n v="76942676"/>
    <n v="74216691"/>
  </r>
  <r>
    <n v="69"/>
    <s v="MANUEL"/>
    <s v="SERGIO@gmail.com"/>
    <x v="2"/>
    <x v="4"/>
    <x v="1"/>
    <s v="Socio de proyecto"/>
    <s v="SI"/>
    <n v="8"/>
    <n v="9"/>
    <n v="5000000"/>
    <n v="70270294"/>
    <n v="19588762"/>
    <n v="78634577"/>
  </r>
  <r>
    <n v="70"/>
    <s v="LORENZO"/>
    <s v="RAMON@gmail.com"/>
    <x v="0"/>
    <x v="3"/>
    <x v="2"/>
    <s v="Buscando trabajo"/>
    <s v="NO"/>
    <n v="3"/>
    <n v="5"/>
    <n v="0"/>
    <n v="0"/>
    <n v="85955846"/>
    <n v="25891596"/>
  </r>
  <r>
    <n v="71"/>
    <s v="SANTIAGO"/>
    <s v="GREGORIO@gmail.com"/>
    <x v="0"/>
    <x v="3"/>
    <x v="1"/>
    <s v="Socio de proyecto"/>
    <s v="SI"/>
    <n v="8"/>
    <n v="10"/>
    <n v="20000000"/>
    <n v="62745331"/>
    <n v="39843357"/>
    <n v="64840967"/>
  </r>
  <r>
    <n v="72"/>
    <s v="JONATHAN"/>
    <s v="JOAN@gmail.com"/>
    <x v="0"/>
    <x v="1"/>
    <x v="2"/>
    <s v="Ofreciendo trabajo"/>
    <s v="NO"/>
    <n v="5"/>
    <n v="7"/>
    <n v="0"/>
    <n v="0"/>
    <n v="82583322"/>
    <n v="809058"/>
  </r>
  <r>
    <n v="73"/>
    <s v="CARLOS"/>
    <s v="ALFONSO@gmail.com"/>
    <x v="0"/>
    <x v="1"/>
    <x v="1"/>
    <s v="Socio de proyecto"/>
    <s v="SI"/>
    <n v="6"/>
    <n v="6"/>
    <n v="10000000"/>
    <n v="59890317"/>
    <n v="42451842"/>
    <n v="0"/>
  </r>
  <r>
    <n v="74"/>
    <s v="VICENTE"/>
    <s v="GUILLERMO@gmail.com"/>
    <x v="0"/>
    <x v="3"/>
    <x v="1"/>
    <s v="Socio capitalista"/>
    <s v="NO"/>
    <n v="3"/>
    <n v="6"/>
    <n v="10000000"/>
    <n v="97449662"/>
    <n v="49624160"/>
    <n v="17854677"/>
  </r>
  <r>
    <n v="75"/>
    <s v="ALVARO"/>
    <s v="CHRISTIAN@gmail.com"/>
    <x v="0"/>
    <x v="2"/>
    <x v="2"/>
    <s v="Ofreciendo trabajo"/>
    <s v="NO"/>
    <n v="8"/>
    <n v="10"/>
    <n v="0"/>
    <n v="0"/>
    <n v="44422091"/>
    <n v="8898260"/>
  </r>
  <r>
    <n v="76"/>
    <s v="MARIO"/>
    <s v="MATEO@gmail.com"/>
    <x v="5"/>
    <x v="1"/>
    <x v="2"/>
    <s v="Buscando trabajo"/>
    <s v="NO"/>
    <n v="5"/>
    <n v="7"/>
    <n v="0"/>
    <n v="0"/>
    <n v="0"/>
    <n v="63436099"/>
  </r>
  <r>
    <n v="77"/>
    <s v="RAFAEL"/>
    <s v="JULIAN@gmail.com"/>
    <x v="0"/>
    <x v="1"/>
    <x v="1"/>
    <s v="Socio capitalista"/>
    <s v="SI"/>
    <n v="8"/>
    <n v="9"/>
    <n v="10000000"/>
    <n v="99989764"/>
    <n v="8030175"/>
    <n v="37676206"/>
  </r>
  <r>
    <n v="78"/>
    <s v="ALEX"/>
    <s v="CRISTOBAL@gmail.com"/>
    <x v="0"/>
    <x v="1"/>
    <x v="2"/>
    <s v="Buscando trabajo"/>
    <s v="SI"/>
    <n v="4"/>
    <n v="5"/>
    <n v="0"/>
    <n v="0"/>
    <n v="12862402"/>
    <n v="68922404"/>
  </r>
  <r>
    <n v="79"/>
    <s v="IGNACIO"/>
    <s v="RODRIGO@gmail.com"/>
    <x v="0"/>
    <x v="4"/>
    <x v="2"/>
    <s v="Buscando trabajo"/>
    <s v="SI"/>
    <n v="9"/>
    <n v="9"/>
    <n v="0"/>
    <n v="0"/>
    <n v="46914257"/>
    <n v="43734508"/>
  </r>
  <r>
    <n v="80"/>
    <s v="GONZALO"/>
    <s v="JESUS@gmail.com"/>
    <x v="9"/>
    <x v="0"/>
    <x v="0"/>
    <s v="Académico"/>
    <s v="NO"/>
    <n v="6"/>
    <n v="10"/>
    <n v="0"/>
    <n v="0"/>
    <n v="95212463"/>
    <n v="0"/>
  </r>
  <r>
    <n v="81"/>
    <s v="JESUS"/>
    <s v="JORGE@gmail.com"/>
    <x v="6"/>
    <x v="1"/>
    <x v="1"/>
    <s v="Socio capitalista"/>
    <s v="NO"/>
    <n v="3"/>
    <n v="9"/>
    <n v="5000000"/>
    <n v="32915397"/>
    <n v="74493461"/>
    <n v="151779"/>
  </r>
  <r>
    <n v="82"/>
    <s v="ALFONSO"/>
    <s v="JULIO@gmail.com"/>
    <x v="0"/>
    <x v="4"/>
    <x v="2"/>
    <s v="Buscando trabajo"/>
    <s v="NO"/>
    <n v="3"/>
    <n v="7"/>
    <n v="0"/>
    <n v="0"/>
    <n v="43223505"/>
    <n v="0"/>
  </r>
  <r>
    <n v="83"/>
    <s v="JULIO"/>
    <s v="MARIA MÓNICA@gmail.com"/>
    <x v="0"/>
    <x v="1"/>
    <x v="2"/>
    <s v="Buscando trabajo"/>
    <s v="NO"/>
    <n v="7"/>
    <n v="10"/>
    <n v="0"/>
    <n v="0"/>
    <n v="14141858"/>
    <n v="87162317"/>
  </r>
  <r>
    <n v="84"/>
    <s v="CESAR"/>
    <s v="IGNACIO@gmail.com"/>
    <x v="0"/>
    <x v="1"/>
    <x v="2"/>
    <s v="Buscando trabajo"/>
    <s v="NO"/>
    <n v="3"/>
    <n v="7"/>
    <n v="0"/>
    <n v="0"/>
    <n v="29525162"/>
    <n v="0"/>
  </r>
  <r>
    <n v="85"/>
    <s v="MOHAMED"/>
    <s v="GABRIEL@gmail.com"/>
    <x v="0"/>
    <x v="1"/>
    <x v="2"/>
    <s v="Ofreciendo trabajo"/>
    <s v="SI"/>
    <n v="7"/>
    <n v="4"/>
    <n v="0"/>
    <n v="0"/>
    <n v="29366791"/>
    <n v="89805774"/>
  </r>
  <r>
    <n v="86"/>
    <s v="MARC"/>
    <s v="MARTIN@gmail.com"/>
    <x v="0"/>
    <x v="1"/>
    <x v="2"/>
    <s v="Buscando trabajo"/>
    <s v="SI"/>
    <n v="9"/>
    <n v="5"/>
    <n v="0"/>
    <n v="0"/>
    <n v="73195518"/>
    <n v="10695678"/>
  </r>
  <r>
    <n v="87"/>
    <s v="MARIANO"/>
    <s v="FERNANDO@gmail.com"/>
    <x v="0"/>
    <x v="1"/>
    <x v="2"/>
    <s v="Buscando trabajo"/>
    <s v="NO"/>
    <n v="3"/>
    <n v="6"/>
    <n v="0"/>
    <n v="0"/>
    <n v="1432950"/>
    <n v="29672451"/>
  </r>
  <r>
    <n v="88"/>
    <s v="JOEL"/>
    <s v="ALEJANDRO@gmail.com"/>
    <x v="0"/>
    <x v="1"/>
    <x v="1"/>
    <s v="Socio capitalista"/>
    <s v="SI"/>
    <n v="8"/>
    <n v="7"/>
    <n v="1000000"/>
    <n v="77159264"/>
    <n v="0"/>
    <n v="97234303"/>
  </r>
  <r>
    <n v="89"/>
    <s v="ANDRES"/>
    <s v="SANTIAGO@gmail.com"/>
    <x v="6"/>
    <x v="1"/>
    <x v="1"/>
    <s v="Socio capitalista"/>
    <s v="NO"/>
    <n v="7"/>
    <n v="10"/>
    <n v="100000000"/>
    <n v="12451199"/>
    <n v="74231711"/>
    <n v="42951226"/>
  </r>
  <r>
    <n v="90"/>
    <s v="ANGEL"/>
    <s v="LUCAS@gmail.com"/>
    <x v="0"/>
    <x v="2"/>
    <x v="1"/>
    <s v="Socio capitalista"/>
    <s v="SI"/>
    <n v="3"/>
    <n v="9"/>
    <n v="90000000"/>
    <n v="13287929"/>
    <n v="27090183"/>
    <n v="79518711"/>
  </r>
  <r>
    <n v="91"/>
    <s v="GERMAN"/>
    <s v="PEDRO@gmail.com"/>
    <x v="6"/>
    <x v="0"/>
    <x v="0"/>
    <s v="Académico"/>
    <s v="NO"/>
    <n v="6"/>
    <n v="5"/>
    <n v="0"/>
    <n v="0"/>
    <n v="20898506"/>
    <n v="24525645"/>
  </r>
  <r>
    <n v="92"/>
    <s v="JOSE"/>
    <s v="ENRIQUE@gmail.com"/>
    <x v="0"/>
    <x v="1"/>
    <x v="1"/>
    <s v="Socio capitalista"/>
    <s v="NO"/>
    <n v="8"/>
    <n v="7"/>
    <n v="5000000"/>
    <n v="37959268"/>
    <n v="69132389"/>
    <n v="99564796"/>
  </r>
  <r>
    <n v="93"/>
    <s v="ARTURO"/>
    <s v="VICTOR@gmail.com"/>
    <x v="0"/>
    <x v="1"/>
    <x v="2"/>
    <s v="Buscando trabajo"/>
    <s v="SI"/>
    <n v="3"/>
    <n v="6"/>
    <n v="0"/>
    <n v="0"/>
    <n v="26450622"/>
    <n v="4227264"/>
  </r>
  <r>
    <n v="94"/>
    <s v="LUCAS"/>
    <s v="ALFREDO@gmail.com"/>
    <x v="10"/>
    <x v="1"/>
    <x v="2"/>
    <s v="Buscando trabajo"/>
    <s v="SI"/>
    <n v="6"/>
    <n v="5"/>
    <n v="0"/>
    <n v="0"/>
    <n v="0"/>
    <n v="54376640"/>
  </r>
  <r>
    <n v="95"/>
    <s v="LUIS"/>
    <s v="DARIO@gmail.com"/>
    <x v="0"/>
    <x v="1"/>
    <x v="1"/>
    <s v="Socio de proyecto"/>
    <s v="NO"/>
    <n v="7"/>
    <n v="9"/>
    <n v="90000000"/>
    <n v="29991873"/>
    <n v="39252741"/>
    <n v="15542722"/>
  </r>
  <r>
    <n v="96"/>
    <s v="JULIAN"/>
    <s v="DIEGO@gmail.com"/>
    <x v="0"/>
    <x v="1"/>
    <x v="1"/>
    <s v="Socio de proyecto"/>
    <s v="NO"/>
    <n v="6"/>
    <n v="10"/>
    <n v="10000000"/>
    <n v="7303129"/>
    <n v="3765621"/>
    <n v="18125151"/>
  </r>
  <r>
    <n v="97"/>
    <s v="TOMAS"/>
    <s v="ISMAEL@gmail.com"/>
    <x v="2"/>
    <x v="1"/>
    <x v="1"/>
    <s v="Socio de proyecto"/>
    <s v="NO"/>
    <n v="3"/>
    <n v="9"/>
    <n v="30000000"/>
    <n v="44457754"/>
    <n v="0"/>
    <n v="62249765"/>
  </r>
  <r>
    <n v="98"/>
    <s v="DOMINGO"/>
    <s v="JAIME@gmail.com"/>
    <x v="0"/>
    <x v="1"/>
    <x v="1"/>
    <s v="Socio capitalista"/>
    <s v="NO"/>
    <n v="4"/>
    <n v="10"/>
    <n v="10000000"/>
    <n v="54467236"/>
    <n v="0"/>
    <n v="1234692"/>
  </r>
  <r>
    <n v="99"/>
    <s v="DARIO"/>
    <s v="SALVADOR@gmail.com"/>
    <x v="0"/>
    <x v="1"/>
    <x v="1"/>
    <s v="Socio de proyecto"/>
    <s v="NO"/>
    <n v="4"/>
    <n v="10"/>
    <n v="10000000"/>
    <n v="17991607"/>
    <n v="0"/>
    <n v="174626"/>
  </r>
  <r>
    <n v="100"/>
    <s v="GABRIEL"/>
    <s v="ADRIAN@gmail.com"/>
    <x v="0"/>
    <x v="1"/>
    <x v="2"/>
    <s v="Ofreciendo trabajo"/>
    <s v="NO"/>
    <n v="5"/>
    <n v="10"/>
    <n v="0"/>
    <n v="0"/>
    <n v="24965127"/>
    <n v="41129782"/>
  </r>
  <r>
    <n v="101"/>
    <s v="ANDRÉS"/>
    <s v="ANDRÉS@gmail.com"/>
    <x v="0"/>
    <x v="2"/>
    <x v="1"/>
    <s v="Socio de proyecto"/>
    <s v="NO"/>
    <n v="6"/>
    <n v="7"/>
    <n v="1000000"/>
    <n v="87347043"/>
    <n v="50796112"/>
    <n v="72757830"/>
  </r>
  <r>
    <n v="102"/>
    <s v="JUAN PABLO"/>
    <s v="JUAN PABLO@gmail.com"/>
    <x v="0"/>
    <x v="4"/>
    <x v="2"/>
    <s v="Buscando trabajo"/>
    <s v="NO"/>
    <n v="9"/>
    <n v="7"/>
    <n v="0"/>
    <n v="0"/>
    <n v="38721754"/>
    <n v="77230635"/>
  </r>
  <r>
    <n v="103"/>
    <s v="ROBERTO"/>
    <s v="ROBERTO@gmail.com"/>
    <x v="0"/>
    <x v="1"/>
    <x v="1"/>
    <s v="Socio de proyecto"/>
    <s v="NO"/>
    <n v="5"/>
    <n v="7"/>
    <n v="10000000"/>
    <n v="43538967"/>
    <n v="5161300"/>
    <n v="85417673"/>
  </r>
  <r>
    <n v="104"/>
    <s v="EMILIO"/>
    <s v="EMILIO@gmail.com"/>
    <x v="3"/>
    <x v="1"/>
    <x v="1"/>
    <s v="Socio de proyecto"/>
    <s v="SI"/>
    <n v="6"/>
    <n v="9"/>
    <n v="1000000"/>
    <n v="95899452"/>
    <n v="2565664"/>
    <n v="39602953"/>
  </r>
  <r>
    <n v="105"/>
    <s v="LEONEL"/>
    <s v="LEONEL@gmail.com"/>
    <x v="0"/>
    <x v="1"/>
    <x v="1"/>
    <s v="Socio de proyecto"/>
    <s v="SI"/>
    <n v="6"/>
    <n v="5"/>
    <n v="1000000"/>
    <n v="81347428"/>
    <n v="10860215"/>
    <n v="28637290"/>
  </r>
  <r>
    <n v="106"/>
    <s v="JOAN"/>
    <s v="JOAN@gmail.com"/>
    <x v="0"/>
    <x v="4"/>
    <x v="1"/>
    <s v="Socio de proyecto"/>
    <s v="SI"/>
    <n v="8"/>
    <n v="10"/>
    <n v="30000000"/>
    <n v="52442860"/>
    <n v="2659881"/>
    <n v="80287314"/>
  </r>
  <r>
    <n v="107"/>
    <s v="SERGIO"/>
    <s v="SERGIO@gmail.com"/>
    <x v="0"/>
    <x v="1"/>
    <x v="1"/>
    <s v="Socio de proyecto"/>
    <s v="SI"/>
    <n v="7"/>
    <n v="8"/>
    <n v="10000000"/>
    <n v="96199053"/>
    <n v="31746355"/>
    <n v="80063468"/>
  </r>
  <r>
    <n v="108"/>
    <s v="EUGENIO"/>
    <s v="EUGENIO@gmail.com"/>
    <x v="0"/>
    <x v="1"/>
    <x v="1"/>
    <s v="Socio de proyecto"/>
    <s v="NO"/>
    <n v="9"/>
    <n v="10"/>
    <n v="1000000"/>
    <n v="71783742"/>
    <n v="64667814"/>
    <n v="70653180"/>
  </r>
  <r>
    <n v="109"/>
    <s v="SEBASTIAN"/>
    <s v="SEBASTIAN@gmail.com"/>
    <x v="0"/>
    <x v="4"/>
    <x v="1"/>
    <s v="Socio de proyecto"/>
    <s v="NO"/>
    <n v="3"/>
    <n v="5"/>
    <n v="90000000"/>
    <n v="94913746"/>
    <n v="74083223"/>
    <n v="31617670"/>
  </r>
  <r>
    <n v="110"/>
    <s v="SAMUEL"/>
    <s v="SAMUEL@gmail.com"/>
    <x v="0"/>
    <x v="4"/>
    <x v="2"/>
    <s v="Ofreciendo trabajo"/>
    <s v="NO"/>
    <n v="6"/>
    <n v="7"/>
    <n v="0"/>
    <n v="0"/>
    <n v="67753952"/>
    <n v="77205812"/>
  </r>
  <r>
    <n v="111"/>
    <s v="ENRIQUE"/>
    <s v="ENRIQUE@gmail.com"/>
    <x v="0"/>
    <x v="1"/>
    <x v="1"/>
    <s v="Socio de proyecto"/>
    <s v="SI"/>
    <n v="9"/>
    <n v="8"/>
    <n v="30000000"/>
    <n v="33477783"/>
    <n v="0"/>
    <n v="27651635"/>
  </r>
  <r>
    <n v="112"/>
    <s v="DIEGO"/>
    <s v="DIEGO@gmail.com"/>
    <x v="0"/>
    <x v="2"/>
    <x v="1"/>
    <s v="Socio capitalista"/>
    <s v="SI"/>
    <n v="8"/>
    <n v="9"/>
    <n v="50000000"/>
    <n v="2702447"/>
    <n v="0"/>
    <n v="44671760"/>
  </r>
  <r>
    <n v="113"/>
    <s v="PEDRO"/>
    <s v="PEDRO@gmail.com"/>
    <x v="2"/>
    <x v="1"/>
    <x v="1"/>
    <s v="Socio capitalista"/>
    <s v="NO"/>
    <n v="8"/>
    <n v="6"/>
    <n v="50000000"/>
    <n v="70787848"/>
    <n v="33368202"/>
    <n v="43277527"/>
  </r>
  <r>
    <n v="114"/>
    <s v="ALBERT"/>
    <s v="ALBERT@gmail.com"/>
    <x v="0"/>
    <x v="1"/>
    <x v="2"/>
    <s v="Ofreciendo trabajo"/>
    <s v="SI"/>
    <n v="6"/>
    <n v="9"/>
    <n v="0"/>
    <n v="0"/>
    <n v="46563396"/>
    <n v="63313535"/>
  </r>
  <r>
    <n v="115"/>
    <s v="JORGE"/>
    <s v="JORGE@gmail.com"/>
    <x v="0"/>
    <x v="1"/>
    <x v="1"/>
    <s v="Socio capitalista"/>
    <s v="NO"/>
    <n v="3"/>
    <n v="8"/>
    <n v="20000000"/>
    <n v="40064620"/>
    <n v="98137438"/>
    <n v="0"/>
  </r>
  <r>
    <n v="116"/>
    <s v="RAMON"/>
    <s v="RAMON@gmail.com"/>
    <x v="0"/>
    <x v="1"/>
    <x v="1"/>
    <s v="Socio de proyecto"/>
    <s v="NO"/>
    <n v="6"/>
    <n v="5"/>
    <n v="30000000"/>
    <n v="45289360"/>
    <n v="0"/>
    <n v="46980526"/>
  </r>
  <r>
    <n v="117"/>
    <s v="HUGO"/>
    <s v="HUGO@gmail.com"/>
    <x v="0"/>
    <x v="4"/>
    <x v="1"/>
    <s v="Socio de proyecto"/>
    <s v="NO"/>
    <n v="6"/>
    <n v="6"/>
    <n v="30000000"/>
    <n v="34397393"/>
    <n v="72192037"/>
    <n v="21247716"/>
  </r>
  <r>
    <n v="118"/>
    <s v="MARIA"/>
    <s v="MARIA@gmail.com"/>
    <x v="0"/>
    <x v="1"/>
    <x v="2"/>
    <s v="Buscando trabajo"/>
    <s v="SI"/>
    <n v="8"/>
    <n v="6"/>
    <n v="0"/>
    <n v="0"/>
    <n v="69870077"/>
    <n v="98441580"/>
  </r>
  <r>
    <n v="119"/>
    <s v="FELIX"/>
    <s v="FELIX@gmail.com"/>
    <x v="0"/>
    <x v="4"/>
    <x v="1"/>
    <s v="Socio de proyecto"/>
    <s v="NO"/>
    <n v="5"/>
    <n v="5"/>
    <n v="1000000"/>
    <n v="34126405"/>
    <n v="88265167"/>
    <n v="56002928"/>
  </r>
  <r>
    <n v="120"/>
    <s v="VICTOR"/>
    <s v="VICTOR@gmail.com"/>
    <x v="0"/>
    <x v="1"/>
    <x v="1"/>
    <s v="Socio capitalista"/>
    <s v="NO"/>
    <n v="9"/>
    <n v="9"/>
    <n v="1000000"/>
    <n v="53008255"/>
    <n v="46917910"/>
    <n v="47557281"/>
  </r>
  <r>
    <n v="121"/>
    <s v="JORDI"/>
    <s v="JORDI@gmail.com"/>
    <x v="0"/>
    <x v="1"/>
    <x v="2"/>
    <s v="Buscando trabajo"/>
    <s v="NO"/>
    <n v="4"/>
    <n v="6"/>
    <n v="0"/>
    <n v="0"/>
    <n v="0"/>
    <n v="22675260"/>
  </r>
  <r>
    <n v="122"/>
    <s v="MARIA MÓNICA"/>
    <s v="MARIA MÓNICA@gmail.com"/>
    <x v="0"/>
    <x v="1"/>
    <x v="1"/>
    <s v="Socio capitalista"/>
    <s v="NO"/>
    <n v="4"/>
    <n v="10"/>
    <n v="100000000"/>
    <n v="94688720"/>
    <n v="86323763"/>
    <n v="20929788"/>
  </r>
  <r>
    <n v="123"/>
    <s v="CRISTOBAL"/>
    <s v="CRISTOBAL@gmail.com"/>
    <x v="0"/>
    <x v="0"/>
    <x v="0"/>
    <s v="Académico"/>
    <s v="NO"/>
    <n v="9"/>
    <n v="9"/>
    <n v="0"/>
    <n v="0"/>
    <n v="96750826"/>
    <n v="31435769"/>
  </r>
  <r>
    <n v="124"/>
    <s v="NICOLAS"/>
    <s v="NICOLAS@gmail.com"/>
    <x v="0"/>
    <x v="4"/>
    <x v="1"/>
    <s v="Socio capitalista"/>
    <s v="NO"/>
    <n v="6"/>
    <n v="5"/>
    <n v="10000000"/>
    <n v="89686683"/>
    <n v="62448793"/>
    <n v="26812600"/>
  </r>
  <r>
    <n v="125"/>
    <s v="FELIPE"/>
    <s v="FELIPE@gmail.com"/>
    <x v="0"/>
    <x v="1"/>
    <x v="1"/>
    <s v="Socio de proyecto"/>
    <s v="NO"/>
    <n v="8"/>
    <n v="8"/>
    <n v="30000000"/>
    <n v="32890743"/>
    <n v="0"/>
    <n v="39864620"/>
  </r>
  <r>
    <n v="126"/>
    <s v="ISMAEL"/>
    <s v="ISMAEL@gmail.com"/>
    <x v="0"/>
    <x v="4"/>
    <x v="1"/>
    <s v="Socio capitalista"/>
    <s v="NO"/>
    <n v="6"/>
    <n v="10"/>
    <n v="10000000"/>
    <n v="32370896"/>
    <n v="96066942"/>
    <n v="3767736"/>
  </r>
  <r>
    <n v="127"/>
    <s v="ALEJANDRO"/>
    <s v="ALEJANDRO@gmail.com"/>
    <x v="0"/>
    <x v="4"/>
    <x v="2"/>
    <s v="Ofreciendo trabajo"/>
    <s v="NO"/>
    <n v="7"/>
    <n v="10"/>
    <n v="0"/>
    <n v="0"/>
    <n v="24514428"/>
    <n v="27890231"/>
  </r>
  <r>
    <n v="128"/>
    <s v="MATEO"/>
    <s v="MATEO@gmail.com"/>
    <x v="0"/>
    <x v="1"/>
    <x v="1"/>
    <s v="Socio capitalista"/>
    <s v="SI"/>
    <n v="5"/>
    <n v="10"/>
    <n v="10000000"/>
    <n v="31953589"/>
    <n v="40068224"/>
    <n v="80951038"/>
  </r>
  <r>
    <n v="129"/>
    <s v="CRISTIAN"/>
    <s v="CRISTIAN@gmail.com"/>
    <x v="2"/>
    <x v="1"/>
    <x v="1"/>
    <s v="Socio capitalista"/>
    <s v="NO"/>
    <n v="3"/>
    <n v="5"/>
    <n v="50000000"/>
    <n v="78205651"/>
    <n v="62381180"/>
    <n v="6508585"/>
  </r>
  <r>
    <n v="130"/>
    <s v="DAVID"/>
    <s v="DAVID@gmail.com"/>
    <x v="0"/>
    <x v="3"/>
    <x v="2"/>
    <s v="Buscando trabajo"/>
    <s v="NO"/>
    <n v="7"/>
    <n v="7"/>
    <n v="0"/>
    <n v="0"/>
    <n v="34584522"/>
    <n v="0"/>
  </r>
  <r>
    <n v="131"/>
    <s v="SALVADOR"/>
    <s v="SALVADOR@gmail.com"/>
    <x v="4"/>
    <x v="1"/>
    <x v="0"/>
    <s v="Otro tipo"/>
    <s v="NO"/>
    <n v="5"/>
    <n v="5"/>
    <n v="0"/>
    <n v="0"/>
    <n v="76942676"/>
    <n v="74216691"/>
  </r>
  <r>
    <n v="132"/>
    <s v="ALFREDO"/>
    <s v="ALFREDO@gmail.com"/>
    <x v="2"/>
    <x v="4"/>
    <x v="1"/>
    <s v="Socio de proyecto"/>
    <s v="SI"/>
    <n v="9"/>
    <n v="4"/>
    <n v="5000000"/>
    <n v="70270294"/>
    <n v="19588762"/>
    <n v="78634577"/>
  </r>
  <r>
    <n v="133"/>
    <s v="OSCAR"/>
    <s v="OSCAR@gmail.com"/>
    <x v="5"/>
    <x v="3"/>
    <x v="2"/>
    <s v="Buscando trabajo"/>
    <s v="NO"/>
    <n v="6"/>
    <n v="7"/>
    <n v="0"/>
    <n v="0"/>
    <n v="85955846"/>
    <n v="25891596"/>
  </r>
  <r>
    <n v="134"/>
    <s v="JUAN"/>
    <s v="JUAN@gmail.com"/>
    <x v="0"/>
    <x v="3"/>
    <x v="1"/>
    <s v="Socio de proyecto"/>
    <s v="SI"/>
    <n v="7"/>
    <n v="9"/>
    <n v="20000000"/>
    <n v="62745331"/>
    <n v="39843357"/>
    <n v="64840967"/>
  </r>
  <r>
    <n v="135"/>
    <s v="IVAN"/>
    <s v="IVAN@gmail.com"/>
    <x v="0"/>
    <x v="1"/>
    <x v="2"/>
    <s v="Ofreciendo trabajo"/>
    <s v="NO"/>
    <n v="5"/>
    <n v="5"/>
    <n v="0"/>
    <n v="0"/>
    <n v="82583322"/>
    <n v="809058"/>
  </r>
  <r>
    <n v="136"/>
    <s v="ALEXANDER"/>
    <s v="ALEXANDER@gmail.com"/>
    <x v="0"/>
    <x v="1"/>
    <x v="1"/>
    <s v="Socio de proyecto"/>
    <s v="SI"/>
    <n v="4"/>
    <n v="10"/>
    <n v="10000000"/>
    <n v="59890317"/>
    <n v="42451842"/>
    <n v="0"/>
  </r>
  <r>
    <n v="137"/>
    <s v="JAIME"/>
    <s v="JAIME@gmail.com"/>
    <x v="6"/>
    <x v="3"/>
    <x v="1"/>
    <s v="Socio capitalista"/>
    <s v="NO"/>
    <n v="7"/>
    <n v="7"/>
    <n v="10000000"/>
    <n v="97449662"/>
    <n v="49624160"/>
    <n v="17854677"/>
  </r>
  <r>
    <n v="138"/>
    <s v="HECTOR"/>
    <s v="HECTOR@gmail.com"/>
    <x v="0"/>
    <x v="2"/>
    <x v="2"/>
    <s v="Ofreciendo trabajo"/>
    <s v="NO"/>
    <n v="3"/>
    <n v="6"/>
    <n v="0"/>
    <n v="0"/>
    <n v="44422091"/>
    <n v="8898260"/>
  </r>
  <r>
    <n v="139"/>
    <s v="ERNESTO"/>
    <s v="ERNESTO@gmail.com"/>
    <x v="0"/>
    <x v="1"/>
    <x v="2"/>
    <s v="Buscando trabajo"/>
    <s v="NO"/>
    <n v="3"/>
    <n v="6"/>
    <n v="0"/>
    <n v="0"/>
    <n v="0"/>
    <n v="63436099"/>
  </r>
  <r>
    <n v="140"/>
    <s v="MARCO"/>
    <s v="MARCO@gmail.com"/>
    <x v="7"/>
    <x v="1"/>
    <x v="1"/>
    <s v="Socio capitalista"/>
    <s v="SI"/>
    <n v="7"/>
    <n v="10"/>
    <n v="10000000"/>
    <n v="99989764"/>
    <n v="8030175"/>
    <n v="37676206"/>
  </r>
  <r>
    <n v="141"/>
    <s v="JAVIER"/>
    <s v="JAVIER@gmail.com"/>
    <x v="0"/>
    <x v="1"/>
    <x v="2"/>
    <s v="Buscando trabajo"/>
    <s v="SI"/>
    <n v="5"/>
    <n v="7"/>
    <n v="0"/>
    <n v="0"/>
    <n v="12862402"/>
    <n v="68922404"/>
  </r>
  <r>
    <n v="142"/>
    <s v="ESTEBAN"/>
    <s v="ESTEBAN@gmail.com"/>
    <x v="0"/>
    <x v="4"/>
    <x v="2"/>
    <s v="Buscando trabajo"/>
    <s v="SI"/>
    <n v="9"/>
    <n v="9"/>
    <n v="0"/>
    <n v="0"/>
    <n v="46914257"/>
    <n v="43734508"/>
  </r>
  <r>
    <n v="143"/>
    <s v="MARCOS"/>
    <s v="MARCOS@gmail.com"/>
    <x v="0"/>
    <x v="0"/>
    <x v="0"/>
    <s v="Académico"/>
    <s v="NO"/>
    <n v="4"/>
    <n v="5"/>
    <n v="0"/>
    <n v="0"/>
    <n v="95212463"/>
    <n v="0"/>
  </r>
  <r>
    <n v="144"/>
    <s v="ADRIAN"/>
    <s v="ADRIAN@gmail.com"/>
    <x v="0"/>
    <x v="1"/>
    <x v="1"/>
    <s v="Socio capitalista"/>
    <s v="NO"/>
    <n v="5"/>
    <n v="9"/>
    <n v="5000000"/>
    <n v="32915397"/>
    <n v="74493461"/>
    <n v="151779"/>
  </r>
  <r>
    <n v="145"/>
    <s v="DANIEL"/>
    <s v="DANIEL@gmail.com"/>
    <x v="0"/>
    <x v="4"/>
    <x v="2"/>
    <s v="Buscando trabajo"/>
    <s v="NO"/>
    <n v="3"/>
    <n v="10"/>
    <n v="0"/>
    <n v="0"/>
    <n v="43223505"/>
    <n v="0"/>
  </r>
  <r>
    <n v="146"/>
    <s v="GREGORIO"/>
    <s v="GREGORIO@gmail.com"/>
    <x v="0"/>
    <x v="1"/>
    <x v="2"/>
    <s v="Buscando trabajo"/>
    <s v="NO"/>
    <n v="3"/>
    <n v="9"/>
    <n v="0"/>
    <n v="0"/>
    <n v="14141858"/>
    <n v="87162317"/>
  </r>
  <r>
    <n v="147"/>
    <s v="BORJA"/>
    <s v="BORJA@gmail.com"/>
    <x v="0"/>
    <x v="1"/>
    <x v="2"/>
    <s v="Buscando trabajo"/>
    <s v="NO"/>
    <n v="5"/>
    <n v="7"/>
    <n v="0"/>
    <n v="0"/>
    <n v="29525162"/>
    <n v="0"/>
  </r>
  <r>
    <n v="148"/>
    <s v="PABLO"/>
    <s v="PABLO@gmail.com"/>
    <x v="0"/>
    <x v="1"/>
    <x v="2"/>
    <s v="Ofreciendo trabajo"/>
    <s v="SI"/>
    <n v="7"/>
    <n v="10"/>
    <n v="0"/>
    <n v="0"/>
    <n v="29366791"/>
    <n v="89805774"/>
  </r>
  <r>
    <n v="149"/>
    <s v="JOAQUIN"/>
    <s v="JOAQUIN@gmail.com"/>
    <x v="8"/>
    <x v="1"/>
    <x v="2"/>
    <s v="Buscando trabajo"/>
    <s v="SI"/>
    <n v="7"/>
    <n v="7"/>
    <n v="0"/>
    <n v="0"/>
    <n v="73195518"/>
    <n v="10695678"/>
  </r>
  <r>
    <n v="150"/>
    <s v="RODRIGO"/>
    <s v="RODRIGO@gmail.com"/>
    <x v="2"/>
    <x v="1"/>
    <x v="2"/>
    <s v="Buscando trabajo"/>
    <s v="NO"/>
    <n v="5"/>
    <n v="4"/>
    <n v="0"/>
    <n v="0"/>
    <n v="1432950"/>
    <n v="29672451"/>
  </r>
  <r>
    <n v="151"/>
    <s v="AGUSTIN"/>
    <s v="AGUSTIN@gmail.com"/>
    <x v="0"/>
    <x v="1"/>
    <x v="1"/>
    <s v="Socio capitalista"/>
    <s v="SI"/>
    <n v="7"/>
    <n v="5"/>
    <n v="1000000"/>
    <n v="77159264"/>
    <n v="0"/>
    <n v="97234303"/>
  </r>
  <r>
    <n v="152"/>
    <s v="MANUEL"/>
    <s v="MANUEL@gmail.com"/>
    <x v="0"/>
    <x v="1"/>
    <x v="1"/>
    <s v="Socio capitalista"/>
    <s v="NO"/>
    <n v="8"/>
    <n v="6"/>
    <n v="100000000"/>
    <n v="12451199"/>
    <n v="74231711"/>
    <n v="42951226"/>
  </r>
  <r>
    <n v="153"/>
    <s v="LORENZO"/>
    <s v="LORENZO@gmail.com"/>
    <x v="0"/>
    <x v="2"/>
    <x v="1"/>
    <s v="Socio capitalista"/>
    <s v="SI"/>
    <n v="3"/>
    <n v="7"/>
    <n v="90000000"/>
    <n v="13287929"/>
    <n v="27090183"/>
    <n v="79518711"/>
  </r>
  <r>
    <n v="154"/>
    <s v="SANTIAGO"/>
    <s v="SANTIAGO@gmail.com"/>
    <x v="0"/>
    <x v="0"/>
    <x v="0"/>
    <s v="Académico"/>
    <s v="NO"/>
    <n v="8"/>
    <n v="10"/>
    <n v="0"/>
    <n v="0"/>
    <n v="20898506"/>
    <n v="24525645"/>
  </r>
  <r>
    <n v="155"/>
    <s v="JONATHAN"/>
    <s v="JONATHAN@gmail.com"/>
    <x v="0"/>
    <x v="1"/>
    <x v="1"/>
    <s v="Socio capitalista"/>
    <s v="NO"/>
    <n v="5"/>
    <n v="9"/>
    <n v="5000000"/>
    <n v="37959268"/>
    <n v="69132389"/>
    <n v="99564796"/>
  </r>
  <r>
    <n v="156"/>
    <s v="CARLOS"/>
    <s v="CARLOS@gmail.com"/>
    <x v="0"/>
    <x v="1"/>
    <x v="2"/>
    <s v="Buscando trabajo"/>
    <s v="SI"/>
    <n v="6"/>
    <n v="5"/>
    <n v="0"/>
    <n v="0"/>
    <n v="26450622"/>
    <n v="4227264"/>
  </r>
  <r>
    <n v="157"/>
    <s v="VICENTE"/>
    <s v="VICENTE@gmail.com"/>
    <x v="5"/>
    <x v="1"/>
    <x v="2"/>
    <s v="Buscando trabajo"/>
    <s v="SI"/>
    <n v="3"/>
    <n v="7"/>
    <n v="0"/>
    <n v="0"/>
    <n v="0"/>
    <n v="54376640"/>
  </r>
  <r>
    <n v="158"/>
    <s v="ALVARO"/>
    <s v="ALVARO@gmail.com"/>
    <x v="0"/>
    <x v="1"/>
    <x v="1"/>
    <s v="Socio de proyecto"/>
    <s v="NO"/>
    <n v="8"/>
    <n v="6"/>
    <n v="90000000"/>
    <n v="29991873"/>
    <n v="39252741"/>
    <n v="15542722"/>
  </r>
  <r>
    <n v="159"/>
    <s v="MARIO"/>
    <s v="MARIO@gmail.com"/>
    <x v="0"/>
    <x v="1"/>
    <x v="1"/>
    <s v="Socio de proyecto"/>
    <s v="NO"/>
    <n v="5"/>
    <n v="5"/>
    <n v="10000000"/>
    <n v="7303129"/>
    <n v="3765621"/>
    <n v="18125151"/>
  </r>
  <r>
    <n v="160"/>
    <s v="RAFAEL"/>
    <s v="RAFAEL@gmail.com"/>
    <x v="0"/>
    <x v="1"/>
    <x v="1"/>
    <s v="Socio de proyecto"/>
    <s v="NO"/>
    <n v="8"/>
    <n v="9"/>
    <n v="30000000"/>
    <n v="44457754"/>
    <n v="0"/>
    <n v="62249765"/>
  </r>
  <r>
    <n v="161"/>
    <s v="ALEX"/>
    <s v="ALEX@gmail.com"/>
    <x v="9"/>
    <x v="1"/>
    <x v="1"/>
    <s v="Socio capitalista"/>
    <s v="NO"/>
    <n v="4"/>
    <n v="10"/>
    <n v="10000000"/>
    <n v="54467236"/>
    <n v="0"/>
    <n v="1234692"/>
  </r>
  <r>
    <n v="162"/>
    <s v="IGNACIO"/>
    <s v="IGNACIO@gmail.com"/>
    <x v="6"/>
    <x v="1"/>
    <x v="1"/>
    <s v="Socio de proyecto"/>
    <s v="NO"/>
    <n v="9"/>
    <n v="9"/>
    <n v="10000000"/>
    <n v="17991607"/>
    <n v="0"/>
    <n v="174626"/>
  </r>
  <r>
    <n v="163"/>
    <s v="GONZALO"/>
    <s v="GONZALO@gmail.com"/>
    <x v="0"/>
    <x v="1"/>
    <x v="2"/>
    <s v="Ofreciendo trabajo"/>
    <s v="NO"/>
    <n v="6"/>
    <n v="10"/>
    <n v="0"/>
    <n v="0"/>
    <n v="24965127"/>
    <n v="41129782"/>
  </r>
  <r>
    <n v="164"/>
    <s v="JESUS"/>
    <s v="JESUS@gmail.com"/>
    <x v="0"/>
    <x v="2"/>
    <x v="1"/>
    <s v="Socio de proyecto"/>
    <s v="NO"/>
    <n v="3"/>
    <n v="10"/>
    <n v="1000000"/>
    <n v="87347043"/>
    <n v="50796112"/>
    <n v="72757830"/>
  </r>
  <r>
    <n v="165"/>
    <s v="ALFONSO"/>
    <s v="ALFONSO@gmail.com"/>
    <x v="0"/>
    <x v="4"/>
    <x v="2"/>
    <s v="Buscando trabajo"/>
    <s v="NO"/>
    <n v="3"/>
    <n v="10"/>
    <n v="0"/>
    <n v="0"/>
    <n v="38721754"/>
    <n v="77230635"/>
  </r>
  <r>
    <n v="166"/>
    <s v="JULIO"/>
    <s v="JULIO@gmail.com"/>
    <x v="0"/>
    <x v="1"/>
    <x v="1"/>
    <s v="Socio de proyecto"/>
    <s v="NO"/>
    <n v="7"/>
    <n v="7"/>
    <n v="10000000"/>
    <n v="43538967"/>
    <n v="5161300"/>
    <n v="85417673"/>
  </r>
  <r>
    <n v="167"/>
    <s v="CESAR"/>
    <s v="CESAR@gmail.com"/>
    <x v="0"/>
    <x v="1"/>
    <x v="1"/>
    <s v="Socio de proyecto"/>
    <s v="SI"/>
    <n v="3"/>
    <n v="7"/>
    <n v="1000000"/>
    <n v="95899452"/>
    <n v="2565664"/>
    <n v="39602953"/>
  </r>
  <r>
    <n v="168"/>
    <s v="MOHAMED"/>
    <s v="MOHAMED@gmail.com"/>
    <x v="0"/>
    <x v="1"/>
    <x v="1"/>
    <s v="Socio de proyecto"/>
    <s v="SI"/>
    <n v="7"/>
    <n v="7"/>
    <n v="1000000"/>
    <n v="81347428"/>
    <n v="10860215"/>
    <n v="28637290"/>
  </r>
  <r>
    <n v="169"/>
    <s v="MARC"/>
    <s v="MARC@gmail.com"/>
    <x v="0"/>
    <x v="4"/>
    <x v="1"/>
    <s v="Socio de proyecto"/>
    <s v="SI"/>
    <n v="9"/>
    <n v="9"/>
    <n v="30000000"/>
    <n v="52442860"/>
    <n v="2659881"/>
    <n v="80287314"/>
  </r>
  <r>
    <n v="170"/>
    <s v="MARIANO"/>
    <s v="MARIANO@gmail.com"/>
    <x v="6"/>
    <x v="1"/>
    <x v="1"/>
    <s v="Socio de proyecto"/>
    <s v="SI"/>
    <n v="3"/>
    <n v="5"/>
    <n v="10000000"/>
    <n v="96199053"/>
    <n v="31746355"/>
    <n v="80063468"/>
  </r>
  <r>
    <n v="171"/>
    <s v="JOEL"/>
    <s v="JOEL@gmail.com"/>
    <x v="0"/>
    <x v="1"/>
    <x v="1"/>
    <s v="Socio de proyecto"/>
    <s v="NO"/>
    <n v="8"/>
    <n v="10"/>
    <n v="1000000"/>
    <n v="71783742"/>
    <n v="64667814"/>
    <n v="70653180"/>
  </r>
  <r>
    <n v="172"/>
    <s v="ANDRES"/>
    <s v="ANDRES@gmail.com"/>
    <x v="6"/>
    <x v="4"/>
    <x v="1"/>
    <s v="Socio de proyecto"/>
    <s v="NO"/>
    <n v="7"/>
    <n v="8"/>
    <n v="90000000"/>
    <n v="94913746"/>
    <n v="74083223"/>
    <n v="31617670"/>
  </r>
  <r>
    <n v="173"/>
    <s v="ANGEL"/>
    <s v="ANGEL@gmail.com"/>
    <x v="0"/>
    <x v="4"/>
    <x v="2"/>
    <s v="Ofreciendo trabajo"/>
    <s v="NO"/>
    <n v="3"/>
    <n v="10"/>
    <n v="0"/>
    <n v="0"/>
    <n v="67753952"/>
    <n v="77205812"/>
  </r>
  <r>
    <n v="174"/>
    <s v="GERMAN"/>
    <s v="GERMAN@gmail.com"/>
    <x v="0"/>
    <x v="1"/>
    <x v="1"/>
    <s v="Socio de proyecto"/>
    <s v="SI"/>
    <n v="6"/>
    <n v="5"/>
    <n v="30000000"/>
    <n v="33477783"/>
    <n v="0"/>
    <n v="27651635"/>
  </r>
  <r>
    <n v="175"/>
    <s v="JOSE"/>
    <s v="JOSE@gmail.com"/>
    <x v="10"/>
    <x v="2"/>
    <x v="1"/>
    <s v="Socio capitalista"/>
    <s v="SI"/>
    <n v="8"/>
    <n v="7"/>
    <n v="50000000"/>
    <n v="2702447"/>
    <n v="0"/>
    <n v="44671760"/>
  </r>
  <r>
    <n v="176"/>
    <s v="ARTURO"/>
    <s v="ARTURO@gmail.com"/>
    <x v="0"/>
    <x v="1"/>
    <x v="1"/>
    <s v="Socio capitalista"/>
    <s v="NO"/>
    <n v="3"/>
    <n v="8"/>
    <n v="50000000"/>
    <n v="70787848"/>
    <n v="33368202"/>
    <n v="43277527"/>
  </r>
  <r>
    <n v="177"/>
    <s v="LUCAS"/>
    <s v="LUCAS@gmail.com"/>
    <x v="0"/>
    <x v="1"/>
    <x v="2"/>
    <s v="Ofreciendo trabajo"/>
    <s v="SI"/>
    <n v="6"/>
    <n v="9"/>
    <n v="0"/>
    <n v="0"/>
    <n v="46563396"/>
    <n v="63313535"/>
  </r>
  <r>
    <n v="178"/>
    <s v="LUIS"/>
    <s v="LUIS@gmail.com"/>
    <x v="2"/>
    <x v="1"/>
    <x v="1"/>
    <s v="Socio capitalista"/>
    <s v="NO"/>
    <n v="7"/>
    <n v="6"/>
    <n v="20000000"/>
    <n v="40064620"/>
    <n v="98137438"/>
    <n v="0"/>
  </r>
  <r>
    <n v="179"/>
    <s v="JULIAN"/>
    <s v="JULIAN@gmail.com"/>
    <x v="0"/>
    <x v="1"/>
    <x v="1"/>
    <s v="Socio de proyecto"/>
    <s v="NO"/>
    <n v="6"/>
    <n v="9"/>
    <n v="30000000"/>
    <n v="45289360"/>
    <n v="0"/>
    <n v="46980526"/>
  </r>
  <r>
    <n v="180"/>
    <s v="TOMAS"/>
    <s v="TOMAS@gmail.com"/>
    <x v="0"/>
    <x v="4"/>
    <x v="1"/>
    <s v="Socio de proyecto"/>
    <s v="NO"/>
    <n v="3"/>
    <n v="8"/>
    <n v="30000000"/>
    <n v="34397393"/>
    <n v="72192037"/>
    <n v="21247716"/>
  </r>
  <r>
    <n v="181"/>
    <s v="DOMINGO"/>
    <s v="DOMINGO@gmail.com"/>
    <x v="0"/>
    <x v="1"/>
    <x v="2"/>
    <s v="Buscando trabajo"/>
    <s v="SI"/>
    <n v="4"/>
    <n v="5"/>
    <n v="0"/>
    <n v="0"/>
    <n v="69870077"/>
    <n v="98441580"/>
  </r>
  <r>
    <n v="182"/>
    <s v="DARIO"/>
    <s v="DARIO@gmail.com"/>
    <x v="0"/>
    <x v="4"/>
    <x v="1"/>
    <s v="Socio de proyecto"/>
    <s v="NO"/>
    <n v="4"/>
    <n v="6"/>
    <n v="1000000"/>
    <n v="34126405"/>
    <n v="88265167"/>
    <n v="56002928"/>
  </r>
  <r>
    <n v="183"/>
    <s v="GABRIEL"/>
    <s v="GABRIEL@gmail.com"/>
    <x v="0"/>
    <x v="1"/>
    <x v="1"/>
    <s v="Socio capitalista"/>
    <s v="NO"/>
    <n v="5"/>
    <n v="6"/>
    <n v="1000000"/>
    <n v="53008255"/>
    <n v="46917910"/>
    <n v="47557281"/>
  </r>
  <r>
    <n v="184"/>
    <s v="VALENTINA"/>
    <s v="VALENTINA@gmail.com"/>
    <x v="0"/>
    <x v="1"/>
    <x v="2"/>
    <s v="Buscando trabajo"/>
    <s v="NO"/>
    <n v="6"/>
    <n v="5"/>
    <n v="0"/>
    <n v="0"/>
    <n v="0"/>
    <n v="22675260"/>
  </r>
  <r>
    <n v="185"/>
    <s v="GUILLERMO"/>
    <s v="GUILLERMO@gmail.com"/>
    <x v="3"/>
    <x v="1"/>
    <x v="1"/>
    <s v="Socio capitalista"/>
    <s v="NO"/>
    <n v="9"/>
    <n v="9"/>
    <n v="100000000"/>
    <n v="94688720"/>
    <n v="86323763"/>
    <n v="20929788"/>
  </r>
  <r>
    <n v="186"/>
    <s v="JOSEP"/>
    <s v="JOSEP@gmail.com"/>
    <x v="0"/>
    <x v="0"/>
    <x v="0"/>
    <s v="Académico"/>
    <s v="NO"/>
    <n v="5"/>
    <n v="6"/>
    <n v="0"/>
    <n v="0"/>
    <n v="96750826"/>
    <n v="31435769"/>
  </r>
  <r>
    <n v="187"/>
    <s v="FERNANDO"/>
    <s v="FERNANDO@gmail.com"/>
    <x v="0"/>
    <x v="4"/>
    <x v="1"/>
    <s v="Socio capitalista"/>
    <s v="NO"/>
    <n v="6"/>
    <n v="10"/>
    <n v="10000000"/>
    <n v="89686683"/>
    <n v="62448793"/>
    <n v="26812600"/>
  </r>
  <r>
    <n v="188"/>
    <s v="CHRISTIAN"/>
    <s v="CHRISTIAN@gmail.com"/>
    <x v="0"/>
    <x v="1"/>
    <x v="1"/>
    <s v="Socio de proyecto"/>
    <s v="NO"/>
    <n v="6"/>
    <n v="9"/>
    <n v="30000000"/>
    <n v="32890743"/>
    <n v="0"/>
    <n v="39864620"/>
  </r>
  <r>
    <n v="189"/>
    <s v="ALBERTO"/>
    <s v="ALBERTO@gmail.com"/>
    <x v="0"/>
    <x v="4"/>
    <x v="1"/>
    <s v="Socio capitalista"/>
    <s v="NO"/>
    <n v="8"/>
    <n v="5"/>
    <n v="10000000"/>
    <n v="32370896"/>
    <n v="96066942"/>
    <n v="3767736"/>
  </r>
  <r>
    <n v="190"/>
    <s v="NORA"/>
    <s v="NORA@gmail.com"/>
    <x v="0"/>
    <x v="4"/>
    <x v="2"/>
    <s v="Ofreciendo trabajo"/>
    <s v="NO"/>
    <n v="7"/>
    <n v="8"/>
    <n v="0"/>
    <n v="0"/>
    <n v="24514428"/>
    <n v="27890231"/>
  </r>
  <r>
    <n v="191"/>
    <s v="MIGUEL"/>
    <s v="MIGUEL@gmail.com"/>
    <x v="0"/>
    <x v="1"/>
    <x v="1"/>
    <s v="Socio capitalista"/>
    <s v="SI"/>
    <n v="9"/>
    <n v="10"/>
    <n v="10000000"/>
    <n v="31953589"/>
    <n v="40068224"/>
    <n v="80951038"/>
  </r>
  <r>
    <n v="192"/>
    <s v="RAUL"/>
    <s v="RAUL@gmail.com"/>
    <x v="0"/>
    <x v="1"/>
    <x v="1"/>
    <s v="Socio capitalista"/>
    <s v="NO"/>
    <n v="3"/>
    <n v="10"/>
    <n v="50000000"/>
    <n v="78205651"/>
    <n v="62381180"/>
    <n v="6508585"/>
  </r>
  <r>
    <n v="193"/>
    <s v="ADOLFO"/>
    <s v="ADOLFO@gmail.com"/>
    <x v="0"/>
    <x v="3"/>
    <x v="2"/>
    <s v="Buscando trabajo"/>
    <s v="NO"/>
    <n v="6"/>
    <n v="10"/>
    <n v="0"/>
    <n v="0"/>
    <n v="34584522"/>
    <n v="0"/>
  </r>
  <r>
    <n v="194"/>
    <s v="EDUARDO"/>
    <s v="EDUARDO@gmail.com"/>
    <x v="2"/>
    <x v="1"/>
    <x v="0"/>
    <s v="Otro tipo"/>
    <s v="NO"/>
    <n v="9"/>
    <n v="5"/>
    <n v="0"/>
    <n v="0"/>
    <n v="76942676"/>
    <n v="74216691"/>
  </r>
  <r>
    <n v="195"/>
    <s v="ISAAC"/>
    <s v="ISAAC@gmail.com"/>
    <x v="0"/>
    <x v="4"/>
    <x v="1"/>
    <s v="Socio de proyecto"/>
    <s v="SI"/>
    <n v="8"/>
    <n v="7"/>
    <n v="5000000"/>
    <n v="70270294"/>
    <n v="19588762"/>
    <n v="78634577"/>
  </r>
  <r>
    <n v="196"/>
    <s v="ANTONIO"/>
    <s v="ANTONIO@gmail.com"/>
    <x v="0"/>
    <x v="3"/>
    <x v="2"/>
    <s v="Buscando trabajo"/>
    <s v="NO"/>
    <n v="8"/>
    <n v="5"/>
    <n v="0"/>
    <n v="0"/>
    <n v="85955846"/>
    <n v="25891596"/>
  </r>
  <r>
    <n v="197"/>
    <s v="RUBEN"/>
    <s v="RUBEN@gmail.com"/>
    <x v="0"/>
    <x v="3"/>
    <x v="1"/>
    <s v="Socio de proyecto"/>
    <s v="SI"/>
    <n v="6"/>
    <n v="4"/>
    <n v="20000000"/>
    <n v="62745331"/>
    <n v="39843357"/>
    <n v="64840967"/>
  </r>
  <r>
    <n v="198"/>
    <s v="RICARDO"/>
    <s v="RICARDO@gmail.com"/>
    <x v="0"/>
    <x v="1"/>
    <x v="2"/>
    <s v="Ofreciendo trabajo"/>
    <s v="NO"/>
    <n v="3"/>
    <n v="7"/>
    <n v="0"/>
    <n v="0"/>
    <n v="82583322"/>
    <n v="809058"/>
  </r>
  <r>
    <n v="199"/>
    <s v="FRANCISCO"/>
    <s v="FRANCISCO@gmail.com"/>
    <x v="0"/>
    <x v="1"/>
    <x v="1"/>
    <s v="Socio de proyecto"/>
    <s v="SI"/>
    <n v="6"/>
    <n v="9"/>
    <n v="10000000"/>
    <n v="59890317"/>
    <n v="42451842"/>
    <n v="0"/>
  </r>
  <r>
    <n v="200"/>
    <s v="MARTIN"/>
    <s v="MARTIN@gmail.com"/>
    <x v="0"/>
    <x v="3"/>
    <x v="1"/>
    <s v="Socio capitalista"/>
    <s v="NO"/>
    <n v="6"/>
    <n v="5"/>
    <n v="10000000"/>
    <n v="97449662"/>
    <n v="49624160"/>
    <n v="17854677"/>
  </r>
  <r>
    <n v="201"/>
    <s v="ANDRÉS"/>
    <s v="ANDRÉS@gmail.com"/>
    <x v="0"/>
    <x v="2"/>
    <x v="2"/>
    <s v="Ofreciendo trabajo"/>
    <s v="NO"/>
    <n v="8"/>
    <n v="10"/>
    <n v="0"/>
    <n v="0"/>
    <n v="44422091"/>
    <n v="8898260"/>
  </r>
  <r>
    <n v="202"/>
    <s v="JUAN PABLO"/>
    <s v="JUAN PABLO@gmail.com"/>
    <x v="0"/>
    <x v="1"/>
    <x v="2"/>
    <s v="Buscando trabajo"/>
    <s v="NO"/>
    <n v="5"/>
    <n v="7"/>
    <n v="0"/>
    <n v="0"/>
    <n v="0"/>
    <n v="63436099"/>
  </r>
  <r>
    <n v="203"/>
    <s v="ROBERTO"/>
    <s v="ROBERTO@gmail.com"/>
    <x v="0"/>
    <x v="1"/>
    <x v="1"/>
    <s v="Socio capitalista"/>
    <s v="SI"/>
    <n v="9"/>
    <n v="6"/>
    <n v="10000000"/>
    <n v="99989764"/>
    <n v="8030175"/>
    <n v="37676206"/>
  </r>
  <r>
    <n v="204"/>
    <s v="EMILIO"/>
    <s v="EMILIO@gmail.com"/>
    <x v="0"/>
    <x v="1"/>
    <x v="2"/>
    <s v="Buscando trabajo"/>
    <s v="SI"/>
    <n v="4"/>
    <n v="6"/>
    <n v="0"/>
    <n v="0"/>
    <n v="12862402"/>
    <n v="68922404"/>
  </r>
  <r>
    <n v="205"/>
    <s v="LEONEL"/>
    <s v="LEONEL@gmail.com"/>
    <x v="0"/>
    <x v="4"/>
    <x v="2"/>
    <s v="Buscando trabajo"/>
    <s v="SI"/>
    <n v="4"/>
    <n v="10"/>
    <n v="0"/>
    <n v="0"/>
    <n v="46914257"/>
    <n v="43734508"/>
  </r>
  <r>
    <n v="206"/>
    <s v="JOAN"/>
    <s v="JOAN@gmail.com"/>
    <x v="0"/>
    <x v="0"/>
    <x v="0"/>
    <s v="Académico"/>
    <s v="NO"/>
    <n v="9"/>
    <n v="7"/>
    <n v="0"/>
    <n v="0"/>
    <n v="95212463"/>
    <n v="0"/>
  </r>
  <r>
    <n v="207"/>
    <s v="SERGIO"/>
    <s v="SERGIO@gmail.com"/>
    <x v="0"/>
    <x v="1"/>
    <x v="1"/>
    <s v="Socio capitalista"/>
    <s v="NO"/>
    <n v="6"/>
    <n v="9"/>
    <n v="5000000"/>
    <n v="32915397"/>
    <n v="74493461"/>
    <n v="151779"/>
  </r>
  <r>
    <n v="208"/>
    <s v="EUGENIO"/>
    <s v="EUGENIO@gmail.com"/>
    <x v="0"/>
    <x v="4"/>
    <x v="2"/>
    <s v="Buscando trabajo"/>
    <s v="NO"/>
    <n v="8"/>
    <n v="5"/>
    <n v="0"/>
    <n v="0"/>
    <n v="43223505"/>
    <n v="0"/>
  </r>
  <r>
    <n v="209"/>
    <s v="SEBASTIAN"/>
    <s v="SEBASTIAN@gmail.com"/>
    <x v="0"/>
    <x v="1"/>
    <x v="2"/>
    <s v="Buscando trabajo"/>
    <s v="NO"/>
    <n v="6"/>
    <n v="9"/>
    <n v="0"/>
    <n v="0"/>
    <n v="14141858"/>
    <n v="87162317"/>
  </r>
  <r>
    <n v="210"/>
    <s v="SAMUEL"/>
    <s v="SAMUEL@gmail.com"/>
    <x v="2"/>
    <x v="1"/>
    <x v="2"/>
    <s v="Buscando trabajo"/>
    <s v="NO"/>
    <n v="7"/>
    <n v="10"/>
    <n v="0"/>
    <n v="0"/>
    <n v="29525162"/>
    <n v="0"/>
  </r>
  <r>
    <n v="211"/>
    <s v="ENRIQUE"/>
    <s v="ENRIQUE@gmail.com"/>
    <x v="0"/>
    <x v="1"/>
    <x v="2"/>
    <s v="Ofreciendo trabajo"/>
    <s v="SI"/>
    <n v="5"/>
    <n v="9"/>
    <n v="0"/>
    <n v="0"/>
    <n v="29366791"/>
    <n v="89805774"/>
  </r>
  <r>
    <n v="212"/>
    <s v="DIEGO"/>
    <s v="DIEGO@gmail.com"/>
    <x v="4"/>
    <x v="1"/>
    <x v="2"/>
    <s v="Buscando trabajo"/>
    <s v="SI"/>
    <n v="3"/>
    <n v="7"/>
    <n v="0"/>
    <n v="0"/>
    <n v="73195518"/>
    <n v="10695678"/>
  </r>
  <r>
    <n v="213"/>
    <s v="PEDRO"/>
    <s v="PEDRO@gmail.com"/>
    <x v="2"/>
    <x v="1"/>
    <x v="2"/>
    <s v="Buscando trabajo"/>
    <s v="NO"/>
    <n v="7"/>
    <n v="10"/>
    <n v="0"/>
    <n v="0"/>
    <n v="1432950"/>
    <n v="29672451"/>
  </r>
  <r>
    <n v="214"/>
    <s v="ALBERT"/>
    <s v="ALBERT@gmail.com"/>
    <x v="5"/>
    <x v="1"/>
    <x v="1"/>
    <s v="Socio capitalista"/>
    <s v="SI"/>
    <n v="5"/>
    <n v="7"/>
    <n v="1000000"/>
    <n v="77159264"/>
    <n v="0"/>
    <n v="97234303"/>
  </r>
  <r>
    <n v="215"/>
    <s v="JORGE"/>
    <s v="JORGE@gmail.com"/>
    <x v="0"/>
    <x v="1"/>
    <x v="1"/>
    <s v="Socio capitalista"/>
    <s v="NO"/>
    <n v="9"/>
    <n v="4"/>
    <n v="100000000"/>
    <n v="12451199"/>
    <n v="74231711"/>
    <n v="42951226"/>
  </r>
  <r>
    <n v="216"/>
    <s v="RAMON"/>
    <s v="RAMON@gmail.com"/>
    <x v="0"/>
    <x v="2"/>
    <x v="1"/>
    <s v="Socio capitalista"/>
    <s v="SI"/>
    <n v="6"/>
    <n v="5"/>
    <n v="90000000"/>
    <n v="13287929"/>
    <n v="27090183"/>
    <n v="79518711"/>
  </r>
  <r>
    <n v="217"/>
    <s v="HUGO"/>
    <s v="HUGO@gmail.com"/>
    <x v="0"/>
    <x v="0"/>
    <x v="0"/>
    <s v="Académico"/>
    <s v="NO"/>
    <n v="7"/>
    <n v="6"/>
    <n v="0"/>
    <n v="0"/>
    <n v="20898506"/>
    <n v="24525645"/>
  </r>
  <r>
    <n v="218"/>
    <s v="MARIA"/>
    <s v="MARIA@gmail.com"/>
    <x v="6"/>
    <x v="1"/>
    <x v="1"/>
    <s v="Socio capitalista"/>
    <s v="NO"/>
    <n v="5"/>
    <n v="7"/>
    <n v="5000000"/>
    <n v="37959268"/>
    <n v="69132389"/>
    <n v="99564796"/>
  </r>
  <r>
    <n v="219"/>
    <s v="FELIX"/>
    <s v="FELIX@gmail.com"/>
    <x v="0"/>
    <x v="1"/>
    <x v="2"/>
    <s v="Buscando trabajo"/>
    <s v="SI"/>
    <n v="4"/>
    <n v="10"/>
    <n v="0"/>
    <n v="0"/>
    <n v="26450622"/>
    <n v="4227264"/>
  </r>
  <r>
    <n v="220"/>
    <s v="VICTOR"/>
    <s v="VICTOR@gmail.com"/>
    <x v="0"/>
    <x v="1"/>
    <x v="2"/>
    <s v="Buscando trabajo"/>
    <s v="SI"/>
    <n v="7"/>
    <n v="9"/>
    <n v="0"/>
    <n v="0"/>
    <n v="0"/>
    <n v="54376640"/>
  </r>
  <r>
    <n v="221"/>
    <s v="JORDI"/>
    <s v="JORDI@gmail.com"/>
    <x v="7"/>
    <x v="1"/>
    <x v="1"/>
    <s v="Socio de proyecto"/>
    <s v="NO"/>
    <n v="3"/>
    <n v="5"/>
    <n v="90000000"/>
    <n v="29991873"/>
    <n v="39252741"/>
    <n v="15542722"/>
  </r>
  <r>
    <n v="222"/>
    <s v="MARIA MÓNICA"/>
    <s v="MARIA MÓNICA@gmail.com"/>
    <x v="0"/>
    <x v="1"/>
    <x v="1"/>
    <s v="Socio de proyecto"/>
    <s v="NO"/>
    <n v="3"/>
    <n v="7"/>
    <n v="10000000"/>
    <n v="7303129"/>
    <n v="3765621"/>
    <n v="18125151"/>
  </r>
  <r>
    <n v="223"/>
    <s v="CRISTOBAL"/>
    <s v="CRISTOBAL@gmail.com"/>
    <x v="0"/>
    <x v="1"/>
    <x v="1"/>
    <s v="Socio de proyecto"/>
    <s v="NO"/>
    <n v="7"/>
    <n v="6"/>
    <n v="30000000"/>
    <n v="44457754"/>
    <n v="0"/>
    <n v="62249765"/>
  </r>
  <r>
    <n v="224"/>
    <s v="NICOLAS"/>
    <s v="NICOLAS@gmail.com"/>
    <x v="0"/>
    <x v="1"/>
    <x v="1"/>
    <s v="Socio capitalista"/>
    <s v="NO"/>
    <n v="5"/>
    <n v="5"/>
    <n v="10000000"/>
    <n v="54467236"/>
    <n v="0"/>
    <n v="1234692"/>
  </r>
  <r>
    <n v="225"/>
    <s v="FELIPE"/>
    <s v="FELIPE@gmail.com"/>
    <x v="0"/>
    <x v="1"/>
    <x v="1"/>
    <s v="Socio de proyecto"/>
    <s v="NO"/>
    <n v="9"/>
    <n v="9"/>
    <n v="10000000"/>
    <n v="17991607"/>
    <n v="0"/>
    <n v="174626"/>
  </r>
  <r>
    <n v="226"/>
    <s v="ISMAEL"/>
    <s v="ISMAEL@gmail.com"/>
    <x v="0"/>
    <x v="1"/>
    <x v="2"/>
    <s v="Ofreciendo trabajo"/>
    <s v="NO"/>
    <n v="4"/>
    <n v="10"/>
    <n v="0"/>
    <n v="0"/>
    <n v="24965127"/>
    <n v="41129782"/>
  </r>
  <r>
    <n v="227"/>
    <s v="ALEJANDRO"/>
    <s v="ALEJANDRO@gmail.com"/>
    <x v="0"/>
    <x v="2"/>
    <x v="1"/>
    <s v="Socio de proyecto"/>
    <s v="NO"/>
    <n v="5"/>
    <n v="9"/>
    <n v="1000000"/>
    <n v="87347043"/>
    <n v="50796112"/>
    <n v="72757830"/>
  </r>
  <r>
    <n v="228"/>
    <s v="MATEO"/>
    <s v="MATEO@gmail.com"/>
    <x v="0"/>
    <x v="4"/>
    <x v="2"/>
    <s v="Buscando trabajo"/>
    <s v="NO"/>
    <n v="3"/>
    <n v="10"/>
    <n v="0"/>
    <n v="0"/>
    <n v="38721754"/>
    <n v="77230635"/>
  </r>
  <r>
    <n v="229"/>
    <s v="CRISTIAN"/>
    <s v="CRISTIAN@gmail.com"/>
    <x v="0"/>
    <x v="1"/>
    <x v="1"/>
    <s v="Socio de proyecto"/>
    <s v="NO"/>
    <n v="3"/>
    <n v="10"/>
    <n v="10000000"/>
    <n v="43538967"/>
    <n v="5161300"/>
    <n v="85417673"/>
  </r>
  <r>
    <n v="230"/>
    <s v="DAVID"/>
    <s v="DAVID@gmail.com"/>
    <x v="8"/>
    <x v="1"/>
    <x v="1"/>
    <s v="Socio de proyecto"/>
    <s v="SI"/>
    <n v="5"/>
    <n v="10"/>
    <n v="1000000"/>
    <n v="95899452"/>
    <n v="2565664"/>
    <n v="39602953"/>
  </r>
  <r>
    <n v="231"/>
    <s v="SALVADOR"/>
    <s v="SALVADOR@gmail.com"/>
    <x v="2"/>
    <x v="1"/>
    <x v="1"/>
    <s v="Socio de proyecto"/>
    <s v="SI"/>
    <n v="7"/>
    <n v="7"/>
    <n v="1000000"/>
    <n v="81347428"/>
    <n v="10860215"/>
    <n v="28637290"/>
  </r>
  <r>
    <n v="232"/>
    <s v="ALFREDO"/>
    <s v="ALFREDO@gmail.com"/>
    <x v="0"/>
    <x v="4"/>
    <x v="1"/>
    <s v="Socio de proyecto"/>
    <s v="SI"/>
    <n v="7"/>
    <n v="7"/>
    <n v="30000000"/>
    <n v="52442860"/>
    <n v="2659881"/>
    <n v="80287314"/>
  </r>
  <r>
    <n v="233"/>
    <s v="OSCAR"/>
    <s v="OSCAR@gmail.com"/>
    <x v="0"/>
    <x v="1"/>
    <x v="1"/>
    <s v="Socio de proyecto"/>
    <s v="SI"/>
    <n v="5"/>
    <n v="7"/>
    <n v="10000000"/>
    <n v="96199053"/>
    <n v="31746355"/>
    <n v="80063468"/>
  </r>
  <r>
    <n v="234"/>
    <s v="JUAN"/>
    <s v="JUAN@gmail.com"/>
    <x v="0"/>
    <x v="1"/>
    <x v="1"/>
    <s v="Socio de proyecto"/>
    <s v="NO"/>
    <n v="7"/>
    <n v="9"/>
    <n v="1000000"/>
    <n v="71783742"/>
    <n v="64667814"/>
    <n v="70653180"/>
  </r>
  <r>
    <n v="235"/>
    <s v="IVAN"/>
    <s v="IVAN@gmail.com"/>
    <x v="0"/>
    <x v="4"/>
    <x v="1"/>
    <s v="Socio de proyecto"/>
    <s v="NO"/>
    <n v="8"/>
    <n v="5"/>
    <n v="90000000"/>
    <n v="94913746"/>
    <n v="74083223"/>
    <n v="31617670"/>
  </r>
  <r>
    <n v="236"/>
    <s v="ALEXANDER"/>
    <s v="ALEXANDER@gmail.com"/>
    <x v="0"/>
    <x v="4"/>
    <x v="2"/>
    <s v="Ofreciendo trabajo"/>
    <s v="NO"/>
    <n v="3"/>
    <n v="10"/>
    <n v="0"/>
    <n v="0"/>
    <n v="67753952"/>
    <n v="77205812"/>
  </r>
  <r>
    <n v="237"/>
    <s v="JAIME"/>
    <s v="JAIME@gmail.com"/>
    <x v="0"/>
    <x v="1"/>
    <x v="1"/>
    <s v="Socio de proyecto"/>
    <s v="SI"/>
    <n v="8"/>
    <n v="8"/>
    <n v="30000000"/>
    <n v="33477783"/>
    <n v="0"/>
    <n v="27651635"/>
  </r>
  <r>
    <n v="238"/>
    <s v="HECTOR"/>
    <s v="HECTOR@gmail.com"/>
    <x v="5"/>
    <x v="2"/>
    <x v="1"/>
    <s v="Socio capitalista"/>
    <s v="SI"/>
    <n v="5"/>
    <n v="10"/>
    <n v="50000000"/>
    <n v="2702447"/>
    <n v="0"/>
    <n v="44671760"/>
  </r>
  <r>
    <n v="239"/>
    <s v="ERNESTO"/>
    <s v="ERNESTO@gmail.com"/>
    <x v="0"/>
    <x v="1"/>
    <x v="1"/>
    <s v="Socio capitalista"/>
    <s v="NO"/>
    <n v="6"/>
    <n v="5"/>
    <n v="50000000"/>
    <n v="70787848"/>
    <n v="33368202"/>
    <n v="43277527"/>
  </r>
  <r>
    <n v="240"/>
    <s v="MARCO"/>
    <s v="MARCO@gmail.com"/>
    <x v="0"/>
    <x v="1"/>
    <x v="2"/>
    <s v="Ofreciendo trabajo"/>
    <s v="SI"/>
    <n v="3"/>
    <n v="7"/>
    <n v="0"/>
    <n v="0"/>
    <n v="46563396"/>
    <n v="63313535"/>
  </r>
  <r>
    <n v="241"/>
    <s v="JAVIER"/>
    <s v="JAVIER@gmail.com"/>
    <x v="0"/>
    <x v="1"/>
    <x v="1"/>
    <s v="Socio capitalista"/>
    <s v="NO"/>
    <n v="8"/>
    <n v="8"/>
    <n v="20000000"/>
    <n v="40064620"/>
    <n v="98137438"/>
    <n v="0"/>
  </r>
  <r>
    <n v="242"/>
    <s v="ESTEBAN"/>
    <s v="ESTEBAN@gmail.com"/>
    <x v="9"/>
    <x v="1"/>
    <x v="1"/>
    <s v="Socio de proyecto"/>
    <s v="NO"/>
    <n v="5"/>
    <n v="9"/>
    <n v="30000000"/>
    <n v="45289360"/>
    <n v="0"/>
    <n v="46980526"/>
  </r>
  <r>
    <n v="243"/>
    <s v="MARCOS"/>
    <s v="MARCOS@gmail.com"/>
    <x v="6"/>
    <x v="4"/>
    <x v="1"/>
    <s v="Socio de proyecto"/>
    <s v="NO"/>
    <n v="8"/>
    <n v="6"/>
    <n v="30000000"/>
    <n v="34397393"/>
    <n v="72192037"/>
    <n v="21247716"/>
  </r>
  <r>
    <n v="244"/>
    <s v="ADRIAN"/>
    <s v="ADRIAN@gmail.com"/>
    <x v="0"/>
    <x v="1"/>
    <x v="2"/>
    <s v="Buscando trabajo"/>
    <s v="SI"/>
    <n v="4"/>
    <n v="9"/>
    <n v="0"/>
    <n v="0"/>
    <n v="69870077"/>
    <n v="98441580"/>
  </r>
  <r>
    <n v="245"/>
    <s v="DANIEL"/>
    <s v="DANIEL@gmail.com"/>
    <x v="0"/>
    <x v="4"/>
    <x v="1"/>
    <s v="Socio de proyecto"/>
    <s v="NO"/>
    <n v="9"/>
    <n v="8"/>
    <n v="1000000"/>
    <n v="34126405"/>
    <n v="88265167"/>
    <n v="56002928"/>
  </r>
  <r>
    <n v="246"/>
    <s v="GREGORIO"/>
    <s v="GREGORIO@gmail.com"/>
    <x v="0"/>
    <x v="1"/>
    <x v="1"/>
    <s v="Socio capitalista"/>
    <s v="NO"/>
    <n v="6"/>
    <n v="5"/>
    <n v="1000000"/>
    <n v="53008255"/>
    <n v="46917910"/>
    <n v="47557281"/>
  </r>
  <r>
    <n v="247"/>
    <s v="BORJA"/>
    <s v="BORJA@gmail.com"/>
    <x v="0"/>
    <x v="1"/>
    <x v="2"/>
    <s v="Buscando trabajo"/>
    <s v="NO"/>
    <n v="3"/>
    <n v="6"/>
    <n v="0"/>
    <n v="0"/>
    <n v="0"/>
    <n v="22675260"/>
  </r>
  <r>
    <n v="248"/>
    <s v="PABLO"/>
    <s v="PABLO@gmail.com"/>
    <x v="0"/>
    <x v="1"/>
    <x v="1"/>
    <s v="Socio capitalista"/>
    <s v="NO"/>
    <n v="3"/>
    <n v="6"/>
    <n v="100000000"/>
    <n v="94688720"/>
    <n v="86323763"/>
    <n v="20929788"/>
  </r>
  <r>
    <n v="249"/>
    <s v="JOAQUIN"/>
    <s v="JOAQUIN@gmail.com"/>
    <x v="0"/>
    <x v="0"/>
    <x v="0"/>
    <s v="Académico"/>
    <s v="NO"/>
    <n v="7"/>
    <n v="5"/>
    <n v="0"/>
    <n v="0"/>
    <n v="96750826"/>
    <n v="31435769"/>
  </r>
  <r>
    <n v="250"/>
    <s v="RODRIGO"/>
    <s v="RODRIGO@gmail.com"/>
    <x v="0"/>
    <x v="4"/>
    <x v="1"/>
    <s v="Socio capitalista"/>
    <s v="NO"/>
    <n v="3"/>
    <n v="9"/>
    <n v="10000000"/>
    <n v="89686683"/>
    <n v="62448793"/>
    <n v="26812600"/>
  </r>
  <r>
    <n v="251"/>
    <s v="MANUEL"/>
    <s v="MANUEL@gmail.com"/>
    <x v="6"/>
    <x v="1"/>
    <x v="1"/>
    <s v="Socio de proyecto"/>
    <s v="NO"/>
    <n v="7"/>
    <n v="6"/>
    <n v="30000000"/>
    <n v="32890743"/>
    <n v="0"/>
    <n v="39864620"/>
  </r>
  <r>
    <n v="252"/>
    <s v="LORENZO"/>
    <s v="LORENZO@gmail.com"/>
    <x v="0"/>
    <x v="4"/>
    <x v="1"/>
    <s v="Socio capitalista"/>
    <s v="NO"/>
    <n v="9"/>
    <n v="10"/>
    <n v="10000000"/>
    <n v="32370896"/>
    <n v="96066942"/>
    <n v="3767736"/>
  </r>
  <r>
    <n v="253"/>
    <s v="SANTIAGO"/>
    <s v="SANTIAGO@gmail.com"/>
    <x v="6"/>
    <x v="4"/>
    <x v="2"/>
    <s v="Ofreciendo trabajo"/>
    <s v="NO"/>
    <n v="3"/>
    <n v="9"/>
    <n v="0"/>
    <n v="0"/>
    <n v="24514428"/>
    <n v="27890231"/>
  </r>
  <r>
    <n v="254"/>
    <s v="JONATHAN"/>
    <s v="JONATHAN@gmail.com"/>
    <x v="0"/>
    <x v="1"/>
    <x v="1"/>
    <s v="Socio capitalista"/>
    <s v="SI"/>
    <n v="8"/>
    <n v="5"/>
    <n v="10000000"/>
    <n v="31953589"/>
    <n v="40068224"/>
    <n v="80951038"/>
  </r>
  <r>
    <n v="255"/>
    <s v="CARLOS"/>
    <s v="CARLOS@gmail.com"/>
    <x v="0"/>
    <x v="1"/>
    <x v="1"/>
    <s v="Socio capitalista"/>
    <s v="NO"/>
    <n v="7"/>
    <n v="8"/>
    <n v="50000000"/>
    <n v="78205651"/>
    <n v="62381180"/>
    <n v="6508585"/>
  </r>
  <r>
    <n v="256"/>
    <s v="VICENTE"/>
    <s v="VICENTE@gmail.com"/>
    <x v="10"/>
    <x v="3"/>
    <x v="2"/>
    <s v="Buscando trabajo"/>
    <s v="NO"/>
    <n v="3"/>
    <n v="10"/>
    <n v="0"/>
    <n v="0"/>
    <n v="34584522"/>
    <n v="0"/>
  </r>
  <r>
    <n v="257"/>
    <s v="ALVARO"/>
    <s v="ALVARO@gmail.com"/>
    <x v="0"/>
    <x v="1"/>
    <x v="0"/>
    <s v="Otro tipo"/>
    <s v="NO"/>
    <n v="6"/>
    <n v="10"/>
    <n v="0"/>
    <n v="0"/>
    <n v="76942676"/>
    <n v="74216691"/>
  </r>
  <r>
    <n v="258"/>
    <s v="MARIO"/>
    <s v="MARIO@gmail.com"/>
    <x v="0"/>
    <x v="4"/>
    <x v="1"/>
    <s v="Socio de proyecto"/>
    <s v="SI"/>
    <n v="8"/>
    <n v="10"/>
    <n v="5000000"/>
    <n v="70270294"/>
    <n v="19588762"/>
    <n v="78634577"/>
  </r>
  <r>
    <n v="259"/>
    <s v="RAFAEL"/>
    <s v="RAFAEL@gmail.com"/>
    <x v="2"/>
    <x v="3"/>
    <x v="2"/>
    <s v="Buscando trabajo"/>
    <s v="NO"/>
    <n v="3"/>
    <n v="5"/>
    <n v="0"/>
    <n v="0"/>
    <n v="85955846"/>
    <n v="25891596"/>
  </r>
  <r>
    <n v="260"/>
    <s v="ALEX"/>
    <s v="ALEX@gmail.com"/>
    <x v="0"/>
    <x v="3"/>
    <x v="1"/>
    <s v="Socio de proyecto"/>
    <s v="SI"/>
    <n v="6"/>
    <n v="7"/>
    <n v="20000000"/>
    <n v="62745331"/>
    <n v="39843357"/>
    <n v="64840967"/>
  </r>
  <r>
    <n v="261"/>
    <s v="IGNACIO"/>
    <s v="IGNACIO@gmail.com"/>
    <x v="0"/>
    <x v="1"/>
    <x v="2"/>
    <s v="Ofreciendo trabajo"/>
    <s v="NO"/>
    <n v="7"/>
    <n v="5"/>
    <n v="0"/>
    <n v="0"/>
    <n v="82583322"/>
    <n v="809058"/>
  </r>
  <r>
    <n v="262"/>
    <s v="GONZALO"/>
    <s v="GONZALO@gmail.com"/>
    <x v="0"/>
    <x v="1"/>
    <x v="1"/>
    <s v="Socio de proyecto"/>
    <s v="SI"/>
    <n v="6"/>
    <n v="4"/>
    <n v="10000000"/>
    <n v="59890317"/>
    <n v="42451842"/>
    <n v="0"/>
  </r>
  <r>
    <n v="263"/>
    <s v="JESUS"/>
    <s v="JESUS@gmail.com"/>
    <x v="0"/>
    <x v="3"/>
    <x v="1"/>
    <s v="Socio capitalista"/>
    <s v="NO"/>
    <n v="3"/>
    <n v="7"/>
    <n v="10000000"/>
    <n v="97449662"/>
    <n v="49624160"/>
    <n v="17854677"/>
  </r>
  <r>
    <n v="264"/>
    <s v="ALFONSO"/>
    <s v="ALFONSO@gmail.com"/>
    <x v="0"/>
    <x v="2"/>
    <x v="2"/>
    <s v="Ofreciendo trabajo"/>
    <s v="NO"/>
    <n v="4"/>
    <n v="9"/>
    <n v="0"/>
    <n v="0"/>
    <n v="44422091"/>
    <n v="8898260"/>
  </r>
  <r>
    <n v="265"/>
    <s v="JULIO"/>
    <s v="JULIO@gmail.com"/>
    <x v="0"/>
    <x v="1"/>
    <x v="2"/>
    <s v="Buscando trabajo"/>
    <s v="NO"/>
    <n v="4"/>
    <n v="5"/>
    <n v="0"/>
    <n v="0"/>
    <n v="0"/>
    <n v="63436099"/>
  </r>
  <r>
    <n v="266"/>
    <s v="CESAR"/>
    <s v="CESAR@gmail.com"/>
    <x v="3"/>
    <x v="1"/>
    <x v="1"/>
    <s v="Socio capitalista"/>
    <s v="SI"/>
    <n v="5"/>
    <n v="10"/>
    <n v="10000000"/>
    <n v="99989764"/>
    <n v="8030175"/>
    <n v="37676206"/>
  </r>
  <r>
    <n v="267"/>
    <s v="MOHAMED"/>
    <s v="MOHAMED@gmail.com"/>
    <x v="0"/>
    <x v="1"/>
    <x v="2"/>
    <s v="Buscando trabajo"/>
    <s v="SI"/>
    <n v="6"/>
    <n v="7"/>
    <n v="0"/>
    <n v="0"/>
    <n v="12862402"/>
    <n v="68922404"/>
  </r>
  <r>
    <n v="268"/>
    <s v="MARC"/>
    <s v="MARC@gmail.com"/>
    <x v="0"/>
    <x v="4"/>
    <x v="2"/>
    <s v="Buscando trabajo"/>
    <s v="SI"/>
    <n v="9"/>
    <n v="6"/>
    <n v="0"/>
    <n v="0"/>
    <n v="46914257"/>
    <n v="43734508"/>
  </r>
  <r>
    <n v="269"/>
    <s v="MARIANO"/>
    <s v="MARIANO@gmail.com"/>
    <x v="0"/>
    <x v="0"/>
    <x v="0"/>
    <s v="Académico"/>
    <s v="NO"/>
    <n v="5"/>
    <n v="6"/>
    <n v="0"/>
    <n v="0"/>
    <n v="95212463"/>
    <n v="0"/>
  </r>
  <r>
    <n v="270"/>
    <s v="JOEL"/>
    <s v="JOEL@gmail.com"/>
    <x v="0"/>
    <x v="1"/>
    <x v="1"/>
    <s v="Socio capitalista"/>
    <s v="NO"/>
    <n v="6"/>
    <n v="10"/>
    <n v="5000000"/>
    <n v="32915397"/>
    <n v="74493461"/>
    <n v="151779"/>
  </r>
  <r>
    <n v="271"/>
    <s v="ANDRES"/>
    <s v="ANDRES@gmail.com"/>
    <x v="0"/>
    <x v="4"/>
    <x v="2"/>
    <s v="Buscando trabajo"/>
    <s v="NO"/>
    <n v="6"/>
    <n v="7"/>
    <n v="0"/>
    <n v="0"/>
    <n v="43223505"/>
    <n v="0"/>
  </r>
  <r>
    <n v="272"/>
    <s v="ANGEL"/>
    <s v="ANGEL@gmail.com"/>
    <x v="0"/>
    <x v="1"/>
    <x v="2"/>
    <s v="Buscando trabajo"/>
    <s v="NO"/>
    <n v="8"/>
    <n v="9"/>
    <n v="0"/>
    <n v="0"/>
    <n v="14141858"/>
    <n v="87162317"/>
  </r>
  <r>
    <n v="273"/>
    <s v="GERMAN"/>
    <s v="GERMAN@gmail.com"/>
    <x v="0"/>
    <x v="1"/>
    <x v="2"/>
    <s v="Buscando trabajo"/>
    <s v="NO"/>
    <n v="7"/>
    <n v="5"/>
    <n v="0"/>
    <n v="0"/>
    <n v="29525162"/>
    <n v="0"/>
  </r>
  <r>
    <n v="274"/>
    <s v="JOSE"/>
    <s v="JOSE@gmail.com"/>
    <x v="0"/>
    <x v="1"/>
    <x v="2"/>
    <s v="Ofreciendo trabajo"/>
    <s v="SI"/>
    <n v="9"/>
    <n v="9"/>
    <n v="0"/>
    <n v="0"/>
    <n v="29366791"/>
    <n v="89805774"/>
  </r>
  <r>
    <n v="275"/>
    <s v="ARTURO"/>
    <s v="ARTURO@gmail.com"/>
    <x v="2"/>
    <x v="1"/>
    <x v="2"/>
    <s v="Buscando trabajo"/>
    <s v="SI"/>
    <n v="3"/>
    <n v="10"/>
    <n v="0"/>
    <n v="0"/>
    <n v="73195518"/>
    <n v="10695678"/>
  </r>
  <r>
    <n v="276"/>
    <s v="LUCAS"/>
    <s v="LUCAS@gmail.com"/>
    <x v="0"/>
    <x v="1"/>
    <x v="2"/>
    <s v="Buscando trabajo"/>
    <s v="NO"/>
    <n v="6"/>
    <n v="9"/>
    <n v="0"/>
    <n v="0"/>
    <n v="1432950"/>
    <n v="29672451"/>
  </r>
  <r>
    <n v="277"/>
    <s v="LUIS"/>
    <s v="LUIS@gmail.com"/>
    <x v="0"/>
    <x v="1"/>
    <x v="1"/>
    <s v="Socio capitalista"/>
    <s v="SI"/>
    <n v="9"/>
    <n v="7"/>
    <n v="1000000"/>
    <n v="77159264"/>
    <n v="0"/>
    <n v="97234303"/>
  </r>
  <r>
    <n v="278"/>
    <s v="JULIAN"/>
    <s v="JULIAN@gmail.com"/>
    <x v="0"/>
    <x v="1"/>
    <x v="1"/>
    <s v="Socio capitalista"/>
    <s v="NO"/>
    <n v="8"/>
    <n v="10"/>
    <n v="100000000"/>
    <n v="12451199"/>
    <n v="74231711"/>
    <n v="42951226"/>
  </r>
  <r>
    <n v="279"/>
    <s v="TOMAS"/>
    <s v="TOMAS@gmail.com"/>
    <x v="0"/>
    <x v="2"/>
    <x v="1"/>
    <s v="Socio capitalista"/>
    <s v="SI"/>
    <n v="8"/>
    <n v="7"/>
    <n v="90000000"/>
    <n v="13287929"/>
    <n v="27090183"/>
    <n v="79518711"/>
  </r>
  <r>
    <n v="280"/>
    <s v="DOMINGO"/>
    <s v="DOMINGO@gmail.com"/>
    <x v="0"/>
    <x v="0"/>
    <x v="0"/>
    <s v="Académico"/>
    <s v="NO"/>
    <n v="6"/>
    <n v="4"/>
    <n v="0"/>
    <n v="0"/>
    <n v="20898506"/>
    <n v="24525645"/>
  </r>
  <r>
    <n v="281"/>
    <s v="DARIO"/>
    <s v="DARIO@gmail.com"/>
    <x v="0"/>
    <x v="1"/>
    <x v="1"/>
    <s v="Socio capitalista"/>
    <s v="NO"/>
    <n v="3"/>
    <n v="5"/>
    <n v="5000000"/>
    <n v="37959268"/>
    <n v="69132389"/>
    <n v="99564796"/>
  </r>
  <r>
    <n v="282"/>
    <s v="GABRIEL"/>
    <s v="GABRIEL@gmail.com"/>
    <x v="0"/>
    <x v="1"/>
    <x v="2"/>
    <s v="Buscando trabajo"/>
    <s v="SI"/>
    <n v="6"/>
    <n v="6"/>
    <n v="0"/>
    <n v="0"/>
    <n v="26450622"/>
    <n v="4227264"/>
  </r>
  <r>
    <n v="283"/>
    <s v="ANDRÉS"/>
    <s v="ANDRÉS@gmail.com"/>
    <x v="0"/>
    <x v="1"/>
    <x v="2"/>
    <s v="Buscando trabajo"/>
    <s v="SI"/>
    <n v="6"/>
    <n v="7"/>
    <n v="0"/>
    <n v="0"/>
    <n v="0"/>
    <n v="54376640"/>
  </r>
  <r>
    <n v="284"/>
    <s v="JUAN PABLO"/>
    <s v="JUAN PABLO@gmail.com"/>
    <x v="0"/>
    <x v="1"/>
    <x v="1"/>
    <s v="Socio de proyecto"/>
    <s v="NO"/>
    <n v="8"/>
    <n v="10"/>
    <n v="90000000"/>
    <n v="29991873"/>
    <n v="39252741"/>
    <n v="15542722"/>
  </r>
  <r>
    <n v="285"/>
    <s v="ROBERTO"/>
    <s v="ROBERTO@gmail.com"/>
    <x v="0"/>
    <x v="1"/>
    <x v="1"/>
    <s v="Socio de proyecto"/>
    <s v="NO"/>
    <n v="5"/>
    <n v="9"/>
    <n v="10000000"/>
    <n v="7303129"/>
    <n v="3765621"/>
    <n v="18125151"/>
  </r>
  <r>
    <n v="286"/>
    <s v="EMILIO"/>
    <s v="EMILIO@gmail.com"/>
    <x v="0"/>
    <x v="1"/>
    <x v="1"/>
    <s v="Socio de proyecto"/>
    <s v="NO"/>
    <n v="9"/>
    <n v="5"/>
    <n v="30000000"/>
    <n v="44457754"/>
    <n v="0"/>
    <n v="62249765"/>
  </r>
  <r>
    <n v="287"/>
    <s v="LEONEL"/>
    <s v="LEONEL@gmail.com"/>
    <x v="0"/>
    <x v="1"/>
    <x v="1"/>
    <s v="Socio capitalista"/>
    <s v="NO"/>
    <n v="4"/>
    <n v="7"/>
    <n v="10000000"/>
    <n v="54467236"/>
    <n v="0"/>
    <n v="1234692"/>
  </r>
  <r>
    <n v="288"/>
    <s v="JOAN"/>
    <s v="JOAN@gmail.com"/>
    <x v="0"/>
    <x v="1"/>
    <x v="1"/>
    <s v="Socio de proyecto"/>
    <s v="NO"/>
    <n v="4"/>
    <n v="6"/>
    <n v="10000000"/>
    <n v="17991607"/>
    <n v="0"/>
    <n v="174626"/>
  </r>
  <r>
    <n v="289"/>
    <s v="SERGIO"/>
    <s v="SERGIO@gmail.com"/>
    <x v="0"/>
    <x v="1"/>
    <x v="2"/>
    <s v="Ofreciendo trabajo"/>
    <s v="NO"/>
    <n v="9"/>
    <n v="5"/>
    <n v="0"/>
    <n v="0"/>
    <n v="24965127"/>
    <n v="41129782"/>
  </r>
  <r>
    <n v="290"/>
    <s v="EUGENIO"/>
    <s v="EUGENIO@gmail.com"/>
    <x v="0"/>
    <x v="2"/>
    <x v="1"/>
    <s v="Socio de proyecto"/>
    <s v="NO"/>
    <n v="6"/>
    <n v="9"/>
    <n v="1000000"/>
    <n v="87347043"/>
    <n v="50796112"/>
    <n v="72757830"/>
  </r>
  <r>
    <n v="291"/>
    <s v="SEBASTIAN"/>
    <s v="SEBASTIAN@gmail.com"/>
    <x v="2"/>
    <x v="4"/>
    <x v="2"/>
    <s v="Buscando trabajo"/>
    <s v="NO"/>
    <n v="8"/>
    <n v="10"/>
    <n v="0"/>
    <n v="0"/>
    <n v="38721754"/>
    <n v="77230635"/>
  </r>
  <r>
    <n v="292"/>
    <s v="SAMUEL"/>
    <s v="SAMUEL@gmail.com"/>
    <x v="0"/>
    <x v="1"/>
    <x v="1"/>
    <s v="Socio de proyecto"/>
    <s v="NO"/>
    <n v="6"/>
    <n v="9"/>
    <n v="10000000"/>
    <n v="43538967"/>
    <n v="5161300"/>
    <n v="85417673"/>
  </r>
  <r>
    <n v="293"/>
    <s v="ENRIQUE"/>
    <s v="ENRIQUE@gmail.com"/>
    <x v="4"/>
    <x v="1"/>
    <x v="1"/>
    <s v="Socio de proyecto"/>
    <s v="SI"/>
    <n v="7"/>
    <n v="10"/>
    <n v="1000000"/>
    <n v="95899452"/>
    <n v="2565664"/>
    <n v="39602953"/>
  </r>
  <r>
    <n v="294"/>
    <s v="DIEGO"/>
    <s v="DIEGO@gmail.com"/>
    <x v="2"/>
    <x v="1"/>
    <x v="1"/>
    <s v="Socio de proyecto"/>
    <s v="SI"/>
    <n v="5"/>
    <n v="10"/>
    <n v="1000000"/>
    <n v="81347428"/>
    <n v="10860215"/>
    <n v="28637290"/>
  </r>
  <r>
    <n v="295"/>
    <s v="PEDRO"/>
    <s v="PEDRO@gmail.com"/>
    <x v="5"/>
    <x v="4"/>
    <x v="1"/>
    <s v="Socio de proyecto"/>
    <s v="SI"/>
    <n v="3"/>
    <n v="10"/>
    <n v="30000000"/>
    <n v="52442860"/>
    <n v="2659881"/>
    <n v="80287314"/>
  </r>
  <r>
    <n v="296"/>
    <s v="ALBERT"/>
    <s v="ALBERT@gmail.com"/>
    <x v="0"/>
    <x v="1"/>
    <x v="1"/>
    <s v="Socio de proyecto"/>
    <s v="SI"/>
    <n v="7"/>
    <n v="7"/>
    <n v="10000000"/>
    <n v="96199053"/>
    <n v="31746355"/>
    <n v="80063468"/>
  </r>
  <r>
    <n v="297"/>
    <s v="JORGE"/>
    <s v="JORGE@gmail.com"/>
    <x v="0"/>
    <x v="1"/>
    <x v="1"/>
    <s v="Socio de proyecto"/>
    <s v="NO"/>
    <n v="5"/>
    <n v="7"/>
    <n v="1000000"/>
    <n v="71783742"/>
    <n v="64667814"/>
    <n v="70653180"/>
  </r>
  <r>
    <n v="298"/>
    <s v="RAMON"/>
    <s v="RAMON@gmail.com"/>
    <x v="0"/>
    <x v="4"/>
    <x v="1"/>
    <s v="Socio de proyecto"/>
    <s v="NO"/>
    <n v="9"/>
    <n v="7"/>
    <n v="90000000"/>
    <n v="94913746"/>
    <n v="74083223"/>
    <n v="31617670"/>
  </r>
  <r>
    <n v="299"/>
    <s v="HUGO"/>
    <s v="HUGO@gmail.com"/>
    <x v="6"/>
    <x v="4"/>
    <x v="2"/>
    <s v="Ofreciendo trabajo"/>
    <s v="NO"/>
    <n v="6"/>
    <n v="9"/>
    <n v="0"/>
    <n v="0"/>
    <n v="67753952"/>
    <n v="77205812"/>
  </r>
  <r>
    <n v="300"/>
    <s v="MARIA"/>
    <s v="MARIA@gmail.com"/>
    <x v="0"/>
    <x v="1"/>
    <x v="1"/>
    <s v="Socio de proyecto"/>
    <s v="SI"/>
    <n v="7"/>
    <n v="5"/>
    <n v="30000000"/>
    <n v="33477783"/>
    <n v="0"/>
    <n v="27651635"/>
  </r>
  <r>
    <n v="301"/>
    <s v="FELIX"/>
    <s v="FELIX@gmail.com"/>
    <x v="0"/>
    <x v="2"/>
    <x v="1"/>
    <s v="Socio capitalista"/>
    <s v="SI"/>
    <n v="5"/>
    <n v="10"/>
    <n v="50000000"/>
    <n v="2702447"/>
    <n v="0"/>
    <n v="44671760"/>
  </r>
  <r>
    <n v="302"/>
    <s v="VICTOR"/>
    <s v="VICTOR@gmail.com"/>
    <x v="7"/>
    <x v="1"/>
    <x v="1"/>
    <s v="Socio capitalista"/>
    <s v="NO"/>
    <n v="4"/>
    <n v="8"/>
    <n v="50000000"/>
    <n v="70787848"/>
    <n v="33368202"/>
    <n v="43277527"/>
  </r>
  <r>
    <n v="303"/>
    <s v="JORDI"/>
    <s v="JORDI@gmail.com"/>
    <x v="0"/>
    <x v="1"/>
    <x v="2"/>
    <s v="Ofreciendo trabajo"/>
    <s v="SI"/>
    <n v="7"/>
    <n v="10"/>
    <n v="0"/>
    <n v="0"/>
    <n v="46563396"/>
    <n v="63313535"/>
  </r>
  <r>
    <n v="304"/>
    <s v="MARIA MÓNICA"/>
    <s v="MARIA MÓNICA@gmail.com"/>
    <x v="0"/>
    <x v="1"/>
    <x v="1"/>
    <s v="Socio capitalista"/>
    <s v="NO"/>
    <n v="3"/>
    <n v="5"/>
    <n v="20000000"/>
    <n v="40064620"/>
    <n v="98137438"/>
    <n v="0"/>
  </r>
  <r>
    <n v="305"/>
    <s v="CRISTOBAL"/>
    <s v="CRISTOBAL@gmail.com"/>
    <x v="0"/>
    <x v="1"/>
    <x v="1"/>
    <s v="Socio de proyecto"/>
    <s v="NO"/>
    <n v="3"/>
    <n v="7"/>
    <n v="30000000"/>
    <n v="45289360"/>
    <n v="0"/>
    <n v="46980526"/>
  </r>
  <r>
    <n v="306"/>
    <s v="NICOLAS"/>
    <s v="NICOLAS@gmail.com"/>
    <x v="0"/>
    <x v="4"/>
    <x v="1"/>
    <s v="Socio de proyecto"/>
    <s v="NO"/>
    <n v="7"/>
    <n v="8"/>
    <n v="30000000"/>
    <n v="34397393"/>
    <n v="72192037"/>
    <n v="21247716"/>
  </r>
  <r>
    <n v="307"/>
    <s v="FELIPE"/>
    <s v="FELIPE@gmail.com"/>
    <x v="0"/>
    <x v="1"/>
    <x v="2"/>
    <s v="Buscando trabajo"/>
    <s v="SI"/>
    <n v="5"/>
    <n v="9"/>
    <n v="0"/>
    <n v="0"/>
    <n v="69870077"/>
    <n v="98441580"/>
  </r>
  <r>
    <n v="308"/>
    <s v="ISMAEL"/>
    <s v="ISMAEL@gmail.com"/>
    <x v="0"/>
    <x v="4"/>
    <x v="1"/>
    <s v="Socio de proyecto"/>
    <s v="NO"/>
    <n v="9"/>
    <n v="6"/>
    <n v="1000000"/>
    <n v="34126405"/>
    <n v="88265167"/>
    <n v="56002928"/>
  </r>
  <r>
    <n v="309"/>
    <s v="ALEJANDRO"/>
    <s v="ALEJANDRO@gmail.com"/>
    <x v="0"/>
    <x v="1"/>
    <x v="1"/>
    <s v="Socio capitalista"/>
    <s v="NO"/>
    <n v="4"/>
    <n v="9"/>
    <n v="1000000"/>
    <n v="53008255"/>
    <n v="46917910"/>
    <n v="47557281"/>
  </r>
  <r>
    <n v="310"/>
    <s v="MATEO"/>
    <s v="MATEO@gmail.com"/>
    <x v="0"/>
    <x v="1"/>
    <x v="2"/>
    <s v="Buscando trabajo"/>
    <s v="NO"/>
    <n v="5"/>
    <n v="8"/>
    <n v="0"/>
    <n v="0"/>
    <n v="0"/>
    <n v="22675260"/>
  </r>
  <r>
    <n v="311"/>
    <s v="CRISTIAN"/>
    <s v="CRISTIAN@gmail.com"/>
    <x v="8"/>
    <x v="1"/>
    <x v="1"/>
    <s v="Socio capitalista"/>
    <s v="NO"/>
    <n v="3"/>
    <n v="5"/>
    <n v="100000000"/>
    <n v="94688720"/>
    <n v="86323763"/>
    <n v="20929788"/>
  </r>
  <r>
    <n v="312"/>
    <s v="DAVID"/>
    <s v="DAVID@gmail.com"/>
    <x v="2"/>
    <x v="0"/>
    <x v="0"/>
    <s v="Académico"/>
    <s v="NO"/>
    <n v="3"/>
    <n v="6"/>
    <n v="0"/>
    <n v="0"/>
    <n v="96750826"/>
    <n v="31435769"/>
  </r>
  <r>
    <n v="313"/>
    <s v="SALVADOR"/>
    <s v="SALVADOR@gmail.com"/>
    <x v="0"/>
    <x v="4"/>
    <x v="1"/>
    <s v="Socio capitalista"/>
    <s v="NO"/>
    <n v="5"/>
    <n v="6"/>
    <n v="10000000"/>
    <n v="89686683"/>
    <n v="62448793"/>
    <n v="26812600"/>
  </r>
  <r>
    <n v="314"/>
    <s v="ALFREDO"/>
    <s v="ALFREDO@gmail.com"/>
    <x v="0"/>
    <x v="1"/>
    <x v="1"/>
    <s v="Socio de proyecto"/>
    <s v="NO"/>
    <n v="7"/>
    <n v="5"/>
    <n v="30000000"/>
    <n v="32890743"/>
    <n v="0"/>
    <n v="39864620"/>
  </r>
  <r>
    <n v="315"/>
    <s v="OSCAR"/>
    <s v="OSCAR@gmail.com"/>
    <x v="0"/>
    <x v="4"/>
    <x v="1"/>
    <s v="Socio capitalista"/>
    <s v="NO"/>
    <n v="7"/>
    <n v="9"/>
    <n v="10000000"/>
    <n v="32370896"/>
    <n v="96066942"/>
    <n v="3767736"/>
  </r>
  <r>
    <n v="316"/>
    <s v="JUAN"/>
    <s v="JUAN@gmail.com"/>
    <x v="0"/>
    <x v="4"/>
    <x v="2"/>
    <s v="Ofreciendo trabajo"/>
    <s v="NO"/>
    <n v="5"/>
    <n v="6"/>
    <n v="0"/>
    <n v="0"/>
    <n v="24514428"/>
    <n v="27890231"/>
  </r>
  <r>
    <n v="317"/>
    <s v="IVAN"/>
    <s v="IVAN@gmail.com"/>
    <x v="0"/>
    <x v="1"/>
    <x v="1"/>
    <s v="Socio capitalista"/>
    <s v="SI"/>
    <n v="7"/>
    <n v="10"/>
    <n v="10000000"/>
    <n v="31953589"/>
    <n v="40068224"/>
    <n v="80951038"/>
  </r>
  <r>
    <n v="318"/>
    <s v="ALEXANDER"/>
    <s v="ALEXANDER@gmail.com"/>
    <x v="0"/>
    <x v="1"/>
    <x v="1"/>
    <s v="Socio capitalista"/>
    <s v="NO"/>
    <n v="8"/>
    <n v="9"/>
    <n v="50000000"/>
    <n v="78205651"/>
    <n v="62381180"/>
    <n v="6508585"/>
  </r>
  <r>
    <n v="319"/>
    <s v="JAIME"/>
    <s v="JAIME@gmail.com"/>
    <x v="5"/>
    <x v="3"/>
    <x v="2"/>
    <s v="Buscando trabajo"/>
    <s v="NO"/>
    <n v="3"/>
    <n v="5"/>
    <n v="0"/>
    <n v="0"/>
    <n v="34584522"/>
    <n v="0"/>
  </r>
  <r>
    <n v="320"/>
    <s v="HECTOR"/>
    <s v="HECTOR@gmail.com"/>
    <x v="0"/>
    <x v="1"/>
    <x v="0"/>
    <s v="Otro tipo"/>
    <s v="NO"/>
    <n v="8"/>
    <n v="8"/>
    <n v="0"/>
    <n v="0"/>
    <n v="76942676"/>
    <n v="74216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F4F12-3AE7-408D-8E9E-05662CD2D2D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showHeaders="0" outline="1" outlineData="1" multipleFieldFilters="0">
  <location ref="A13:B29" firstHeaderRow="1" firstDataRow="1" firstDataCol="1"/>
  <pivotFields count="14">
    <pivotField showAll="0" defaultSubtotal="0"/>
    <pivotField showAll="0"/>
    <pivotField showAll="0"/>
    <pivotField showAll="0">
      <items count="12">
        <item x="3"/>
        <item x="7"/>
        <item x="2"/>
        <item x="6"/>
        <item x="0"/>
        <item x="4"/>
        <item x="9"/>
        <item x="10"/>
        <item x="8"/>
        <item x="5"/>
        <item x="1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2">
    <field x="4"/>
    <field x="5"/>
  </rowFields>
  <rowItems count="16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>
      <x v="3"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a de Inversión real 2016" fld="13" baseField="0" baseItem="0"/>
  </dataFields>
  <formats count="3">
    <format dxfId="18">
      <pivotArea field="4" type="button" dataOnly="0" labelOnly="1" outline="0" axis="axisRow" fieldPosition="0"/>
    </format>
    <format dxfId="19">
      <pivotArea field="4" type="button" dataOnly="0" labelOnly="1" outline="0" axis="axisRow" fieldPosition="0"/>
    </format>
    <format dxfId="2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lipeguzmanboter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FF1F-260D-462F-A35B-AF20C68D7C94}">
  <sheetPr codeName="Hoja1"/>
  <dimension ref="B2:K23"/>
  <sheetViews>
    <sheetView showGridLines="0" zoomScale="80" zoomScaleNormal="80" workbookViewId="0">
      <selection activeCell="H6" sqref="H6"/>
    </sheetView>
  </sheetViews>
  <sheetFormatPr baseColWidth="10" defaultColWidth="9.140625" defaultRowHeight="15"/>
  <cols>
    <col min="2" max="2" width="32.7109375" bestFit="1" customWidth="1"/>
    <col min="3" max="3" width="20" customWidth="1"/>
    <col min="4" max="4" width="12.42578125" customWidth="1"/>
    <col min="5" max="5" width="35.140625" bestFit="1" customWidth="1"/>
    <col min="7" max="7" width="11.42578125" bestFit="1" customWidth="1"/>
    <col min="8" max="8" width="13.5703125" customWidth="1"/>
    <col min="9" max="9" width="13.5703125" bestFit="1" customWidth="1"/>
    <col min="10" max="10" width="23.42578125" bestFit="1" customWidth="1"/>
    <col min="11" max="11" width="7.5703125" bestFit="1" customWidth="1"/>
  </cols>
  <sheetData>
    <row r="2" spans="2:11">
      <c r="B2" s="93" t="s">
        <v>45</v>
      </c>
      <c r="C2" s="93"/>
      <c r="D2" s="14"/>
      <c r="E2" s="13" t="s">
        <v>44</v>
      </c>
    </row>
    <row r="3" spans="2:11" ht="27.75" customHeight="1">
      <c r="B3" s="7" t="s">
        <v>43</v>
      </c>
      <c r="C3" s="7" t="s">
        <v>42</v>
      </c>
      <c r="E3" s="1" t="s">
        <v>39</v>
      </c>
    </row>
    <row r="4" spans="2:11" ht="27.75" customHeight="1">
      <c r="B4" s="7" t="s">
        <v>41</v>
      </c>
      <c r="C4" s="12" t="s">
        <v>40</v>
      </c>
      <c r="D4" s="11"/>
      <c r="E4" s="1" t="s">
        <v>39</v>
      </c>
    </row>
    <row r="5" spans="2:11" ht="27.75" customHeight="1">
      <c r="B5" s="7" t="s">
        <v>38</v>
      </c>
      <c r="C5" s="10">
        <v>80000000</v>
      </c>
      <c r="D5" s="9"/>
      <c r="E5" s="1" t="s">
        <v>37</v>
      </c>
    </row>
    <row r="6" spans="2:11" ht="27.75" customHeight="1">
      <c r="B6" s="7" t="s">
        <v>36</v>
      </c>
      <c r="C6" s="7">
        <v>4</v>
      </c>
      <c r="E6" s="6" t="s">
        <v>35</v>
      </c>
    </row>
    <row r="7" spans="2:11" ht="45.75" customHeight="1">
      <c r="B7" s="7" t="s">
        <v>34</v>
      </c>
      <c r="C7" s="7" t="s">
        <v>13</v>
      </c>
      <c r="E7" s="8" t="s">
        <v>33</v>
      </c>
    </row>
    <row r="8" spans="2:11" ht="27.75" customHeight="1">
      <c r="B8" s="7" t="s">
        <v>32</v>
      </c>
      <c r="C8" s="7" t="s">
        <v>12</v>
      </c>
      <c r="E8" s="6" t="s">
        <v>31</v>
      </c>
    </row>
    <row r="9" spans="2:11" ht="27.75" customHeight="1">
      <c r="B9" s="7" t="s">
        <v>30</v>
      </c>
      <c r="C9" s="7" t="s">
        <v>14</v>
      </c>
      <c r="E9" s="6" t="s">
        <v>29</v>
      </c>
    </row>
    <row r="10" spans="2:11" ht="27.75" customHeight="1">
      <c r="B10" s="7" t="s">
        <v>28</v>
      </c>
      <c r="C10" s="7" t="s">
        <v>5</v>
      </c>
      <c r="E10" s="6" t="s">
        <v>27</v>
      </c>
    </row>
    <row r="12" spans="2:11">
      <c r="G12" s="4" t="s">
        <v>26</v>
      </c>
      <c r="H12" s="5" t="s">
        <v>25</v>
      </c>
      <c r="I12" s="4" t="s">
        <v>24</v>
      </c>
      <c r="J12" s="4" t="s">
        <v>23</v>
      </c>
      <c r="K12" s="4" t="s">
        <v>22</v>
      </c>
    </row>
    <row r="13" spans="2:11">
      <c r="G13" s="1">
        <v>1</v>
      </c>
      <c r="H13" s="1" t="s">
        <v>21</v>
      </c>
      <c r="I13" s="1" t="s">
        <v>20</v>
      </c>
      <c r="J13" s="3" t="s">
        <v>19</v>
      </c>
      <c r="K13" s="1" t="s">
        <v>18</v>
      </c>
    </row>
    <row r="14" spans="2:11">
      <c r="G14" s="1">
        <v>2</v>
      </c>
      <c r="H14" s="1" t="s">
        <v>17</v>
      </c>
      <c r="I14" s="1" t="s">
        <v>16</v>
      </c>
      <c r="J14" s="3" t="s">
        <v>15</v>
      </c>
      <c r="K14" s="1" t="s">
        <v>14</v>
      </c>
    </row>
    <row r="15" spans="2:11">
      <c r="G15" s="1">
        <v>3</v>
      </c>
      <c r="H15" s="1" t="s">
        <v>13</v>
      </c>
      <c r="I15" s="1" t="s">
        <v>12</v>
      </c>
      <c r="J15" s="3" t="s">
        <v>11</v>
      </c>
      <c r="K15" s="1"/>
    </row>
    <row r="16" spans="2:11">
      <c r="G16" s="1">
        <v>4</v>
      </c>
      <c r="H16" s="1" t="s">
        <v>10</v>
      </c>
      <c r="I16" s="1"/>
      <c r="J16" s="3" t="s">
        <v>9</v>
      </c>
      <c r="K16" s="1"/>
    </row>
    <row r="17" spans="7:11">
      <c r="G17" s="1">
        <v>5</v>
      </c>
      <c r="H17" s="1" t="s">
        <v>8</v>
      </c>
      <c r="I17" s="1"/>
      <c r="J17" s="3" t="s">
        <v>7</v>
      </c>
      <c r="K17" s="1"/>
    </row>
    <row r="18" spans="7:11">
      <c r="G18" s="1" t="s">
        <v>6</v>
      </c>
      <c r="H18" s="1"/>
      <c r="I18" s="1"/>
      <c r="J18" s="3" t="s">
        <v>5</v>
      </c>
      <c r="K18" s="1"/>
    </row>
    <row r="19" spans="7:11">
      <c r="G19" s="1"/>
      <c r="H19" s="1"/>
      <c r="I19" s="1"/>
      <c r="J19" s="3" t="s">
        <v>4</v>
      </c>
      <c r="K19" s="1"/>
    </row>
    <row r="20" spans="7:11">
      <c r="G20" s="1"/>
      <c r="H20" s="1"/>
      <c r="I20" s="1"/>
      <c r="J20" s="3" t="s">
        <v>3</v>
      </c>
      <c r="K20" s="1"/>
    </row>
    <row r="21" spans="7:11">
      <c r="G21" s="1"/>
      <c r="H21" s="1"/>
      <c r="I21" s="1"/>
      <c r="J21" s="3" t="s">
        <v>2</v>
      </c>
      <c r="K21" s="1"/>
    </row>
    <row r="22" spans="7:11">
      <c r="G22" s="1"/>
      <c r="H22" s="1"/>
      <c r="I22" s="1"/>
      <c r="J22" s="3" t="s">
        <v>1</v>
      </c>
      <c r="K22" s="1"/>
    </row>
    <row r="23" spans="7:11">
      <c r="G23" s="1"/>
      <c r="H23" s="1"/>
      <c r="I23" s="1"/>
      <c r="J23" s="2" t="s">
        <v>0</v>
      </c>
      <c r="K23" s="1"/>
    </row>
  </sheetData>
  <mergeCells count="1">
    <mergeCell ref="B2:C2"/>
  </mergeCells>
  <dataValidations count="5">
    <dataValidation type="list" allowBlank="1" showInputMessage="1" showErrorMessage="1" sqref="C10" xr:uid="{00000000-0002-0000-0000-000004000000}">
      <formula1>$J$13:$J$23</formula1>
    </dataValidation>
    <dataValidation type="list" allowBlank="1" showInputMessage="1" showErrorMessage="1" sqref="C9" xr:uid="{00000000-0002-0000-0000-000003000000}">
      <formula1>$K$13:$K$14</formula1>
    </dataValidation>
    <dataValidation type="list" allowBlank="1" showInputMessage="1" showErrorMessage="1" sqref="C8" xr:uid="{00000000-0002-0000-0000-000002000000}">
      <formula1>$I$13:$I$15</formula1>
    </dataValidation>
    <dataValidation type="list" allowBlank="1" showInputMessage="1" showErrorMessage="1" sqref="C7" xr:uid="{00000000-0002-0000-0000-000001000000}">
      <formula1>$H$13:$H$17</formula1>
    </dataValidation>
    <dataValidation type="list" allowBlank="1" showInputMessage="1" showErrorMessage="1" sqref="C6" xr:uid="{00000000-0002-0000-0000-000000000000}">
      <formula1>$G$13:$G$18</formula1>
    </dataValidation>
  </dataValidations>
  <hyperlinks>
    <hyperlink ref="C4" r:id="rId1" xr:uid="{2118F278-4F85-4E79-912B-6C7351392817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F6D6-71C1-44D6-9010-58B2DB99B730}">
  <sheetPr codeName="Hoja10"/>
  <dimension ref="C3:K13"/>
  <sheetViews>
    <sheetView topLeftCell="B1" workbookViewId="0">
      <selection activeCell="H11" sqref="H11"/>
    </sheetView>
  </sheetViews>
  <sheetFormatPr baseColWidth="10" defaultRowHeight="15"/>
  <cols>
    <col min="4" max="4" width="11.85546875" bestFit="1" customWidth="1"/>
    <col min="8" max="8" width="11.140625" customWidth="1"/>
    <col min="11" max="11" width="13" customWidth="1"/>
  </cols>
  <sheetData>
    <row r="3" spans="3:11">
      <c r="G3" s="66"/>
    </row>
    <row r="5" spans="3:11">
      <c r="C5" t="s">
        <v>332</v>
      </c>
      <c r="D5" t="str">
        <f>IF(C5="J","Verde",IF(C5="K","Verde","Rojo"))</f>
        <v>Verde</v>
      </c>
      <c r="F5" s="67"/>
    </row>
    <row r="6" spans="3:11">
      <c r="C6" t="s">
        <v>333</v>
      </c>
      <c r="D6" t="str">
        <f t="shared" ref="D6:D7" si="0">IF(C6="J","Verde",IF(C6="K","Verde","Rojo"))</f>
        <v>Verde</v>
      </c>
    </row>
    <row r="7" spans="3:11">
      <c r="C7" t="s">
        <v>334</v>
      </c>
      <c r="D7" t="str">
        <f t="shared" si="0"/>
        <v>Rojo</v>
      </c>
    </row>
    <row r="9" spans="3:11">
      <c r="C9">
        <v>5</v>
      </c>
      <c r="D9" s="22" t="str">
        <f>IF(C9&gt;12,"XD",IF(C9&gt;8,"XD",":c"))</f>
        <v>:c</v>
      </c>
      <c r="F9" t="s">
        <v>335</v>
      </c>
      <c r="G9" t="s">
        <v>336</v>
      </c>
      <c r="H9" t="str">
        <f>+IF(F9="Platzi",IF(G9="Excel","Positivo","Negativo"),"Negativo")</f>
        <v>Positivo</v>
      </c>
      <c r="K9" s="68"/>
    </row>
    <row r="10" spans="3:11">
      <c r="C10">
        <v>10</v>
      </c>
      <c r="D10" s="22" t="str">
        <f t="shared" ref="D10:D11" si="1">IF(C10&gt;12,"XD",IF(C10&gt;8,"XD",":c"))</f>
        <v>XD</v>
      </c>
      <c r="F10" t="s">
        <v>337</v>
      </c>
      <c r="G10" t="s">
        <v>337</v>
      </c>
      <c r="H10" t="str">
        <f t="shared" ref="H10:H13" si="2">+IF(F10="Platzi",IF(G10="Excel","Positivo","Negativo"),"Negativo")</f>
        <v>Negativo</v>
      </c>
    </row>
    <row r="11" spans="3:11">
      <c r="C11">
        <v>15</v>
      </c>
      <c r="D11" s="22" t="str">
        <f t="shared" si="1"/>
        <v>XD</v>
      </c>
      <c r="F11" t="s">
        <v>335</v>
      </c>
      <c r="G11" t="s">
        <v>336</v>
      </c>
      <c r="H11" t="str">
        <f t="shared" si="2"/>
        <v>Positivo</v>
      </c>
    </row>
    <row r="12" spans="3:11">
      <c r="F12" t="s">
        <v>336</v>
      </c>
      <c r="G12" t="s">
        <v>335</v>
      </c>
      <c r="H12" t="str">
        <f t="shared" si="2"/>
        <v>Negativo</v>
      </c>
    </row>
    <row r="13" spans="3:11">
      <c r="F13" t="s">
        <v>335</v>
      </c>
      <c r="G13" t="s">
        <v>335</v>
      </c>
      <c r="H13" t="str">
        <f t="shared" si="2"/>
        <v>Negativo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204A-B302-42A5-969D-4F14C8F9A62F}">
  <sheetPr codeName="Hoja11"/>
  <dimension ref="B4:N135"/>
  <sheetViews>
    <sheetView topLeftCell="A20" zoomScale="70" zoomScaleNormal="70" workbookViewId="0">
      <selection activeCell="M37" sqref="M37"/>
    </sheetView>
  </sheetViews>
  <sheetFormatPr baseColWidth="10" defaultColWidth="9.140625" defaultRowHeight="15"/>
  <cols>
    <col min="2" max="2" width="17.7109375" customWidth="1"/>
    <col min="3" max="3" width="13.7109375" bestFit="1" customWidth="1"/>
    <col min="4" max="4" width="19.7109375" customWidth="1"/>
    <col min="5" max="5" width="20.85546875" bestFit="1" customWidth="1"/>
    <col min="6" max="6" width="16.42578125" customWidth="1"/>
    <col min="7" max="7" width="18.42578125" customWidth="1"/>
    <col min="8" max="8" width="15.5703125" customWidth="1"/>
    <col min="9" max="9" width="18.42578125" customWidth="1"/>
    <col min="10" max="11" width="17.85546875" bestFit="1" customWidth="1"/>
    <col min="12" max="12" width="16" bestFit="1" customWidth="1"/>
    <col min="13" max="13" width="12.42578125" customWidth="1"/>
    <col min="14" max="14" width="11.42578125" customWidth="1"/>
  </cols>
  <sheetData>
    <row r="4" spans="2:11" ht="18">
      <c r="B4" s="76" t="s">
        <v>366</v>
      </c>
    </row>
    <row r="5" spans="2:11">
      <c r="C5" s="14" t="s">
        <v>365</v>
      </c>
      <c r="D5" s="14" t="s">
        <v>364</v>
      </c>
    </row>
    <row r="6" spans="2:11">
      <c r="B6" t="s">
        <v>363</v>
      </c>
      <c r="C6">
        <v>16</v>
      </c>
      <c r="D6">
        <v>15</v>
      </c>
    </row>
    <row r="7" spans="2:11">
      <c r="B7" t="s">
        <v>362</v>
      </c>
      <c r="C7">
        <v>9</v>
      </c>
      <c r="D7">
        <v>10</v>
      </c>
    </row>
    <row r="8" spans="2:11">
      <c r="B8" t="s">
        <v>361</v>
      </c>
      <c r="C8">
        <v>11</v>
      </c>
      <c r="D8" s="75" t="s">
        <v>360</v>
      </c>
    </row>
    <row r="9" spans="2:11">
      <c r="B9" t="s">
        <v>359</v>
      </c>
      <c r="C9">
        <v>10</v>
      </c>
      <c r="D9">
        <v>10</v>
      </c>
    </row>
    <row r="10" spans="2:11">
      <c r="B10" t="s">
        <v>358</v>
      </c>
      <c r="C10" t="s">
        <v>54</v>
      </c>
      <c r="D10" t="s">
        <v>54</v>
      </c>
    </row>
    <row r="12" spans="2:11">
      <c r="B12" s="110" t="s">
        <v>357</v>
      </c>
      <c r="C12" s="110"/>
      <c r="E12" s="110" t="s">
        <v>356</v>
      </c>
      <c r="F12" s="110"/>
      <c r="H12" s="110" t="s">
        <v>355</v>
      </c>
      <c r="I12" s="110"/>
      <c r="J12" s="75"/>
      <c r="K12" s="75"/>
    </row>
    <row r="13" spans="2:11">
      <c r="B13" s="62" t="s">
        <v>43</v>
      </c>
      <c r="C13" s="62" t="s">
        <v>354</v>
      </c>
      <c r="E13" s="62" t="s">
        <v>43</v>
      </c>
      <c r="F13" s="62" t="s">
        <v>354</v>
      </c>
      <c r="H13" s="62" t="s">
        <v>43</v>
      </c>
      <c r="I13" s="62" t="s">
        <v>354</v>
      </c>
      <c r="J13" s="14"/>
      <c r="K13" s="14"/>
    </row>
    <row r="14" spans="2:11">
      <c r="B14" s="1" t="s">
        <v>353</v>
      </c>
      <c r="C14" s="1">
        <v>43</v>
      </c>
      <c r="E14" s="1" t="s">
        <v>353</v>
      </c>
      <c r="F14" s="1">
        <v>43</v>
      </c>
      <c r="H14" s="1" t="s">
        <v>353</v>
      </c>
      <c r="I14" s="1">
        <v>43</v>
      </c>
    </row>
    <row r="15" spans="2:11">
      <c r="B15" s="1" t="s">
        <v>352</v>
      </c>
      <c r="C15" s="1">
        <v>30</v>
      </c>
      <c r="E15" s="1" t="s">
        <v>352</v>
      </c>
      <c r="F15" s="1">
        <v>30</v>
      </c>
      <c r="H15" s="1" t="s">
        <v>352</v>
      </c>
      <c r="I15" s="1">
        <v>30</v>
      </c>
    </row>
    <row r="16" spans="2:11">
      <c r="B16" s="1" t="s">
        <v>196</v>
      </c>
      <c r="C16" s="1">
        <v>20</v>
      </c>
      <c r="E16" s="1" t="s">
        <v>196</v>
      </c>
      <c r="F16" s="1">
        <v>20</v>
      </c>
      <c r="H16" s="1" t="s">
        <v>196</v>
      </c>
      <c r="I16" s="1">
        <v>20</v>
      </c>
    </row>
    <row r="17" spans="2:9">
      <c r="B17" s="1" t="s">
        <v>197</v>
      </c>
      <c r="C17" s="1">
        <v>28</v>
      </c>
      <c r="E17" s="1" t="s">
        <v>197</v>
      </c>
      <c r="F17" s="1">
        <v>28</v>
      </c>
      <c r="H17" s="1" t="s">
        <v>197</v>
      </c>
      <c r="I17" s="1">
        <v>28</v>
      </c>
    </row>
    <row r="18" spans="2:9">
      <c r="B18" s="1" t="s">
        <v>351</v>
      </c>
      <c r="C18" s="1">
        <v>17</v>
      </c>
      <c r="E18" s="1" t="s">
        <v>351</v>
      </c>
      <c r="F18" s="1">
        <v>17</v>
      </c>
      <c r="H18" s="1" t="s">
        <v>351</v>
      </c>
      <c r="I18" s="1">
        <v>17</v>
      </c>
    </row>
    <row r="19" spans="2:9">
      <c r="B19" s="1" t="s">
        <v>350</v>
      </c>
      <c r="C19" s="1">
        <v>25</v>
      </c>
      <c r="E19" s="1" t="s">
        <v>350</v>
      </c>
      <c r="F19" s="1">
        <v>25</v>
      </c>
      <c r="H19" s="1" t="s">
        <v>350</v>
      </c>
      <c r="I19" s="1">
        <v>25</v>
      </c>
    </row>
    <row r="20" spans="2:9">
      <c r="B20" s="1" t="s">
        <v>349</v>
      </c>
      <c r="C20" s="1">
        <v>24</v>
      </c>
      <c r="E20" s="1" t="s">
        <v>349</v>
      </c>
      <c r="F20" s="1">
        <v>24</v>
      </c>
      <c r="H20" s="1" t="s">
        <v>349</v>
      </c>
      <c r="I20" s="1">
        <v>24</v>
      </c>
    </row>
    <row r="21" spans="2:9">
      <c r="I21" s="74">
        <f>+AVERAGE(I14:I20)</f>
        <v>26.714285714285715</v>
      </c>
    </row>
    <row r="24" spans="2:9">
      <c r="C24" s="22" t="s">
        <v>348</v>
      </c>
    </row>
    <row r="25" spans="2:9">
      <c r="C25">
        <v>1</v>
      </c>
      <c r="D25" s="73" t="s">
        <v>347</v>
      </c>
    </row>
    <row r="26" spans="2:9">
      <c r="C26">
        <v>2</v>
      </c>
      <c r="D26" s="73" t="s">
        <v>346</v>
      </c>
    </row>
    <row r="27" spans="2:9">
      <c r="C27">
        <v>3</v>
      </c>
      <c r="D27" t="s">
        <v>345</v>
      </c>
    </row>
    <row r="29" spans="2:9">
      <c r="C29" s="22" t="s">
        <v>344</v>
      </c>
    </row>
    <row r="30" spans="2:9">
      <c r="C30">
        <v>4</v>
      </c>
      <c r="D30" t="s">
        <v>343</v>
      </c>
    </row>
    <row r="31" spans="2:9">
      <c r="C31">
        <v>5</v>
      </c>
      <c r="D31" t="s">
        <v>342</v>
      </c>
    </row>
    <row r="32" spans="2:9">
      <c r="C32">
        <v>6</v>
      </c>
      <c r="D32" t="s">
        <v>341</v>
      </c>
    </row>
    <row r="34" spans="2:14">
      <c r="C34" s="72">
        <v>1</v>
      </c>
      <c r="E34" s="71">
        <v>4</v>
      </c>
      <c r="G34" s="72">
        <v>2</v>
      </c>
      <c r="H34" s="71">
        <v>5</v>
      </c>
      <c r="M34" s="56">
        <v>3</v>
      </c>
      <c r="N34" s="71">
        <v>6</v>
      </c>
    </row>
    <row r="35" spans="2:14" ht="45" customHeight="1">
      <c r="B35" s="28" t="s">
        <v>43</v>
      </c>
      <c r="C35" s="28" t="s">
        <v>28</v>
      </c>
      <c r="D35" s="28" t="s">
        <v>25</v>
      </c>
      <c r="E35" s="28" t="s">
        <v>32</v>
      </c>
      <c r="F35" s="28" t="s">
        <v>30</v>
      </c>
      <c r="G35" s="28" t="s">
        <v>312</v>
      </c>
      <c r="H35" s="28" t="s">
        <v>312</v>
      </c>
      <c r="I35" s="28" t="s">
        <v>171</v>
      </c>
      <c r="J35" s="28" t="s">
        <v>170</v>
      </c>
      <c r="K35" s="28" t="s">
        <v>169</v>
      </c>
      <c r="L35" s="28" t="s">
        <v>168</v>
      </c>
      <c r="M35" s="28" t="s">
        <v>340</v>
      </c>
      <c r="N35" s="28" t="s">
        <v>339</v>
      </c>
    </row>
    <row r="36" spans="2:14">
      <c r="B36" s="7" t="s">
        <v>127</v>
      </c>
      <c r="C36" s="1" t="s">
        <v>5</v>
      </c>
      <c r="D36" s="1" t="s">
        <v>8</v>
      </c>
      <c r="E36" s="1" t="s">
        <v>12</v>
      </c>
      <c r="F36" s="1" t="s">
        <v>14</v>
      </c>
      <c r="G36" s="1">
        <v>8</v>
      </c>
      <c r="H36" s="1">
        <v>8</v>
      </c>
      <c r="I36" s="25">
        <v>0</v>
      </c>
      <c r="J36" s="25">
        <v>0</v>
      </c>
      <c r="K36" s="25">
        <v>96781441</v>
      </c>
      <c r="L36" s="25">
        <v>47643060</v>
      </c>
      <c r="M36" s="25" t="str">
        <f>IF(E36="Inversion",IF(J36&gt;10000000,"Valioso",""),"")</f>
        <v/>
      </c>
      <c r="N36" s="25"/>
    </row>
    <row r="37" spans="2:14">
      <c r="B37" s="7" t="s">
        <v>92</v>
      </c>
      <c r="C37" s="1" t="s">
        <v>5</v>
      </c>
      <c r="D37" s="1" t="s">
        <v>21</v>
      </c>
      <c r="E37" s="70" t="s">
        <v>338</v>
      </c>
      <c r="F37" s="1" t="s">
        <v>18</v>
      </c>
      <c r="G37" s="1">
        <v>7</v>
      </c>
      <c r="H37" s="1">
        <v>7</v>
      </c>
      <c r="I37" s="25">
        <v>10000000</v>
      </c>
      <c r="J37" s="50">
        <v>40848959</v>
      </c>
      <c r="K37" s="25">
        <v>92963332</v>
      </c>
      <c r="L37" s="25">
        <v>47565587</v>
      </c>
      <c r="M37" s="25" t="str">
        <f t="shared" ref="M37:M57" si="0">IF(E37="Inversion",IF(J37&gt;10000000,"Valioso",""),"")</f>
        <v>Valioso</v>
      </c>
      <c r="N37" s="25"/>
    </row>
    <row r="38" spans="2:14">
      <c r="B38" s="7" t="s">
        <v>74</v>
      </c>
      <c r="C38" s="1" t="s">
        <v>5</v>
      </c>
      <c r="D38" s="1" t="s">
        <v>10</v>
      </c>
      <c r="E38" s="1" t="s">
        <v>20</v>
      </c>
      <c r="F38" s="1" t="s">
        <v>14</v>
      </c>
      <c r="G38" s="1">
        <v>10</v>
      </c>
      <c r="H38" s="1">
        <v>10</v>
      </c>
      <c r="I38" s="25">
        <v>0</v>
      </c>
      <c r="J38" s="25">
        <v>0</v>
      </c>
      <c r="K38" s="25">
        <v>49599457</v>
      </c>
      <c r="L38" s="25">
        <v>0</v>
      </c>
      <c r="M38" s="25" t="str">
        <f t="shared" si="0"/>
        <v/>
      </c>
      <c r="N38" s="25"/>
    </row>
    <row r="39" spans="2:14">
      <c r="B39" s="7" t="s">
        <v>124</v>
      </c>
      <c r="C39" s="1" t="s">
        <v>5</v>
      </c>
      <c r="D39" s="1" t="s">
        <v>21</v>
      </c>
      <c r="E39" s="26" t="s">
        <v>338</v>
      </c>
      <c r="F39" s="1" t="s">
        <v>14</v>
      </c>
      <c r="G39" s="1">
        <v>8</v>
      </c>
      <c r="H39" s="1">
        <v>8</v>
      </c>
      <c r="I39" s="25">
        <v>10000000</v>
      </c>
      <c r="J39" s="25">
        <v>78308880</v>
      </c>
      <c r="K39" s="25">
        <v>3248026</v>
      </c>
      <c r="L39" s="25">
        <v>27143270</v>
      </c>
      <c r="M39" s="25" t="str">
        <f t="shared" si="0"/>
        <v>Valioso</v>
      </c>
      <c r="N39" s="25"/>
    </row>
    <row r="40" spans="2:14">
      <c r="B40" s="7" t="s">
        <v>157</v>
      </c>
      <c r="C40" s="1" t="s">
        <v>5</v>
      </c>
      <c r="D40" s="1" t="s">
        <v>10</v>
      </c>
      <c r="E40" s="26" t="s">
        <v>338</v>
      </c>
      <c r="F40" s="1" t="s">
        <v>14</v>
      </c>
      <c r="G40" s="1">
        <v>9</v>
      </c>
      <c r="H40" s="1">
        <v>9</v>
      </c>
      <c r="I40" s="25">
        <v>50000000</v>
      </c>
      <c r="J40" s="25">
        <v>2910571</v>
      </c>
      <c r="K40" s="25">
        <v>37561085</v>
      </c>
      <c r="L40" s="25">
        <v>19598007</v>
      </c>
      <c r="M40" s="25" t="str">
        <f t="shared" si="0"/>
        <v/>
      </c>
      <c r="N40" s="25"/>
    </row>
    <row r="41" spans="2:14">
      <c r="B41" s="7" t="s">
        <v>67</v>
      </c>
      <c r="C41" s="1" t="s">
        <v>5</v>
      </c>
      <c r="D41" s="1" t="s">
        <v>21</v>
      </c>
      <c r="E41" s="26" t="s">
        <v>338</v>
      </c>
      <c r="F41" s="1" t="s">
        <v>14</v>
      </c>
      <c r="G41" s="1">
        <v>7</v>
      </c>
      <c r="H41" s="1">
        <v>7</v>
      </c>
      <c r="I41" s="25">
        <v>90000000</v>
      </c>
      <c r="J41" s="25">
        <v>50075523</v>
      </c>
      <c r="K41" s="25">
        <v>59142617</v>
      </c>
      <c r="L41" s="25">
        <v>95314026</v>
      </c>
      <c r="M41" s="25" t="str">
        <f t="shared" si="0"/>
        <v>Valioso</v>
      </c>
      <c r="N41" s="25"/>
    </row>
    <row r="42" spans="2:14">
      <c r="B42" s="7" t="s">
        <v>111</v>
      </c>
      <c r="C42" s="1" t="s">
        <v>5</v>
      </c>
      <c r="D42" s="1" t="s">
        <v>21</v>
      </c>
      <c r="E42" s="1" t="s">
        <v>20</v>
      </c>
      <c r="F42" s="1" t="s">
        <v>14</v>
      </c>
      <c r="G42" s="1">
        <v>9</v>
      </c>
      <c r="H42" s="1">
        <v>9</v>
      </c>
      <c r="I42" s="10">
        <v>0</v>
      </c>
      <c r="J42" s="25">
        <v>0</v>
      </c>
      <c r="K42" s="25">
        <v>0</v>
      </c>
      <c r="L42" s="25">
        <v>67714973</v>
      </c>
      <c r="M42" s="25" t="str">
        <f t="shared" si="0"/>
        <v/>
      </c>
      <c r="N42" s="25"/>
    </row>
    <row r="43" spans="2:14">
      <c r="B43" s="7" t="s">
        <v>150</v>
      </c>
      <c r="C43" s="1" t="s">
        <v>5</v>
      </c>
      <c r="D43" s="1" t="s">
        <v>21</v>
      </c>
      <c r="E43" s="26" t="s">
        <v>338</v>
      </c>
      <c r="F43" s="1" t="s">
        <v>18</v>
      </c>
      <c r="G43" s="1">
        <v>10</v>
      </c>
      <c r="H43" s="1">
        <v>10</v>
      </c>
      <c r="I43" s="10">
        <v>1000000</v>
      </c>
      <c r="J43" s="25">
        <v>5305190</v>
      </c>
      <c r="K43" s="25">
        <v>53291805</v>
      </c>
      <c r="L43" s="25">
        <v>84809282</v>
      </c>
      <c r="M43" s="25" t="str">
        <f t="shared" si="0"/>
        <v/>
      </c>
      <c r="N43" s="25"/>
    </row>
    <row r="44" spans="2:14" ht="28.5" customHeight="1">
      <c r="B44" s="7" t="s">
        <v>84</v>
      </c>
      <c r="C44" s="7" t="s">
        <v>5</v>
      </c>
      <c r="D44" s="7" t="s">
        <v>13</v>
      </c>
      <c r="E44" s="7" t="s">
        <v>20</v>
      </c>
      <c r="F44" s="7" t="s">
        <v>18</v>
      </c>
      <c r="G44" s="1">
        <v>3</v>
      </c>
      <c r="H44" s="1">
        <v>3</v>
      </c>
      <c r="I44" s="25">
        <v>0</v>
      </c>
      <c r="J44" s="25">
        <v>0</v>
      </c>
      <c r="K44" s="25">
        <v>50085574</v>
      </c>
      <c r="L44" s="25">
        <v>42495353</v>
      </c>
      <c r="M44" s="25" t="str">
        <f t="shared" si="0"/>
        <v/>
      </c>
      <c r="N44" s="25"/>
    </row>
    <row r="45" spans="2:14">
      <c r="B45" s="7" t="s">
        <v>83</v>
      </c>
      <c r="C45" s="1" t="s">
        <v>5</v>
      </c>
      <c r="D45" s="1" t="s">
        <v>17</v>
      </c>
      <c r="E45" s="26" t="s">
        <v>338</v>
      </c>
      <c r="F45" s="1" t="s">
        <v>14</v>
      </c>
      <c r="G45" s="1">
        <v>9</v>
      </c>
      <c r="H45" s="1">
        <v>9</v>
      </c>
      <c r="I45" s="25">
        <v>10000000</v>
      </c>
      <c r="J45" s="25">
        <v>38941670</v>
      </c>
      <c r="K45" s="25">
        <v>67846781</v>
      </c>
      <c r="L45" s="25">
        <v>87726693</v>
      </c>
      <c r="M45" s="25" t="str">
        <f t="shared" si="0"/>
        <v>Valioso</v>
      </c>
      <c r="N45" s="25"/>
    </row>
    <row r="46" spans="2:14">
      <c r="B46" s="7" t="s">
        <v>63</v>
      </c>
      <c r="C46" s="3" t="s">
        <v>1</v>
      </c>
      <c r="D46" s="1" t="s">
        <v>21</v>
      </c>
      <c r="E46" s="26" t="s">
        <v>338</v>
      </c>
      <c r="F46" s="1" t="s">
        <v>14</v>
      </c>
      <c r="G46" s="1">
        <v>5</v>
      </c>
      <c r="H46" s="1">
        <v>5</v>
      </c>
      <c r="I46" s="10">
        <v>1000000</v>
      </c>
      <c r="J46" s="25">
        <v>28926771</v>
      </c>
      <c r="K46" s="25">
        <v>56939610</v>
      </c>
      <c r="L46" s="25">
        <v>92726884</v>
      </c>
      <c r="M46" s="25" t="str">
        <f t="shared" si="0"/>
        <v>Valioso</v>
      </c>
      <c r="N46" s="25"/>
    </row>
    <row r="47" spans="2:14">
      <c r="B47" s="7" t="s">
        <v>96</v>
      </c>
      <c r="C47" s="1" t="s">
        <v>5</v>
      </c>
      <c r="D47" s="1" t="s">
        <v>21</v>
      </c>
      <c r="E47" s="26" t="s">
        <v>338</v>
      </c>
      <c r="F47" s="1" t="s">
        <v>14</v>
      </c>
      <c r="G47" s="1">
        <v>8</v>
      </c>
      <c r="H47" s="1">
        <v>8</v>
      </c>
      <c r="I47" s="10">
        <v>1000000</v>
      </c>
      <c r="J47" s="25">
        <v>34252074</v>
      </c>
      <c r="K47" s="25">
        <v>0</v>
      </c>
      <c r="L47" s="25">
        <v>22994819</v>
      </c>
      <c r="M47" s="25" t="str">
        <f t="shared" si="0"/>
        <v>Valioso</v>
      </c>
      <c r="N47" s="25"/>
    </row>
    <row r="48" spans="2:14">
      <c r="B48" s="7" t="s">
        <v>155</v>
      </c>
      <c r="C48" s="1" t="s">
        <v>5</v>
      </c>
      <c r="D48" s="1" t="s">
        <v>10</v>
      </c>
      <c r="E48" s="1" t="s">
        <v>20</v>
      </c>
      <c r="F48" s="1" t="s">
        <v>14</v>
      </c>
      <c r="G48" s="1">
        <v>9</v>
      </c>
      <c r="H48" s="1">
        <v>9</v>
      </c>
      <c r="I48" s="25">
        <v>0</v>
      </c>
      <c r="J48" s="25">
        <v>0</v>
      </c>
      <c r="K48" s="25">
        <v>45347826</v>
      </c>
      <c r="L48" s="25">
        <v>14301768</v>
      </c>
      <c r="M48" s="25" t="str">
        <f t="shared" si="0"/>
        <v/>
      </c>
      <c r="N48" s="25"/>
    </row>
    <row r="49" spans="2:14">
      <c r="B49" s="7" t="s">
        <v>147</v>
      </c>
      <c r="C49" s="1" t="s">
        <v>5</v>
      </c>
      <c r="D49" s="1" t="s">
        <v>21</v>
      </c>
      <c r="E49" s="1" t="s">
        <v>20</v>
      </c>
      <c r="F49" s="1" t="s">
        <v>18</v>
      </c>
      <c r="G49" s="1">
        <v>8</v>
      </c>
      <c r="H49" s="1">
        <v>8</v>
      </c>
      <c r="I49" s="25">
        <v>0</v>
      </c>
      <c r="J49" s="25">
        <v>0</v>
      </c>
      <c r="K49" s="25">
        <v>71453938</v>
      </c>
      <c r="L49" s="25">
        <v>38593802</v>
      </c>
      <c r="M49" s="25" t="str">
        <f t="shared" si="0"/>
        <v/>
      </c>
      <c r="N49" s="25"/>
    </row>
    <row r="50" spans="2:14">
      <c r="B50" s="7" t="s">
        <v>136</v>
      </c>
      <c r="C50" s="1" t="s">
        <v>5</v>
      </c>
      <c r="D50" s="1" t="s">
        <v>17</v>
      </c>
      <c r="E50" s="26" t="s">
        <v>338</v>
      </c>
      <c r="F50" s="1" t="s">
        <v>14</v>
      </c>
      <c r="G50" s="1">
        <v>10</v>
      </c>
      <c r="H50" s="1">
        <v>10</v>
      </c>
      <c r="I50" s="25">
        <v>20000000</v>
      </c>
      <c r="J50" s="25">
        <v>32346156</v>
      </c>
      <c r="K50" s="25">
        <v>22346275</v>
      </c>
      <c r="L50" s="25">
        <v>73743047</v>
      </c>
      <c r="M50" s="25" t="str">
        <f t="shared" si="0"/>
        <v>Valioso</v>
      </c>
      <c r="N50" s="25"/>
    </row>
    <row r="51" spans="2:14">
      <c r="B51" s="7" t="s">
        <v>120</v>
      </c>
      <c r="C51" s="1" t="s">
        <v>5</v>
      </c>
      <c r="D51" s="1" t="s">
        <v>8</v>
      </c>
      <c r="E51" s="1" t="s">
        <v>12</v>
      </c>
      <c r="F51" s="1" t="s">
        <v>14</v>
      </c>
      <c r="G51" s="1">
        <v>6</v>
      </c>
      <c r="H51" s="1">
        <v>6</v>
      </c>
      <c r="I51" s="25">
        <v>0</v>
      </c>
      <c r="J51" s="25">
        <v>0</v>
      </c>
      <c r="K51" s="25">
        <v>96357193</v>
      </c>
      <c r="L51" s="25">
        <v>67901582</v>
      </c>
      <c r="M51" s="25" t="str">
        <f t="shared" si="0"/>
        <v/>
      </c>
      <c r="N51" s="25"/>
    </row>
    <row r="52" spans="2:14" ht="15" customHeight="1">
      <c r="B52" s="7" t="s">
        <v>99</v>
      </c>
      <c r="C52" s="1" t="s">
        <v>5</v>
      </c>
      <c r="D52" s="1" t="s">
        <v>21</v>
      </c>
      <c r="E52" s="1" t="s">
        <v>338</v>
      </c>
      <c r="F52" s="1" t="s">
        <v>14</v>
      </c>
      <c r="G52" s="1">
        <v>7</v>
      </c>
      <c r="H52" s="1">
        <v>7</v>
      </c>
      <c r="I52" s="25">
        <v>100000000</v>
      </c>
      <c r="J52" s="25">
        <v>72903049</v>
      </c>
      <c r="K52" s="25">
        <v>67375493</v>
      </c>
      <c r="L52" s="25">
        <v>4753995</v>
      </c>
      <c r="M52" s="25" t="str">
        <f t="shared" si="0"/>
        <v>Valioso</v>
      </c>
      <c r="N52" s="25"/>
    </row>
    <row r="53" spans="2:14">
      <c r="B53" s="7" t="s">
        <v>86</v>
      </c>
      <c r="C53" s="1" t="s">
        <v>5</v>
      </c>
      <c r="D53" s="1" t="s">
        <v>8</v>
      </c>
      <c r="E53" s="1" t="s">
        <v>12</v>
      </c>
      <c r="F53" s="1" t="s">
        <v>14</v>
      </c>
      <c r="G53" s="1">
        <v>7</v>
      </c>
      <c r="H53" s="1">
        <v>7</v>
      </c>
      <c r="I53" s="25">
        <v>0</v>
      </c>
      <c r="J53" s="25">
        <v>0</v>
      </c>
      <c r="K53" s="25">
        <v>80671052</v>
      </c>
      <c r="L53" s="25">
        <v>58339670</v>
      </c>
      <c r="M53" s="25" t="str">
        <f t="shared" si="0"/>
        <v/>
      </c>
      <c r="N53" s="25"/>
    </row>
    <row r="54" spans="2:14" ht="15" customHeight="1">
      <c r="B54" s="7" t="s">
        <v>116</v>
      </c>
      <c r="C54" s="1" t="s">
        <v>11</v>
      </c>
      <c r="D54" s="1" t="s">
        <v>17</v>
      </c>
      <c r="E54" s="1" t="s">
        <v>20</v>
      </c>
      <c r="F54" s="1" t="s">
        <v>18</v>
      </c>
      <c r="G54" s="1">
        <v>8</v>
      </c>
      <c r="H54" s="1">
        <v>8</v>
      </c>
      <c r="I54" s="25">
        <v>0</v>
      </c>
      <c r="J54" s="25">
        <v>0</v>
      </c>
      <c r="K54" s="25">
        <v>0</v>
      </c>
      <c r="L54" s="25">
        <v>44898366</v>
      </c>
      <c r="M54" s="25" t="str">
        <f t="shared" si="0"/>
        <v/>
      </c>
      <c r="N54" s="25"/>
    </row>
    <row r="55" spans="2:14">
      <c r="B55" s="7" t="s">
        <v>66</v>
      </c>
      <c r="C55" s="1" t="s">
        <v>5</v>
      </c>
      <c r="D55" s="1" t="s">
        <v>21</v>
      </c>
      <c r="E55" s="26" t="s">
        <v>338</v>
      </c>
      <c r="F55" s="1" t="s">
        <v>14</v>
      </c>
      <c r="G55" s="1">
        <v>6</v>
      </c>
      <c r="H55" s="1">
        <v>6</v>
      </c>
      <c r="I55" s="10">
        <v>1000000</v>
      </c>
      <c r="J55" s="25">
        <v>96696256</v>
      </c>
      <c r="K55" s="25">
        <v>62106884</v>
      </c>
      <c r="L55" s="25">
        <v>85228190</v>
      </c>
      <c r="M55" s="25" t="str">
        <f t="shared" si="0"/>
        <v>Valioso</v>
      </c>
      <c r="N55" s="25"/>
    </row>
    <row r="56" spans="2:14">
      <c r="B56" s="7" t="s">
        <v>122</v>
      </c>
      <c r="C56" s="1" t="s">
        <v>5</v>
      </c>
      <c r="D56" s="1" t="s">
        <v>21</v>
      </c>
      <c r="E56" s="26" t="s">
        <v>338</v>
      </c>
      <c r="F56" s="1" t="s">
        <v>14</v>
      </c>
      <c r="G56" s="1">
        <v>7</v>
      </c>
      <c r="H56" s="1">
        <v>7</v>
      </c>
      <c r="I56" s="25">
        <v>10000000</v>
      </c>
      <c r="J56" s="25">
        <v>51531809</v>
      </c>
      <c r="K56" s="25">
        <v>99819688</v>
      </c>
      <c r="L56" s="25">
        <v>24233431</v>
      </c>
      <c r="M56" s="25" t="str">
        <f t="shared" si="0"/>
        <v>Valioso</v>
      </c>
      <c r="N56" s="25"/>
    </row>
    <row r="57" spans="2:14">
      <c r="B57" s="7" t="s">
        <v>93</v>
      </c>
      <c r="C57" s="1" t="s">
        <v>5</v>
      </c>
      <c r="D57" s="1" t="s">
        <v>13</v>
      </c>
      <c r="E57" s="1" t="s">
        <v>338</v>
      </c>
      <c r="F57" s="1" t="s">
        <v>18</v>
      </c>
      <c r="G57" s="1">
        <v>10</v>
      </c>
      <c r="H57" s="1">
        <v>10</v>
      </c>
      <c r="I57" s="25">
        <v>0</v>
      </c>
      <c r="J57" s="25">
        <v>0</v>
      </c>
      <c r="K57" s="25">
        <v>34214902</v>
      </c>
      <c r="L57" s="25">
        <v>24896611</v>
      </c>
      <c r="M57" s="25" t="str">
        <f t="shared" si="0"/>
        <v/>
      </c>
      <c r="N57" s="25"/>
    </row>
    <row r="58" spans="2:14">
      <c r="B58" s="7" t="s">
        <v>89</v>
      </c>
      <c r="C58" s="3" t="s">
        <v>19</v>
      </c>
      <c r="D58" s="1" t="s">
        <v>17</v>
      </c>
      <c r="E58" s="1" t="s">
        <v>20</v>
      </c>
      <c r="F58" s="1" t="s">
        <v>14</v>
      </c>
      <c r="G58" s="1">
        <v>5</v>
      </c>
      <c r="H58" s="1">
        <v>5</v>
      </c>
      <c r="I58" s="10">
        <v>0</v>
      </c>
      <c r="J58" s="25">
        <v>0</v>
      </c>
      <c r="K58" s="25">
        <v>7121108</v>
      </c>
      <c r="L58" s="25">
        <v>6991703</v>
      </c>
      <c r="M58" s="25"/>
      <c r="N58" s="25"/>
    </row>
    <row r="59" spans="2:14" ht="15" customHeight="1">
      <c r="B59" s="7" t="s">
        <v>88</v>
      </c>
      <c r="C59" s="1" t="s">
        <v>5</v>
      </c>
      <c r="D59" s="1" t="s">
        <v>13</v>
      </c>
      <c r="E59" s="26" t="s">
        <v>338</v>
      </c>
      <c r="F59" s="1" t="s">
        <v>14</v>
      </c>
      <c r="G59" s="1">
        <v>10</v>
      </c>
      <c r="H59" s="1">
        <v>10</v>
      </c>
      <c r="I59" s="25">
        <v>20000000</v>
      </c>
      <c r="J59" s="25">
        <v>93037614</v>
      </c>
      <c r="K59" s="25">
        <v>48185946</v>
      </c>
      <c r="L59" s="25">
        <v>75039300</v>
      </c>
      <c r="M59" s="25"/>
      <c r="N59" s="25"/>
    </row>
    <row r="60" spans="2:14">
      <c r="B60" s="7" t="s">
        <v>146</v>
      </c>
      <c r="C60" s="1" t="s">
        <v>5</v>
      </c>
      <c r="D60" s="1" t="s">
        <v>21</v>
      </c>
      <c r="E60" s="26" t="s">
        <v>338</v>
      </c>
      <c r="F60" s="1" t="s">
        <v>14</v>
      </c>
      <c r="G60" s="1">
        <v>10</v>
      </c>
      <c r="H60" s="1">
        <v>10</v>
      </c>
      <c r="I60" s="25">
        <v>90000000</v>
      </c>
      <c r="J60" s="25">
        <v>62088180</v>
      </c>
      <c r="K60" s="25">
        <v>18047519</v>
      </c>
      <c r="L60" s="25">
        <v>3738158</v>
      </c>
      <c r="M60" s="25"/>
      <c r="N60" s="25"/>
    </row>
    <row r="61" spans="2:14">
      <c r="B61" s="7" t="s">
        <v>123</v>
      </c>
      <c r="C61" s="1" t="s">
        <v>5</v>
      </c>
      <c r="D61" s="1" t="s">
        <v>17</v>
      </c>
      <c r="E61" s="26" t="s">
        <v>338</v>
      </c>
      <c r="F61" s="1" t="s">
        <v>14</v>
      </c>
      <c r="G61" s="1">
        <v>9</v>
      </c>
      <c r="H61" s="1">
        <v>9</v>
      </c>
      <c r="I61" s="10">
        <v>1000000</v>
      </c>
      <c r="J61" s="25">
        <v>1160848</v>
      </c>
      <c r="K61" s="25">
        <v>32268145</v>
      </c>
      <c r="L61" s="25">
        <v>13339687</v>
      </c>
      <c r="M61" s="25"/>
      <c r="N61" s="25"/>
    </row>
    <row r="62" spans="2:14">
      <c r="B62" s="7" t="s">
        <v>68</v>
      </c>
      <c r="C62" s="1" t="s">
        <v>5</v>
      </c>
      <c r="D62" s="1" t="s">
        <v>21</v>
      </c>
      <c r="E62" s="1" t="s">
        <v>20</v>
      </c>
      <c r="F62" s="1" t="s">
        <v>14</v>
      </c>
      <c r="G62" s="1">
        <v>2</v>
      </c>
      <c r="H62" s="1">
        <v>2</v>
      </c>
      <c r="I62" s="10">
        <v>0</v>
      </c>
      <c r="J62" s="25">
        <v>0</v>
      </c>
      <c r="K62" s="25">
        <v>21224611</v>
      </c>
      <c r="L62" s="25">
        <v>62562457</v>
      </c>
      <c r="M62" s="25"/>
      <c r="N62" s="25"/>
    </row>
    <row r="63" spans="2:14">
      <c r="B63" s="7" t="s">
        <v>148</v>
      </c>
      <c r="C63" s="1" t="s">
        <v>5</v>
      </c>
      <c r="D63" s="1" t="s">
        <v>17</v>
      </c>
      <c r="E63" s="1" t="s">
        <v>20</v>
      </c>
      <c r="F63" s="1" t="s">
        <v>14</v>
      </c>
      <c r="G63" s="1">
        <v>9</v>
      </c>
      <c r="H63" s="1">
        <v>9</v>
      </c>
      <c r="I63" s="25">
        <v>0</v>
      </c>
      <c r="J63" s="25">
        <v>0</v>
      </c>
      <c r="K63" s="25">
        <v>85434615</v>
      </c>
      <c r="L63" s="25">
        <v>79508333</v>
      </c>
      <c r="M63" s="25"/>
      <c r="N63" s="25"/>
    </row>
    <row r="64" spans="2:14">
      <c r="B64" s="7" t="s">
        <v>102</v>
      </c>
      <c r="C64" s="1" t="s">
        <v>5</v>
      </c>
      <c r="D64" s="1" t="s">
        <v>21</v>
      </c>
      <c r="E64" s="26" t="s">
        <v>338</v>
      </c>
      <c r="F64" s="1" t="s">
        <v>14</v>
      </c>
      <c r="G64" s="1">
        <v>7</v>
      </c>
      <c r="H64" s="1">
        <v>7</v>
      </c>
      <c r="I64" s="25">
        <v>90000000</v>
      </c>
      <c r="J64" s="25">
        <v>23888885</v>
      </c>
      <c r="K64" s="25">
        <v>68725539</v>
      </c>
      <c r="L64" s="25">
        <v>78613526</v>
      </c>
      <c r="M64" s="25"/>
      <c r="N64" s="25"/>
    </row>
    <row r="65" spans="2:14" ht="49.5" customHeight="1">
      <c r="B65" s="7" t="s">
        <v>81</v>
      </c>
      <c r="C65" s="7" t="s">
        <v>5</v>
      </c>
      <c r="D65" s="7" t="s">
        <v>17</v>
      </c>
      <c r="E65" s="48" t="s">
        <v>338</v>
      </c>
      <c r="F65" s="7" t="s">
        <v>18</v>
      </c>
      <c r="G65" s="7">
        <v>8</v>
      </c>
      <c r="H65" s="7">
        <v>8</v>
      </c>
      <c r="I65" s="25">
        <v>10000000</v>
      </c>
      <c r="J65" s="25">
        <v>23464528</v>
      </c>
      <c r="K65" s="25">
        <v>904543</v>
      </c>
      <c r="L65" s="25">
        <v>0</v>
      </c>
      <c r="M65" s="25"/>
      <c r="N65" s="25"/>
    </row>
    <row r="66" spans="2:14">
      <c r="B66" s="7" t="s">
        <v>61</v>
      </c>
      <c r="C66" s="1" t="s">
        <v>5</v>
      </c>
      <c r="D66" s="1" t="s">
        <v>13</v>
      </c>
      <c r="E66" s="1" t="s">
        <v>20</v>
      </c>
      <c r="F66" s="1" t="s">
        <v>14</v>
      </c>
      <c r="G66" s="1">
        <v>8</v>
      </c>
      <c r="H66" s="1">
        <v>8</v>
      </c>
      <c r="I66" s="25">
        <v>0</v>
      </c>
      <c r="J66" s="25">
        <v>0</v>
      </c>
      <c r="K66" s="25">
        <v>66204884</v>
      </c>
      <c r="L66" s="25">
        <v>27801447</v>
      </c>
      <c r="M66" s="25"/>
      <c r="N66" s="25"/>
    </row>
    <row r="67" spans="2:14">
      <c r="B67" s="7" t="s">
        <v>98</v>
      </c>
      <c r="C67" s="1" t="s">
        <v>11</v>
      </c>
      <c r="D67" s="1" t="s">
        <v>17</v>
      </c>
      <c r="E67" s="1" t="s">
        <v>20</v>
      </c>
      <c r="F67" s="1" t="s">
        <v>18</v>
      </c>
      <c r="G67" s="1">
        <v>5</v>
      </c>
      <c r="H67" s="1">
        <v>5</v>
      </c>
      <c r="I67" s="25">
        <v>0</v>
      </c>
      <c r="J67" s="25">
        <v>0</v>
      </c>
      <c r="K67" s="25">
        <v>30987169</v>
      </c>
      <c r="L67" s="25">
        <v>7339680</v>
      </c>
      <c r="M67" s="25"/>
      <c r="N67" s="25"/>
    </row>
    <row r="68" spans="2:14">
      <c r="B68" s="7" t="s">
        <v>82</v>
      </c>
      <c r="C68" s="1" t="s">
        <v>5</v>
      </c>
      <c r="D68" s="1" t="s">
        <v>21</v>
      </c>
      <c r="E68" s="26" t="s">
        <v>338</v>
      </c>
      <c r="F68" s="1" t="s">
        <v>14</v>
      </c>
      <c r="G68" s="1">
        <v>7</v>
      </c>
      <c r="H68" s="1">
        <v>7</v>
      </c>
      <c r="I68" s="25">
        <v>10000000</v>
      </c>
      <c r="J68" s="25">
        <v>22390348</v>
      </c>
      <c r="K68" s="25">
        <v>24476166</v>
      </c>
      <c r="L68" s="25">
        <v>0</v>
      </c>
      <c r="M68" s="25"/>
      <c r="N68" s="25"/>
    </row>
    <row r="69" spans="2:14">
      <c r="B69" s="7" t="s">
        <v>65</v>
      </c>
      <c r="C69" s="1" t="s">
        <v>5</v>
      </c>
      <c r="D69" s="1" t="s">
        <v>17</v>
      </c>
      <c r="E69" s="26" t="s">
        <v>338</v>
      </c>
      <c r="F69" s="1" t="s">
        <v>14</v>
      </c>
      <c r="G69" s="1">
        <v>10</v>
      </c>
      <c r="H69" s="1">
        <v>10</v>
      </c>
      <c r="I69" s="25">
        <v>20000000</v>
      </c>
      <c r="J69" s="25">
        <v>31670482</v>
      </c>
      <c r="K69" s="25">
        <v>15619630</v>
      </c>
      <c r="L69" s="25">
        <v>59838390</v>
      </c>
      <c r="M69" s="25"/>
      <c r="N69" s="25"/>
    </row>
    <row r="70" spans="2:14">
      <c r="B70" s="7" t="s">
        <v>133</v>
      </c>
      <c r="C70" s="1" t="s">
        <v>5</v>
      </c>
      <c r="D70" s="1" t="s">
        <v>10</v>
      </c>
      <c r="E70" s="26" t="s">
        <v>338</v>
      </c>
      <c r="F70" s="1" t="s">
        <v>14</v>
      </c>
      <c r="G70" s="1">
        <v>5</v>
      </c>
      <c r="H70" s="1">
        <v>5</v>
      </c>
      <c r="I70" s="25">
        <v>20000000</v>
      </c>
      <c r="J70" s="25">
        <v>81056910</v>
      </c>
      <c r="K70" s="25">
        <v>96438403</v>
      </c>
      <c r="L70" s="25">
        <v>90723423</v>
      </c>
      <c r="M70" s="25"/>
      <c r="N70" s="25"/>
    </row>
    <row r="71" spans="2:14">
      <c r="B71" s="7" t="s">
        <v>107</v>
      </c>
      <c r="C71" s="1" t="s">
        <v>5</v>
      </c>
      <c r="D71" s="1" t="s">
        <v>21</v>
      </c>
      <c r="E71" s="1" t="s">
        <v>12</v>
      </c>
      <c r="F71" s="1" t="s">
        <v>14</v>
      </c>
      <c r="G71" s="1">
        <v>7</v>
      </c>
      <c r="H71" s="1">
        <v>7</v>
      </c>
      <c r="I71" s="10">
        <v>0</v>
      </c>
      <c r="J71" s="25">
        <v>0</v>
      </c>
      <c r="K71" s="25">
        <v>0</v>
      </c>
      <c r="L71" s="25">
        <v>52936315</v>
      </c>
      <c r="M71" s="25"/>
      <c r="N71" s="25"/>
    </row>
    <row r="72" spans="2:14">
      <c r="B72" s="7" t="s">
        <v>78</v>
      </c>
      <c r="C72" s="1" t="s">
        <v>5</v>
      </c>
      <c r="D72" s="1" t="s">
        <v>21</v>
      </c>
      <c r="E72" s="26" t="s">
        <v>338</v>
      </c>
      <c r="F72" s="1" t="s">
        <v>14</v>
      </c>
      <c r="G72" s="1">
        <v>7</v>
      </c>
      <c r="H72" s="1">
        <v>7</v>
      </c>
      <c r="I72" s="25">
        <v>30000000</v>
      </c>
      <c r="J72" s="25">
        <v>91413171</v>
      </c>
      <c r="K72" s="25">
        <v>13211402</v>
      </c>
      <c r="L72" s="25">
        <v>0</v>
      </c>
      <c r="M72" s="25"/>
      <c r="N72" s="25"/>
    </row>
    <row r="73" spans="2:14">
      <c r="B73" s="7" t="s">
        <v>145</v>
      </c>
      <c r="C73" s="1" t="s">
        <v>5</v>
      </c>
      <c r="D73" s="1" t="s">
        <v>10</v>
      </c>
      <c r="E73" s="26" t="s">
        <v>338</v>
      </c>
      <c r="F73" s="1" t="s">
        <v>14</v>
      </c>
      <c r="G73" s="1">
        <v>7</v>
      </c>
      <c r="H73" s="1">
        <v>7</v>
      </c>
      <c r="I73" s="10">
        <v>1000000</v>
      </c>
      <c r="J73" s="25">
        <v>87347043</v>
      </c>
      <c r="K73" s="25">
        <v>50796112</v>
      </c>
      <c r="L73" s="25">
        <v>72757830</v>
      </c>
      <c r="M73" s="25"/>
      <c r="N73" s="25"/>
    </row>
    <row r="74" spans="2:14">
      <c r="B74" s="7" t="s">
        <v>137</v>
      </c>
      <c r="C74" s="1" t="s">
        <v>5</v>
      </c>
      <c r="D74" s="1" t="s">
        <v>17</v>
      </c>
      <c r="E74" s="1" t="s">
        <v>20</v>
      </c>
      <c r="F74" s="1" t="s">
        <v>14</v>
      </c>
      <c r="G74" s="1">
        <v>9</v>
      </c>
      <c r="H74" s="1">
        <v>9</v>
      </c>
      <c r="I74" s="25">
        <v>0</v>
      </c>
      <c r="J74" s="25">
        <v>0</v>
      </c>
      <c r="K74" s="25">
        <v>38721754</v>
      </c>
      <c r="L74" s="25">
        <v>77230635</v>
      </c>
      <c r="M74" s="25"/>
      <c r="N74" s="25"/>
    </row>
    <row r="75" spans="2:14" ht="46.5" customHeight="1">
      <c r="B75" s="7" t="s">
        <v>90</v>
      </c>
      <c r="C75" s="1" t="s">
        <v>5</v>
      </c>
      <c r="D75" s="1" t="s">
        <v>21</v>
      </c>
      <c r="E75" s="26" t="s">
        <v>338</v>
      </c>
      <c r="F75" s="1" t="s">
        <v>14</v>
      </c>
      <c r="G75" s="1">
        <v>5</v>
      </c>
      <c r="H75" s="1">
        <v>5</v>
      </c>
      <c r="I75" s="25">
        <v>10000000</v>
      </c>
      <c r="J75" s="25">
        <v>43538967</v>
      </c>
      <c r="K75" s="25">
        <v>5161300</v>
      </c>
      <c r="L75" s="25">
        <v>85417673</v>
      </c>
      <c r="M75" s="25"/>
      <c r="N75" s="25"/>
    </row>
    <row r="76" spans="2:14">
      <c r="B76" s="7" t="s">
        <v>139</v>
      </c>
      <c r="C76" s="1" t="s">
        <v>5</v>
      </c>
      <c r="D76" s="1" t="s">
        <v>21</v>
      </c>
      <c r="E76" s="26" t="s">
        <v>338</v>
      </c>
      <c r="F76" s="1" t="s">
        <v>18</v>
      </c>
      <c r="G76" s="1">
        <v>10</v>
      </c>
      <c r="H76" s="1">
        <v>10</v>
      </c>
      <c r="I76" s="10">
        <v>1000000</v>
      </c>
      <c r="J76" s="25">
        <v>95899452</v>
      </c>
      <c r="K76" s="25">
        <v>2565664</v>
      </c>
      <c r="L76" s="25">
        <v>39602953</v>
      </c>
      <c r="M76" s="25"/>
      <c r="N76" s="25"/>
    </row>
    <row r="77" spans="2:14">
      <c r="B77" s="7" t="s">
        <v>142</v>
      </c>
      <c r="C77" s="1" t="s">
        <v>5</v>
      </c>
      <c r="D77" s="1" t="s">
        <v>21</v>
      </c>
      <c r="E77" s="26" t="s">
        <v>338</v>
      </c>
      <c r="F77" s="1" t="s">
        <v>18</v>
      </c>
      <c r="G77" s="1">
        <v>8</v>
      </c>
      <c r="H77" s="1">
        <v>8</v>
      </c>
      <c r="I77" s="10">
        <v>1000000</v>
      </c>
      <c r="J77" s="25">
        <v>81347428</v>
      </c>
      <c r="K77" s="25">
        <v>10860215</v>
      </c>
      <c r="L77" s="25">
        <v>28637290</v>
      </c>
      <c r="M77" s="25"/>
      <c r="N77" s="25"/>
    </row>
    <row r="78" spans="2:14">
      <c r="B78" s="7" t="s">
        <v>72</v>
      </c>
      <c r="C78" s="1" t="s">
        <v>5</v>
      </c>
      <c r="D78" s="1" t="s">
        <v>17</v>
      </c>
      <c r="E78" s="26" t="s">
        <v>338</v>
      </c>
      <c r="F78" s="1" t="s">
        <v>18</v>
      </c>
      <c r="G78" s="1">
        <v>10</v>
      </c>
      <c r="H78" s="1">
        <v>10</v>
      </c>
      <c r="I78" s="25">
        <v>30000000</v>
      </c>
      <c r="J78" s="25">
        <v>52442860</v>
      </c>
      <c r="K78" s="25">
        <v>2659881</v>
      </c>
      <c r="L78" s="25">
        <v>80287314</v>
      </c>
      <c r="M78" s="25"/>
      <c r="N78" s="25"/>
    </row>
    <row r="79" spans="2:14">
      <c r="B79" s="7" t="s">
        <v>138</v>
      </c>
      <c r="C79" s="1" t="s">
        <v>5</v>
      </c>
      <c r="D79" s="1" t="s">
        <v>21</v>
      </c>
      <c r="E79" s="26" t="s">
        <v>338</v>
      </c>
      <c r="F79" s="1" t="s">
        <v>18</v>
      </c>
      <c r="G79" s="1">
        <v>5</v>
      </c>
      <c r="H79" s="1">
        <v>5</v>
      </c>
      <c r="I79" s="25">
        <v>10000000</v>
      </c>
      <c r="J79" s="25">
        <v>96199053</v>
      </c>
      <c r="K79" s="25">
        <v>31746355</v>
      </c>
      <c r="L79" s="25">
        <v>80063468</v>
      </c>
      <c r="M79" s="25"/>
      <c r="N79" s="25"/>
    </row>
    <row r="80" spans="2:14">
      <c r="B80" s="7" t="s">
        <v>85</v>
      </c>
      <c r="C80" s="1" t="s">
        <v>5</v>
      </c>
      <c r="D80" s="1" t="s">
        <v>21</v>
      </c>
      <c r="E80" s="26" t="s">
        <v>338</v>
      </c>
      <c r="F80" s="1" t="s">
        <v>14</v>
      </c>
      <c r="G80" s="1">
        <v>7</v>
      </c>
      <c r="H80" s="1">
        <v>7</v>
      </c>
      <c r="I80" s="10">
        <v>1000000</v>
      </c>
      <c r="J80" s="25">
        <v>71783742</v>
      </c>
      <c r="K80" s="25">
        <v>64667814</v>
      </c>
      <c r="L80" s="25">
        <v>70653180</v>
      </c>
      <c r="M80" s="25"/>
      <c r="N80" s="25"/>
    </row>
    <row r="81" spans="2:14">
      <c r="B81" s="7" t="s">
        <v>70</v>
      </c>
      <c r="C81" s="1" t="s">
        <v>5</v>
      </c>
      <c r="D81" s="1" t="s">
        <v>17</v>
      </c>
      <c r="E81" s="26" t="s">
        <v>338</v>
      </c>
      <c r="F81" s="1" t="s">
        <v>14</v>
      </c>
      <c r="G81" s="1">
        <v>8</v>
      </c>
      <c r="H81" s="1">
        <v>8</v>
      </c>
      <c r="I81" s="25">
        <v>90000000</v>
      </c>
      <c r="J81" s="25">
        <v>94913746</v>
      </c>
      <c r="K81" s="25">
        <v>74083223</v>
      </c>
      <c r="L81" s="25">
        <v>31617670</v>
      </c>
      <c r="M81" s="25"/>
      <c r="N81" s="25"/>
    </row>
    <row r="82" spans="2:14">
      <c r="B82" s="7" t="s">
        <v>71</v>
      </c>
      <c r="C82" s="1" t="s">
        <v>5</v>
      </c>
      <c r="D82" s="1" t="s">
        <v>17</v>
      </c>
      <c r="E82" s="1" t="s">
        <v>20</v>
      </c>
      <c r="F82" s="1" t="s">
        <v>14</v>
      </c>
      <c r="G82" s="1">
        <v>9</v>
      </c>
      <c r="H82" s="1">
        <v>9</v>
      </c>
      <c r="I82" s="25">
        <v>0</v>
      </c>
      <c r="J82" s="25">
        <v>0</v>
      </c>
      <c r="K82" s="25">
        <v>67753952</v>
      </c>
      <c r="L82" s="25">
        <v>77205812</v>
      </c>
      <c r="M82" s="25"/>
      <c r="N82" s="25"/>
    </row>
    <row r="83" spans="2:14">
      <c r="B83" s="7" t="s">
        <v>108</v>
      </c>
      <c r="C83" s="1" t="s">
        <v>11</v>
      </c>
      <c r="D83" s="1" t="s">
        <v>21</v>
      </c>
      <c r="E83" s="26" t="s">
        <v>338</v>
      </c>
      <c r="F83" s="1" t="s">
        <v>18</v>
      </c>
      <c r="G83" s="1">
        <v>6</v>
      </c>
      <c r="H83" s="1">
        <v>6</v>
      </c>
      <c r="I83" s="25">
        <v>30000000</v>
      </c>
      <c r="J83" s="25">
        <v>33477783</v>
      </c>
      <c r="K83" s="25">
        <v>0</v>
      </c>
      <c r="L83" s="25">
        <v>27651635</v>
      </c>
      <c r="M83" s="25"/>
      <c r="N83" s="25"/>
    </row>
    <row r="84" spans="2:14">
      <c r="B84" s="7" t="s">
        <v>105</v>
      </c>
      <c r="C84" s="1" t="s">
        <v>5</v>
      </c>
      <c r="D84" s="1" t="s">
        <v>10</v>
      </c>
      <c r="E84" s="26" t="s">
        <v>338</v>
      </c>
      <c r="F84" s="1" t="s">
        <v>18</v>
      </c>
      <c r="G84" s="1">
        <v>9</v>
      </c>
      <c r="H84" s="1">
        <v>9</v>
      </c>
      <c r="I84" s="25">
        <v>50000000</v>
      </c>
      <c r="J84" s="25">
        <v>2702447</v>
      </c>
      <c r="K84" s="25">
        <v>0</v>
      </c>
      <c r="L84" s="25">
        <v>44671760</v>
      </c>
      <c r="M84" s="25"/>
      <c r="N84" s="25"/>
    </row>
    <row r="85" spans="2:14">
      <c r="B85" s="7" t="s">
        <v>94</v>
      </c>
      <c r="C85" s="3" t="s">
        <v>9</v>
      </c>
      <c r="D85" s="1" t="s">
        <v>21</v>
      </c>
      <c r="E85" s="26" t="s">
        <v>338</v>
      </c>
      <c r="F85" s="1" t="s">
        <v>14</v>
      </c>
      <c r="G85" s="1">
        <v>8</v>
      </c>
      <c r="H85" s="1">
        <v>8</v>
      </c>
      <c r="I85" s="25">
        <v>50000000</v>
      </c>
      <c r="J85" s="25">
        <v>70787848</v>
      </c>
      <c r="K85" s="25">
        <v>33368202</v>
      </c>
      <c r="L85" s="25">
        <v>43277527</v>
      </c>
      <c r="M85" s="25"/>
      <c r="N85" s="25"/>
    </row>
    <row r="86" spans="2:14">
      <c r="B86" s="7" t="s">
        <v>149</v>
      </c>
      <c r="C86" s="1" t="s">
        <v>11</v>
      </c>
      <c r="D86" s="1" t="s">
        <v>21</v>
      </c>
      <c r="E86" s="1" t="s">
        <v>20</v>
      </c>
      <c r="F86" s="1" t="s">
        <v>18</v>
      </c>
      <c r="G86" s="1">
        <v>5</v>
      </c>
      <c r="H86" s="1">
        <v>5</v>
      </c>
      <c r="I86" s="25">
        <v>0</v>
      </c>
      <c r="J86" s="25">
        <v>0</v>
      </c>
      <c r="K86" s="25">
        <v>46563396</v>
      </c>
      <c r="L86" s="25">
        <v>63313535</v>
      </c>
      <c r="M86" s="25"/>
      <c r="N86" s="25"/>
    </row>
    <row r="87" spans="2:14">
      <c r="B87" s="7" t="s">
        <v>80</v>
      </c>
      <c r="C87" s="1" t="s">
        <v>2</v>
      </c>
      <c r="D87" s="1" t="s">
        <v>21</v>
      </c>
      <c r="E87" s="26" t="s">
        <v>338</v>
      </c>
      <c r="F87" s="1" t="s">
        <v>14</v>
      </c>
      <c r="G87" s="1">
        <v>6</v>
      </c>
      <c r="H87" s="1">
        <v>6</v>
      </c>
      <c r="I87" s="25">
        <v>20000000</v>
      </c>
      <c r="J87" s="25">
        <v>40064620</v>
      </c>
      <c r="K87" s="25">
        <v>98137438</v>
      </c>
      <c r="L87" s="25">
        <v>0</v>
      </c>
      <c r="M87" s="25"/>
      <c r="N87" s="25"/>
    </row>
    <row r="88" spans="2:14">
      <c r="B88" s="7" t="s">
        <v>106</v>
      </c>
      <c r="C88" s="1" t="s">
        <v>5</v>
      </c>
      <c r="D88" s="1" t="s">
        <v>21</v>
      </c>
      <c r="E88" s="26" t="s">
        <v>338</v>
      </c>
      <c r="F88" s="1" t="s">
        <v>14</v>
      </c>
      <c r="G88" s="1">
        <v>6</v>
      </c>
      <c r="H88" s="1">
        <v>6</v>
      </c>
      <c r="I88" s="25">
        <v>30000000</v>
      </c>
      <c r="J88" s="25">
        <v>45289360</v>
      </c>
      <c r="K88" s="25">
        <v>0</v>
      </c>
      <c r="L88" s="25">
        <v>46980526</v>
      </c>
      <c r="M88" s="25"/>
      <c r="N88" s="25"/>
    </row>
    <row r="89" spans="2:14">
      <c r="B89" s="7" t="s">
        <v>131</v>
      </c>
      <c r="C89" s="1" t="s">
        <v>5</v>
      </c>
      <c r="D89" s="1" t="s">
        <v>17</v>
      </c>
      <c r="E89" s="26" t="s">
        <v>338</v>
      </c>
      <c r="F89" s="1" t="s">
        <v>14</v>
      </c>
      <c r="G89" s="1">
        <v>5</v>
      </c>
      <c r="H89" s="1">
        <v>5</v>
      </c>
      <c r="I89" s="25">
        <v>30000000</v>
      </c>
      <c r="J89" s="25">
        <v>34397393</v>
      </c>
      <c r="K89" s="25">
        <v>72192037</v>
      </c>
      <c r="L89" s="25">
        <v>21247716</v>
      </c>
      <c r="M89" s="25"/>
      <c r="N89" s="25"/>
    </row>
    <row r="90" spans="2:14">
      <c r="B90" s="7" t="s">
        <v>69</v>
      </c>
      <c r="C90" s="1" t="s">
        <v>5</v>
      </c>
      <c r="D90" s="1" t="s">
        <v>21</v>
      </c>
      <c r="E90" s="1" t="s">
        <v>20</v>
      </c>
      <c r="F90" s="1" t="s">
        <v>18</v>
      </c>
      <c r="G90" s="1">
        <v>9</v>
      </c>
      <c r="H90" s="1">
        <v>9</v>
      </c>
      <c r="I90" s="25">
        <v>0</v>
      </c>
      <c r="J90" s="25">
        <v>0</v>
      </c>
      <c r="K90" s="25">
        <v>69870077</v>
      </c>
      <c r="L90" s="25">
        <v>98441580</v>
      </c>
      <c r="M90" s="25"/>
      <c r="N90" s="25"/>
    </row>
    <row r="91" spans="2:14">
      <c r="B91" s="7" t="s">
        <v>151</v>
      </c>
      <c r="C91" s="3" t="s">
        <v>7</v>
      </c>
      <c r="D91" s="1" t="s">
        <v>17</v>
      </c>
      <c r="E91" s="26" t="s">
        <v>338</v>
      </c>
      <c r="F91" s="1" t="s">
        <v>14</v>
      </c>
      <c r="G91" s="1">
        <v>6</v>
      </c>
      <c r="H91" s="1">
        <v>6</v>
      </c>
      <c r="I91" s="10">
        <v>1000000</v>
      </c>
      <c r="J91" s="25">
        <v>34126405</v>
      </c>
      <c r="K91" s="25">
        <v>88265167</v>
      </c>
      <c r="L91" s="25">
        <v>56002928</v>
      </c>
      <c r="M91" s="25"/>
      <c r="N91" s="25"/>
    </row>
    <row r="92" spans="2:14">
      <c r="B92" s="7" t="s">
        <v>140</v>
      </c>
      <c r="C92" s="1" t="s">
        <v>5</v>
      </c>
      <c r="D92" s="1" t="s">
        <v>21</v>
      </c>
      <c r="E92" s="26" t="s">
        <v>338</v>
      </c>
      <c r="F92" s="1" t="s">
        <v>14</v>
      </c>
      <c r="G92" s="1">
        <v>10</v>
      </c>
      <c r="H92" s="1">
        <v>10</v>
      </c>
      <c r="I92" s="10">
        <v>1000000</v>
      </c>
      <c r="J92" s="25">
        <v>53008255</v>
      </c>
      <c r="K92" s="25">
        <v>46917910</v>
      </c>
      <c r="L92" s="25">
        <v>47557281</v>
      </c>
      <c r="M92" s="25"/>
      <c r="N92" s="25"/>
    </row>
    <row r="93" spans="2:14">
      <c r="B93" s="7" t="s">
        <v>112</v>
      </c>
      <c r="C93" s="1" t="s">
        <v>5</v>
      </c>
      <c r="D93" s="1" t="s">
        <v>21</v>
      </c>
      <c r="E93" s="1" t="s">
        <v>20</v>
      </c>
      <c r="F93" s="1" t="s">
        <v>14</v>
      </c>
      <c r="G93" s="1">
        <v>9</v>
      </c>
      <c r="H93" s="1">
        <v>9</v>
      </c>
      <c r="I93" s="25">
        <v>0</v>
      </c>
      <c r="J93" s="25">
        <v>0</v>
      </c>
      <c r="K93" s="25">
        <v>0</v>
      </c>
      <c r="L93" s="25">
        <v>22675260</v>
      </c>
      <c r="M93" s="25"/>
      <c r="N93" s="25"/>
    </row>
    <row r="94" spans="2:14">
      <c r="B94" s="7" t="s">
        <v>100</v>
      </c>
      <c r="C94" s="3" t="s">
        <v>15</v>
      </c>
      <c r="D94" s="1" t="s">
        <v>21</v>
      </c>
      <c r="E94" s="1" t="s">
        <v>338</v>
      </c>
      <c r="F94" s="1" t="s">
        <v>14</v>
      </c>
      <c r="G94" s="1">
        <v>5</v>
      </c>
      <c r="H94" s="1">
        <v>5</v>
      </c>
      <c r="I94" s="25">
        <v>100000000</v>
      </c>
      <c r="J94" s="25">
        <v>94688720</v>
      </c>
      <c r="K94" s="25">
        <v>86323763</v>
      </c>
      <c r="L94" s="25">
        <v>20929788</v>
      </c>
      <c r="M94" s="25"/>
      <c r="N94" s="25"/>
    </row>
    <row r="95" spans="2:14">
      <c r="B95" s="7" t="s">
        <v>60</v>
      </c>
      <c r="C95" s="1" t="s">
        <v>5</v>
      </c>
      <c r="D95" s="1" t="s">
        <v>8</v>
      </c>
      <c r="E95" s="1" t="s">
        <v>12</v>
      </c>
      <c r="F95" s="1" t="s">
        <v>14</v>
      </c>
      <c r="G95" s="1">
        <v>8</v>
      </c>
      <c r="H95" s="1">
        <v>8</v>
      </c>
      <c r="I95" s="25">
        <v>0</v>
      </c>
      <c r="J95" s="25">
        <v>0</v>
      </c>
      <c r="K95" s="25">
        <v>96750826</v>
      </c>
      <c r="L95" s="25">
        <v>31435769</v>
      </c>
      <c r="M95" s="25"/>
      <c r="N95" s="25"/>
    </row>
    <row r="96" spans="2:14">
      <c r="B96" s="7" t="s">
        <v>117</v>
      </c>
      <c r="C96" s="1" t="s">
        <v>5</v>
      </c>
      <c r="D96" s="1" t="s">
        <v>17</v>
      </c>
      <c r="E96" s="26" t="s">
        <v>338</v>
      </c>
      <c r="F96" s="1" t="s">
        <v>14</v>
      </c>
      <c r="G96" s="1">
        <v>10</v>
      </c>
      <c r="H96" s="1">
        <v>10</v>
      </c>
      <c r="I96" s="25">
        <v>10000000</v>
      </c>
      <c r="J96" s="25">
        <v>89686683</v>
      </c>
      <c r="K96" s="25">
        <v>62448793</v>
      </c>
      <c r="L96" s="25">
        <v>26812600</v>
      </c>
      <c r="M96" s="25"/>
      <c r="N96" s="25"/>
    </row>
    <row r="97" spans="2:14">
      <c r="B97" s="7" t="s">
        <v>103</v>
      </c>
      <c r="C97" s="1" t="s">
        <v>5</v>
      </c>
      <c r="D97" s="1" t="s">
        <v>21</v>
      </c>
      <c r="E97" s="26" t="s">
        <v>338</v>
      </c>
      <c r="F97" s="1" t="s">
        <v>14</v>
      </c>
      <c r="G97" s="1">
        <v>10</v>
      </c>
      <c r="H97" s="1">
        <v>10</v>
      </c>
      <c r="I97" s="25">
        <v>30000000</v>
      </c>
      <c r="J97" s="25">
        <v>32890743</v>
      </c>
      <c r="K97" s="25">
        <v>0</v>
      </c>
      <c r="L97" s="25">
        <v>39864620</v>
      </c>
      <c r="M97" s="25"/>
      <c r="N97" s="25"/>
    </row>
    <row r="98" spans="2:14">
      <c r="B98" s="7" t="s">
        <v>143</v>
      </c>
      <c r="C98" s="1" t="s">
        <v>5</v>
      </c>
      <c r="D98" s="1" t="s">
        <v>17</v>
      </c>
      <c r="E98" s="26" t="s">
        <v>338</v>
      </c>
      <c r="F98" s="1" t="s">
        <v>14</v>
      </c>
      <c r="G98" s="1">
        <v>10</v>
      </c>
      <c r="H98" s="1">
        <v>10</v>
      </c>
      <c r="I98" s="25">
        <v>10000000</v>
      </c>
      <c r="J98" s="25">
        <v>32370896</v>
      </c>
      <c r="K98" s="25">
        <v>96066942</v>
      </c>
      <c r="L98" s="25">
        <v>3767736</v>
      </c>
      <c r="M98" s="25"/>
      <c r="N98" s="25"/>
    </row>
    <row r="99" spans="2:14">
      <c r="B99" s="7" t="s">
        <v>152</v>
      </c>
      <c r="C99" s="1" t="s">
        <v>5</v>
      </c>
      <c r="D99" s="1" t="s">
        <v>17</v>
      </c>
      <c r="E99" s="1" t="s">
        <v>20</v>
      </c>
      <c r="F99" s="1" t="s">
        <v>14</v>
      </c>
      <c r="G99" s="1">
        <v>5</v>
      </c>
      <c r="H99" s="1">
        <v>5</v>
      </c>
      <c r="I99" s="25">
        <v>0</v>
      </c>
      <c r="J99" s="25">
        <v>0</v>
      </c>
      <c r="K99" s="25">
        <v>24514428</v>
      </c>
      <c r="L99" s="25">
        <v>27890231</v>
      </c>
      <c r="M99" s="25"/>
      <c r="N99" s="25"/>
    </row>
    <row r="100" spans="2:14">
      <c r="B100" s="7" t="s">
        <v>144</v>
      </c>
      <c r="C100" s="1" t="s">
        <v>5</v>
      </c>
      <c r="D100" s="1" t="s">
        <v>21</v>
      </c>
      <c r="E100" s="26" t="s">
        <v>338</v>
      </c>
      <c r="F100" s="1" t="s">
        <v>18</v>
      </c>
      <c r="G100" s="1">
        <v>7</v>
      </c>
      <c r="H100" s="1">
        <v>7</v>
      </c>
      <c r="I100" s="25">
        <v>10000000</v>
      </c>
      <c r="J100" s="25">
        <v>31953589</v>
      </c>
      <c r="K100" s="25">
        <v>40068224</v>
      </c>
      <c r="L100" s="25">
        <v>80951038</v>
      </c>
      <c r="M100" s="25"/>
      <c r="N100" s="25"/>
    </row>
    <row r="101" spans="2:14">
      <c r="B101" s="7" t="s">
        <v>132</v>
      </c>
      <c r="C101" s="1" t="s">
        <v>5</v>
      </c>
      <c r="D101" s="1" t="s">
        <v>21</v>
      </c>
      <c r="E101" s="26" t="s">
        <v>338</v>
      </c>
      <c r="F101" s="1" t="s">
        <v>14</v>
      </c>
      <c r="G101" s="1">
        <v>5</v>
      </c>
      <c r="H101" s="1">
        <v>5</v>
      </c>
      <c r="I101" s="25">
        <v>50000000</v>
      </c>
      <c r="J101" s="25">
        <v>78205651</v>
      </c>
      <c r="K101" s="25">
        <v>62381180</v>
      </c>
      <c r="L101" s="25">
        <v>6508585</v>
      </c>
      <c r="M101" s="25"/>
      <c r="N101" s="25"/>
    </row>
    <row r="102" spans="2:14">
      <c r="B102" s="7" t="s">
        <v>73</v>
      </c>
      <c r="C102" s="1" t="s">
        <v>5</v>
      </c>
      <c r="D102" s="1" t="s">
        <v>13</v>
      </c>
      <c r="E102" s="1" t="s">
        <v>20</v>
      </c>
      <c r="F102" s="1" t="s">
        <v>14</v>
      </c>
      <c r="G102" s="1">
        <v>4</v>
      </c>
      <c r="H102" s="1">
        <v>4</v>
      </c>
      <c r="I102" s="25">
        <v>0</v>
      </c>
      <c r="J102" s="25">
        <v>0</v>
      </c>
      <c r="K102" s="25">
        <v>34584522</v>
      </c>
      <c r="L102" s="25">
        <v>0</v>
      </c>
      <c r="M102" s="25"/>
      <c r="N102" s="25"/>
    </row>
    <row r="103" spans="2:14">
      <c r="B103" s="7" t="s">
        <v>101</v>
      </c>
      <c r="C103" s="3" t="s">
        <v>3</v>
      </c>
      <c r="D103" s="1" t="s">
        <v>21</v>
      </c>
      <c r="E103" s="1" t="s">
        <v>12</v>
      </c>
      <c r="F103" s="1" t="s">
        <v>14</v>
      </c>
      <c r="G103" s="1">
        <v>7</v>
      </c>
      <c r="H103" s="1">
        <v>7</v>
      </c>
      <c r="I103" s="25">
        <v>0</v>
      </c>
      <c r="J103" s="25">
        <v>0</v>
      </c>
      <c r="K103" s="25">
        <v>76942676</v>
      </c>
      <c r="L103" s="25">
        <v>74216691</v>
      </c>
      <c r="M103" s="25"/>
      <c r="N103" s="25"/>
    </row>
    <row r="104" spans="2:14">
      <c r="B104" s="7" t="s">
        <v>134</v>
      </c>
      <c r="C104" s="1" t="s">
        <v>11</v>
      </c>
      <c r="D104" s="1" t="s">
        <v>17</v>
      </c>
      <c r="E104" s="26" t="s">
        <v>338</v>
      </c>
      <c r="F104" s="1" t="s">
        <v>18</v>
      </c>
      <c r="G104" s="1">
        <v>9</v>
      </c>
      <c r="H104" s="1">
        <v>9</v>
      </c>
      <c r="I104" s="25">
        <v>5000000</v>
      </c>
      <c r="J104" s="25">
        <v>70270294</v>
      </c>
      <c r="K104" s="25">
        <v>19588762</v>
      </c>
      <c r="L104" s="25">
        <v>78634577</v>
      </c>
      <c r="M104" s="25"/>
      <c r="N104" s="25"/>
    </row>
    <row r="105" spans="2:14">
      <c r="B105" s="7" t="s">
        <v>125</v>
      </c>
      <c r="C105" s="1" t="s">
        <v>5</v>
      </c>
      <c r="D105" s="1" t="s">
        <v>13</v>
      </c>
      <c r="E105" s="1" t="s">
        <v>20</v>
      </c>
      <c r="F105" s="1" t="s">
        <v>14</v>
      </c>
      <c r="G105" s="1">
        <v>5</v>
      </c>
      <c r="H105" s="1">
        <v>5</v>
      </c>
      <c r="I105" s="25">
        <v>0</v>
      </c>
      <c r="J105" s="25">
        <v>0</v>
      </c>
      <c r="K105" s="25">
        <v>85955846</v>
      </c>
      <c r="L105" s="25">
        <v>25891596</v>
      </c>
      <c r="M105" s="25"/>
      <c r="N105" s="25"/>
    </row>
    <row r="106" spans="2:14">
      <c r="B106" s="7" t="s">
        <v>95</v>
      </c>
      <c r="C106" s="1" t="s">
        <v>5</v>
      </c>
      <c r="D106" s="1" t="s">
        <v>13</v>
      </c>
      <c r="E106" s="26" t="s">
        <v>338</v>
      </c>
      <c r="F106" s="1" t="s">
        <v>18</v>
      </c>
      <c r="G106" s="1">
        <v>10</v>
      </c>
      <c r="H106" s="1">
        <v>10</v>
      </c>
      <c r="I106" s="25">
        <v>20000000</v>
      </c>
      <c r="J106" s="25">
        <v>62745331</v>
      </c>
      <c r="K106" s="25">
        <v>39843357</v>
      </c>
      <c r="L106" s="25">
        <v>64840967</v>
      </c>
      <c r="M106" s="25"/>
      <c r="N106" s="25"/>
    </row>
    <row r="107" spans="2:14">
      <c r="B107" s="7" t="s">
        <v>135</v>
      </c>
      <c r="C107" s="1" t="s">
        <v>5</v>
      </c>
      <c r="D107" s="1" t="s">
        <v>21</v>
      </c>
      <c r="E107" s="1" t="s">
        <v>20</v>
      </c>
      <c r="F107" s="1" t="s">
        <v>14</v>
      </c>
      <c r="G107" s="1">
        <v>7</v>
      </c>
      <c r="H107" s="1">
        <v>7</v>
      </c>
      <c r="I107" s="25">
        <v>0</v>
      </c>
      <c r="J107" s="25">
        <v>0</v>
      </c>
      <c r="K107" s="25">
        <v>82583322</v>
      </c>
      <c r="L107" s="25">
        <v>809058</v>
      </c>
      <c r="M107" s="25"/>
      <c r="N107" s="25"/>
    </row>
    <row r="108" spans="2:14">
      <c r="B108" s="7" t="s">
        <v>76</v>
      </c>
      <c r="C108" s="1" t="s">
        <v>5</v>
      </c>
      <c r="D108" s="1" t="s">
        <v>21</v>
      </c>
      <c r="E108" s="26" t="s">
        <v>338</v>
      </c>
      <c r="F108" s="1" t="s">
        <v>18</v>
      </c>
      <c r="G108" s="1">
        <v>6</v>
      </c>
      <c r="H108" s="1">
        <v>6</v>
      </c>
      <c r="I108" s="25">
        <v>10000000</v>
      </c>
      <c r="J108" s="25">
        <v>59890317</v>
      </c>
      <c r="K108" s="25">
        <v>42451842</v>
      </c>
      <c r="L108" s="25">
        <v>0</v>
      </c>
      <c r="M108" s="25"/>
      <c r="N108" s="25"/>
    </row>
    <row r="109" spans="2:14">
      <c r="B109" s="7" t="s">
        <v>156</v>
      </c>
      <c r="C109" s="1" t="s">
        <v>5</v>
      </c>
      <c r="D109" s="1" t="s">
        <v>13</v>
      </c>
      <c r="E109" s="26" t="s">
        <v>338</v>
      </c>
      <c r="F109" s="1" t="s">
        <v>14</v>
      </c>
      <c r="G109" s="1">
        <v>6</v>
      </c>
      <c r="H109" s="1">
        <v>6</v>
      </c>
      <c r="I109" s="25">
        <v>10000000</v>
      </c>
      <c r="J109" s="25">
        <v>97449662</v>
      </c>
      <c r="K109" s="25">
        <v>49624160</v>
      </c>
      <c r="L109" s="25">
        <v>17854677</v>
      </c>
      <c r="M109" s="25"/>
      <c r="N109" s="25"/>
    </row>
    <row r="110" spans="2:14">
      <c r="B110" s="7" t="s">
        <v>153</v>
      </c>
      <c r="C110" s="1" t="s">
        <v>5</v>
      </c>
      <c r="D110" s="1" t="s">
        <v>10</v>
      </c>
      <c r="E110" s="1" t="s">
        <v>20</v>
      </c>
      <c r="F110" s="1" t="s">
        <v>14</v>
      </c>
      <c r="G110" s="1">
        <v>10</v>
      </c>
      <c r="H110" s="1">
        <v>10</v>
      </c>
      <c r="I110" s="25">
        <v>0</v>
      </c>
      <c r="J110" s="25">
        <v>0</v>
      </c>
      <c r="K110" s="25">
        <v>44422091</v>
      </c>
      <c r="L110" s="25">
        <v>8898260</v>
      </c>
      <c r="M110" s="25"/>
      <c r="N110" s="25"/>
    </row>
    <row r="111" spans="2:14">
      <c r="B111" s="7" t="s">
        <v>113</v>
      </c>
      <c r="C111" s="3" t="s">
        <v>2</v>
      </c>
      <c r="D111" s="1" t="s">
        <v>21</v>
      </c>
      <c r="E111" s="1" t="s">
        <v>20</v>
      </c>
      <c r="F111" s="1" t="s">
        <v>14</v>
      </c>
      <c r="G111" s="1">
        <v>7</v>
      </c>
      <c r="H111" s="1">
        <v>7</v>
      </c>
      <c r="I111" s="25">
        <v>0</v>
      </c>
      <c r="J111" s="25">
        <v>0</v>
      </c>
      <c r="K111" s="25">
        <v>0</v>
      </c>
      <c r="L111" s="25">
        <v>63436099</v>
      </c>
      <c r="M111" s="25"/>
      <c r="N111" s="25"/>
    </row>
    <row r="112" spans="2:14">
      <c r="B112" s="7" t="s">
        <v>62</v>
      </c>
      <c r="C112" s="1" t="s">
        <v>5</v>
      </c>
      <c r="D112" s="1" t="s">
        <v>21</v>
      </c>
      <c r="E112" s="26" t="s">
        <v>338</v>
      </c>
      <c r="F112" s="1" t="s">
        <v>18</v>
      </c>
      <c r="G112" s="1">
        <v>9</v>
      </c>
      <c r="H112" s="1">
        <v>9</v>
      </c>
      <c r="I112" s="25">
        <v>10000000</v>
      </c>
      <c r="J112" s="25">
        <v>99989764</v>
      </c>
      <c r="K112" s="25">
        <v>8030175</v>
      </c>
      <c r="L112" s="25">
        <v>37676206</v>
      </c>
      <c r="M112" s="25"/>
      <c r="N112" s="25"/>
    </row>
    <row r="113" spans="2:14">
      <c r="B113" s="7" t="s">
        <v>118</v>
      </c>
      <c r="C113" s="1" t="s">
        <v>5</v>
      </c>
      <c r="D113" s="1" t="s">
        <v>21</v>
      </c>
      <c r="E113" s="1" t="s">
        <v>20</v>
      </c>
      <c r="F113" s="1" t="s">
        <v>18</v>
      </c>
      <c r="G113" s="1">
        <v>5</v>
      </c>
      <c r="H113" s="1">
        <v>5</v>
      </c>
      <c r="I113" s="25">
        <v>0</v>
      </c>
      <c r="J113" s="25">
        <v>0</v>
      </c>
      <c r="K113" s="25">
        <v>12862402</v>
      </c>
      <c r="L113" s="25">
        <v>68922404</v>
      </c>
      <c r="M113" s="25"/>
      <c r="N113" s="25"/>
    </row>
    <row r="114" spans="2:14">
      <c r="B114" s="7" t="s">
        <v>91</v>
      </c>
      <c r="C114" s="1" t="s">
        <v>5</v>
      </c>
      <c r="D114" s="1" t="s">
        <v>17</v>
      </c>
      <c r="E114" s="1" t="s">
        <v>20</v>
      </c>
      <c r="F114" s="1" t="s">
        <v>18</v>
      </c>
      <c r="G114" s="1">
        <v>9</v>
      </c>
      <c r="H114" s="1">
        <v>9</v>
      </c>
      <c r="I114" s="25">
        <v>0</v>
      </c>
      <c r="J114" s="25">
        <v>0</v>
      </c>
      <c r="K114" s="25">
        <v>46914257</v>
      </c>
      <c r="L114" s="25">
        <v>43734508</v>
      </c>
      <c r="M114" s="25"/>
      <c r="N114" s="25"/>
    </row>
    <row r="115" spans="2:14">
      <c r="B115" s="7" t="s">
        <v>77</v>
      </c>
      <c r="C115" s="2" t="s">
        <v>0</v>
      </c>
      <c r="D115" s="1" t="s">
        <v>8</v>
      </c>
      <c r="E115" s="1" t="s">
        <v>12</v>
      </c>
      <c r="F115" s="1" t="s">
        <v>14</v>
      </c>
      <c r="G115" s="1">
        <v>10</v>
      </c>
      <c r="H115" s="1">
        <v>10</v>
      </c>
      <c r="I115" s="10">
        <v>0</v>
      </c>
      <c r="J115" s="25">
        <v>0</v>
      </c>
      <c r="K115" s="25">
        <v>95212463</v>
      </c>
      <c r="L115" s="25">
        <v>0</v>
      </c>
      <c r="M115" s="25"/>
      <c r="N115" s="25"/>
    </row>
    <row r="116" spans="2:14">
      <c r="B116" s="7" t="s">
        <v>126</v>
      </c>
      <c r="C116" s="3" t="s">
        <v>7</v>
      </c>
      <c r="D116" s="1" t="s">
        <v>21</v>
      </c>
      <c r="E116" s="26" t="s">
        <v>338</v>
      </c>
      <c r="F116" s="1" t="s">
        <v>14</v>
      </c>
      <c r="G116" s="1">
        <v>9</v>
      </c>
      <c r="H116" s="1">
        <v>9</v>
      </c>
      <c r="I116" s="25">
        <v>5000000</v>
      </c>
      <c r="J116" s="25">
        <v>32915397</v>
      </c>
      <c r="K116" s="25">
        <v>74493461</v>
      </c>
      <c r="L116" s="25">
        <v>151779</v>
      </c>
      <c r="M116" s="25"/>
      <c r="N116" s="25"/>
    </row>
    <row r="117" spans="2:14">
      <c r="B117" s="7" t="s">
        <v>75</v>
      </c>
      <c r="C117" s="1" t="s">
        <v>5</v>
      </c>
      <c r="D117" s="1" t="s">
        <v>17</v>
      </c>
      <c r="E117" s="1" t="s">
        <v>20</v>
      </c>
      <c r="F117" s="1" t="s">
        <v>14</v>
      </c>
      <c r="G117" s="1">
        <v>7</v>
      </c>
      <c r="H117" s="1">
        <v>7</v>
      </c>
      <c r="I117" s="25">
        <v>0</v>
      </c>
      <c r="J117" s="25">
        <v>0</v>
      </c>
      <c r="K117" s="25">
        <v>43223505</v>
      </c>
      <c r="L117" s="25">
        <v>0</v>
      </c>
      <c r="M117" s="25"/>
      <c r="N117" s="25"/>
    </row>
    <row r="118" spans="2:14">
      <c r="B118" s="7" t="s">
        <v>119</v>
      </c>
      <c r="C118" s="1" t="s">
        <v>5</v>
      </c>
      <c r="D118" s="1" t="s">
        <v>21</v>
      </c>
      <c r="E118" s="1" t="s">
        <v>20</v>
      </c>
      <c r="F118" s="1" t="s">
        <v>14</v>
      </c>
      <c r="G118" s="1">
        <v>10</v>
      </c>
      <c r="H118" s="1">
        <v>10</v>
      </c>
      <c r="I118" s="25">
        <v>0</v>
      </c>
      <c r="J118" s="25">
        <v>0</v>
      </c>
      <c r="K118" s="25">
        <v>14141858</v>
      </c>
      <c r="L118" s="25">
        <v>87162317</v>
      </c>
      <c r="M118" s="25"/>
      <c r="N118" s="25"/>
    </row>
    <row r="119" spans="2:14">
      <c r="B119" s="7" t="s">
        <v>79</v>
      </c>
      <c r="C119" s="1" t="s">
        <v>5</v>
      </c>
      <c r="D119" s="1" t="s">
        <v>21</v>
      </c>
      <c r="E119" s="1" t="s">
        <v>20</v>
      </c>
      <c r="F119" s="1" t="s">
        <v>14</v>
      </c>
      <c r="G119" s="1">
        <v>7</v>
      </c>
      <c r="H119" s="1">
        <v>7</v>
      </c>
      <c r="I119" s="25">
        <v>0</v>
      </c>
      <c r="J119" s="25">
        <v>0</v>
      </c>
      <c r="K119" s="25">
        <v>29525162</v>
      </c>
      <c r="L119" s="25">
        <v>0</v>
      </c>
      <c r="M119" s="25"/>
      <c r="N119" s="25"/>
    </row>
    <row r="120" spans="2:14">
      <c r="B120" s="7" t="s">
        <v>58</v>
      </c>
      <c r="C120" s="1" t="s">
        <v>5</v>
      </c>
      <c r="D120" s="1" t="s">
        <v>21</v>
      </c>
      <c r="E120" s="1" t="s">
        <v>20</v>
      </c>
      <c r="F120" s="1" t="s">
        <v>18</v>
      </c>
      <c r="G120" s="1">
        <v>4</v>
      </c>
      <c r="H120" s="1">
        <v>4</v>
      </c>
      <c r="I120" s="25">
        <v>0</v>
      </c>
      <c r="J120" s="25">
        <v>0</v>
      </c>
      <c r="K120" s="25">
        <v>29366791</v>
      </c>
      <c r="L120" s="25">
        <v>89805774</v>
      </c>
      <c r="M120" s="25"/>
      <c r="N120" s="25"/>
    </row>
    <row r="121" spans="2:14">
      <c r="B121" s="7" t="s">
        <v>141</v>
      </c>
      <c r="C121" s="1" t="s">
        <v>5</v>
      </c>
      <c r="D121" s="1" t="s">
        <v>21</v>
      </c>
      <c r="E121" s="1" t="s">
        <v>20</v>
      </c>
      <c r="F121" s="1" t="s">
        <v>18</v>
      </c>
      <c r="G121" s="1">
        <v>5</v>
      </c>
      <c r="H121" s="1">
        <v>5</v>
      </c>
      <c r="I121" s="25">
        <v>0</v>
      </c>
      <c r="J121" s="25">
        <v>0</v>
      </c>
      <c r="K121" s="25">
        <v>73195518</v>
      </c>
      <c r="L121" s="25">
        <v>10695678</v>
      </c>
      <c r="M121" s="25"/>
      <c r="N121" s="25"/>
    </row>
    <row r="122" spans="2:14">
      <c r="B122" s="7" t="s">
        <v>154</v>
      </c>
      <c r="C122" s="1" t="s">
        <v>5</v>
      </c>
      <c r="D122" s="1" t="s">
        <v>21</v>
      </c>
      <c r="E122" s="1" t="s">
        <v>20</v>
      </c>
      <c r="F122" s="1" t="s">
        <v>14</v>
      </c>
      <c r="G122" s="1">
        <v>6</v>
      </c>
      <c r="H122" s="1">
        <v>6</v>
      </c>
      <c r="I122" s="25">
        <v>0</v>
      </c>
      <c r="J122" s="25">
        <v>0</v>
      </c>
      <c r="K122" s="25">
        <v>1432950</v>
      </c>
      <c r="L122" s="25">
        <v>29672451</v>
      </c>
      <c r="M122" s="25"/>
      <c r="N122" s="25"/>
    </row>
    <row r="123" spans="2:14">
      <c r="B123" s="7" t="s">
        <v>114</v>
      </c>
      <c r="C123" s="1" t="s">
        <v>5</v>
      </c>
      <c r="D123" s="1" t="s">
        <v>21</v>
      </c>
      <c r="E123" s="26" t="s">
        <v>338</v>
      </c>
      <c r="F123" s="1" t="s">
        <v>18</v>
      </c>
      <c r="G123" s="1">
        <v>7</v>
      </c>
      <c r="H123" s="1">
        <v>7</v>
      </c>
      <c r="I123" s="10">
        <v>1000000</v>
      </c>
      <c r="J123" s="25">
        <v>77159264</v>
      </c>
      <c r="K123" s="25">
        <v>0</v>
      </c>
      <c r="L123" s="25">
        <v>97234303</v>
      </c>
      <c r="M123" s="25"/>
      <c r="N123" s="25"/>
    </row>
    <row r="124" spans="2:14">
      <c r="B124" s="7" t="s">
        <v>87</v>
      </c>
      <c r="C124" s="3" t="s">
        <v>7</v>
      </c>
      <c r="D124" s="1" t="s">
        <v>21</v>
      </c>
      <c r="E124" s="1" t="s">
        <v>338</v>
      </c>
      <c r="F124" s="1" t="s">
        <v>14</v>
      </c>
      <c r="G124" s="1">
        <v>10</v>
      </c>
      <c r="H124" s="1">
        <v>10</v>
      </c>
      <c r="I124" s="25">
        <v>100000000</v>
      </c>
      <c r="J124" s="25">
        <v>12451199</v>
      </c>
      <c r="K124" s="25">
        <v>74231711</v>
      </c>
      <c r="L124" s="25">
        <v>42951226</v>
      </c>
      <c r="M124" s="25"/>
      <c r="N124" s="25"/>
    </row>
    <row r="125" spans="2:14">
      <c r="B125" s="7" t="s">
        <v>64</v>
      </c>
      <c r="C125" s="1" t="s">
        <v>5</v>
      </c>
      <c r="D125" s="1" t="s">
        <v>10</v>
      </c>
      <c r="E125" s="26" t="s">
        <v>338</v>
      </c>
      <c r="F125" s="1" t="s">
        <v>18</v>
      </c>
      <c r="G125" s="1">
        <v>9</v>
      </c>
      <c r="H125" s="1">
        <v>9</v>
      </c>
      <c r="I125" s="25">
        <v>90000000</v>
      </c>
      <c r="J125" s="25">
        <v>13287929</v>
      </c>
      <c r="K125" s="25">
        <v>27090183</v>
      </c>
      <c r="L125" s="25">
        <v>79518711</v>
      </c>
      <c r="M125" s="25"/>
      <c r="N125" s="25"/>
    </row>
    <row r="126" spans="2:14">
      <c r="B126" s="7" t="s">
        <v>128</v>
      </c>
      <c r="C126" s="3" t="s">
        <v>7</v>
      </c>
      <c r="D126" s="1" t="s">
        <v>8</v>
      </c>
      <c r="E126" s="1" t="s">
        <v>12</v>
      </c>
      <c r="F126" s="1" t="s">
        <v>14</v>
      </c>
      <c r="G126" s="1">
        <v>5</v>
      </c>
      <c r="H126" s="1">
        <v>5</v>
      </c>
      <c r="I126" s="10">
        <v>0</v>
      </c>
      <c r="J126" s="25">
        <v>0</v>
      </c>
      <c r="K126" s="25">
        <v>20898506</v>
      </c>
      <c r="L126" s="25">
        <v>24525645</v>
      </c>
      <c r="M126" s="25"/>
      <c r="N126" s="25"/>
    </row>
    <row r="127" spans="2:14">
      <c r="B127" s="7" t="s">
        <v>130</v>
      </c>
      <c r="C127" s="1" t="s">
        <v>5</v>
      </c>
      <c r="D127" s="1" t="s">
        <v>21</v>
      </c>
      <c r="E127" s="26" t="s">
        <v>338</v>
      </c>
      <c r="F127" s="1" t="s">
        <v>14</v>
      </c>
      <c r="G127" s="1">
        <v>7</v>
      </c>
      <c r="H127" s="1">
        <v>7</v>
      </c>
      <c r="I127" s="25">
        <v>5000000</v>
      </c>
      <c r="J127" s="25">
        <v>37959268</v>
      </c>
      <c r="K127" s="25">
        <v>69132389</v>
      </c>
      <c r="L127" s="25">
        <v>99564796</v>
      </c>
      <c r="M127" s="25"/>
      <c r="N127" s="25"/>
    </row>
    <row r="128" spans="2:14">
      <c r="B128" s="7" t="s">
        <v>121</v>
      </c>
      <c r="C128" s="1" t="s">
        <v>5</v>
      </c>
      <c r="D128" s="1" t="s">
        <v>21</v>
      </c>
      <c r="E128" s="1" t="s">
        <v>20</v>
      </c>
      <c r="F128" s="1" t="s">
        <v>18</v>
      </c>
      <c r="G128" s="1">
        <v>6</v>
      </c>
      <c r="H128" s="1">
        <v>6</v>
      </c>
      <c r="I128" s="25">
        <v>0</v>
      </c>
      <c r="J128" s="25">
        <v>0</v>
      </c>
      <c r="K128" s="25">
        <v>26450622</v>
      </c>
      <c r="L128" s="25">
        <v>4227264</v>
      </c>
      <c r="M128" s="25"/>
      <c r="N128" s="25"/>
    </row>
    <row r="129" spans="2:14">
      <c r="B129" s="7" t="s">
        <v>109</v>
      </c>
      <c r="C129" s="3" t="s">
        <v>4</v>
      </c>
      <c r="D129" s="1" t="s">
        <v>21</v>
      </c>
      <c r="E129" s="1" t="s">
        <v>20</v>
      </c>
      <c r="F129" s="1" t="s">
        <v>18</v>
      </c>
      <c r="G129" s="1">
        <v>5</v>
      </c>
      <c r="H129" s="1">
        <v>5</v>
      </c>
      <c r="I129" s="25">
        <v>0</v>
      </c>
      <c r="J129" s="25">
        <v>0</v>
      </c>
      <c r="K129" s="25">
        <v>0</v>
      </c>
      <c r="L129" s="25">
        <v>54376640</v>
      </c>
      <c r="M129" s="25"/>
      <c r="N129" s="25"/>
    </row>
    <row r="130" spans="2:14">
      <c r="B130" s="7" t="s">
        <v>59</v>
      </c>
      <c r="C130" s="1" t="s">
        <v>5</v>
      </c>
      <c r="D130" s="1" t="s">
        <v>21</v>
      </c>
      <c r="E130" s="26" t="s">
        <v>338</v>
      </c>
      <c r="F130" s="1" t="s">
        <v>14</v>
      </c>
      <c r="G130" s="1">
        <v>9</v>
      </c>
      <c r="H130" s="1">
        <v>9</v>
      </c>
      <c r="I130" s="25">
        <v>90000000</v>
      </c>
      <c r="J130" s="25">
        <v>29991873</v>
      </c>
      <c r="K130" s="25">
        <v>39252741</v>
      </c>
      <c r="L130" s="25">
        <v>15542722</v>
      </c>
      <c r="M130" s="25"/>
      <c r="N130" s="25"/>
    </row>
    <row r="131" spans="2:14">
      <c r="B131" s="7" t="s">
        <v>129</v>
      </c>
      <c r="C131" s="1" t="s">
        <v>5</v>
      </c>
      <c r="D131" s="1" t="s">
        <v>21</v>
      </c>
      <c r="E131" s="26" t="s">
        <v>338</v>
      </c>
      <c r="F131" s="1" t="s">
        <v>14</v>
      </c>
      <c r="G131" s="1">
        <v>10</v>
      </c>
      <c r="H131" s="1">
        <v>10</v>
      </c>
      <c r="I131" s="25">
        <v>10000000</v>
      </c>
      <c r="J131" s="25">
        <v>7303129</v>
      </c>
      <c r="K131" s="25">
        <v>3765621</v>
      </c>
      <c r="L131" s="25">
        <v>18125151</v>
      </c>
      <c r="M131" s="25"/>
      <c r="N131" s="25"/>
    </row>
    <row r="132" spans="2:14">
      <c r="B132" s="7" t="s">
        <v>115</v>
      </c>
      <c r="C132" s="3" t="s">
        <v>11</v>
      </c>
      <c r="D132" s="1" t="s">
        <v>21</v>
      </c>
      <c r="E132" s="26" t="s">
        <v>338</v>
      </c>
      <c r="F132" s="1" t="s">
        <v>14</v>
      </c>
      <c r="G132" s="1">
        <v>9</v>
      </c>
      <c r="H132" s="1">
        <v>9</v>
      </c>
      <c r="I132" s="25">
        <v>30000000</v>
      </c>
      <c r="J132" s="25">
        <v>44457754</v>
      </c>
      <c r="K132" s="25">
        <v>0</v>
      </c>
      <c r="L132" s="25">
        <v>62249765</v>
      </c>
      <c r="M132" s="25"/>
      <c r="N132" s="25"/>
    </row>
    <row r="133" spans="2:14">
      <c r="B133" s="7" t="s">
        <v>104</v>
      </c>
      <c r="C133" s="1" t="s">
        <v>5</v>
      </c>
      <c r="D133" s="1" t="s">
        <v>21</v>
      </c>
      <c r="E133" s="26" t="s">
        <v>338</v>
      </c>
      <c r="F133" s="1" t="s">
        <v>14</v>
      </c>
      <c r="G133" s="1">
        <v>10</v>
      </c>
      <c r="H133" s="1">
        <v>10</v>
      </c>
      <c r="I133" s="25">
        <v>10000000</v>
      </c>
      <c r="J133" s="25">
        <v>54467236</v>
      </c>
      <c r="K133" s="25">
        <v>0</v>
      </c>
      <c r="L133" s="25">
        <v>1234692</v>
      </c>
      <c r="M133" s="25"/>
      <c r="N133" s="25"/>
    </row>
    <row r="134" spans="2:14">
      <c r="B134" s="7" t="s">
        <v>110</v>
      </c>
      <c r="C134" s="1" t="s">
        <v>5</v>
      </c>
      <c r="D134" s="1" t="s">
        <v>21</v>
      </c>
      <c r="E134" s="26" t="s">
        <v>338</v>
      </c>
      <c r="F134" s="1" t="s">
        <v>14</v>
      </c>
      <c r="G134" s="1">
        <v>10</v>
      </c>
      <c r="H134" s="1">
        <v>10</v>
      </c>
      <c r="I134" s="25">
        <v>10000000</v>
      </c>
      <c r="J134" s="25">
        <v>17991607</v>
      </c>
      <c r="K134" s="25">
        <v>0</v>
      </c>
      <c r="L134" s="25">
        <v>174626</v>
      </c>
      <c r="M134" s="25"/>
      <c r="N134" s="25"/>
    </row>
    <row r="135" spans="2:14">
      <c r="B135" s="7" t="s">
        <v>97</v>
      </c>
      <c r="C135" s="1" t="s">
        <v>5</v>
      </c>
      <c r="D135" s="1" t="s">
        <v>21</v>
      </c>
      <c r="E135" s="1" t="s">
        <v>20</v>
      </c>
      <c r="F135" s="1" t="s">
        <v>14</v>
      </c>
      <c r="G135" s="1">
        <v>10</v>
      </c>
      <c r="H135" s="1">
        <v>10</v>
      </c>
      <c r="I135" s="25">
        <v>0</v>
      </c>
      <c r="J135" s="25">
        <v>0</v>
      </c>
      <c r="K135" s="25">
        <v>24965127</v>
      </c>
      <c r="L135" s="25">
        <v>41129782</v>
      </c>
      <c r="M135" s="25"/>
      <c r="N135" s="25"/>
    </row>
  </sheetData>
  <mergeCells count="3">
    <mergeCell ref="B12:C12"/>
    <mergeCell ref="E12:F12"/>
    <mergeCell ref="H12:I12"/>
  </mergeCells>
  <conditionalFormatting sqref="J14:K20">
    <cfRule type="aboveAverage" dxfId="17" priority="13"/>
  </conditionalFormatting>
  <conditionalFormatting sqref="C6">
    <cfRule type="cellIs" dxfId="16" priority="12" operator="greaterThan">
      <formula>15</formula>
    </cfRule>
  </conditionalFormatting>
  <conditionalFormatting sqref="C7">
    <cfRule type="cellIs" dxfId="15" priority="11" operator="lessThan">
      <formula>$D$7</formula>
    </cfRule>
  </conditionalFormatting>
  <conditionalFormatting sqref="C8">
    <cfRule type="cellIs" dxfId="14" priority="10" operator="between">
      <formula>10</formula>
      <formula>20</formula>
    </cfRule>
  </conditionalFormatting>
  <conditionalFormatting sqref="C9">
    <cfRule type="cellIs" dxfId="13" priority="9" operator="equal">
      <formula>$D$9</formula>
    </cfRule>
  </conditionalFormatting>
  <conditionalFormatting sqref="C10">
    <cfRule type="containsText" dxfId="12" priority="8" operator="containsText" text="Colombia">
      <formula>NOT(ISERROR(SEARCH("Colombia",C10)))</formula>
    </cfRule>
  </conditionalFormatting>
  <conditionalFormatting sqref="F14:F20">
    <cfRule type="top10" dxfId="11" priority="6" bottom="1" rank="3"/>
  </conditionalFormatting>
  <conditionalFormatting sqref="I14:I20">
    <cfRule type="aboveAverage" dxfId="10" priority="5"/>
  </conditionalFormatting>
  <conditionalFormatting sqref="C36:C135">
    <cfRule type="containsText" dxfId="9" priority="4" operator="containsText" text="Colombia">
      <formula>NOT(ISERROR(SEARCH("Colombia",C36)))</formula>
    </cfRule>
  </conditionalFormatting>
  <conditionalFormatting sqref="G36:G135">
    <cfRule type="cellIs" dxfId="8" priority="3" operator="lessThan">
      <formula>6</formula>
    </cfRule>
  </conditionalFormatting>
  <conditionalFormatting sqref="M36:M57">
    <cfRule type="containsText" dxfId="7" priority="2" operator="containsText" text="Valioso">
      <formula>NOT(ISERROR(SEARCH("Valioso",M36)))</formula>
    </cfRule>
  </conditionalFormatting>
  <conditionalFormatting sqref="C14:C20">
    <cfRule type="top10" dxfId="6" priority="1" rank="3"/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33DA-6862-42C1-92EF-27CE08366E77}">
  <sheetPr codeName="Hoja12"/>
  <dimension ref="B3:J123"/>
  <sheetViews>
    <sheetView topLeftCell="A7" zoomScale="70" zoomScaleNormal="70" workbookViewId="0">
      <selection activeCell="M85" sqref="M85"/>
    </sheetView>
  </sheetViews>
  <sheetFormatPr baseColWidth="10" defaultColWidth="9.140625" defaultRowHeight="15"/>
  <cols>
    <col min="2" max="2" width="23.7109375" customWidth="1"/>
    <col min="3" max="3" width="26.5703125" bestFit="1" customWidth="1"/>
    <col min="4" max="4" width="22" bestFit="1" customWidth="1"/>
    <col min="5" max="5" width="16.85546875" bestFit="1" customWidth="1"/>
    <col min="6" max="6" width="16" bestFit="1" customWidth="1"/>
    <col min="7" max="8" width="23" bestFit="1" customWidth="1"/>
    <col min="9" max="9" width="16" bestFit="1" customWidth="1"/>
    <col min="10" max="10" width="12" customWidth="1"/>
    <col min="11" max="11" width="14.140625" bestFit="1" customWidth="1"/>
    <col min="12" max="14" width="13.140625" bestFit="1" customWidth="1"/>
  </cols>
  <sheetData>
    <row r="3" spans="2:9">
      <c r="B3" s="89" t="s">
        <v>379</v>
      </c>
      <c r="C3" s="65"/>
      <c r="D3" s="65"/>
      <c r="E3" s="65"/>
    </row>
    <row r="4" spans="2:9">
      <c r="B4" s="89">
        <v>3</v>
      </c>
    </row>
    <row r="5" spans="2:9">
      <c r="B5" s="89">
        <v>2</v>
      </c>
    </row>
    <row r="6" spans="2:9">
      <c r="B6" s="89">
        <v>1</v>
      </c>
    </row>
    <row r="8" spans="2:9">
      <c r="B8" t="s">
        <v>378</v>
      </c>
    </row>
    <row r="9" spans="2:9" ht="15.75" thickBot="1"/>
    <row r="10" spans="2:9" ht="15.75" thickTop="1">
      <c r="B10" s="62" t="s">
        <v>43</v>
      </c>
      <c r="C10" s="62" t="s">
        <v>377</v>
      </c>
      <c r="D10" s="61" t="s">
        <v>376</v>
      </c>
      <c r="E10" s="61" t="s">
        <v>375</v>
      </c>
      <c r="F10" s="88" t="s">
        <v>374</v>
      </c>
      <c r="G10" s="87" t="s">
        <v>373</v>
      </c>
      <c r="H10" s="87" t="s">
        <v>373</v>
      </c>
      <c r="I10" s="86" t="s">
        <v>372</v>
      </c>
    </row>
    <row r="11" spans="2:9">
      <c r="B11" s="1" t="s">
        <v>69</v>
      </c>
      <c r="C11" s="83">
        <v>100</v>
      </c>
      <c r="D11" s="82">
        <v>110</v>
      </c>
      <c r="E11" s="82">
        <v>70</v>
      </c>
      <c r="F11" s="85">
        <f>+(D11-E11)/E11</f>
        <v>0.5714285714285714</v>
      </c>
      <c r="G11" s="84">
        <f>+D11/C11</f>
        <v>1.1000000000000001</v>
      </c>
      <c r="H11" s="84">
        <f>D11/C11</f>
        <v>1.1000000000000001</v>
      </c>
      <c r="I11" s="90">
        <f>IF(D11/C11&gt;1,1,IF(D11/C11=1,2,3))</f>
        <v>1</v>
      </c>
    </row>
    <row r="12" spans="2:9">
      <c r="B12" s="1" t="s">
        <v>128</v>
      </c>
      <c r="C12" s="83">
        <v>1600</v>
      </c>
      <c r="D12" s="82">
        <v>1500</v>
      </c>
      <c r="E12" s="82">
        <v>1600</v>
      </c>
      <c r="F12" s="85">
        <f>+(D12-E12)/E12</f>
        <v>-6.25E-2</v>
      </c>
      <c r="G12" s="84">
        <f>+D12/C12</f>
        <v>0.9375</v>
      </c>
      <c r="H12" s="84">
        <f>D12/C12</f>
        <v>0.9375</v>
      </c>
      <c r="I12" s="90">
        <f t="shared" ref="I12:I13" si="0">IF(D12/C12&gt;1,1,IF(D12/C12=1,2,3))</f>
        <v>3</v>
      </c>
    </row>
    <row r="13" spans="2:9" ht="15.75" thickBot="1">
      <c r="B13" s="1" t="s">
        <v>93</v>
      </c>
      <c r="C13" s="83">
        <v>800</v>
      </c>
      <c r="D13" s="82">
        <v>800</v>
      </c>
      <c r="E13" s="82">
        <v>800</v>
      </c>
      <c r="F13" s="81">
        <f>+(D13-E13)/E13</f>
        <v>0</v>
      </c>
      <c r="G13" s="80">
        <f>+D13/C13</f>
        <v>1</v>
      </c>
      <c r="H13" s="80">
        <f>D13/C13</f>
        <v>1</v>
      </c>
      <c r="I13" s="90">
        <f t="shared" si="0"/>
        <v>2</v>
      </c>
    </row>
    <row r="14" spans="2:9" ht="15.75" thickTop="1"/>
    <row r="19" spans="2:10">
      <c r="C19" s="79" t="s">
        <v>371</v>
      </c>
    </row>
    <row r="20" spans="2:10" ht="23.25" customHeight="1">
      <c r="B20" s="111" t="s">
        <v>344</v>
      </c>
      <c r="C20" s="79" t="s">
        <v>370</v>
      </c>
    </row>
    <row r="21" spans="2:10">
      <c r="B21" s="111"/>
      <c r="C21" s="79" t="s">
        <v>369</v>
      </c>
    </row>
    <row r="22" spans="2:10" ht="23.25">
      <c r="B22" s="112"/>
      <c r="C22" s="28" t="s">
        <v>313</v>
      </c>
      <c r="D22" s="78"/>
      <c r="E22" s="78"/>
      <c r="F22" s="78"/>
      <c r="G22" s="78"/>
      <c r="H22" s="78"/>
    </row>
    <row r="23" spans="2:10" ht="45">
      <c r="B23" s="28" t="s">
        <v>43</v>
      </c>
      <c r="C23" s="1">
        <v>3</v>
      </c>
      <c r="D23" s="28" t="s">
        <v>312</v>
      </c>
      <c r="E23" s="28" t="s">
        <v>171</v>
      </c>
      <c r="F23" s="28" t="s">
        <v>170</v>
      </c>
      <c r="G23" s="28" t="s">
        <v>169</v>
      </c>
      <c r="H23" s="77" t="s">
        <v>168</v>
      </c>
      <c r="I23" s="77" t="s">
        <v>368</v>
      </c>
      <c r="J23" s="77" t="s">
        <v>367</v>
      </c>
    </row>
    <row r="24" spans="2:10">
      <c r="B24" s="7" t="s">
        <v>127</v>
      </c>
      <c r="C24" s="1">
        <v>8</v>
      </c>
      <c r="D24" s="1">
        <v>8</v>
      </c>
      <c r="E24" s="25">
        <v>0</v>
      </c>
      <c r="F24" s="25">
        <v>0</v>
      </c>
      <c r="G24" s="25">
        <v>96781441</v>
      </c>
      <c r="H24" s="25">
        <v>47643060</v>
      </c>
      <c r="I24" s="91">
        <f>IFERROR((F24-G24)/G24,"")</f>
        <v>-1</v>
      </c>
      <c r="J24" s="92">
        <f>IF(F24&gt;E24,3,IF(F24=E24,2,1))</f>
        <v>2</v>
      </c>
    </row>
    <row r="25" spans="2:10">
      <c r="B25" s="7" t="s">
        <v>92</v>
      </c>
      <c r="C25" s="1">
        <v>5</v>
      </c>
      <c r="D25" s="1">
        <v>7</v>
      </c>
      <c r="E25" s="25">
        <v>10000000</v>
      </c>
      <c r="F25" s="25">
        <v>40848959</v>
      </c>
      <c r="G25" s="25">
        <v>92963332</v>
      </c>
      <c r="H25" s="25">
        <v>47565587</v>
      </c>
      <c r="I25" s="91">
        <f t="shared" ref="I25:I88" si="1">IFERROR((F25-G25)/G25,"")</f>
        <v>-0.56059063158364419</v>
      </c>
      <c r="J25" s="92">
        <f t="shared" ref="J25:J88" si="2">IF(F25&gt;E25,3,IF(F25=E25,2,1))</f>
        <v>3</v>
      </c>
    </row>
    <row r="26" spans="2:10">
      <c r="B26" s="7" t="s">
        <v>74</v>
      </c>
      <c r="C26" s="1">
        <v>4</v>
      </c>
      <c r="D26" s="1">
        <v>10</v>
      </c>
      <c r="E26" s="25">
        <v>0</v>
      </c>
      <c r="F26" s="25">
        <v>0</v>
      </c>
      <c r="G26" s="25">
        <v>49599457</v>
      </c>
      <c r="H26" s="25">
        <v>0</v>
      </c>
      <c r="I26" s="91">
        <f t="shared" si="1"/>
        <v>-1</v>
      </c>
      <c r="J26" s="92">
        <f t="shared" si="2"/>
        <v>2</v>
      </c>
    </row>
    <row r="27" spans="2:10">
      <c r="B27" s="7" t="s">
        <v>124</v>
      </c>
      <c r="C27" s="1">
        <v>4</v>
      </c>
      <c r="D27" s="1">
        <v>8</v>
      </c>
      <c r="E27" s="25">
        <v>10000000</v>
      </c>
      <c r="F27" s="25">
        <v>78308880</v>
      </c>
      <c r="G27" s="25">
        <v>3248026</v>
      </c>
      <c r="H27" s="25">
        <v>27143270</v>
      </c>
      <c r="I27" s="91">
        <f t="shared" si="1"/>
        <v>23.109683851052917</v>
      </c>
      <c r="J27" s="92">
        <f t="shared" si="2"/>
        <v>3</v>
      </c>
    </row>
    <row r="28" spans="2:10">
      <c r="B28" s="7" t="s">
        <v>157</v>
      </c>
      <c r="C28" s="1">
        <v>9</v>
      </c>
      <c r="D28" s="1">
        <v>9</v>
      </c>
      <c r="E28" s="25">
        <v>50000000</v>
      </c>
      <c r="F28" s="25">
        <v>2910571</v>
      </c>
      <c r="G28" s="25">
        <v>37561085</v>
      </c>
      <c r="H28" s="25">
        <v>19598007</v>
      </c>
      <c r="I28" s="91">
        <f t="shared" si="1"/>
        <v>-0.92251099775206169</v>
      </c>
      <c r="J28" s="92">
        <f t="shared" si="2"/>
        <v>1</v>
      </c>
    </row>
    <row r="29" spans="2:10">
      <c r="B29" s="7" t="s">
        <v>67</v>
      </c>
      <c r="C29" s="1">
        <v>5</v>
      </c>
      <c r="D29" s="1">
        <v>7</v>
      </c>
      <c r="E29" s="25">
        <v>90000000</v>
      </c>
      <c r="F29" s="25">
        <v>50075523</v>
      </c>
      <c r="G29" s="25">
        <v>59142617</v>
      </c>
      <c r="H29" s="25">
        <v>95314026</v>
      </c>
      <c r="I29" s="91">
        <f t="shared" si="1"/>
        <v>-0.15330897515069378</v>
      </c>
      <c r="J29" s="92">
        <f t="shared" si="2"/>
        <v>1</v>
      </c>
    </row>
    <row r="30" spans="2:10">
      <c r="B30" s="7" t="s">
        <v>111</v>
      </c>
      <c r="C30" s="1">
        <v>8</v>
      </c>
      <c r="D30" s="1">
        <v>9</v>
      </c>
      <c r="E30" s="10">
        <v>0</v>
      </c>
      <c r="F30" s="25">
        <v>0</v>
      </c>
      <c r="G30" s="25">
        <v>0</v>
      </c>
      <c r="H30" s="25">
        <v>67714973</v>
      </c>
      <c r="I30" s="91" t="str">
        <f t="shared" si="1"/>
        <v/>
      </c>
      <c r="J30" s="92">
        <f t="shared" si="2"/>
        <v>2</v>
      </c>
    </row>
    <row r="31" spans="2:10">
      <c r="B31" s="7" t="s">
        <v>150</v>
      </c>
      <c r="C31" s="1">
        <v>8</v>
      </c>
      <c r="D31" s="1">
        <v>10</v>
      </c>
      <c r="E31" s="10">
        <v>1000000</v>
      </c>
      <c r="F31" s="25">
        <v>5305190</v>
      </c>
      <c r="G31" s="25">
        <v>53291805</v>
      </c>
      <c r="H31" s="25">
        <v>84809282</v>
      </c>
      <c r="I31" s="91">
        <f t="shared" si="1"/>
        <v>-0.90045017240455638</v>
      </c>
      <c r="J31" s="92">
        <f t="shared" si="2"/>
        <v>3</v>
      </c>
    </row>
    <row r="32" spans="2:10">
      <c r="B32" s="7" t="s">
        <v>84</v>
      </c>
      <c r="C32" s="1">
        <v>5</v>
      </c>
      <c r="D32" s="1">
        <v>3</v>
      </c>
      <c r="E32" s="25">
        <v>0</v>
      </c>
      <c r="F32" s="25">
        <v>0</v>
      </c>
      <c r="G32" s="25">
        <v>50085574</v>
      </c>
      <c r="H32" s="25">
        <v>42495353</v>
      </c>
      <c r="I32" s="91">
        <f t="shared" si="1"/>
        <v>-1</v>
      </c>
      <c r="J32" s="92">
        <f t="shared" si="2"/>
        <v>2</v>
      </c>
    </row>
    <row r="33" spans="2:10">
      <c r="B33" s="7" t="s">
        <v>83</v>
      </c>
      <c r="C33" s="1">
        <v>4</v>
      </c>
      <c r="D33" s="1">
        <v>9</v>
      </c>
      <c r="E33" s="25">
        <v>10000000</v>
      </c>
      <c r="F33" s="25">
        <v>38941670</v>
      </c>
      <c r="G33" s="25">
        <v>67846781</v>
      </c>
      <c r="H33" s="25">
        <v>87726693</v>
      </c>
      <c r="I33" s="91">
        <f t="shared" si="1"/>
        <v>-0.42603511285229584</v>
      </c>
      <c r="J33" s="92">
        <f t="shared" si="2"/>
        <v>3</v>
      </c>
    </row>
    <row r="34" spans="2:10">
      <c r="B34" s="7" t="s">
        <v>63</v>
      </c>
      <c r="C34" s="1">
        <v>3</v>
      </c>
      <c r="D34" s="1">
        <v>5</v>
      </c>
      <c r="E34" s="10">
        <v>1000000</v>
      </c>
      <c r="F34" s="25">
        <v>28926771</v>
      </c>
      <c r="G34" s="25">
        <v>56939610</v>
      </c>
      <c r="H34" s="25">
        <v>92726884</v>
      </c>
      <c r="I34" s="91">
        <f t="shared" si="1"/>
        <v>-0.49197454987837114</v>
      </c>
      <c r="J34" s="92">
        <f t="shared" si="2"/>
        <v>3</v>
      </c>
    </row>
    <row r="35" spans="2:10">
      <c r="B35" s="7" t="s">
        <v>96</v>
      </c>
      <c r="C35" s="1">
        <v>7</v>
      </c>
      <c r="D35" s="1">
        <v>8</v>
      </c>
      <c r="E35" s="10">
        <v>1000000</v>
      </c>
      <c r="F35" s="25">
        <v>34252074</v>
      </c>
      <c r="G35" s="25">
        <v>0</v>
      </c>
      <c r="H35" s="25">
        <v>22994819</v>
      </c>
      <c r="I35" s="91" t="str">
        <f t="shared" si="1"/>
        <v/>
      </c>
      <c r="J35" s="92">
        <f t="shared" si="2"/>
        <v>3</v>
      </c>
    </row>
    <row r="36" spans="2:10">
      <c r="B36" s="7" t="s">
        <v>155</v>
      </c>
      <c r="C36" s="1">
        <v>4</v>
      </c>
      <c r="D36" s="1">
        <v>9</v>
      </c>
      <c r="E36" s="25">
        <v>0</v>
      </c>
      <c r="F36" s="25">
        <v>0</v>
      </c>
      <c r="G36" s="25">
        <v>45347826</v>
      </c>
      <c r="H36" s="25">
        <v>14301768</v>
      </c>
      <c r="I36" s="91">
        <f t="shared" si="1"/>
        <v>-1</v>
      </c>
      <c r="J36" s="92">
        <f t="shared" si="2"/>
        <v>2</v>
      </c>
    </row>
    <row r="37" spans="2:10">
      <c r="B37" s="7" t="s">
        <v>147</v>
      </c>
      <c r="C37" s="1">
        <v>9</v>
      </c>
      <c r="D37" s="1">
        <v>8</v>
      </c>
      <c r="E37" s="25">
        <v>0</v>
      </c>
      <c r="F37" s="25">
        <v>0</v>
      </c>
      <c r="G37" s="25">
        <v>71453938</v>
      </c>
      <c r="H37" s="25">
        <v>38593802</v>
      </c>
      <c r="I37" s="91">
        <f t="shared" si="1"/>
        <v>-1</v>
      </c>
      <c r="J37" s="92">
        <f t="shared" si="2"/>
        <v>2</v>
      </c>
    </row>
    <row r="38" spans="2:10">
      <c r="B38" s="7" t="s">
        <v>136</v>
      </c>
      <c r="C38" s="1">
        <v>4</v>
      </c>
      <c r="D38" s="1">
        <v>10</v>
      </c>
      <c r="E38" s="25">
        <v>20000000</v>
      </c>
      <c r="F38" s="25">
        <v>32346156</v>
      </c>
      <c r="G38" s="25">
        <v>22346275</v>
      </c>
      <c r="H38" s="25">
        <v>73743047</v>
      </c>
      <c r="I38" s="91">
        <f t="shared" si="1"/>
        <v>0.44749655143866257</v>
      </c>
      <c r="J38" s="92">
        <f t="shared" si="2"/>
        <v>3</v>
      </c>
    </row>
    <row r="39" spans="2:10">
      <c r="B39" s="7" t="s">
        <v>120</v>
      </c>
      <c r="C39" s="1">
        <v>5</v>
      </c>
      <c r="D39" s="1">
        <v>6</v>
      </c>
      <c r="E39" s="25">
        <v>0</v>
      </c>
      <c r="F39" s="25">
        <v>0</v>
      </c>
      <c r="G39" s="25">
        <v>96357193</v>
      </c>
      <c r="H39" s="25">
        <v>67901582</v>
      </c>
      <c r="I39" s="91">
        <f t="shared" si="1"/>
        <v>-1</v>
      </c>
      <c r="J39" s="92">
        <f t="shared" si="2"/>
        <v>2</v>
      </c>
    </row>
    <row r="40" spans="2:10">
      <c r="B40" s="7" t="s">
        <v>99</v>
      </c>
      <c r="C40" s="1">
        <v>6</v>
      </c>
      <c r="D40" s="1">
        <v>7</v>
      </c>
      <c r="E40" s="25">
        <v>100000000</v>
      </c>
      <c r="F40" s="25">
        <v>72903049</v>
      </c>
      <c r="G40" s="25">
        <v>67375493</v>
      </c>
      <c r="H40" s="25">
        <v>4753995</v>
      </c>
      <c r="I40" s="91">
        <f t="shared" si="1"/>
        <v>8.2041047180166832E-2</v>
      </c>
      <c r="J40" s="92">
        <f t="shared" si="2"/>
        <v>1</v>
      </c>
    </row>
    <row r="41" spans="2:10">
      <c r="B41" s="7" t="s">
        <v>86</v>
      </c>
      <c r="C41" s="1">
        <v>9</v>
      </c>
      <c r="D41" s="1">
        <v>7</v>
      </c>
      <c r="E41" s="25">
        <v>0</v>
      </c>
      <c r="F41" s="25">
        <v>0</v>
      </c>
      <c r="G41" s="25">
        <v>80671052</v>
      </c>
      <c r="H41" s="25">
        <v>58339670</v>
      </c>
      <c r="I41" s="91">
        <f t="shared" si="1"/>
        <v>-1</v>
      </c>
      <c r="J41" s="92">
        <f t="shared" si="2"/>
        <v>2</v>
      </c>
    </row>
    <row r="42" spans="2:10">
      <c r="B42" s="7" t="s">
        <v>116</v>
      </c>
      <c r="C42" s="1">
        <v>5</v>
      </c>
      <c r="D42" s="1">
        <v>8</v>
      </c>
      <c r="E42" s="25">
        <v>0</v>
      </c>
      <c r="F42" s="25">
        <v>0</v>
      </c>
      <c r="G42" s="25">
        <v>0</v>
      </c>
      <c r="H42" s="25">
        <v>44898366</v>
      </c>
      <c r="I42" s="91" t="str">
        <f t="shared" si="1"/>
        <v/>
      </c>
      <c r="J42" s="92">
        <f t="shared" si="2"/>
        <v>2</v>
      </c>
    </row>
    <row r="43" spans="2:10">
      <c r="B43" s="7" t="s">
        <v>66</v>
      </c>
      <c r="C43" s="1">
        <v>6</v>
      </c>
      <c r="D43" s="1">
        <v>6</v>
      </c>
      <c r="E43" s="10">
        <v>1000000</v>
      </c>
      <c r="F43" s="25">
        <v>96696256</v>
      </c>
      <c r="G43" s="25">
        <v>62106884</v>
      </c>
      <c r="H43" s="25">
        <v>85228190</v>
      </c>
      <c r="I43" s="91">
        <f t="shared" si="1"/>
        <v>0.55693298024740701</v>
      </c>
      <c r="J43" s="92">
        <f t="shared" si="2"/>
        <v>3</v>
      </c>
    </row>
    <row r="44" spans="2:10">
      <c r="B44" s="7" t="s">
        <v>122</v>
      </c>
      <c r="C44" s="1">
        <v>6</v>
      </c>
      <c r="D44" s="1">
        <v>7</v>
      </c>
      <c r="E44" s="25">
        <v>10000000</v>
      </c>
      <c r="F44" s="25">
        <v>51531809</v>
      </c>
      <c r="G44" s="25">
        <v>99819688</v>
      </c>
      <c r="H44" s="25">
        <v>24233431</v>
      </c>
      <c r="I44" s="91">
        <f t="shared" si="1"/>
        <v>-0.48375105119543149</v>
      </c>
      <c r="J44" s="92">
        <f t="shared" si="2"/>
        <v>3</v>
      </c>
    </row>
    <row r="45" spans="2:10">
      <c r="B45" s="7" t="s">
        <v>93</v>
      </c>
      <c r="C45" s="1">
        <v>8</v>
      </c>
      <c r="D45" s="1">
        <v>10</v>
      </c>
      <c r="E45" s="25">
        <v>0</v>
      </c>
      <c r="F45" s="25">
        <v>0</v>
      </c>
      <c r="G45" s="25">
        <v>34214902</v>
      </c>
      <c r="H45" s="25">
        <v>24896611</v>
      </c>
      <c r="I45" s="91">
        <f t="shared" si="1"/>
        <v>-1</v>
      </c>
      <c r="J45" s="92">
        <f t="shared" si="2"/>
        <v>2</v>
      </c>
    </row>
    <row r="46" spans="2:10">
      <c r="B46" s="7" t="s">
        <v>89</v>
      </c>
      <c r="C46" s="1">
        <v>7</v>
      </c>
      <c r="D46" s="1">
        <v>5</v>
      </c>
      <c r="E46" s="10">
        <v>0</v>
      </c>
      <c r="F46" s="25">
        <v>0</v>
      </c>
      <c r="G46" s="25">
        <v>7121108</v>
      </c>
      <c r="H46" s="25">
        <v>6991703</v>
      </c>
      <c r="I46" s="91">
        <f t="shared" si="1"/>
        <v>-1</v>
      </c>
      <c r="J46" s="92">
        <f t="shared" si="2"/>
        <v>2</v>
      </c>
    </row>
    <row r="47" spans="2:10">
      <c r="B47" s="7" t="s">
        <v>88</v>
      </c>
      <c r="C47" s="1">
        <v>9</v>
      </c>
      <c r="D47" s="1">
        <v>10</v>
      </c>
      <c r="E47" s="25">
        <v>20000000</v>
      </c>
      <c r="F47" s="25">
        <v>93037614</v>
      </c>
      <c r="G47" s="25">
        <v>48185946</v>
      </c>
      <c r="H47" s="25">
        <v>75039300</v>
      </c>
      <c r="I47" s="91">
        <f t="shared" si="1"/>
        <v>0.93080393191824018</v>
      </c>
      <c r="J47" s="92">
        <f t="shared" si="2"/>
        <v>3</v>
      </c>
    </row>
    <row r="48" spans="2:10">
      <c r="B48" s="7" t="s">
        <v>146</v>
      </c>
      <c r="C48" s="1">
        <v>3</v>
      </c>
      <c r="D48" s="1">
        <v>10</v>
      </c>
      <c r="E48" s="25">
        <v>90000000</v>
      </c>
      <c r="F48" s="25">
        <v>62088180</v>
      </c>
      <c r="G48" s="25">
        <v>18047519</v>
      </c>
      <c r="H48" s="25">
        <v>3738158</v>
      </c>
      <c r="I48" s="91">
        <f t="shared" si="1"/>
        <v>2.4402612347990877</v>
      </c>
      <c r="J48" s="92">
        <f t="shared" si="2"/>
        <v>1</v>
      </c>
    </row>
    <row r="49" spans="2:10">
      <c r="B49" s="7" t="s">
        <v>123</v>
      </c>
      <c r="C49" s="1">
        <v>6</v>
      </c>
      <c r="D49" s="1">
        <v>9</v>
      </c>
      <c r="E49" s="10">
        <v>1000000</v>
      </c>
      <c r="F49" s="25">
        <v>1160848</v>
      </c>
      <c r="G49" s="25">
        <v>32268145</v>
      </c>
      <c r="H49" s="25">
        <v>13339687</v>
      </c>
      <c r="I49" s="91">
        <f t="shared" si="1"/>
        <v>-0.96402495402199295</v>
      </c>
      <c r="J49" s="92">
        <f t="shared" si="2"/>
        <v>3</v>
      </c>
    </row>
    <row r="50" spans="2:10">
      <c r="B50" s="7" t="s">
        <v>68</v>
      </c>
      <c r="C50" s="1">
        <v>9</v>
      </c>
      <c r="D50" s="1">
        <v>2</v>
      </c>
      <c r="E50" s="10">
        <v>0</v>
      </c>
      <c r="F50" s="25">
        <v>0</v>
      </c>
      <c r="G50" s="25">
        <v>21224611</v>
      </c>
      <c r="H50" s="25">
        <v>62562457</v>
      </c>
      <c r="I50" s="91">
        <f t="shared" si="1"/>
        <v>-1</v>
      </c>
      <c r="J50" s="92">
        <f t="shared" si="2"/>
        <v>2</v>
      </c>
    </row>
    <row r="51" spans="2:10">
      <c r="B51" s="7" t="s">
        <v>148</v>
      </c>
      <c r="C51" s="1">
        <v>8</v>
      </c>
      <c r="D51" s="1">
        <v>9</v>
      </c>
      <c r="E51" s="25">
        <v>0</v>
      </c>
      <c r="F51" s="25">
        <v>0</v>
      </c>
      <c r="G51" s="25">
        <v>85434615</v>
      </c>
      <c r="H51" s="25">
        <v>79508333</v>
      </c>
      <c r="I51" s="91">
        <f t="shared" si="1"/>
        <v>-1</v>
      </c>
      <c r="J51" s="92">
        <f t="shared" si="2"/>
        <v>2</v>
      </c>
    </row>
    <row r="52" spans="2:10">
      <c r="B52" s="7" t="s">
        <v>102</v>
      </c>
      <c r="C52" s="1">
        <v>8</v>
      </c>
      <c r="D52" s="1">
        <v>7</v>
      </c>
      <c r="E52" s="25">
        <v>90000000</v>
      </c>
      <c r="F52" s="25">
        <v>23888885</v>
      </c>
      <c r="G52" s="25">
        <v>68725539</v>
      </c>
      <c r="H52" s="25">
        <v>78613526</v>
      </c>
      <c r="I52" s="91">
        <f t="shared" si="1"/>
        <v>-0.65240163485658509</v>
      </c>
      <c r="J52" s="92">
        <f t="shared" si="2"/>
        <v>1</v>
      </c>
    </row>
    <row r="53" spans="2:10">
      <c r="B53" s="7" t="s">
        <v>81</v>
      </c>
      <c r="C53" s="1">
        <v>6</v>
      </c>
      <c r="D53" s="7">
        <v>8</v>
      </c>
      <c r="E53" s="25">
        <v>10000000</v>
      </c>
      <c r="F53" s="25">
        <v>23464528</v>
      </c>
      <c r="G53" s="25">
        <v>904543</v>
      </c>
      <c r="H53" s="25">
        <v>0</v>
      </c>
      <c r="I53" s="91">
        <f t="shared" si="1"/>
        <v>24.940754613102971</v>
      </c>
      <c r="J53" s="92">
        <f t="shared" si="2"/>
        <v>3</v>
      </c>
    </row>
    <row r="54" spans="2:10">
      <c r="B54" s="7" t="s">
        <v>61</v>
      </c>
      <c r="C54" s="1">
        <v>3</v>
      </c>
      <c r="D54" s="1">
        <v>8</v>
      </c>
      <c r="E54" s="25">
        <v>0</v>
      </c>
      <c r="F54" s="25">
        <v>0</v>
      </c>
      <c r="G54" s="25">
        <v>66204884</v>
      </c>
      <c r="H54" s="25">
        <v>27801447</v>
      </c>
      <c r="I54" s="91">
        <f t="shared" si="1"/>
        <v>-1</v>
      </c>
      <c r="J54" s="92">
        <f t="shared" si="2"/>
        <v>2</v>
      </c>
    </row>
    <row r="55" spans="2:10">
      <c r="B55" s="7" t="s">
        <v>98</v>
      </c>
      <c r="C55" s="1">
        <v>6</v>
      </c>
      <c r="D55" s="1">
        <v>5</v>
      </c>
      <c r="E55" s="25">
        <v>0</v>
      </c>
      <c r="F55" s="25">
        <v>0</v>
      </c>
      <c r="G55" s="25">
        <v>30987169</v>
      </c>
      <c r="H55" s="25">
        <v>7339680</v>
      </c>
      <c r="I55" s="91">
        <f t="shared" si="1"/>
        <v>-1</v>
      </c>
      <c r="J55" s="92">
        <f t="shared" si="2"/>
        <v>2</v>
      </c>
    </row>
    <row r="56" spans="2:10">
      <c r="B56" s="7" t="s">
        <v>82</v>
      </c>
      <c r="C56" s="1">
        <v>6</v>
      </c>
      <c r="D56" s="1">
        <v>7</v>
      </c>
      <c r="E56" s="25">
        <v>10000000</v>
      </c>
      <c r="F56" s="25">
        <v>22390348</v>
      </c>
      <c r="G56" s="25">
        <v>24476166</v>
      </c>
      <c r="H56" s="25">
        <v>0</v>
      </c>
      <c r="I56" s="91">
        <f t="shared" si="1"/>
        <v>-8.5218330354517119E-2</v>
      </c>
      <c r="J56" s="92">
        <f t="shared" si="2"/>
        <v>3</v>
      </c>
    </row>
    <row r="57" spans="2:10">
      <c r="B57" s="7" t="s">
        <v>65</v>
      </c>
      <c r="C57" s="1">
        <v>8</v>
      </c>
      <c r="D57" s="1">
        <v>10</v>
      </c>
      <c r="E57" s="25">
        <v>20000000</v>
      </c>
      <c r="F57" s="25">
        <v>31670482</v>
      </c>
      <c r="G57" s="25">
        <v>15619630</v>
      </c>
      <c r="H57" s="25">
        <v>59838390</v>
      </c>
      <c r="I57" s="91">
        <f t="shared" si="1"/>
        <v>1.0276076962130345</v>
      </c>
      <c r="J57" s="92">
        <f t="shared" si="2"/>
        <v>3</v>
      </c>
    </row>
    <row r="58" spans="2:10">
      <c r="B58" s="7" t="s">
        <v>133</v>
      </c>
      <c r="C58" s="1">
        <v>5</v>
      </c>
      <c r="D58" s="1">
        <v>5</v>
      </c>
      <c r="E58" s="25">
        <v>20000000</v>
      </c>
      <c r="F58" s="25">
        <v>81056910</v>
      </c>
      <c r="G58" s="25">
        <v>96438403</v>
      </c>
      <c r="H58" s="25">
        <v>90723423</v>
      </c>
      <c r="I58" s="91">
        <f t="shared" si="1"/>
        <v>-0.15949551756886726</v>
      </c>
      <c r="J58" s="92">
        <f t="shared" si="2"/>
        <v>3</v>
      </c>
    </row>
    <row r="59" spans="2:10">
      <c r="B59" s="7" t="s">
        <v>107</v>
      </c>
      <c r="C59" s="1">
        <v>9</v>
      </c>
      <c r="D59" s="1">
        <v>7</v>
      </c>
      <c r="E59" s="10">
        <v>0</v>
      </c>
      <c r="F59" s="25">
        <v>0</v>
      </c>
      <c r="G59" s="25">
        <v>0</v>
      </c>
      <c r="H59" s="25">
        <v>52936315</v>
      </c>
      <c r="I59" s="91" t="str">
        <f t="shared" si="1"/>
        <v/>
      </c>
      <c r="J59" s="92">
        <f t="shared" si="2"/>
        <v>2</v>
      </c>
    </row>
    <row r="60" spans="2:10">
      <c r="B60" s="7" t="s">
        <v>78</v>
      </c>
      <c r="C60" s="1">
        <v>4</v>
      </c>
      <c r="D60" s="1">
        <v>7</v>
      </c>
      <c r="E60" s="25">
        <v>30000000</v>
      </c>
      <c r="F60" s="25">
        <v>91413171</v>
      </c>
      <c r="G60" s="25">
        <v>13211402</v>
      </c>
      <c r="H60" s="25">
        <v>0</v>
      </c>
      <c r="I60" s="91">
        <f t="shared" si="1"/>
        <v>5.9192634513732907</v>
      </c>
      <c r="J60" s="92">
        <f t="shared" si="2"/>
        <v>3</v>
      </c>
    </row>
    <row r="61" spans="2:10">
      <c r="B61" s="7" t="s">
        <v>145</v>
      </c>
      <c r="C61" s="1">
        <v>4</v>
      </c>
      <c r="D61" s="1">
        <v>7</v>
      </c>
      <c r="E61" s="10">
        <v>1000000</v>
      </c>
      <c r="F61" s="25">
        <v>87347043</v>
      </c>
      <c r="G61" s="25">
        <v>50796112</v>
      </c>
      <c r="H61" s="25">
        <v>72757830</v>
      </c>
      <c r="I61" s="91">
        <f t="shared" si="1"/>
        <v>0.71956158770576772</v>
      </c>
      <c r="J61" s="92">
        <f t="shared" si="2"/>
        <v>3</v>
      </c>
    </row>
    <row r="62" spans="2:10">
      <c r="B62" s="7" t="s">
        <v>137</v>
      </c>
      <c r="C62" s="1">
        <v>9</v>
      </c>
      <c r="D62" s="1">
        <v>9</v>
      </c>
      <c r="E62" s="25">
        <v>0</v>
      </c>
      <c r="F62" s="25">
        <v>0</v>
      </c>
      <c r="G62" s="25">
        <v>38721754</v>
      </c>
      <c r="H62" s="25">
        <v>77230635</v>
      </c>
      <c r="I62" s="91">
        <f t="shared" si="1"/>
        <v>-1</v>
      </c>
      <c r="J62" s="92">
        <f t="shared" si="2"/>
        <v>2</v>
      </c>
    </row>
    <row r="63" spans="2:10">
      <c r="B63" s="7" t="s">
        <v>90</v>
      </c>
      <c r="C63" s="1">
        <v>6</v>
      </c>
      <c r="D63" s="1">
        <v>5</v>
      </c>
      <c r="E63" s="25">
        <v>10000000</v>
      </c>
      <c r="F63" s="25">
        <v>43538967</v>
      </c>
      <c r="G63" s="25">
        <v>5161300</v>
      </c>
      <c r="H63" s="25">
        <v>85417673</v>
      </c>
      <c r="I63" s="91">
        <f t="shared" si="1"/>
        <v>7.435659039389301</v>
      </c>
      <c r="J63" s="92">
        <f t="shared" si="2"/>
        <v>3</v>
      </c>
    </row>
    <row r="64" spans="2:10">
      <c r="B64" s="7" t="s">
        <v>139</v>
      </c>
      <c r="C64" s="1">
        <v>8</v>
      </c>
      <c r="D64" s="1">
        <v>10</v>
      </c>
      <c r="E64" s="10">
        <v>1000000</v>
      </c>
      <c r="F64" s="25">
        <v>95899452</v>
      </c>
      <c r="G64" s="25">
        <v>2565664</v>
      </c>
      <c r="H64" s="25">
        <v>39602953</v>
      </c>
      <c r="I64" s="91">
        <f t="shared" si="1"/>
        <v>36.378024558165059</v>
      </c>
      <c r="J64" s="92">
        <f t="shared" si="2"/>
        <v>3</v>
      </c>
    </row>
    <row r="65" spans="2:10">
      <c r="B65" s="7" t="s">
        <v>142</v>
      </c>
      <c r="C65" s="1">
        <v>6</v>
      </c>
      <c r="D65" s="1">
        <v>8</v>
      </c>
      <c r="E65" s="10">
        <v>1000000</v>
      </c>
      <c r="F65" s="25">
        <v>81347428</v>
      </c>
      <c r="G65" s="25">
        <v>10860215</v>
      </c>
      <c r="H65" s="25">
        <v>28637290</v>
      </c>
      <c r="I65" s="91">
        <f t="shared" si="1"/>
        <v>6.4904067737148852</v>
      </c>
      <c r="J65" s="92">
        <f t="shared" si="2"/>
        <v>3</v>
      </c>
    </row>
    <row r="66" spans="2:10">
      <c r="B66" s="7" t="s">
        <v>72</v>
      </c>
      <c r="C66" s="1">
        <v>7</v>
      </c>
      <c r="D66" s="1">
        <v>10</v>
      </c>
      <c r="E66" s="25">
        <v>30000000</v>
      </c>
      <c r="F66" s="25">
        <v>52442860</v>
      </c>
      <c r="G66" s="25">
        <v>2659881</v>
      </c>
      <c r="H66" s="25">
        <v>80287314</v>
      </c>
      <c r="I66" s="91">
        <f t="shared" si="1"/>
        <v>18.716242944703165</v>
      </c>
      <c r="J66" s="92">
        <f t="shared" si="2"/>
        <v>3</v>
      </c>
    </row>
    <row r="67" spans="2:10">
      <c r="B67" s="7" t="s">
        <v>138</v>
      </c>
      <c r="C67" s="1">
        <v>5</v>
      </c>
      <c r="D67" s="1">
        <v>5</v>
      </c>
      <c r="E67" s="25">
        <v>10000000</v>
      </c>
      <c r="F67" s="25">
        <v>96199053</v>
      </c>
      <c r="G67" s="25">
        <v>31746355</v>
      </c>
      <c r="H67" s="25">
        <v>80063468</v>
      </c>
      <c r="I67" s="91">
        <f t="shared" si="1"/>
        <v>2.0302393140881843</v>
      </c>
      <c r="J67" s="92">
        <f t="shared" si="2"/>
        <v>3</v>
      </c>
    </row>
    <row r="68" spans="2:10">
      <c r="B68" s="7" t="s">
        <v>85</v>
      </c>
      <c r="C68" s="1">
        <v>3</v>
      </c>
      <c r="D68" s="1">
        <v>7</v>
      </c>
      <c r="E68" s="10">
        <v>1000000</v>
      </c>
      <c r="F68" s="25">
        <v>71783742</v>
      </c>
      <c r="G68" s="25">
        <v>64667814</v>
      </c>
      <c r="H68" s="25">
        <v>70653180</v>
      </c>
      <c r="I68" s="91">
        <f t="shared" si="1"/>
        <v>0.11003817138460874</v>
      </c>
      <c r="J68" s="92">
        <f t="shared" si="2"/>
        <v>3</v>
      </c>
    </row>
    <row r="69" spans="2:10">
      <c r="B69" s="7" t="s">
        <v>70</v>
      </c>
      <c r="C69" s="1">
        <v>7</v>
      </c>
      <c r="D69" s="1">
        <v>8</v>
      </c>
      <c r="E69" s="25">
        <v>90000000</v>
      </c>
      <c r="F69" s="25">
        <v>94913746</v>
      </c>
      <c r="G69" s="25">
        <v>74083223</v>
      </c>
      <c r="H69" s="25">
        <v>31617670</v>
      </c>
      <c r="I69" s="91">
        <f t="shared" si="1"/>
        <v>0.28117733214711782</v>
      </c>
      <c r="J69" s="92">
        <f t="shared" si="2"/>
        <v>3</v>
      </c>
    </row>
    <row r="70" spans="2:10">
      <c r="B70" s="7" t="s">
        <v>71</v>
      </c>
      <c r="C70" s="1">
        <v>5</v>
      </c>
      <c r="D70" s="1">
        <v>9</v>
      </c>
      <c r="E70" s="25">
        <v>0</v>
      </c>
      <c r="F70" s="25">
        <v>0</v>
      </c>
      <c r="G70" s="25">
        <v>67753952</v>
      </c>
      <c r="H70" s="25">
        <v>77205812</v>
      </c>
      <c r="I70" s="91">
        <f t="shared" si="1"/>
        <v>-1</v>
      </c>
      <c r="J70" s="92">
        <f t="shared" si="2"/>
        <v>2</v>
      </c>
    </row>
    <row r="71" spans="2:10">
      <c r="B71" s="7" t="s">
        <v>108</v>
      </c>
      <c r="C71" s="1">
        <v>9</v>
      </c>
      <c r="D71" s="1">
        <v>6</v>
      </c>
      <c r="E71" s="25">
        <v>30000000</v>
      </c>
      <c r="F71" s="25">
        <v>33477783</v>
      </c>
      <c r="G71" s="25">
        <v>0</v>
      </c>
      <c r="H71" s="25">
        <v>27651635</v>
      </c>
      <c r="I71" s="91" t="str">
        <f t="shared" si="1"/>
        <v/>
      </c>
      <c r="J71" s="92">
        <f t="shared" si="2"/>
        <v>3</v>
      </c>
    </row>
    <row r="72" spans="2:10">
      <c r="B72" s="7" t="s">
        <v>105</v>
      </c>
      <c r="C72" s="1">
        <v>6</v>
      </c>
      <c r="D72" s="1">
        <v>9</v>
      </c>
      <c r="E72" s="25">
        <v>50000000</v>
      </c>
      <c r="F72" s="25">
        <v>2702447</v>
      </c>
      <c r="G72" s="25">
        <v>0</v>
      </c>
      <c r="H72" s="25">
        <v>44671760</v>
      </c>
      <c r="I72" s="91" t="str">
        <f t="shared" si="1"/>
        <v/>
      </c>
      <c r="J72" s="92">
        <f t="shared" si="2"/>
        <v>1</v>
      </c>
    </row>
    <row r="73" spans="2:10">
      <c r="B73" s="7" t="s">
        <v>94</v>
      </c>
      <c r="C73" s="1">
        <v>7</v>
      </c>
      <c r="D73" s="1">
        <v>8</v>
      </c>
      <c r="E73" s="25">
        <v>50000000</v>
      </c>
      <c r="F73" s="25">
        <v>70787848</v>
      </c>
      <c r="G73" s="25">
        <v>33368202</v>
      </c>
      <c r="H73" s="25">
        <v>43277527</v>
      </c>
      <c r="I73" s="91">
        <f t="shared" si="1"/>
        <v>1.1214163112534503</v>
      </c>
      <c r="J73" s="92">
        <f t="shared" si="2"/>
        <v>3</v>
      </c>
    </row>
    <row r="74" spans="2:10">
      <c r="B74" s="7" t="s">
        <v>149</v>
      </c>
      <c r="C74" s="1">
        <v>5</v>
      </c>
      <c r="D74" s="1">
        <v>5</v>
      </c>
      <c r="E74" s="25">
        <v>0</v>
      </c>
      <c r="F74" s="25">
        <v>0</v>
      </c>
      <c r="G74" s="25">
        <v>46563396</v>
      </c>
      <c r="H74" s="25">
        <v>63313535</v>
      </c>
      <c r="I74" s="91">
        <f t="shared" si="1"/>
        <v>-1</v>
      </c>
      <c r="J74" s="92">
        <f t="shared" si="2"/>
        <v>2</v>
      </c>
    </row>
    <row r="75" spans="2:10">
      <c r="B75" s="7" t="s">
        <v>80</v>
      </c>
      <c r="C75" s="1">
        <v>4</v>
      </c>
      <c r="D75" s="1">
        <v>6</v>
      </c>
      <c r="E75" s="25">
        <v>20000000</v>
      </c>
      <c r="F75" s="25">
        <v>40064620</v>
      </c>
      <c r="G75" s="25">
        <v>98137438</v>
      </c>
      <c r="H75" s="25">
        <v>0</v>
      </c>
      <c r="I75" s="91">
        <f t="shared" si="1"/>
        <v>-0.59174988855934874</v>
      </c>
      <c r="J75" s="92">
        <f t="shared" si="2"/>
        <v>3</v>
      </c>
    </row>
    <row r="76" spans="2:10">
      <c r="B76" s="7" t="s">
        <v>106</v>
      </c>
      <c r="C76" s="1">
        <v>7</v>
      </c>
      <c r="D76" s="1">
        <v>6</v>
      </c>
      <c r="E76" s="25">
        <v>30000000</v>
      </c>
      <c r="F76" s="25">
        <v>45289360</v>
      </c>
      <c r="G76" s="25">
        <v>0</v>
      </c>
      <c r="H76" s="25">
        <v>46980526</v>
      </c>
      <c r="I76" s="91" t="str">
        <f t="shared" si="1"/>
        <v/>
      </c>
      <c r="J76" s="92">
        <f t="shared" si="2"/>
        <v>3</v>
      </c>
    </row>
    <row r="77" spans="2:10">
      <c r="B77" s="7" t="s">
        <v>131</v>
      </c>
      <c r="C77" s="1">
        <v>3</v>
      </c>
      <c r="D77" s="1">
        <v>5</v>
      </c>
      <c r="E77" s="25">
        <v>30000000</v>
      </c>
      <c r="F77" s="25">
        <v>34397393</v>
      </c>
      <c r="G77" s="25">
        <v>72192037</v>
      </c>
      <c r="H77" s="25">
        <v>21247716</v>
      </c>
      <c r="I77" s="91">
        <f t="shared" si="1"/>
        <v>-0.5235292640378052</v>
      </c>
      <c r="J77" s="92">
        <f t="shared" si="2"/>
        <v>3</v>
      </c>
    </row>
    <row r="78" spans="2:10">
      <c r="B78" s="7" t="s">
        <v>69</v>
      </c>
      <c r="C78" s="1">
        <v>3</v>
      </c>
      <c r="D78" s="1">
        <v>9</v>
      </c>
      <c r="E78" s="25">
        <v>0</v>
      </c>
      <c r="F78" s="25">
        <v>0</v>
      </c>
      <c r="G78" s="25">
        <v>69870077</v>
      </c>
      <c r="H78" s="25">
        <v>98441580</v>
      </c>
      <c r="I78" s="91">
        <f t="shared" si="1"/>
        <v>-1</v>
      </c>
      <c r="J78" s="92">
        <f t="shared" si="2"/>
        <v>2</v>
      </c>
    </row>
    <row r="79" spans="2:10">
      <c r="B79" s="7" t="s">
        <v>151</v>
      </c>
      <c r="C79" s="1">
        <v>7</v>
      </c>
      <c r="D79" s="1">
        <v>6</v>
      </c>
      <c r="E79" s="10">
        <v>1000000</v>
      </c>
      <c r="F79" s="25">
        <v>34126405</v>
      </c>
      <c r="G79" s="25">
        <v>88265167</v>
      </c>
      <c r="H79" s="25">
        <v>56002928</v>
      </c>
      <c r="I79" s="91">
        <f t="shared" si="1"/>
        <v>-0.61336497556278347</v>
      </c>
      <c r="J79" s="92">
        <f t="shared" si="2"/>
        <v>3</v>
      </c>
    </row>
    <row r="80" spans="2:10">
      <c r="B80" s="7" t="s">
        <v>140</v>
      </c>
      <c r="C80" s="1">
        <v>5</v>
      </c>
      <c r="D80" s="1">
        <v>10</v>
      </c>
      <c r="E80" s="10">
        <v>1000000</v>
      </c>
      <c r="F80" s="25">
        <v>53008255</v>
      </c>
      <c r="G80" s="25">
        <v>46917910</v>
      </c>
      <c r="H80" s="25">
        <v>47557281</v>
      </c>
      <c r="I80" s="91">
        <f t="shared" si="1"/>
        <v>0.12980853153944838</v>
      </c>
      <c r="J80" s="92">
        <f t="shared" si="2"/>
        <v>3</v>
      </c>
    </row>
    <row r="81" spans="2:10">
      <c r="B81" s="7" t="s">
        <v>112</v>
      </c>
      <c r="C81" s="1">
        <v>9</v>
      </c>
      <c r="D81" s="1">
        <v>9</v>
      </c>
      <c r="E81" s="25">
        <v>0</v>
      </c>
      <c r="F81" s="25">
        <v>0</v>
      </c>
      <c r="G81" s="25">
        <v>0</v>
      </c>
      <c r="H81" s="25">
        <v>22675260</v>
      </c>
      <c r="I81" s="91" t="str">
        <f t="shared" si="1"/>
        <v/>
      </c>
      <c r="J81" s="92">
        <f t="shared" si="2"/>
        <v>2</v>
      </c>
    </row>
    <row r="82" spans="2:10">
      <c r="B82" s="7" t="s">
        <v>100</v>
      </c>
      <c r="C82" s="1">
        <v>4</v>
      </c>
      <c r="D82" s="1">
        <v>5</v>
      </c>
      <c r="E82" s="25">
        <v>100000000</v>
      </c>
      <c r="F82" s="25">
        <v>94688720</v>
      </c>
      <c r="G82" s="25">
        <v>86323763</v>
      </c>
      <c r="H82" s="25">
        <v>20929788</v>
      </c>
      <c r="I82" s="91">
        <f t="shared" si="1"/>
        <v>9.6902135742159431E-2</v>
      </c>
      <c r="J82" s="92">
        <f t="shared" si="2"/>
        <v>1</v>
      </c>
    </row>
    <row r="83" spans="2:10">
      <c r="B83" s="7" t="s">
        <v>60</v>
      </c>
      <c r="C83" s="1">
        <v>5</v>
      </c>
      <c r="D83" s="1">
        <v>8</v>
      </c>
      <c r="E83" s="25">
        <v>0</v>
      </c>
      <c r="F83" s="25">
        <v>0</v>
      </c>
      <c r="G83" s="25">
        <v>96750826</v>
      </c>
      <c r="H83" s="25">
        <v>31435769</v>
      </c>
      <c r="I83" s="91">
        <f t="shared" si="1"/>
        <v>-1</v>
      </c>
      <c r="J83" s="92">
        <f t="shared" si="2"/>
        <v>2</v>
      </c>
    </row>
    <row r="84" spans="2:10">
      <c r="B84" s="7" t="s">
        <v>117</v>
      </c>
      <c r="C84" s="1">
        <v>3</v>
      </c>
      <c r="D84" s="1">
        <v>10</v>
      </c>
      <c r="E84" s="25">
        <v>10000000</v>
      </c>
      <c r="F84" s="25">
        <v>89686683</v>
      </c>
      <c r="G84" s="25">
        <v>62448793</v>
      </c>
      <c r="H84" s="25">
        <v>26812600</v>
      </c>
      <c r="I84" s="91">
        <f t="shared" si="1"/>
        <v>0.43616359406658189</v>
      </c>
      <c r="J84" s="92">
        <f t="shared" si="2"/>
        <v>3</v>
      </c>
    </row>
    <row r="85" spans="2:10">
      <c r="B85" s="7" t="s">
        <v>103</v>
      </c>
      <c r="C85" s="1">
        <v>3</v>
      </c>
      <c r="D85" s="1">
        <v>10</v>
      </c>
      <c r="E85" s="25">
        <v>30000000</v>
      </c>
      <c r="F85" s="25">
        <v>32890743</v>
      </c>
      <c r="G85" s="25">
        <v>0</v>
      </c>
      <c r="H85" s="25">
        <v>39864620</v>
      </c>
      <c r="I85" s="91" t="str">
        <f t="shared" si="1"/>
        <v/>
      </c>
      <c r="J85" s="92">
        <f t="shared" si="2"/>
        <v>3</v>
      </c>
    </row>
    <row r="86" spans="2:10">
      <c r="B86" s="7" t="s">
        <v>143</v>
      </c>
      <c r="C86" s="1">
        <v>5</v>
      </c>
      <c r="D86" s="1">
        <v>10</v>
      </c>
      <c r="E86" s="25">
        <v>10000000</v>
      </c>
      <c r="F86" s="25">
        <v>32370896</v>
      </c>
      <c r="G86" s="25">
        <v>96066942</v>
      </c>
      <c r="H86" s="25">
        <v>3767736</v>
      </c>
      <c r="I86" s="91">
        <f t="shared" si="1"/>
        <v>-0.66303813438758152</v>
      </c>
      <c r="J86" s="92">
        <f t="shared" si="2"/>
        <v>3</v>
      </c>
    </row>
    <row r="87" spans="2:10">
      <c r="B87" s="7" t="s">
        <v>152</v>
      </c>
      <c r="C87" s="1">
        <v>7</v>
      </c>
      <c r="D87" s="1">
        <v>5</v>
      </c>
      <c r="E87" s="25">
        <v>0</v>
      </c>
      <c r="F87" s="25">
        <v>0</v>
      </c>
      <c r="G87" s="25">
        <v>24514428</v>
      </c>
      <c r="H87" s="25">
        <v>27890231</v>
      </c>
      <c r="I87" s="91">
        <f t="shared" si="1"/>
        <v>-1</v>
      </c>
      <c r="J87" s="92">
        <f t="shared" si="2"/>
        <v>2</v>
      </c>
    </row>
    <row r="88" spans="2:10">
      <c r="B88" s="7" t="s">
        <v>144</v>
      </c>
      <c r="C88" s="1">
        <v>7</v>
      </c>
      <c r="D88" s="1">
        <v>7</v>
      </c>
      <c r="E88" s="25">
        <v>10000000</v>
      </c>
      <c r="F88" s="25">
        <v>31953589</v>
      </c>
      <c r="G88" s="25">
        <v>40068224</v>
      </c>
      <c r="H88" s="25">
        <v>80951038</v>
      </c>
      <c r="I88" s="91">
        <f t="shared" si="1"/>
        <v>-0.20252045611005867</v>
      </c>
      <c r="J88" s="92">
        <f t="shared" si="2"/>
        <v>3</v>
      </c>
    </row>
    <row r="89" spans="2:10">
      <c r="B89" s="7" t="s">
        <v>132</v>
      </c>
      <c r="C89" s="1">
        <v>5</v>
      </c>
      <c r="D89" s="1">
        <v>5</v>
      </c>
      <c r="E89" s="25">
        <v>50000000</v>
      </c>
      <c r="F89" s="25">
        <v>78205651</v>
      </c>
      <c r="G89" s="25">
        <v>62381180</v>
      </c>
      <c r="H89" s="25">
        <v>6508585</v>
      </c>
      <c r="I89" s="91">
        <f t="shared" ref="I89:I123" si="3">IFERROR((F89-G89)/G89,"")</f>
        <v>0.25367380033529341</v>
      </c>
      <c r="J89" s="92">
        <f t="shared" ref="J89:J123" si="4">IF(F89&gt;E89,3,IF(F89=E89,2,1))</f>
        <v>3</v>
      </c>
    </row>
    <row r="90" spans="2:10">
      <c r="B90" s="7" t="s">
        <v>73</v>
      </c>
      <c r="C90" s="1">
        <v>7</v>
      </c>
      <c r="D90" s="1">
        <v>4</v>
      </c>
      <c r="E90" s="25">
        <v>0</v>
      </c>
      <c r="F90" s="25">
        <v>0</v>
      </c>
      <c r="G90" s="25">
        <v>34584522</v>
      </c>
      <c r="H90" s="25">
        <v>0</v>
      </c>
      <c r="I90" s="91">
        <f t="shared" si="3"/>
        <v>-1</v>
      </c>
      <c r="J90" s="92">
        <f t="shared" si="4"/>
        <v>2</v>
      </c>
    </row>
    <row r="91" spans="2:10">
      <c r="B91" s="7" t="s">
        <v>101</v>
      </c>
      <c r="C91" s="1">
        <v>8</v>
      </c>
      <c r="D91" s="1">
        <v>7</v>
      </c>
      <c r="E91" s="25">
        <v>0</v>
      </c>
      <c r="F91" s="25">
        <v>0</v>
      </c>
      <c r="G91" s="25">
        <v>76942676</v>
      </c>
      <c r="H91" s="25">
        <v>74216691</v>
      </c>
      <c r="I91" s="91">
        <f t="shared" si="3"/>
        <v>-1</v>
      </c>
      <c r="J91" s="92">
        <f t="shared" si="4"/>
        <v>2</v>
      </c>
    </row>
    <row r="92" spans="2:10">
      <c r="B92" s="7" t="s">
        <v>134</v>
      </c>
      <c r="C92" s="1">
        <v>3</v>
      </c>
      <c r="D92" s="1">
        <v>9</v>
      </c>
      <c r="E92" s="25">
        <v>5000000</v>
      </c>
      <c r="F92" s="25">
        <v>70270294</v>
      </c>
      <c r="G92" s="25">
        <v>19588762</v>
      </c>
      <c r="H92" s="25">
        <v>78634577</v>
      </c>
      <c r="I92" s="91">
        <f t="shared" si="3"/>
        <v>2.5872759085030488</v>
      </c>
      <c r="J92" s="92">
        <f t="shared" si="4"/>
        <v>3</v>
      </c>
    </row>
    <row r="93" spans="2:10">
      <c r="B93" s="7" t="s">
        <v>125</v>
      </c>
      <c r="C93" s="1">
        <v>8</v>
      </c>
      <c r="D93" s="1">
        <v>5</v>
      </c>
      <c r="E93" s="25">
        <v>0</v>
      </c>
      <c r="F93" s="25">
        <v>0</v>
      </c>
      <c r="G93" s="25">
        <v>85955846</v>
      </c>
      <c r="H93" s="25">
        <v>25891596</v>
      </c>
      <c r="I93" s="91">
        <f t="shared" si="3"/>
        <v>-1</v>
      </c>
      <c r="J93" s="92">
        <f t="shared" si="4"/>
        <v>2</v>
      </c>
    </row>
    <row r="94" spans="2:10">
      <c r="B94" s="7" t="s">
        <v>95</v>
      </c>
      <c r="C94" s="1">
        <v>5</v>
      </c>
      <c r="D94" s="1">
        <v>10</v>
      </c>
      <c r="E94" s="25">
        <v>20000000</v>
      </c>
      <c r="F94" s="25">
        <v>62745331</v>
      </c>
      <c r="G94" s="25">
        <v>39843357</v>
      </c>
      <c r="H94" s="25">
        <v>64840967</v>
      </c>
      <c r="I94" s="91">
        <f t="shared" si="3"/>
        <v>0.57480031112840213</v>
      </c>
      <c r="J94" s="92">
        <f t="shared" si="4"/>
        <v>3</v>
      </c>
    </row>
    <row r="95" spans="2:10">
      <c r="B95" s="7" t="s">
        <v>135</v>
      </c>
      <c r="C95" s="1">
        <v>6</v>
      </c>
      <c r="D95" s="1">
        <v>7</v>
      </c>
      <c r="E95" s="25">
        <v>0</v>
      </c>
      <c r="F95" s="25">
        <v>0</v>
      </c>
      <c r="G95" s="25">
        <v>82583322</v>
      </c>
      <c r="H95" s="25">
        <v>809058</v>
      </c>
      <c r="I95" s="91">
        <f t="shared" si="3"/>
        <v>-1</v>
      </c>
      <c r="J95" s="92">
        <f t="shared" si="4"/>
        <v>2</v>
      </c>
    </row>
    <row r="96" spans="2:10">
      <c r="B96" s="7" t="s">
        <v>76</v>
      </c>
      <c r="C96" s="1">
        <v>3</v>
      </c>
      <c r="D96" s="1">
        <v>6</v>
      </c>
      <c r="E96" s="25">
        <v>10000000</v>
      </c>
      <c r="F96" s="25">
        <v>59890317</v>
      </c>
      <c r="G96" s="25">
        <v>42451842</v>
      </c>
      <c r="H96" s="25">
        <v>0</v>
      </c>
      <c r="I96" s="91">
        <f t="shared" si="3"/>
        <v>0.41078252858851211</v>
      </c>
      <c r="J96" s="92">
        <f t="shared" si="4"/>
        <v>3</v>
      </c>
    </row>
    <row r="97" spans="2:10">
      <c r="B97" s="7" t="s">
        <v>156</v>
      </c>
      <c r="C97" s="1">
        <v>8</v>
      </c>
      <c r="D97" s="1">
        <v>6</v>
      </c>
      <c r="E97" s="25">
        <v>10000000</v>
      </c>
      <c r="F97" s="25">
        <v>97449662</v>
      </c>
      <c r="G97" s="25">
        <v>49624160</v>
      </c>
      <c r="H97" s="25">
        <v>17854677</v>
      </c>
      <c r="I97" s="91">
        <f t="shared" si="3"/>
        <v>0.96375438899116883</v>
      </c>
      <c r="J97" s="92">
        <f t="shared" si="4"/>
        <v>3</v>
      </c>
    </row>
    <row r="98" spans="2:10">
      <c r="B98" s="7" t="s">
        <v>153</v>
      </c>
      <c r="C98" s="1">
        <v>5</v>
      </c>
      <c r="D98" s="1">
        <v>10</v>
      </c>
      <c r="E98" s="25">
        <v>0</v>
      </c>
      <c r="F98" s="25">
        <v>0</v>
      </c>
      <c r="G98" s="25">
        <v>44422091</v>
      </c>
      <c r="H98" s="25">
        <v>8898260</v>
      </c>
      <c r="I98" s="91">
        <f t="shared" si="3"/>
        <v>-1</v>
      </c>
      <c r="J98" s="92">
        <f t="shared" si="4"/>
        <v>2</v>
      </c>
    </row>
    <row r="99" spans="2:10">
      <c r="B99" s="7" t="s">
        <v>113</v>
      </c>
      <c r="C99" s="1">
        <v>8</v>
      </c>
      <c r="D99" s="1">
        <v>7</v>
      </c>
      <c r="E99" s="25">
        <v>0</v>
      </c>
      <c r="F99" s="25">
        <v>0</v>
      </c>
      <c r="G99" s="25">
        <v>0</v>
      </c>
      <c r="H99" s="25">
        <v>63436099</v>
      </c>
      <c r="I99" s="91" t="str">
        <f t="shared" si="3"/>
        <v/>
      </c>
      <c r="J99" s="92">
        <f t="shared" si="4"/>
        <v>2</v>
      </c>
    </row>
    <row r="100" spans="2:10">
      <c r="B100" s="7" t="s">
        <v>62</v>
      </c>
      <c r="C100" s="1">
        <v>4</v>
      </c>
      <c r="D100" s="1">
        <v>9</v>
      </c>
      <c r="E100" s="25">
        <v>10000000</v>
      </c>
      <c r="F100" s="25">
        <v>99989764</v>
      </c>
      <c r="G100" s="25">
        <v>8030175</v>
      </c>
      <c r="H100" s="25">
        <v>37676206</v>
      </c>
      <c r="I100" s="91">
        <f t="shared" si="3"/>
        <v>11.45175404022951</v>
      </c>
      <c r="J100" s="92">
        <f t="shared" si="4"/>
        <v>3</v>
      </c>
    </row>
    <row r="101" spans="2:10">
      <c r="B101" s="7" t="s">
        <v>118</v>
      </c>
      <c r="C101" s="1">
        <v>9</v>
      </c>
      <c r="D101" s="1">
        <v>5</v>
      </c>
      <c r="E101" s="25">
        <v>0</v>
      </c>
      <c r="F101" s="25">
        <v>0</v>
      </c>
      <c r="G101" s="25">
        <v>12862402</v>
      </c>
      <c r="H101" s="25">
        <v>68922404</v>
      </c>
      <c r="I101" s="91">
        <f t="shared" si="3"/>
        <v>-1</v>
      </c>
      <c r="J101" s="92">
        <f t="shared" si="4"/>
        <v>2</v>
      </c>
    </row>
    <row r="102" spans="2:10">
      <c r="B102" s="7" t="s">
        <v>91</v>
      </c>
      <c r="C102" s="1">
        <v>6</v>
      </c>
      <c r="D102" s="1">
        <v>9</v>
      </c>
      <c r="E102" s="25">
        <v>0</v>
      </c>
      <c r="F102" s="25">
        <v>0</v>
      </c>
      <c r="G102" s="25">
        <v>46914257</v>
      </c>
      <c r="H102" s="25">
        <v>43734508</v>
      </c>
      <c r="I102" s="91">
        <f t="shared" si="3"/>
        <v>-1</v>
      </c>
      <c r="J102" s="92">
        <f t="shared" si="4"/>
        <v>2</v>
      </c>
    </row>
    <row r="103" spans="2:10">
      <c r="B103" s="7" t="s">
        <v>77</v>
      </c>
      <c r="C103" s="1">
        <v>3</v>
      </c>
      <c r="D103" s="1">
        <v>10</v>
      </c>
      <c r="E103" s="10">
        <v>0</v>
      </c>
      <c r="F103" s="25">
        <v>0</v>
      </c>
      <c r="G103" s="25">
        <v>95212463</v>
      </c>
      <c r="H103" s="25">
        <v>0</v>
      </c>
      <c r="I103" s="91">
        <f t="shared" si="3"/>
        <v>-1</v>
      </c>
      <c r="J103" s="92">
        <f t="shared" si="4"/>
        <v>2</v>
      </c>
    </row>
    <row r="104" spans="2:10">
      <c r="B104" s="7" t="s">
        <v>126</v>
      </c>
      <c r="C104" s="1">
        <v>3</v>
      </c>
      <c r="D104" s="1">
        <v>9</v>
      </c>
      <c r="E104" s="25">
        <v>5000000</v>
      </c>
      <c r="F104" s="25">
        <v>32915397</v>
      </c>
      <c r="G104" s="25">
        <v>74493461</v>
      </c>
      <c r="H104" s="25">
        <v>151779</v>
      </c>
      <c r="I104" s="91">
        <f t="shared" si="3"/>
        <v>-0.55814380808538344</v>
      </c>
      <c r="J104" s="92">
        <f t="shared" si="4"/>
        <v>3</v>
      </c>
    </row>
    <row r="105" spans="2:10">
      <c r="B105" s="7" t="s">
        <v>75</v>
      </c>
      <c r="C105" s="1">
        <v>7</v>
      </c>
      <c r="D105" s="1">
        <v>7</v>
      </c>
      <c r="E105" s="25">
        <v>0</v>
      </c>
      <c r="F105" s="25">
        <v>0</v>
      </c>
      <c r="G105" s="25">
        <v>43223505</v>
      </c>
      <c r="H105" s="25">
        <v>0</v>
      </c>
      <c r="I105" s="91">
        <f t="shared" si="3"/>
        <v>-1</v>
      </c>
      <c r="J105" s="92">
        <f t="shared" si="4"/>
        <v>2</v>
      </c>
    </row>
    <row r="106" spans="2:10">
      <c r="B106" s="7" t="s">
        <v>119</v>
      </c>
      <c r="C106" s="1">
        <v>3</v>
      </c>
      <c r="D106" s="1">
        <v>10</v>
      </c>
      <c r="E106" s="25">
        <v>0</v>
      </c>
      <c r="F106" s="25">
        <v>0</v>
      </c>
      <c r="G106" s="25">
        <v>14141858</v>
      </c>
      <c r="H106" s="25">
        <v>87162317</v>
      </c>
      <c r="I106" s="91">
        <f t="shared" si="3"/>
        <v>-1</v>
      </c>
      <c r="J106" s="92">
        <f t="shared" si="4"/>
        <v>2</v>
      </c>
    </row>
    <row r="107" spans="2:10">
      <c r="B107" s="7" t="s">
        <v>79</v>
      </c>
      <c r="C107" s="1">
        <v>7</v>
      </c>
      <c r="D107" s="1">
        <v>7</v>
      </c>
      <c r="E107" s="25">
        <v>0</v>
      </c>
      <c r="F107" s="25">
        <v>0</v>
      </c>
      <c r="G107" s="25">
        <v>29525162</v>
      </c>
      <c r="H107" s="25">
        <v>0</v>
      </c>
      <c r="I107" s="91">
        <f t="shared" si="3"/>
        <v>-1</v>
      </c>
      <c r="J107" s="92">
        <f t="shared" si="4"/>
        <v>2</v>
      </c>
    </row>
    <row r="108" spans="2:10">
      <c r="B108" s="7" t="s">
        <v>58</v>
      </c>
      <c r="C108" s="1">
        <v>9</v>
      </c>
      <c r="D108" s="1">
        <v>4</v>
      </c>
      <c r="E108" s="25">
        <v>0</v>
      </c>
      <c r="F108" s="25">
        <v>0</v>
      </c>
      <c r="G108" s="25">
        <v>29366791</v>
      </c>
      <c r="H108" s="25">
        <v>89805774</v>
      </c>
      <c r="I108" s="91">
        <f t="shared" si="3"/>
        <v>-1</v>
      </c>
      <c r="J108" s="92">
        <f t="shared" si="4"/>
        <v>2</v>
      </c>
    </row>
    <row r="109" spans="2:10">
      <c r="B109" s="7" t="s">
        <v>141</v>
      </c>
      <c r="C109" s="1">
        <v>3</v>
      </c>
      <c r="D109" s="1">
        <v>5</v>
      </c>
      <c r="E109" s="25">
        <v>0</v>
      </c>
      <c r="F109" s="25">
        <v>0</v>
      </c>
      <c r="G109" s="25">
        <v>73195518</v>
      </c>
      <c r="H109" s="25">
        <v>10695678</v>
      </c>
      <c r="I109" s="91">
        <f t="shared" si="3"/>
        <v>-1</v>
      </c>
      <c r="J109" s="92">
        <f t="shared" si="4"/>
        <v>2</v>
      </c>
    </row>
    <row r="110" spans="2:10">
      <c r="B110" s="7" t="s">
        <v>154</v>
      </c>
      <c r="C110" s="1">
        <v>8</v>
      </c>
      <c r="D110" s="1">
        <v>6</v>
      </c>
      <c r="E110" s="25">
        <v>0</v>
      </c>
      <c r="F110" s="25">
        <v>0</v>
      </c>
      <c r="G110" s="25">
        <v>1432950</v>
      </c>
      <c r="H110" s="25">
        <v>29672451</v>
      </c>
      <c r="I110" s="91">
        <f t="shared" si="3"/>
        <v>-1</v>
      </c>
      <c r="J110" s="92">
        <f t="shared" si="4"/>
        <v>2</v>
      </c>
    </row>
    <row r="111" spans="2:10">
      <c r="B111" s="7" t="s">
        <v>114</v>
      </c>
      <c r="C111" s="1">
        <v>7</v>
      </c>
      <c r="D111" s="1">
        <v>7</v>
      </c>
      <c r="E111" s="10">
        <v>1000000</v>
      </c>
      <c r="F111" s="25">
        <v>77159264</v>
      </c>
      <c r="G111" s="25">
        <v>0</v>
      </c>
      <c r="H111" s="25">
        <v>97234303</v>
      </c>
      <c r="I111" s="91" t="str">
        <f t="shared" si="3"/>
        <v/>
      </c>
      <c r="J111" s="92">
        <f t="shared" si="4"/>
        <v>3</v>
      </c>
    </row>
    <row r="112" spans="2:10">
      <c r="B112" s="7" t="s">
        <v>87</v>
      </c>
      <c r="C112" s="1">
        <v>3</v>
      </c>
      <c r="D112" s="1">
        <v>10</v>
      </c>
      <c r="E112" s="25">
        <v>100000000</v>
      </c>
      <c r="F112" s="25">
        <v>12451199</v>
      </c>
      <c r="G112" s="25">
        <v>74231711</v>
      </c>
      <c r="H112" s="25">
        <v>42951226</v>
      </c>
      <c r="I112" s="91">
        <f t="shared" si="3"/>
        <v>-0.832265768466525</v>
      </c>
      <c r="J112" s="92">
        <f t="shared" si="4"/>
        <v>1</v>
      </c>
    </row>
    <row r="113" spans="2:10">
      <c r="B113" s="7" t="s">
        <v>64</v>
      </c>
      <c r="C113" s="1">
        <v>6</v>
      </c>
      <c r="D113" s="1">
        <v>9</v>
      </c>
      <c r="E113" s="25">
        <v>90000000</v>
      </c>
      <c r="F113" s="25">
        <v>13287929</v>
      </c>
      <c r="G113" s="25">
        <v>27090183</v>
      </c>
      <c r="H113" s="25">
        <v>79518711</v>
      </c>
      <c r="I113" s="91">
        <f t="shared" si="3"/>
        <v>-0.50949282993031086</v>
      </c>
      <c r="J113" s="92">
        <f t="shared" si="4"/>
        <v>1</v>
      </c>
    </row>
    <row r="114" spans="2:10">
      <c r="B114" s="7" t="s">
        <v>128</v>
      </c>
      <c r="C114" s="1">
        <v>8</v>
      </c>
      <c r="D114" s="1">
        <v>5</v>
      </c>
      <c r="E114" s="10">
        <v>0</v>
      </c>
      <c r="F114" s="25">
        <v>0</v>
      </c>
      <c r="G114" s="25">
        <v>20898506</v>
      </c>
      <c r="H114" s="25">
        <v>24525645</v>
      </c>
      <c r="I114" s="91">
        <f t="shared" si="3"/>
        <v>-1</v>
      </c>
      <c r="J114" s="92">
        <f t="shared" si="4"/>
        <v>2</v>
      </c>
    </row>
    <row r="115" spans="2:10">
      <c r="B115" s="7" t="s">
        <v>130</v>
      </c>
      <c r="C115" s="1">
        <v>3</v>
      </c>
      <c r="D115" s="1">
        <v>7</v>
      </c>
      <c r="E115" s="25">
        <v>5000000</v>
      </c>
      <c r="F115" s="25">
        <v>37959268</v>
      </c>
      <c r="G115" s="25">
        <v>69132389</v>
      </c>
      <c r="H115" s="25">
        <v>99564796</v>
      </c>
      <c r="I115" s="91">
        <f t="shared" si="3"/>
        <v>-0.45091919216042137</v>
      </c>
      <c r="J115" s="92">
        <f t="shared" si="4"/>
        <v>3</v>
      </c>
    </row>
    <row r="116" spans="2:10">
      <c r="B116" s="7" t="s">
        <v>121</v>
      </c>
      <c r="C116" s="1">
        <v>6</v>
      </c>
      <c r="D116" s="1">
        <v>6</v>
      </c>
      <c r="E116" s="25">
        <v>0</v>
      </c>
      <c r="F116" s="25">
        <v>0</v>
      </c>
      <c r="G116" s="25">
        <v>26450622</v>
      </c>
      <c r="H116" s="25">
        <v>4227264</v>
      </c>
      <c r="I116" s="91">
        <f t="shared" si="3"/>
        <v>-1</v>
      </c>
      <c r="J116" s="92">
        <f t="shared" si="4"/>
        <v>2</v>
      </c>
    </row>
    <row r="117" spans="2:10">
      <c r="B117" s="7" t="s">
        <v>109</v>
      </c>
      <c r="C117" s="1">
        <v>7</v>
      </c>
      <c r="D117" s="1">
        <v>5</v>
      </c>
      <c r="E117" s="25">
        <v>0</v>
      </c>
      <c r="F117" s="25">
        <v>0</v>
      </c>
      <c r="G117" s="25">
        <v>0</v>
      </c>
      <c r="H117" s="25">
        <v>54376640</v>
      </c>
      <c r="I117" s="91" t="str">
        <f t="shared" si="3"/>
        <v/>
      </c>
      <c r="J117" s="92">
        <f t="shared" si="4"/>
        <v>2</v>
      </c>
    </row>
    <row r="118" spans="2:10">
      <c r="B118" s="7" t="s">
        <v>59</v>
      </c>
      <c r="C118" s="1">
        <v>6</v>
      </c>
      <c r="D118" s="1">
        <v>9</v>
      </c>
      <c r="E118" s="25">
        <v>90000000</v>
      </c>
      <c r="F118" s="25">
        <v>29991873</v>
      </c>
      <c r="G118" s="25">
        <v>39252741</v>
      </c>
      <c r="H118" s="25">
        <v>15542722</v>
      </c>
      <c r="I118" s="91">
        <f t="shared" si="3"/>
        <v>-0.23592920555535218</v>
      </c>
      <c r="J118" s="92">
        <f t="shared" si="4"/>
        <v>1</v>
      </c>
    </row>
    <row r="119" spans="2:10">
      <c r="B119" s="7" t="s">
        <v>129</v>
      </c>
      <c r="C119" s="1">
        <v>3</v>
      </c>
      <c r="D119" s="1">
        <v>10</v>
      </c>
      <c r="E119" s="25">
        <v>10000000</v>
      </c>
      <c r="F119" s="25">
        <v>7303129</v>
      </c>
      <c r="G119" s="25">
        <v>3765621</v>
      </c>
      <c r="H119" s="25">
        <v>18125151</v>
      </c>
      <c r="I119" s="91">
        <f t="shared" si="3"/>
        <v>0.93942220951072875</v>
      </c>
      <c r="J119" s="92">
        <f t="shared" si="4"/>
        <v>1</v>
      </c>
    </row>
    <row r="120" spans="2:10">
      <c r="B120" s="7" t="s">
        <v>115</v>
      </c>
      <c r="C120" s="1">
        <v>4</v>
      </c>
      <c r="D120" s="1">
        <v>9</v>
      </c>
      <c r="E120" s="25">
        <v>30000000</v>
      </c>
      <c r="F120" s="25">
        <v>44457754</v>
      </c>
      <c r="G120" s="25">
        <v>0</v>
      </c>
      <c r="H120" s="25">
        <v>62249765</v>
      </c>
      <c r="I120" s="91" t="str">
        <f t="shared" si="3"/>
        <v/>
      </c>
      <c r="J120" s="92">
        <f t="shared" si="4"/>
        <v>3</v>
      </c>
    </row>
    <row r="121" spans="2:10">
      <c r="B121" s="7" t="s">
        <v>104</v>
      </c>
      <c r="C121" s="1">
        <v>4</v>
      </c>
      <c r="D121" s="1">
        <v>10</v>
      </c>
      <c r="E121" s="25">
        <v>10000000</v>
      </c>
      <c r="F121" s="25">
        <v>54467236</v>
      </c>
      <c r="G121" s="25">
        <v>0</v>
      </c>
      <c r="H121" s="25">
        <v>1234692</v>
      </c>
      <c r="I121" s="91" t="str">
        <f t="shared" si="3"/>
        <v/>
      </c>
      <c r="J121" s="92">
        <f t="shared" si="4"/>
        <v>3</v>
      </c>
    </row>
    <row r="122" spans="2:10">
      <c r="B122" s="7" t="s">
        <v>110</v>
      </c>
      <c r="C122" s="1">
        <v>5</v>
      </c>
      <c r="D122" s="1">
        <v>10</v>
      </c>
      <c r="E122" s="25">
        <v>10000000</v>
      </c>
      <c r="F122" s="25">
        <v>17991607</v>
      </c>
      <c r="G122" s="25">
        <v>0</v>
      </c>
      <c r="H122" s="25">
        <v>174626</v>
      </c>
      <c r="I122" s="91" t="str">
        <f t="shared" si="3"/>
        <v/>
      </c>
      <c r="J122" s="92">
        <f t="shared" si="4"/>
        <v>3</v>
      </c>
    </row>
    <row r="123" spans="2:10">
      <c r="B123" s="7" t="s">
        <v>97</v>
      </c>
      <c r="D123" s="1">
        <v>10</v>
      </c>
      <c r="E123" s="25">
        <v>0</v>
      </c>
      <c r="F123" s="25">
        <v>0</v>
      </c>
      <c r="G123" s="25">
        <v>24965127</v>
      </c>
      <c r="H123" s="25">
        <v>41129782</v>
      </c>
      <c r="I123" s="91">
        <f t="shared" si="3"/>
        <v>-1</v>
      </c>
      <c r="J123" s="92">
        <f t="shared" si="4"/>
        <v>2</v>
      </c>
    </row>
  </sheetData>
  <mergeCells count="1">
    <mergeCell ref="B20:B22"/>
  </mergeCells>
  <conditionalFormatting sqref="B4:B6">
    <cfRule type="iconSet" priority="21">
      <iconSet showValue="0">
        <cfvo type="percent" val="0"/>
        <cfvo type="num" val="2"/>
        <cfvo type="num" val="3"/>
      </iconSet>
    </cfRule>
  </conditionalFormatting>
  <conditionalFormatting sqref="D4">
    <cfRule type="expression" dxfId="5" priority="20">
      <formula>$C$179=3</formula>
    </cfRule>
  </conditionalFormatting>
  <conditionalFormatting sqref="D5">
    <cfRule type="expression" dxfId="4" priority="19">
      <formula>$B$181="Neutral"</formula>
    </cfRule>
  </conditionalFormatting>
  <conditionalFormatting sqref="D6">
    <cfRule type="expression" dxfId="3" priority="18">
      <formula>$C$181=1</formula>
    </cfRule>
  </conditionalFormatting>
  <conditionalFormatting sqref="F10:F13">
    <cfRule type="iconSet" priority="13">
      <iconSet iconSet="3Arrows">
        <cfvo type="percent" val="0"/>
        <cfvo type="num" val="0"/>
        <cfvo type="num" val="0.01"/>
      </iconSet>
    </cfRule>
  </conditionalFormatting>
  <conditionalFormatting sqref="G11:G13">
    <cfRule type="cellIs" dxfId="2" priority="12" operator="greaterThan">
      <formula>0.999</formula>
    </cfRule>
  </conditionalFormatting>
  <conditionalFormatting sqref="H11:H13">
    <cfRule type="expression" dxfId="1" priority="11">
      <formula>(D11/C11)&gt;=100%</formula>
    </cfRule>
  </conditionalFormatting>
  <conditionalFormatting sqref="I11:I13">
    <cfRule type="iconSet" priority="3">
      <iconSet>
        <cfvo type="percent" val="0"/>
        <cfvo type="num" val="2"/>
        <cfvo type="num" val="3"/>
      </iconSet>
    </cfRule>
  </conditionalFormatting>
  <conditionalFormatting sqref="H24:H123">
    <cfRule type="cellIs" dxfId="0" priority="2" operator="greaterThan">
      <formula>20000000</formula>
    </cfRule>
  </conditionalFormatting>
  <conditionalFormatting sqref="J24:J123">
    <cfRule type="iconSet" priority="1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A26-1BAF-469C-8BC8-0425AAC0B8AA}">
  <sheetPr codeName="Hoja13"/>
  <dimension ref="B3:R51"/>
  <sheetViews>
    <sheetView topLeftCell="B1" zoomScale="70" zoomScaleNormal="70" workbookViewId="0">
      <selection activeCell="D33" sqref="D33"/>
    </sheetView>
  </sheetViews>
  <sheetFormatPr baseColWidth="10" defaultColWidth="9.140625" defaultRowHeight="15"/>
  <cols>
    <col min="2" max="2" width="24" bestFit="1" customWidth="1"/>
    <col min="3" max="3" width="28.85546875" customWidth="1"/>
    <col min="4" max="4" width="25.5703125" bestFit="1" customWidth="1"/>
    <col min="5" max="5" width="14.85546875" bestFit="1" customWidth="1"/>
    <col min="6" max="6" width="15.7109375" bestFit="1" customWidth="1"/>
    <col min="7" max="7" width="13.140625" bestFit="1" customWidth="1"/>
    <col min="8" max="8" width="15.7109375" customWidth="1"/>
    <col min="9" max="9" width="13.140625" bestFit="1" customWidth="1"/>
    <col min="11" max="11" width="13.28515625" bestFit="1" customWidth="1"/>
    <col min="12" max="13" width="16.7109375" bestFit="1" customWidth="1"/>
    <col min="15" max="15" width="13.5703125" bestFit="1" customWidth="1"/>
    <col min="16" max="16" width="25.85546875" bestFit="1" customWidth="1"/>
  </cols>
  <sheetData>
    <row r="3" spans="2:4" ht="18">
      <c r="B3" s="76" t="s">
        <v>387</v>
      </c>
    </row>
    <row r="6" spans="2:4">
      <c r="B6" s="40" t="s">
        <v>386</v>
      </c>
      <c r="C6" s="121" t="s">
        <v>171</v>
      </c>
      <c r="D6" s="121" t="s">
        <v>170</v>
      </c>
    </row>
    <row r="7" spans="2:4">
      <c r="B7" s="1" t="s">
        <v>13</v>
      </c>
      <c r="C7" s="120">
        <v>733817586</v>
      </c>
      <c r="D7" s="120">
        <v>140000000</v>
      </c>
    </row>
    <row r="8" spans="2:4">
      <c r="B8" s="1" t="s">
        <v>10</v>
      </c>
      <c r="C8" s="120">
        <v>587366647</v>
      </c>
      <c r="D8" s="120">
        <v>685000000</v>
      </c>
    </row>
    <row r="9" spans="2:4">
      <c r="B9" s="1" t="s">
        <v>8</v>
      </c>
      <c r="C9" s="120">
        <v>0</v>
      </c>
      <c r="D9" s="120">
        <v>0</v>
      </c>
    </row>
    <row r="10" spans="2:4">
      <c r="B10" s="1" t="s">
        <v>17</v>
      </c>
      <c r="C10" s="120">
        <v>2098354775</v>
      </c>
      <c r="D10" s="120">
        <v>936000000</v>
      </c>
    </row>
    <row r="11" spans="2:4">
      <c r="B11" s="1" t="s">
        <v>21</v>
      </c>
      <c r="C11" s="120">
        <v>6902612382</v>
      </c>
      <c r="D11" s="120">
        <v>3288000000</v>
      </c>
    </row>
    <row r="18" spans="2:4">
      <c r="B18" s="69" t="s">
        <v>385</v>
      </c>
      <c r="C18" s="69" t="s">
        <v>384</v>
      </c>
      <c r="D18" s="69" t="s">
        <v>383</v>
      </c>
    </row>
    <row r="19" spans="2:4">
      <c r="B19" s="98" t="s">
        <v>14</v>
      </c>
      <c r="C19" s="1" t="s">
        <v>13</v>
      </c>
      <c r="D19" s="120">
        <v>482836262</v>
      </c>
    </row>
    <row r="20" spans="2:4">
      <c r="B20" s="98"/>
      <c r="C20" s="1" t="s">
        <v>10</v>
      </c>
      <c r="D20" s="120">
        <v>520702696</v>
      </c>
    </row>
    <row r="21" spans="2:4">
      <c r="B21" s="98"/>
      <c r="C21" s="1" t="s">
        <v>8</v>
      </c>
      <c r="D21" s="120">
        <v>0</v>
      </c>
    </row>
    <row r="22" spans="2:4">
      <c r="B22" s="98"/>
      <c r="C22" s="1" t="s">
        <v>17</v>
      </c>
      <c r="D22" s="120">
        <v>1531594771</v>
      </c>
    </row>
    <row r="23" spans="2:4">
      <c r="B23" s="98"/>
      <c r="C23" s="1" t="s">
        <v>21</v>
      </c>
      <c r="D23" s="120">
        <v>4213914328</v>
      </c>
    </row>
    <row r="24" spans="2:4">
      <c r="B24" s="98" t="s">
        <v>18</v>
      </c>
      <c r="C24" s="1" t="s">
        <v>13</v>
      </c>
      <c r="D24" s="120">
        <v>250981324</v>
      </c>
    </row>
    <row r="25" spans="2:4">
      <c r="B25" s="98"/>
      <c r="C25" s="1" t="s">
        <v>10</v>
      </c>
      <c r="D25" s="120">
        <v>66663951</v>
      </c>
    </row>
    <row r="26" spans="2:4">
      <c r="B26" s="98"/>
      <c r="C26" s="1" t="s">
        <v>8</v>
      </c>
      <c r="D26" s="120"/>
    </row>
    <row r="27" spans="2:4">
      <c r="B27" s="98"/>
      <c r="C27" s="1" t="s">
        <v>17</v>
      </c>
      <c r="D27" s="120">
        <v>566760004</v>
      </c>
    </row>
    <row r="28" spans="2:4">
      <c r="B28" s="98"/>
      <c r="C28" s="1" t="s">
        <v>21</v>
      </c>
      <c r="D28" s="120">
        <v>2688698054</v>
      </c>
    </row>
    <row r="38" spans="2:18">
      <c r="C38" s="119" t="s">
        <v>382</v>
      </c>
      <c r="D38" s="119" t="s">
        <v>381</v>
      </c>
    </row>
    <row r="39" spans="2:18">
      <c r="B39" s="118" t="s">
        <v>13</v>
      </c>
      <c r="C39" s="118">
        <v>7.1091534920802973E-2</v>
      </c>
      <c r="D39" s="118">
        <v>2.772826302238067E-2</v>
      </c>
    </row>
    <row r="40" spans="2:18">
      <c r="B40" s="118" t="s">
        <v>10</v>
      </c>
      <c r="C40" s="118">
        <v>5.6903510209028237E-2</v>
      </c>
      <c r="D40" s="118">
        <v>0.13567042978807684</v>
      </c>
      <c r="P40" s="117"/>
      <c r="R40" s="117"/>
    </row>
    <row r="41" spans="2:18">
      <c r="B41" s="118" t="s">
        <v>8</v>
      </c>
      <c r="C41" s="118">
        <v>0</v>
      </c>
      <c r="D41" s="118">
        <v>0</v>
      </c>
      <c r="P41" s="117"/>
      <c r="R41" s="117"/>
    </row>
    <row r="42" spans="2:18">
      <c r="B42" s="118" t="s">
        <v>17</v>
      </c>
      <c r="C42" s="118">
        <v>0.2032865723160063</v>
      </c>
      <c r="D42" s="118">
        <v>0.18538324420677363</v>
      </c>
      <c r="P42" s="117"/>
      <c r="R42" s="117"/>
    </row>
    <row r="43" spans="2:18">
      <c r="B43" s="118" t="s">
        <v>21</v>
      </c>
      <c r="C43" s="118">
        <v>0.66871838255416249</v>
      </c>
      <c r="D43" s="118">
        <v>0.65121806298276885</v>
      </c>
      <c r="P43" s="117"/>
      <c r="R43" s="117"/>
    </row>
    <row r="44" spans="2:18">
      <c r="B44" s="116"/>
      <c r="C44" s="114"/>
      <c r="D44" s="114"/>
      <c r="P44" s="117"/>
      <c r="R44" s="117"/>
    </row>
    <row r="47" spans="2:18">
      <c r="C47" s="116"/>
      <c r="D47" s="116"/>
      <c r="E47" s="116"/>
    </row>
    <row r="48" spans="2:18">
      <c r="B48" s="115"/>
      <c r="C48" s="114"/>
      <c r="D48" s="114"/>
      <c r="E48" s="114"/>
    </row>
    <row r="49" spans="2:4">
      <c r="B49" s="115"/>
      <c r="C49" s="114"/>
      <c r="D49" s="114"/>
    </row>
    <row r="51" spans="2:4" ht="26.25">
      <c r="B51" s="113" t="s">
        <v>380</v>
      </c>
    </row>
  </sheetData>
  <mergeCells count="2">
    <mergeCell ref="B19:B23"/>
    <mergeCell ref="B24:B28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1187-0D7B-4AF9-BA9D-912321BFDBF0}">
  <sheetPr codeName="Hoja14"/>
  <dimension ref="A2:J29"/>
  <sheetViews>
    <sheetView tabSelected="1" zoomScale="60" zoomScaleNormal="60" workbookViewId="0">
      <selection activeCell="G25" sqref="G25"/>
    </sheetView>
  </sheetViews>
  <sheetFormatPr baseColWidth="10" defaultColWidth="9.140625" defaultRowHeight="15"/>
  <cols>
    <col min="1" max="1" width="20.42578125" bestFit="1" customWidth="1"/>
    <col min="2" max="2" width="35.85546875" bestFit="1" customWidth="1"/>
    <col min="3" max="4" width="4.5703125" customWidth="1"/>
    <col min="5" max="5" width="14.85546875" style="122" bestFit="1" customWidth="1"/>
    <col min="6" max="6" width="29.42578125" style="122" bestFit="1" customWidth="1"/>
    <col min="7" max="7" width="16.140625" bestFit="1" customWidth="1"/>
    <col min="8" max="10" width="14.140625" customWidth="1"/>
    <col min="11" max="11" width="15.7109375" customWidth="1"/>
    <col min="12" max="12" width="36.5703125" bestFit="1" customWidth="1"/>
    <col min="13" max="13" width="29.7109375" bestFit="1" customWidth="1"/>
    <col min="14" max="60" width="13.140625" bestFit="1" customWidth="1"/>
    <col min="61" max="61" width="12.7109375" bestFit="1" customWidth="1"/>
  </cols>
  <sheetData>
    <row r="2" spans="1:10" ht="18">
      <c r="A2" s="76" t="s">
        <v>392</v>
      </c>
    </row>
    <row r="3" spans="1:10" ht="18">
      <c r="A3" s="76"/>
    </row>
    <row r="4" spans="1:10">
      <c r="A4" s="1" t="s">
        <v>25</v>
      </c>
      <c r="B4" s="1" t="s">
        <v>17</v>
      </c>
      <c r="E4" s="125" t="s">
        <v>13</v>
      </c>
      <c r="F4" s="125" t="s">
        <v>5</v>
      </c>
      <c r="I4" t="s">
        <v>13</v>
      </c>
      <c r="J4" t="s">
        <v>16</v>
      </c>
    </row>
    <row r="5" spans="1:10">
      <c r="A5" s="1" t="s">
        <v>391</v>
      </c>
      <c r="B5" s="1" t="s">
        <v>7</v>
      </c>
      <c r="E5" s="125" t="s">
        <v>10</v>
      </c>
      <c r="F5" s="125" t="s">
        <v>7</v>
      </c>
      <c r="I5" t="s">
        <v>10</v>
      </c>
      <c r="J5" t="s">
        <v>20</v>
      </c>
    </row>
    <row r="6" spans="1:10">
      <c r="E6" s="125" t="s">
        <v>8</v>
      </c>
      <c r="F6" s="125" t="s">
        <v>0</v>
      </c>
      <c r="I6" t="s">
        <v>8</v>
      </c>
      <c r="J6" t="s">
        <v>12</v>
      </c>
    </row>
    <row r="7" spans="1:10">
      <c r="A7" s="1" t="s">
        <v>170</v>
      </c>
      <c r="B7" s="127" t="e">
        <f>GETPIVOTDATA("Inversión real 2018",$A$13,"País de orígen",B5,"Sector",B4)</f>
        <v>#REF!</v>
      </c>
      <c r="E7" s="125" t="s">
        <v>17</v>
      </c>
      <c r="F7" s="125" t="s">
        <v>19</v>
      </c>
      <c r="I7" t="s">
        <v>17</v>
      </c>
    </row>
    <row r="8" spans="1:10">
      <c r="B8" s="126"/>
      <c r="E8" s="125" t="s">
        <v>21</v>
      </c>
      <c r="F8" s="125" t="s">
        <v>11</v>
      </c>
      <c r="I8" t="s">
        <v>21</v>
      </c>
    </row>
    <row r="9" spans="1:10">
      <c r="F9" s="125" t="s">
        <v>15</v>
      </c>
    </row>
    <row r="10" spans="1:10">
      <c r="F10" s="125" t="s">
        <v>9</v>
      </c>
    </row>
    <row r="11" spans="1:10">
      <c r="F11" s="125" t="s">
        <v>4</v>
      </c>
    </row>
    <row r="12" spans="1:10">
      <c r="F12" s="125" t="s">
        <v>3</v>
      </c>
    </row>
    <row r="13" spans="1:10">
      <c r="B13" t="s">
        <v>394</v>
      </c>
      <c r="F13" s="125" t="s">
        <v>2</v>
      </c>
    </row>
    <row r="14" spans="1:10">
      <c r="A14" s="124" t="s">
        <v>13</v>
      </c>
      <c r="B14" s="123">
        <v>604581671</v>
      </c>
      <c r="F14" s="125" t="s">
        <v>1</v>
      </c>
    </row>
    <row r="15" spans="1:10">
      <c r="A15" s="116" t="s">
        <v>16</v>
      </c>
      <c r="B15" s="123">
        <v>430718487</v>
      </c>
    </row>
    <row r="16" spans="1:10">
      <c r="A16" s="116" t="s">
        <v>20</v>
      </c>
      <c r="B16" s="123">
        <v>173863184</v>
      </c>
    </row>
    <row r="17" spans="1:7">
      <c r="A17" s="124" t="s">
        <v>10</v>
      </c>
      <c r="B17" s="123">
        <v>1065439032</v>
      </c>
    </row>
    <row r="18" spans="1:7" ht="18">
      <c r="A18" s="116" t="s">
        <v>16</v>
      </c>
      <c r="B18" s="123">
        <v>1015544224</v>
      </c>
      <c r="E18" s="76" t="s">
        <v>390</v>
      </c>
    </row>
    <row r="19" spans="1:7">
      <c r="A19" s="116" t="s">
        <v>20</v>
      </c>
      <c r="B19" s="123">
        <v>49894808</v>
      </c>
      <c r="E19" t="s">
        <v>389</v>
      </c>
    </row>
    <row r="20" spans="1:7">
      <c r="A20" s="124" t="s">
        <v>8</v>
      </c>
      <c r="B20" s="123">
        <v>429165737</v>
      </c>
      <c r="E20" t="s">
        <v>388</v>
      </c>
    </row>
    <row r="21" spans="1:7">
      <c r="A21" s="116" t="s">
        <v>12</v>
      </c>
      <c r="B21" s="123">
        <v>429165737</v>
      </c>
    </row>
    <row r="22" spans="1:7">
      <c r="A22" s="124" t="s">
        <v>17</v>
      </c>
      <c r="B22" s="123">
        <v>2873175449</v>
      </c>
      <c r="F22" s="122" t="s">
        <v>25</v>
      </c>
      <c r="G22" t="s">
        <v>13</v>
      </c>
    </row>
    <row r="23" spans="1:7">
      <c r="A23" s="116" t="s">
        <v>16</v>
      </c>
      <c r="B23" s="123">
        <v>1647865945</v>
      </c>
      <c r="F23" s="122" t="s">
        <v>24</v>
      </c>
      <c r="G23" t="s">
        <v>20</v>
      </c>
    </row>
    <row r="24" spans="1:7">
      <c r="A24" s="116" t="s">
        <v>20</v>
      </c>
      <c r="B24" s="123">
        <v>1225309504</v>
      </c>
    </row>
    <row r="25" spans="1:7">
      <c r="A25" s="124" t="s">
        <v>21</v>
      </c>
      <c r="B25" s="123">
        <v>8473212797</v>
      </c>
      <c r="F25" s="122" t="s">
        <v>168</v>
      </c>
      <c r="G25" s="128">
        <f>GETPIVOTDATA("Inversión real 2016",$A$13,"Sector",$G$22,"Intención frente a los proyectos",$G$23)</f>
        <v>173863184</v>
      </c>
    </row>
    <row r="26" spans="1:7">
      <c r="A26" s="116" t="s">
        <v>12</v>
      </c>
      <c r="B26" s="123">
        <v>424019770</v>
      </c>
    </row>
    <row r="27" spans="1:7">
      <c r="A27" s="116" t="s">
        <v>16</v>
      </c>
      <c r="B27" s="123">
        <v>5157220052</v>
      </c>
    </row>
    <row r="28" spans="1:7">
      <c r="A28" s="116" t="s">
        <v>20</v>
      </c>
      <c r="B28" s="123">
        <v>2891972975</v>
      </c>
    </row>
    <row r="29" spans="1:7">
      <c r="A29" s="124" t="s">
        <v>393</v>
      </c>
      <c r="B29" s="123">
        <v>13445574686</v>
      </c>
    </row>
  </sheetData>
  <dataValidations count="4">
    <dataValidation type="list" allowBlank="1" showInputMessage="1" showErrorMessage="1" sqref="B4" xr:uid="{00000000-0002-0000-0000-000001000000}">
      <formula1>$E$4:$E$8</formula1>
    </dataValidation>
    <dataValidation type="list" allowBlank="1" showInputMessage="1" showErrorMessage="1" sqref="B5" xr:uid="{00000000-0002-0000-0000-000000000000}">
      <formula1>$F$4:$F$14</formula1>
    </dataValidation>
    <dataValidation type="list" allowBlank="1" showInputMessage="1" showErrorMessage="1" sqref="G22" xr:uid="{0310D69E-C878-49D0-8EC6-8BA11C46EBBC}">
      <formula1>$I$4:$I$8</formula1>
    </dataValidation>
    <dataValidation type="list" allowBlank="1" showInputMessage="1" showErrorMessage="1" sqref="G23" xr:uid="{72CCB82C-81A5-4999-9A2F-195101434663}">
      <formula1>$J$4:$J$6</formula1>
    </dataValidation>
  </dataValidations>
  <pageMargins left="0.7" right="0.7" top="0.75" bottom="0.75" header="0.3" footer="0.3"/>
  <pageSetup orientation="portrait" horizontalDpi="1200" verticalDpi="12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1769-37C1-4981-AC30-9F53F72983A5}">
  <sheetPr codeName="Hoja15"/>
  <dimension ref="B2:E33"/>
  <sheetViews>
    <sheetView zoomScale="70" zoomScaleNormal="70" workbookViewId="0">
      <selection activeCell="K28" sqref="K28"/>
    </sheetView>
  </sheetViews>
  <sheetFormatPr baseColWidth="10" defaultColWidth="9.140625" defaultRowHeight="15"/>
  <cols>
    <col min="2" max="2" width="50.28515625" customWidth="1"/>
    <col min="3" max="3" width="20.28515625" customWidth="1"/>
    <col min="4" max="4" width="19" bestFit="1" customWidth="1"/>
    <col min="5" max="5" width="18.140625" bestFit="1" customWidth="1"/>
    <col min="11" max="11" width="13.5703125" bestFit="1" customWidth="1"/>
  </cols>
  <sheetData>
    <row r="2" spans="2:5" ht="18.75">
      <c r="B2" s="132" t="s">
        <v>407</v>
      </c>
      <c r="C2" s="132"/>
      <c r="D2" s="132"/>
      <c r="E2" s="132"/>
    </row>
    <row r="5" spans="2:5">
      <c r="B5" t="s">
        <v>406</v>
      </c>
      <c r="C5">
        <v>10</v>
      </c>
    </row>
    <row r="6" spans="2:5">
      <c r="B6" t="s">
        <v>405</v>
      </c>
      <c r="C6" s="138">
        <v>5</v>
      </c>
    </row>
    <row r="7" spans="2:5">
      <c r="B7" t="s">
        <v>404</v>
      </c>
      <c r="C7">
        <f>C6*C5</f>
        <v>50</v>
      </c>
    </row>
    <row r="10" spans="2:5">
      <c r="C10">
        <v>10</v>
      </c>
    </row>
    <row r="11" spans="2:5">
      <c r="B11" s="136" t="s">
        <v>403</v>
      </c>
      <c r="C11" s="138">
        <v>5</v>
      </c>
    </row>
    <row r="12" spans="2:5">
      <c r="B12" s="136"/>
      <c r="C12">
        <f>C11*C10</f>
        <v>50</v>
      </c>
    </row>
    <row r="14" spans="2:5">
      <c r="C14">
        <v>10</v>
      </c>
    </row>
    <row r="15" spans="2:5">
      <c r="B15" s="136" t="s">
        <v>402</v>
      </c>
      <c r="C15" s="138">
        <v>182.89999999999998</v>
      </c>
    </row>
    <row r="16" spans="2:5">
      <c r="B16" s="136"/>
      <c r="C16">
        <f>C15*C14</f>
        <v>1828.9999999999998</v>
      </c>
    </row>
    <row r="18" spans="2:5">
      <c r="C18">
        <v>10</v>
      </c>
    </row>
    <row r="19" spans="2:5">
      <c r="B19" s="136" t="s">
        <v>401</v>
      </c>
      <c r="C19" s="137">
        <v>1945689645.8000004</v>
      </c>
    </row>
    <row r="20" spans="2:5">
      <c r="B20" s="136"/>
      <c r="C20" s="126">
        <f>C19*C18</f>
        <v>19456896458.000004</v>
      </c>
      <c r="D20" s="135"/>
      <c r="E20" s="134"/>
    </row>
    <row r="23" spans="2:5" ht="18.75">
      <c r="B23" s="133" t="s">
        <v>400</v>
      </c>
      <c r="C23" s="132"/>
      <c r="D23" s="132"/>
      <c r="E23" s="132"/>
    </row>
    <row r="24" spans="2:5">
      <c r="B24" t="s">
        <v>399</v>
      </c>
      <c r="C24" s="131">
        <v>1000</v>
      </c>
    </row>
    <row r="25" spans="2:5">
      <c r="B25" t="s">
        <v>398</v>
      </c>
      <c r="C25" s="130">
        <v>5000</v>
      </c>
    </row>
    <row r="26" spans="2:5">
      <c r="B26" t="s">
        <v>397</v>
      </c>
      <c r="C26" s="130">
        <v>2647.7860000000001</v>
      </c>
    </row>
    <row r="28" spans="2:5">
      <c r="B28" t="s">
        <v>316</v>
      </c>
      <c r="C28" s="129">
        <f>+C24*C25</f>
        <v>5000000</v>
      </c>
    </row>
    <row r="29" spans="2:5">
      <c r="B29" t="s">
        <v>323</v>
      </c>
      <c r="C29" s="129">
        <f>+C24*C26</f>
        <v>2647786</v>
      </c>
    </row>
    <row r="30" spans="2:5">
      <c r="B30" t="s">
        <v>322</v>
      </c>
      <c r="C30" s="129">
        <f>+C28-C29</f>
        <v>2352214</v>
      </c>
    </row>
    <row r="32" spans="2:5">
      <c r="B32" t="s">
        <v>396</v>
      </c>
    </row>
    <row r="33" spans="2:2">
      <c r="B33" t="s">
        <v>395</v>
      </c>
    </row>
  </sheetData>
  <mergeCells count="5">
    <mergeCell ref="B2:E2"/>
    <mergeCell ref="B11:B12"/>
    <mergeCell ref="B15:B16"/>
    <mergeCell ref="B19:B20"/>
    <mergeCell ref="B23:E23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0A7E-DC8D-4124-863C-2E33EB7A1774}">
  <sheetPr codeName="Hoja16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A76A-4166-4657-A56F-C7E8AFE57718}">
  <sheetPr codeName="Hoja2"/>
  <dimension ref="B2:I28"/>
  <sheetViews>
    <sheetView showGridLines="0" zoomScale="70" zoomScaleNormal="70" workbookViewId="0">
      <selection activeCell="C9" sqref="C9"/>
    </sheetView>
  </sheetViews>
  <sheetFormatPr baseColWidth="10" defaultColWidth="9.140625" defaultRowHeight="15"/>
  <cols>
    <col min="2" max="2" width="29.7109375" bestFit="1" customWidth="1"/>
    <col min="3" max="3" width="32.140625" bestFit="1" customWidth="1"/>
    <col min="4" max="4" width="12.42578125" customWidth="1"/>
    <col min="5" max="5" width="14.42578125" bestFit="1" customWidth="1"/>
    <col min="6" max="6" width="13.5703125" bestFit="1" customWidth="1"/>
    <col min="7" max="7" width="18.85546875" bestFit="1" customWidth="1"/>
    <col min="8" max="8" width="18.5703125" bestFit="1" customWidth="1"/>
    <col min="9" max="9" width="17.28515625" bestFit="1" customWidth="1"/>
  </cols>
  <sheetData>
    <row r="2" spans="2:9">
      <c r="B2" s="93" t="s">
        <v>45</v>
      </c>
      <c r="C2" s="93"/>
      <c r="D2" s="14"/>
    </row>
    <row r="3" spans="2:9" ht="27.75" customHeight="1">
      <c r="B3" s="7" t="s">
        <v>43</v>
      </c>
      <c r="C3" s="7" t="s">
        <v>42</v>
      </c>
    </row>
    <row r="4" spans="2:9" ht="27.75" customHeight="1">
      <c r="B4" s="7" t="s">
        <v>41</v>
      </c>
      <c r="C4" s="12" t="s">
        <v>57</v>
      </c>
      <c r="D4" s="11"/>
    </row>
    <row r="5" spans="2:9" ht="27.75" customHeight="1">
      <c r="B5" s="7" t="s">
        <v>38</v>
      </c>
      <c r="C5" s="10">
        <v>10000000</v>
      </c>
      <c r="D5" s="9"/>
    </row>
    <row r="6" spans="2:9" ht="27.75" customHeight="1">
      <c r="B6" s="7" t="s">
        <v>36</v>
      </c>
      <c r="C6" s="7">
        <v>2</v>
      </c>
    </row>
    <row r="7" spans="2:9" ht="45.75" customHeight="1">
      <c r="B7" s="7" t="s">
        <v>34</v>
      </c>
      <c r="C7" s="7" t="s">
        <v>21</v>
      </c>
    </row>
    <row r="8" spans="2:9" ht="27.75" customHeight="1">
      <c r="B8" s="21" t="s">
        <v>32</v>
      </c>
      <c r="C8" s="21" t="s">
        <v>16</v>
      </c>
    </row>
    <row r="9" spans="2:9" ht="27.75" customHeight="1">
      <c r="B9" s="21" t="s">
        <v>56</v>
      </c>
      <c r="C9" s="21" t="s">
        <v>47</v>
      </c>
    </row>
    <row r="10" spans="2:9" ht="27.75" customHeight="1">
      <c r="B10" s="7" t="s">
        <v>30</v>
      </c>
      <c r="C10" s="7" t="s">
        <v>55</v>
      </c>
    </row>
    <row r="11" spans="2:9" ht="27.75" customHeight="1">
      <c r="B11" s="7" t="s">
        <v>28</v>
      </c>
      <c r="C11" s="7" t="s">
        <v>54</v>
      </c>
    </row>
    <row r="12" spans="2:9">
      <c r="E12" s="20" t="s">
        <v>53</v>
      </c>
      <c r="G12" s="94" t="s">
        <v>52</v>
      </c>
      <c r="H12" s="94"/>
      <c r="I12" s="94"/>
    </row>
    <row r="13" spans="2:9">
      <c r="E13" s="19" t="s">
        <v>24</v>
      </c>
      <c r="G13" s="18" t="s">
        <v>20</v>
      </c>
      <c r="H13" s="17" t="s">
        <v>16</v>
      </c>
      <c r="I13" s="17" t="s">
        <v>12</v>
      </c>
    </row>
    <row r="14" spans="2:9">
      <c r="E14" s="1" t="s">
        <v>20</v>
      </c>
      <c r="G14" s="3" t="s">
        <v>51</v>
      </c>
      <c r="H14" s="1" t="s">
        <v>50</v>
      </c>
      <c r="I14" s="1" t="s">
        <v>49</v>
      </c>
    </row>
    <row r="15" spans="2:9">
      <c r="E15" s="1" t="s">
        <v>16</v>
      </c>
      <c r="G15" s="3" t="s">
        <v>48</v>
      </c>
      <c r="H15" s="1" t="s">
        <v>47</v>
      </c>
      <c r="I15" s="1" t="s">
        <v>46</v>
      </c>
    </row>
    <row r="16" spans="2:9">
      <c r="E16" s="1" t="s">
        <v>12</v>
      </c>
      <c r="G16" s="16"/>
    </row>
    <row r="17" spans="6:7">
      <c r="F17" s="16"/>
    </row>
    <row r="18" spans="6:7">
      <c r="F18" s="16"/>
    </row>
    <row r="19" spans="6:7">
      <c r="F19" s="16"/>
    </row>
    <row r="20" spans="6:7">
      <c r="F20" s="16"/>
    </row>
    <row r="21" spans="6:7">
      <c r="G21" s="16"/>
    </row>
    <row r="22" spans="6:7">
      <c r="G22" s="16"/>
    </row>
    <row r="23" spans="6:7">
      <c r="G23" s="16"/>
    </row>
    <row r="24" spans="6:7">
      <c r="G24" s="16"/>
    </row>
    <row r="25" spans="6:7">
      <c r="G25" s="16"/>
    </row>
    <row r="26" spans="6:7">
      <c r="G26" s="16"/>
    </row>
    <row r="27" spans="6:7">
      <c r="G27" s="16"/>
    </row>
    <row r="28" spans="6:7">
      <c r="G28" s="15"/>
    </row>
  </sheetData>
  <mergeCells count="2">
    <mergeCell ref="B2:C2"/>
    <mergeCell ref="G12:I12"/>
  </mergeCells>
  <dataValidations count="2">
    <dataValidation type="list" allowBlank="1" showInputMessage="1" showErrorMessage="1" sqref="C9" xr:uid="{00000000-0002-0000-0000-000000000000}">
      <formula1>INDIRECT($C$8)</formula1>
    </dataValidation>
    <dataValidation type="list" allowBlank="1" showInputMessage="1" showErrorMessage="1" sqref="C8" xr:uid="{F2A97043-2E52-41EE-89B4-CC08B645D4B4}">
      <formula1>Intencion</formula1>
    </dataValidation>
  </dataValidations>
  <hyperlinks>
    <hyperlink ref="C4" r:id="rId1" xr:uid="{95BDB4AC-6660-41B7-BEE2-FCAD829565F6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0EAC-8029-469B-81E7-C514D73B7053}">
  <sheetPr codeName="Hoja3"/>
  <dimension ref="B3:H129"/>
  <sheetViews>
    <sheetView topLeftCell="B1" zoomScale="90" zoomScaleNormal="90" workbookViewId="0">
      <selection activeCell="E22" sqref="E22"/>
    </sheetView>
  </sheetViews>
  <sheetFormatPr baseColWidth="10" defaultColWidth="9.140625" defaultRowHeight="15"/>
  <cols>
    <col min="2" max="2" width="4" customWidth="1"/>
    <col min="3" max="4" width="13.42578125" customWidth="1"/>
    <col min="5" max="5" width="14.42578125" customWidth="1"/>
    <col min="6" max="6" width="13.42578125" customWidth="1"/>
    <col min="7" max="7" width="12.42578125" customWidth="1"/>
  </cols>
  <sheetData>
    <row r="3" spans="3:7" ht="18">
      <c r="C3" s="24" t="s">
        <v>167</v>
      </c>
    </row>
    <row r="4" spans="3:7">
      <c r="C4" s="22" t="s">
        <v>166</v>
      </c>
      <c r="D4" s="22" t="s">
        <v>165</v>
      </c>
    </row>
    <row r="5" spans="3:7">
      <c r="C5" t="s">
        <v>128</v>
      </c>
      <c r="D5" t="s">
        <v>164</v>
      </c>
    </row>
    <row r="7" spans="3:7">
      <c r="C7" t="str">
        <f>C5&amp;D5</f>
        <v>PEDROPÉREZ</v>
      </c>
      <c r="D7" t="str">
        <f>+C5&amp;D5</f>
        <v>PEDROPÉREZ</v>
      </c>
    </row>
    <row r="8" spans="3:7">
      <c r="C8" t="str">
        <f>CONCATENATE(C5," ",D5)</f>
        <v>PEDRO PÉREZ</v>
      </c>
      <c r="D8" t="str">
        <f>+CONCATENATE(C5," ",D5)</f>
        <v>PEDRO PÉREZ</v>
      </c>
    </row>
    <row r="11" spans="3:7" ht="18">
      <c r="C11" s="24" t="s">
        <v>163</v>
      </c>
      <c r="D11" s="22"/>
    </row>
    <row r="12" spans="3:7">
      <c r="C12" t="s">
        <v>160</v>
      </c>
      <c r="E12">
        <v>1</v>
      </c>
      <c r="F12" t="s">
        <v>158</v>
      </c>
      <c r="G12">
        <v>2018</v>
      </c>
    </row>
    <row r="13" spans="3:7">
      <c r="C13" t="s">
        <v>160</v>
      </c>
      <c r="E13">
        <v>1</v>
      </c>
      <c r="F13" t="s">
        <v>158</v>
      </c>
      <c r="G13">
        <v>2018</v>
      </c>
    </row>
    <row r="14" spans="3:7">
      <c r="C14" t="s">
        <v>160</v>
      </c>
      <c r="E14">
        <v>1</v>
      </c>
      <c r="F14" t="s">
        <v>158</v>
      </c>
      <c r="G14">
        <v>2018</v>
      </c>
    </row>
    <row r="15" spans="3:7">
      <c r="C15" t="s">
        <v>160</v>
      </c>
      <c r="E15">
        <v>1</v>
      </c>
      <c r="F15" t="s">
        <v>158</v>
      </c>
      <c r="G15">
        <v>2018</v>
      </c>
    </row>
    <row r="16" spans="3:7">
      <c r="C16" t="s">
        <v>160</v>
      </c>
      <c r="E16">
        <v>1</v>
      </c>
      <c r="F16" t="s">
        <v>158</v>
      </c>
      <c r="G16">
        <v>2018</v>
      </c>
    </row>
    <row r="17" spans="2:8">
      <c r="C17" t="s">
        <v>160</v>
      </c>
      <c r="E17">
        <v>1</v>
      </c>
      <c r="F17" t="s">
        <v>158</v>
      </c>
      <c r="G17">
        <v>2018</v>
      </c>
    </row>
    <row r="18" spans="2:8">
      <c r="E18" s="23" t="s">
        <v>161</v>
      </c>
    </row>
    <row r="19" spans="2:8">
      <c r="E19" s="23" t="s">
        <v>161</v>
      </c>
    </row>
    <row r="20" spans="2:8" ht="18">
      <c r="C20" s="24" t="s">
        <v>162</v>
      </c>
      <c r="E20" s="23" t="s">
        <v>161</v>
      </c>
    </row>
    <row r="21" spans="2:8">
      <c r="C21" t="s">
        <v>160</v>
      </c>
      <c r="F21">
        <v>1</v>
      </c>
      <c r="G21" t="s">
        <v>158</v>
      </c>
      <c r="H21">
        <v>2018</v>
      </c>
    </row>
    <row r="22" spans="2:8">
      <c r="B22" s="22"/>
      <c r="C22" t="s">
        <v>160</v>
      </c>
      <c r="F22">
        <v>1</v>
      </c>
      <c r="G22" t="s">
        <v>158</v>
      </c>
      <c r="H22">
        <v>2018</v>
      </c>
    </row>
    <row r="23" spans="2:8">
      <c r="B23" s="22"/>
      <c r="C23" t="s">
        <v>160</v>
      </c>
      <c r="F23">
        <v>1</v>
      </c>
      <c r="G23" t="s">
        <v>158</v>
      </c>
      <c r="H23">
        <v>2018</v>
      </c>
    </row>
    <row r="24" spans="2:8">
      <c r="C24" t="s">
        <v>159</v>
      </c>
      <c r="F24">
        <v>1123123</v>
      </c>
      <c r="G24" t="s">
        <v>158</v>
      </c>
      <c r="H24">
        <v>2018</v>
      </c>
    </row>
    <row r="25" spans="2:8">
      <c r="C25" t="s">
        <v>159</v>
      </c>
      <c r="F25">
        <v>1123123</v>
      </c>
      <c r="G25" t="s">
        <v>158</v>
      </c>
      <c r="H25">
        <v>2018</v>
      </c>
    </row>
    <row r="26" spans="2:8">
      <c r="C26" t="s">
        <v>159</v>
      </c>
      <c r="F26">
        <v>1123123</v>
      </c>
      <c r="G26" t="s">
        <v>158</v>
      </c>
      <c r="H26">
        <v>2018</v>
      </c>
    </row>
    <row r="29" spans="2:8">
      <c r="C29" t="s">
        <v>43</v>
      </c>
      <c r="D29" t="s">
        <v>38</v>
      </c>
      <c r="E29" t="s">
        <v>36</v>
      </c>
      <c r="F29" t="s">
        <v>32</v>
      </c>
      <c r="G29" t="s">
        <v>30</v>
      </c>
      <c r="H29" t="s">
        <v>28</v>
      </c>
    </row>
    <row r="30" spans="2:8">
      <c r="C30" t="s">
        <v>157</v>
      </c>
      <c r="D30">
        <v>50000000</v>
      </c>
      <c r="E30">
        <v>1</v>
      </c>
      <c r="F30" t="s">
        <v>16</v>
      </c>
      <c r="G30" t="s">
        <v>14</v>
      </c>
      <c r="H30" t="s">
        <v>5</v>
      </c>
    </row>
    <row r="31" spans="2:8">
      <c r="C31" t="s">
        <v>156</v>
      </c>
      <c r="D31">
        <v>10000000</v>
      </c>
      <c r="E31">
        <v>1</v>
      </c>
      <c r="F31" t="s">
        <v>16</v>
      </c>
      <c r="G31" t="s">
        <v>14</v>
      </c>
      <c r="H31" t="s">
        <v>5</v>
      </c>
    </row>
    <row r="32" spans="2:8">
      <c r="C32" t="s">
        <v>155</v>
      </c>
      <c r="D32">
        <v>0</v>
      </c>
      <c r="E32">
        <v>4</v>
      </c>
      <c r="F32" t="s">
        <v>20</v>
      </c>
      <c r="G32" t="s">
        <v>14</v>
      </c>
      <c r="H32" t="s">
        <v>5</v>
      </c>
    </row>
    <row r="33" spans="3:8">
      <c r="C33" t="s">
        <v>154</v>
      </c>
      <c r="D33">
        <v>0</v>
      </c>
      <c r="E33" t="s">
        <v>6</v>
      </c>
      <c r="F33" t="s">
        <v>20</v>
      </c>
      <c r="G33" t="s">
        <v>14</v>
      </c>
      <c r="H33" t="s">
        <v>5</v>
      </c>
    </row>
    <row r="34" spans="3:8">
      <c r="C34" t="s">
        <v>153</v>
      </c>
      <c r="D34">
        <v>0</v>
      </c>
      <c r="E34">
        <v>1</v>
      </c>
      <c r="F34" t="s">
        <v>20</v>
      </c>
      <c r="G34" t="s">
        <v>14</v>
      </c>
      <c r="H34" t="s">
        <v>5</v>
      </c>
    </row>
    <row r="35" spans="3:8">
      <c r="C35" t="s">
        <v>152</v>
      </c>
      <c r="D35">
        <v>0</v>
      </c>
      <c r="E35">
        <v>3</v>
      </c>
      <c r="F35" t="s">
        <v>20</v>
      </c>
      <c r="G35" t="s">
        <v>14</v>
      </c>
      <c r="H35" t="s">
        <v>5</v>
      </c>
    </row>
    <row r="36" spans="3:8">
      <c r="C36" t="s">
        <v>151</v>
      </c>
      <c r="D36">
        <v>1000000</v>
      </c>
      <c r="E36">
        <v>1</v>
      </c>
      <c r="F36" t="s">
        <v>16</v>
      </c>
      <c r="G36" t="s">
        <v>14</v>
      </c>
      <c r="H36" t="s">
        <v>7</v>
      </c>
    </row>
    <row r="37" spans="3:8">
      <c r="C37" t="s">
        <v>150</v>
      </c>
      <c r="D37">
        <v>1000000</v>
      </c>
      <c r="E37">
        <v>2</v>
      </c>
      <c r="F37" t="s">
        <v>16</v>
      </c>
      <c r="G37" t="s">
        <v>18</v>
      </c>
      <c r="H37" t="s">
        <v>5</v>
      </c>
    </row>
    <row r="38" spans="3:8">
      <c r="C38" t="s">
        <v>149</v>
      </c>
      <c r="D38">
        <v>0</v>
      </c>
      <c r="E38">
        <v>2</v>
      </c>
      <c r="F38" t="s">
        <v>20</v>
      </c>
      <c r="G38" t="s">
        <v>18</v>
      </c>
      <c r="H38" t="s">
        <v>11</v>
      </c>
    </row>
    <row r="39" spans="3:8">
      <c r="C39" t="s">
        <v>148</v>
      </c>
      <c r="D39">
        <v>0</v>
      </c>
      <c r="E39" t="s">
        <v>6</v>
      </c>
      <c r="F39" t="s">
        <v>20</v>
      </c>
      <c r="G39" t="s">
        <v>14</v>
      </c>
      <c r="H39" t="s">
        <v>5</v>
      </c>
    </row>
    <row r="40" spans="3:8">
      <c r="C40" t="s">
        <v>147</v>
      </c>
      <c r="D40">
        <v>0</v>
      </c>
      <c r="E40">
        <v>2</v>
      </c>
      <c r="F40" t="s">
        <v>20</v>
      </c>
      <c r="G40" t="s">
        <v>18</v>
      </c>
      <c r="H40" t="s">
        <v>5</v>
      </c>
    </row>
    <row r="41" spans="3:8">
      <c r="C41" t="s">
        <v>146</v>
      </c>
      <c r="D41">
        <v>90000000</v>
      </c>
      <c r="E41" t="s">
        <v>6</v>
      </c>
      <c r="F41" t="s">
        <v>16</v>
      </c>
      <c r="G41" t="s">
        <v>14</v>
      </c>
      <c r="H41" t="s">
        <v>5</v>
      </c>
    </row>
    <row r="42" spans="3:8">
      <c r="C42" t="s">
        <v>145</v>
      </c>
      <c r="D42">
        <v>1000000</v>
      </c>
      <c r="E42">
        <v>2</v>
      </c>
      <c r="F42" t="s">
        <v>16</v>
      </c>
      <c r="G42" t="s">
        <v>14</v>
      </c>
      <c r="H42" t="s">
        <v>5</v>
      </c>
    </row>
    <row r="43" spans="3:8">
      <c r="C43" t="s">
        <v>144</v>
      </c>
      <c r="D43">
        <v>10000000</v>
      </c>
      <c r="E43">
        <v>4</v>
      </c>
      <c r="F43" t="s">
        <v>16</v>
      </c>
      <c r="G43" t="s">
        <v>18</v>
      </c>
      <c r="H43" t="s">
        <v>5</v>
      </c>
    </row>
    <row r="44" spans="3:8">
      <c r="C44" t="s">
        <v>143</v>
      </c>
      <c r="D44">
        <v>10000000</v>
      </c>
      <c r="E44" t="s">
        <v>6</v>
      </c>
      <c r="F44" t="s">
        <v>16</v>
      </c>
      <c r="G44" t="s">
        <v>14</v>
      </c>
      <c r="H44" t="s">
        <v>5</v>
      </c>
    </row>
    <row r="45" spans="3:8">
      <c r="C45" t="s">
        <v>142</v>
      </c>
      <c r="D45">
        <v>1000000</v>
      </c>
      <c r="E45">
        <v>1</v>
      </c>
      <c r="F45" t="s">
        <v>16</v>
      </c>
      <c r="G45" t="s">
        <v>18</v>
      </c>
      <c r="H45" t="s">
        <v>5</v>
      </c>
    </row>
    <row r="46" spans="3:8">
      <c r="C46" t="s">
        <v>141</v>
      </c>
      <c r="D46">
        <v>0</v>
      </c>
      <c r="E46">
        <v>2</v>
      </c>
      <c r="F46" t="s">
        <v>20</v>
      </c>
      <c r="G46" t="s">
        <v>18</v>
      </c>
      <c r="H46" t="s">
        <v>5</v>
      </c>
    </row>
    <row r="47" spans="3:8">
      <c r="C47" t="s">
        <v>140</v>
      </c>
      <c r="D47">
        <v>1000000</v>
      </c>
      <c r="E47">
        <v>1</v>
      </c>
      <c r="F47" t="s">
        <v>16</v>
      </c>
      <c r="G47" t="s">
        <v>14</v>
      </c>
      <c r="H47" t="s">
        <v>5</v>
      </c>
    </row>
    <row r="48" spans="3:8">
      <c r="C48" t="s">
        <v>139</v>
      </c>
      <c r="D48">
        <v>1000000</v>
      </c>
      <c r="E48" t="s">
        <v>6</v>
      </c>
      <c r="F48" t="s">
        <v>16</v>
      </c>
      <c r="G48" t="s">
        <v>18</v>
      </c>
      <c r="H48" t="s">
        <v>5</v>
      </c>
    </row>
    <row r="49" spans="3:8">
      <c r="C49" t="s">
        <v>138</v>
      </c>
      <c r="D49">
        <v>10000000</v>
      </c>
      <c r="E49">
        <v>1</v>
      </c>
      <c r="F49" t="s">
        <v>16</v>
      </c>
      <c r="G49" t="s">
        <v>18</v>
      </c>
      <c r="H49" t="s">
        <v>5</v>
      </c>
    </row>
    <row r="50" spans="3:8">
      <c r="C50" t="s">
        <v>137</v>
      </c>
      <c r="D50">
        <v>0</v>
      </c>
      <c r="E50" t="s">
        <v>6</v>
      </c>
      <c r="F50" t="s">
        <v>20</v>
      </c>
      <c r="G50" t="s">
        <v>14</v>
      </c>
      <c r="H50" t="s">
        <v>5</v>
      </c>
    </row>
    <row r="51" spans="3:8">
      <c r="C51" t="s">
        <v>136</v>
      </c>
      <c r="D51">
        <v>20000000</v>
      </c>
      <c r="E51">
        <v>2</v>
      </c>
      <c r="F51" t="s">
        <v>16</v>
      </c>
      <c r="G51" t="s">
        <v>14</v>
      </c>
      <c r="H51" t="s">
        <v>5</v>
      </c>
    </row>
    <row r="52" spans="3:8">
      <c r="C52" t="s">
        <v>135</v>
      </c>
      <c r="D52">
        <v>0</v>
      </c>
      <c r="E52" t="s">
        <v>6</v>
      </c>
      <c r="F52" t="s">
        <v>20</v>
      </c>
      <c r="G52" t="s">
        <v>14</v>
      </c>
      <c r="H52" t="s">
        <v>5</v>
      </c>
    </row>
    <row r="53" spans="3:8">
      <c r="C53" t="s">
        <v>134</v>
      </c>
      <c r="D53">
        <v>5000000</v>
      </c>
      <c r="E53">
        <v>4</v>
      </c>
      <c r="F53" t="s">
        <v>16</v>
      </c>
      <c r="G53" t="s">
        <v>18</v>
      </c>
      <c r="H53" t="s">
        <v>11</v>
      </c>
    </row>
    <row r="54" spans="3:8">
      <c r="C54" t="s">
        <v>133</v>
      </c>
      <c r="D54">
        <v>20000000</v>
      </c>
      <c r="E54">
        <v>2</v>
      </c>
      <c r="F54" t="s">
        <v>16</v>
      </c>
      <c r="G54" t="s">
        <v>14</v>
      </c>
      <c r="H54" t="s">
        <v>5</v>
      </c>
    </row>
    <row r="55" spans="3:8">
      <c r="C55" t="s">
        <v>132</v>
      </c>
      <c r="D55">
        <v>50000000</v>
      </c>
      <c r="E55">
        <v>2</v>
      </c>
      <c r="F55" t="s">
        <v>16</v>
      </c>
      <c r="G55" t="s">
        <v>14</v>
      </c>
      <c r="H55" t="s">
        <v>5</v>
      </c>
    </row>
    <row r="56" spans="3:8">
      <c r="C56" t="s">
        <v>131</v>
      </c>
      <c r="D56">
        <v>30000000</v>
      </c>
      <c r="E56" t="s">
        <v>6</v>
      </c>
      <c r="F56" t="s">
        <v>16</v>
      </c>
      <c r="G56" t="s">
        <v>14</v>
      </c>
      <c r="H56" t="s">
        <v>5</v>
      </c>
    </row>
    <row r="57" spans="3:8">
      <c r="C57" t="s">
        <v>130</v>
      </c>
      <c r="D57">
        <v>5000000</v>
      </c>
      <c r="E57">
        <v>1</v>
      </c>
      <c r="F57" t="s">
        <v>16</v>
      </c>
      <c r="G57" t="s">
        <v>14</v>
      </c>
      <c r="H57" t="s">
        <v>5</v>
      </c>
    </row>
    <row r="58" spans="3:8">
      <c r="C58" t="s">
        <v>129</v>
      </c>
      <c r="D58">
        <v>10000000</v>
      </c>
      <c r="E58" t="s">
        <v>6</v>
      </c>
      <c r="F58" t="s">
        <v>16</v>
      </c>
      <c r="G58" t="s">
        <v>14</v>
      </c>
      <c r="H58" t="s">
        <v>5</v>
      </c>
    </row>
    <row r="59" spans="3:8">
      <c r="C59" t="s">
        <v>128</v>
      </c>
      <c r="D59">
        <v>0</v>
      </c>
      <c r="E59">
        <v>1</v>
      </c>
      <c r="F59" t="s">
        <v>12</v>
      </c>
      <c r="G59" t="s">
        <v>14</v>
      </c>
      <c r="H59" t="s">
        <v>7</v>
      </c>
    </row>
    <row r="60" spans="3:8">
      <c r="C60" t="s">
        <v>127</v>
      </c>
      <c r="D60">
        <v>0</v>
      </c>
      <c r="E60">
        <v>2</v>
      </c>
      <c r="F60" t="s">
        <v>12</v>
      </c>
      <c r="G60" t="s">
        <v>14</v>
      </c>
      <c r="H60" t="s">
        <v>5</v>
      </c>
    </row>
    <row r="61" spans="3:8">
      <c r="C61" t="s">
        <v>126</v>
      </c>
      <c r="D61">
        <v>5000000</v>
      </c>
      <c r="E61">
        <v>3</v>
      </c>
      <c r="F61" t="s">
        <v>16</v>
      </c>
      <c r="G61" t="s">
        <v>14</v>
      </c>
      <c r="H61" t="s">
        <v>7</v>
      </c>
    </row>
    <row r="62" spans="3:8">
      <c r="C62" t="s">
        <v>125</v>
      </c>
      <c r="D62">
        <v>0</v>
      </c>
      <c r="E62">
        <v>1</v>
      </c>
      <c r="F62" t="s">
        <v>20</v>
      </c>
      <c r="G62" t="s">
        <v>14</v>
      </c>
      <c r="H62" t="s">
        <v>5</v>
      </c>
    </row>
    <row r="63" spans="3:8">
      <c r="C63" t="s">
        <v>124</v>
      </c>
      <c r="D63">
        <v>10000000</v>
      </c>
      <c r="E63">
        <v>2</v>
      </c>
      <c r="F63" t="s">
        <v>16</v>
      </c>
      <c r="G63" t="s">
        <v>14</v>
      </c>
      <c r="H63" t="s">
        <v>5</v>
      </c>
    </row>
    <row r="64" spans="3:8">
      <c r="C64" t="s">
        <v>123</v>
      </c>
      <c r="D64">
        <v>1000000</v>
      </c>
      <c r="E64">
        <v>1</v>
      </c>
      <c r="F64" t="s">
        <v>16</v>
      </c>
      <c r="G64" t="s">
        <v>14</v>
      </c>
      <c r="H64" t="s">
        <v>5</v>
      </c>
    </row>
    <row r="65" spans="3:8">
      <c r="C65" t="s">
        <v>122</v>
      </c>
      <c r="D65">
        <v>10000000</v>
      </c>
      <c r="E65" t="s">
        <v>6</v>
      </c>
      <c r="F65" t="s">
        <v>16</v>
      </c>
      <c r="G65" t="s">
        <v>14</v>
      </c>
      <c r="H65" t="s">
        <v>5</v>
      </c>
    </row>
    <row r="66" spans="3:8">
      <c r="C66" t="s">
        <v>121</v>
      </c>
      <c r="D66">
        <v>0</v>
      </c>
      <c r="E66">
        <v>1</v>
      </c>
      <c r="F66" t="s">
        <v>20</v>
      </c>
      <c r="G66" t="s">
        <v>18</v>
      </c>
      <c r="H66" t="s">
        <v>5</v>
      </c>
    </row>
    <row r="67" spans="3:8">
      <c r="C67" t="s">
        <v>120</v>
      </c>
      <c r="D67">
        <v>0</v>
      </c>
      <c r="E67">
        <v>1</v>
      </c>
      <c r="F67" t="s">
        <v>12</v>
      </c>
      <c r="G67" t="s">
        <v>14</v>
      </c>
      <c r="H67" t="s">
        <v>5</v>
      </c>
    </row>
    <row r="68" spans="3:8">
      <c r="C68" t="s">
        <v>119</v>
      </c>
      <c r="D68">
        <v>0</v>
      </c>
      <c r="E68">
        <v>2</v>
      </c>
      <c r="F68" t="s">
        <v>20</v>
      </c>
      <c r="G68" t="s">
        <v>14</v>
      </c>
      <c r="H68" t="s">
        <v>5</v>
      </c>
    </row>
    <row r="69" spans="3:8">
      <c r="C69" t="s">
        <v>118</v>
      </c>
      <c r="D69">
        <v>0</v>
      </c>
      <c r="E69">
        <v>1</v>
      </c>
      <c r="F69" t="s">
        <v>20</v>
      </c>
      <c r="G69" t="s">
        <v>18</v>
      </c>
      <c r="H69" t="s">
        <v>5</v>
      </c>
    </row>
    <row r="70" spans="3:8">
      <c r="C70" t="s">
        <v>117</v>
      </c>
      <c r="D70">
        <v>10000000</v>
      </c>
      <c r="E70" t="s">
        <v>6</v>
      </c>
      <c r="F70" t="s">
        <v>16</v>
      </c>
      <c r="G70" t="s">
        <v>14</v>
      </c>
      <c r="H70" t="s">
        <v>5</v>
      </c>
    </row>
    <row r="71" spans="3:8">
      <c r="C71" t="s">
        <v>116</v>
      </c>
      <c r="D71">
        <v>0</v>
      </c>
      <c r="E71">
        <v>1</v>
      </c>
      <c r="F71" t="s">
        <v>20</v>
      </c>
      <c r="G71" t="s">
        <v>18</v>
      </c>
      <c r="H71" t="s">
        <v>11</v>
      </c>
    </row>
    <row r="72" spans="3:8">
      <c r="C72" t="s">
        <v>115</v>
      </c>
      <c r="D72">
        <v>30000000</v>
      </c>
      <c r="E72">
        <v>2</v>
      </c>
      <c r="F72" t="s">
        <v>16</v>
      </c>
      <c r="G72" t="s">
        <v>14</v>
      </c>
      <c r="H72" t="s">
        <v>11</v>
      </c>
    </row>
    <row r="73" spans="3:8">
      <c r="C73" t="s">
        <v>114</v>
      </c>
      <c r="D73">
        <v>1000000</v>
      </c>
      <c r="E73">
        <v>4</v>
      </c>
      <c r="F73" t="s">
        <v>16</v>
      </c>
      <c r="G73" t="s">
        <v>18</v>
      </c>
      <c r="H73" t="s">
        <v>5</v>
      </c>
    </row>
    <row r="74" spans="3:8">
      <c r="C74" t="s">
        <v>113</v>
      </c>
      <c r="D74">
        <v>0</v>
      </c>
      <c r="E74" t="s">
        <v>6</v>
      </c>
      <c r="F74" t="s">
        <v>20</v>
      </c>
      <c r="G74" t="s">
        <v>14</v>
      </c>
      <c r="H74" t="s">
        <v>2</v>
      </c>
    </row>
    <row r="75" spans="3:8">
      <c r="C75" t="s">
        <v>112</v>
      </c>
      <c r="D75">
        <v>0</v>
      </c>
      <c r="E75" t="s">
        <v>6</v>
      </c>
      <c r="F75" t="s">
        <v>20</v>
      </c>
      <c r="G75" t="s">
        <v>14</v>
      </c>
      <c r="H75" t="s">
        <v>5</v>
      </c>
    </row>
    <row r="76" spans="3:8">
      <c r="C76" t="s">
        <v>111</v>
      </c>
      <c r="D76">
        <v>0</v>
      </c>
      <c r="E76">
        <v>1</v>
      </c>
      <c r="F76" t="s">
        <v>20</v>
      </c>
      <c r="G76" t="s">
        <v>14</v>
      </c>
      <c r="H76" t="s">
        <v>5</v>
      </c>
    </row>
    <row r="77" spans="3:8">
      <c r="C77" t="s">
        <v>110</v>
      </c>
      <c r="D77">
        <v>10000000</v>
      </c>
      <c r="E77">
        <v>2</v>
      </c>
      <c r="F77" t="s">
        <v>16</v>
      </c>
      <c r="G77" t="s">
        <v>14</v>
      </c>
      <c r="H77" t="s">
        <v>5</v>
      </c>
    </row>
    <row r="78" spans="3:8">
      <c r="C78" t="s">
        <v>109</v>
      </c>
      <c r="D78">
        <v>0</v>
      </c>
      <c r="E78">
        <v>2</v>
      </c>
      <c r="F78" t="s">
        <v>20</v>
      </c>
      <c r="G78" t="s">
        <v>18</v>
      </c>
      <c r="H78" t="s">
        <v>4</v>
      </c>
    </row>
    <row r="79" spans="3:8">
      <c r="C79" t="s">
        <v>108</v>
      </c>
      <c r="D79">
        <v>30000000</v>
      </c>
      <c r="E79">
        <v>2</v>
      </c>
      <c r="F79" t="s">
        <v>16</v>
      </c>
      <c r="G79" t="s">
        <v>18</v>
      </c>
      <c r="H79" t="s">
        <v>11</v>
      </c>
    </row>
    <row r="80" spans="3:8">
      <c r="C80" t="s">
        <v>107</v>
      </c>
      <c r="D80">
        <v>0</v>
      </c>
      <c r="E80">
        <v>1</v>
      </c>
      <c r="F80" t="s">
        <v>12</v>
      </c>
      <c r="G80" t="s">
        <v>14</v>
      </c>
      <c r="H80" t="s">
        <v>5</v>
      </c>
    </row>
    <row r="81" spans="3:8">
      <c r="C81" t="s">
        <v>106</v>
      </c>
      <c r="D81">
        <v>30000000</v>
      </c>
      <c r="E81">
        <v>2</v>
      </c>
      <c r="F81" t="s">
        <v>16</v>
      </c>
      <c r="G81" t="s">
        <v>14</v>
      </c>
      <c r="H81" t="s">
        <v>5</v>
      </c>
    </row>
    <row r="82" spans="3:8">
      <c r="C82" t="s">
        <v>105</v>
      </c>
      <c r="D82">
        <v>50000000</v>
      </c>
      <c r="E82">
        <v>1</v>
      </c>
      <c r="F82" t="s">
        <v>16</v>
      </c>
      <c r="G82" t="s">
        <v>18</v>
      </c>
      <c r="H82" t="s">
        <v>5</v>
      </c>
    </row>
    <row r="83" spans="3:8">
      <c r="C83" t="s">
        <v>104</v>
      </c>
      <c r="D83">
        <v>10000000</v>
      </c>
      <c r="E83">
        <v>1</v>
      </c>
      <c r="F83" t="s">
        <v>16</v>
      </c>
      <c r="G83" t="s">
        <v>14</v>
      </c>
      <c r="H83" t="s">
        <v>5</v>
      </c>
    </row>
    <row r="84" spans="3:8">
      <c r="C84" t="s">
        <v>103</v>
      </c>
      <c r="D84">
        <v>30000000</v>
      </c>
      <c r="E84" t="s">
        <v>6</v>
      </c>
      <c r="F84" t="s">
        <v>16</v>
      </c>
      <c r="G84" t="s">
        <v>14</v>
      </c>
      <c r="H84" t="s">
        <v>5</v>
      </c>
    </row>
    <row r="85" spans="3:8">
      <c r="C85" t="s">
        <v>102</v>
      </c>
      <c r="D85">
        <v>90000000</v>
      </c>
      <c r="E85">
        <v>1</v>
      </c>
      <c r="F85" t="s">
        <v>16</v>
      </c>
      <c r="G85" t="s">
        <v>14</v>
      </c>
      <c r="H85" t="s">
        <v>5</v>
      </c>
    </row>
    <row r="86" spans="3:8">
      <c r="C86" t="s">
        <v>101</v>
      </c>
      <c r="D86">
        <v>0</v>
      </c>
      <c r="E86" t="s">
        <v>6</v>
      </c>
      <c r="F86" t="s">
        <v>12</v>
      </c>
      <c r="G86" t="s">
        <v>14</v>
      </c>
      <c r="H86" t="s">
        <v>3</v>
      </c>
    </row>
    <row r="87" spans="3:8">
      <c r="C87" t="s">
        <v>100</v>
      </c>
      <c r="D87">
        <v>100000000</v>
      </c>
      <c r="E87">
        <v>3</v>
      </c>
      <c r="F87" t="s">
        <v>16</v>
      </c>
      <c r="G87" t="s">
        <v>14</v>
      </c>
      <c r="H87" t="s">
        <v>15</v>
      </c>
    </row>
    <row r="88" spans="3:8">
      <c r="C88" t="s">
        <v>99</v>
      </c>
      <c r="D88">
        <v>100000000</v>
      </c>
      <c r="E88" t="s">
        <v>6</v>
      </c>
      <c r="F88" t="s">
        <v>16</v>
      </c>
      <c r="G88" t="s">
        <v>14</v>
      </c>
      <c r="H88" t="s">
        <v>5</v>
      </c>
    </row>
    <row r="89" spans="3:8">
      <c r="C89" t="s">
        <v>98</v>
      </c>
      <c r="D89">
        <v>0</v>
      </c>
      <c r="E89">
        <v>1</v>
      </c>
      <c r="F89" t="s">
        <v>20</v>
      </c>
      <c r="G89" t="s">
        <v>18</v>
      </c>
      <c r="H89" t="s">
        <v>11</v>
      </c>
    </row>
    <row r="90" spans="3:8">
      <c r="C90" t="s">
        <v>97</v>
      </c>
      <c r="D90">
        <v>0</v>
      </c>
      <c r="E90">
        <v>2</v>
      </c>
      <c r="F90" t="s">
        <v>20</v>
      </c>
      <c r="G90" t="s">
        <v>14</v>
      </c>
      <c r="H90" t="s">
        <v>5</v>
      </c>
    </row>
    <row r="91" spans="3:8">
      <c r="C91" t="s">
        <v>96</v>
      </c>
      <c r="D91">
        <v>1000000</v>
      </c>
      <c r="E91">
        <v>2</v>
      </c>
      <c r="F91" t="s">
        <v>16</v>
      </c>
      <c r="G91" t="s">
        <v>14</v>
      </c>
      <c r="H91" t="s">
        <v>5</v>
      </c>
    </row>
    <row r="92" spans="3:8">
      <c r="C92" t="s">
        <v>95</v>
      </c>
      <c r="D92">
        <v>20000000</v>
      </c>
      <c r="E92">
        <v>3</v>
      </c>
      <c r="F92" t="s">
        <v>16</v>
      </c>
      <c r="G92" t="s">
        <v>18</v>
      </c>
      <c r="H92" t="s">
        <v>5</v>
      </c>
    </row>
    <row r="93" spans="3:8">
      <c r="C93" t="s">
        <v>94</v>
      </c>
      <c r="D93">
        <v>50000000</v>
      </c>
      <c r="E93">
        <v>4</v>
      </c>
      <c r="F93" t="s">
        <v>16</v>
      </c>
      <c r="G93" t="s">
        <v>14</v>
      </c>
      <c r="H93" t="s">
        <v>9</v>
      </c>
    </row>
    <row r="94" spans="3:8">
      <c r="C94" t="s">
        <v>93</v>
      </c>
      <c r="D94">
        <v>0</v>
      </c>
      <c r="E94" t="s">
        <v>6</v>
      </c>
      <c r="F94" t="s">
        <v>16</v>
      </c>
      <c r="G94" t="s">
        <v>18</v>
      </c>
      <c r="H94" t="s">
        <v>5</v>
      </c>
    </row>
    <row r="95" spans="3:8">
      <c r="C95" t="s">
        <v>92</v>
      </c>
      <c r="D95">
        <v>10000000</v>
      </c>
      <c r="E95">
        <v>4</v>
      </c>
      <c r="F95" t="s">
        <v>16</v>
      </c>
      <c r="G95" t="s">
        <v>18</v>
      </c>
      <c r="H95" t="s">
        <v>5</v>
      </c>
    </row>
    <row r="96" spans="3:8">
      <c r="C96" t="s">
        <v>91</v>
      </c>
      <c r="D96">
        <v>0</v>
      </c>
      <c r="E96">
        <v>1</v>
      </c>
      <c r="F96" t="s">
        <v>20</v>
      </c>
      <c r="G96" t="s">
        <v>18</v>
      </c>
      <c r="H96" t="s">
        <v>5</v>
      </c>
    </row>
    <row r="97" spans="3:8">
      <c r="C97" t="s">
        <v>90</v>
      </c>
      <c r="D97">
        <v>10000000</v>
      </c>
      <c r="E97">
        <v>3</v>
      </c>
      <c r="F97" t="s">
        <v>16</v>
      </c>
      <c r="G97" t="s">
        <v>14</v>
      </c>
      <c r="H97" t="s">
        <v>5</v>
      </c>
    </row>
    <row r="98" spans="3:8">
      <c r="C98" t="s">
        <v>89</v>
      </c>
      <c r="D98">
        <v>0</v>
      </c>
      <c r="E98" t="s">
        <v>6</v>
      </c>
      <c r="F98" t="s">
        <v>20</v>
      </c>
      <c r="G98" t="s">
        <v>14</v>
      </c>
      <c r="H98" t="s">
        <v>19</v>
      </c>
    </row>
    <row r="99" spans="3:8">
      <c r="C99" t="s">
        <v>88</v>
      </c>
      <c r="D99">
        <v>20000000</v>
      </c>
      <c r="E99" t="s">
        <v>6</v>
      </c>
      <c r="F99" t="s">
        <v>16</v>
      </c>
      <c r="G99" t="s">
        <v>14</v>
      </c>
      <c r="H99" t="s">
        <v>5</v>
      </c>
    </row>
    <row r="100" spans="3:8">
      <c r="C100" t="s">
        <v>87</v>
      </c>
      <c r="D100">
        <v>100000000</v>
      </c>
      <c r="E100">
        <v>2</v>
      </c>
      <c r="F100" t="s">
        <v>16</v>
      </c>
      <c r="G100" t="s">
        <v>14</v>
      </c>
      <c r="H100" t="s">
        <v>7</v>
      </c>
    </row>
    <row r="101" spans="3:8">
      <c r="C101" t="s">
        <v>86</v>
      </c>
      <c r="D101">
        <v>0</v>
      </c>
      <c r="E101">
        <v>3</v>
      </c>
      <c r="F101" t="s">
        <v>12</v>
      </c>
      <c r="G101" t="s">
        <v>14</v>
      </c>
      <c r="H101" t="s">
        <v>5</v>
      </c>
    </row>
    <row r="102" spans="3:8">
      <c r="C102" t="s">
        <v>85</v>
      </c>
      <c r="D102">
        <v>1000000</v>
      </c>
      <c r="E102">
        <v>2</v>
      </c>
      <c r="F102" t="s">
        <v>16</v>
      </c>
      <c r="G102" t="s">
        <v>14</v>
      </c>
      <c r="H102" t="s">
        <v>5</v>
      </c>
    </row>
    <row r="103" spans="3:8">
      <c r="C103" t="s">
        <v>84</v>
      </c>
      <c r="D103">
        <v>0</v>
      </c>
      <c r="E103">
        <v>3</v>
      </c>
      <c r="F103" t="s">
        <v>20</v>
      </c>
      <c r="G103" t="s">
        <v>18</v>
      </c>
      <c r="H103" t="s">
        <v>5</v>
      </c>
    </row>
    <row r="104" spans="3:8">
      <c r="C104" t="s">
        <v>83</v>
      </c>
      <c r="D104">
        <v>10000000</v>
      </c>
      <c r="E104">
        <v>4</v>
      </c>
      <c r="F104" t="s">
        <v>16</v>
      </c>
      <c r="G104" t="s">
        <v>14</v>
      </c>
      <c r="H104" t="s">
        <v>5</v>
      </c>
    </row>
    <row r="105" spans="3:8">
      <c r="C105" t="s">
        <v>82</v>
      </c>
      <c r="D105">
        <v>10000000</v>
      </c>
      <c r="E105" t="s">
        <v>6</v>
      </c>
      <c r="F105" t="s">
        <v>16</v>
      </c>
      <c r="G105" t="s">
        <v>14</v>
      </c>
      <c r="H105" t="s">
        <v>5</v>
      </c>
    </row>
    <row r="106" spans="3:8">
      <c r="C106" t="s">
        <v>81</v>
      </c>
      <c r="D106">
        <v>10000000</v>
      </c>
      <c r="E106">
        <v>1</v>
      </c>
      <c r="F106" t="s">
        <v>16</v>
      </c>
      <c r="G106" t="s">
        <v>18</v>
      </c>
      <c r="H106" t="s">
        <v>5</v>
      </c>
    </row>
    <row r="107" spans="3:8">
      <c r="C107" t="s">
        <v>80</v>
      </c>
      <c r="D107">
        <v>20000000</v>
      </c>
      <c r="E107">
        <v>1</v>
      </c>
      <c r="F107" t="s">
        <v>16</v>
      </c>
      <c r="G107" t="s">
        <v>14</v>
      </c>
      <c r="H107" t="s">
        <v>2</v>
      </c>
    </row>
    <row r="108" spans="3:8">
      <c r="C108" t="s">
        <v>79</v>
      </c>
      <c r="D108">
        <v>0</v>
      </c>
      <c r="E108" t="s">
        <v>6</v>
      </c>
      <c r="F108" t="s">
        <v>20</v>
      </c>
      <c r="G108" t="s">
        <v>14</v>
      </c>
      <c r="H108" t="s">
        <v>5</v>
      </c>
    </row>
    <row r="109" spans="3:8">
      <c r="C109" t="s">
        <v>78</v>
      </c>
      <c r="D109">
        <v>30000000</v>
      </c>
      <c r="E109" t="s">
        <v>6</v>
      </c>
      <c r="F109" t="s">
        <v>16</v>
      </c>
      <c r="G109" t="s">
        <v>14</v>
      </c>
      <c r="H109" t="s">
        <v>5</v>
      </c>
    </row>
    <row r="110" spans="3:8">
      <c r="C110" t="s">
        <v>77</v>
      </c>
      <c r="D110">
        <v>0</v>
      </c>
      <c r="E110" t="s">
        <v>6</v>
      </c>
      <c r="F110" t="s">
        <v>12</v>
      </c>
      <c r="G110" t="s">
        <v>14</v>
      </c>
      <c r="H110" t="s">
        <v>0</v>
      </c>
    </row>
    <row r="111" spans="3:8">
      <c r="C111" t="s">
        <v>76</v>
      </c>
      <c r="D111">
        <v>10000000</v>
      </c>
      <c r="E111">
        <v>2</v>
      </c>
      <c r="F111" t="s">
        <v>16</v>
      </c>
      <c r="G111" t="s">
        <v>18</v>
      </c>
      <c r="H111" t="s">
        <v>5</v>
      </c>
    </row>
    <row r="112" spans="3:8">
      <c r="C112" t="s">
        <v>75</v>
      </c>
      <c r="D112">
        <v>0</v>
      </c>
      <c r="E112" t="s">
        <v>6</v>
      </c>
      <c r="F112" t="s">
        <v>20</v>
      </c>
      <c r="G112" t="s">
        <v>14</v>
      </c>
      <c r="H112" t="s">
        <v>5</v>
      </c>
    </row>
    <row r="113" spans="3:8">
      <c r="C113" t="s">
        <v>74</v>
      </c>
      <c r="D113">
        <v>0</v>
      </c>
      <c r="E113">
        <v>1</v>
      </c>
      <c r="F113" t="s">
        <v>20</v>
      </c>
      <c r="G113" t="s">
        <v>14</v>
      </c>
      <c r="H113" t="s">
        <v>5</v>
      </c>
    </row>
    <row r="114" spans="3:8">
      <c r="C114" t="s">
        <v>73</v>
      </c>
      <c r="D114">
        <v>0</v>
      </c>
      <c r="E114">
        <v>1</v>
      </c>
      <c r="F114" t="s">
        <v>20</v>
      </c>
      <c r="G114" t="s">
        <v>14</v>
      </c>
      <c r="H114" t="s">
        <v>5</v>
      </c>
    </row>
    <row r="115" spans="3:8">
      <c r="C115" t="s">
        <v>72</v>
      </c>
      <c r="D115">
        <v>30000000</v>
      </c>
      <c r="E115" t="s">
        <v>6</v>
      </c>
      <c r="F115" t="s">
        <v>16</v>
      </c>
      <c r="G115" t="s">
        <v>18</v>
      </c>
      <c r="H115" t="s">
        <v>5</v>
      </c>
    </row>
    <row r="116" spans="3:8">
      <c r="C116" t="s">
        <v>71</v>
      </c>
      <c r="D116">
        <v>0</v>
      </c>
      <c r="E116">
        <v>4</v>
      </c>
      <c r="F116" t="s">
        <v>20</v>
      </c>
      <c r="G116" t="s">
        <v>14</v>
      </c>
      <c r="H116" t="s">
        <v>5</v>
      </c>
    </row>
    <row r="117" spans="3:8">
      <c r="C117" t="s">
        <v>70</v>
      </c>
      <c r="D117">
        <v>90000000</v>
      </c>
      <c r="E117">
        <v>1</v>
      </c>
      <c r="F117" t="s">
        <v>16</v>
      </c>
      <c r="G117" t="s">
        <v>14</v>
      </c>
      <c r="H117" t="s">
        <v>5</v>
      </c>
    </row>
    <row r="118" spans="3:8">
      <c r="C118" t="s">
        <v>69</v>
      </c>
      <c r="D118">
        <v>0</v>
      </c>
      <c r="E118">
        <v>1</v>
      </c>
      <c r="F118" t="s">
        <v>20</v>
      </c>
      <c r="G118" t="s">
        <v>18</v>
      </c>
      <c r="H118" t="s">
        <v>5</v>
      </c>
    </row>
    <row r="119" spans="3:8">
      <c r="C119" t="s">
        <v>68</v>
      </c>
      <c r="D119">
        <v>0</v>
      </c>
      <c r="E119">
        <v>1</v>
      </c>
      <c r="F119" t="s">
        <v>20</v>
      </c>
      <c r="G119" t="s">
        <v>14</v>
      </c>
      <c r="H119" t="s">
        <v>5</v>
      </c>
    </row>
    <row r="120" spans="3:8">
      <c r="C120" t="s">
        <v>67</v>
      </c>
      <c r="D120">
        <v>90000000</v>
      </c>
      <c r="E120" t="s">
        <v>6</v>
      </c>
      <c r="F120" t="s">
        <v>16</v>
      </c>
      <c r="G120" t="s">
        <v>14</v>
      </c>
      <c r="H120" t="s">
        <v>5</v>
      </c>
    </row>
    <row r="121" spans="3:8">
      <c r="C121" t="s">
        <v>66</v>
      </c>
      <c r="D121">
        <v>1000000</v>
      </c>
      <c r="E121" t="s">
        <v>6</v>
      </c>
      <c r="F121" t="s">
        <v>16</v>
      </c>
      <c r="G121" t="s">
        <v>14</v>
      </c>
      <c r="H121" t="s">
        <v>5</v>
      </c>
    </row>
    <row r="122" spans="3:8">
      <c r="C122" t="s">
        <v>65</v>
      </c>
      <c r="D122">
        <v>20000000</v>
      </c>
      <c r="E122">
        <v>2</v>
      </c>
      <c r="F122" t="s">
        <v>16</v>
      </c>
      <c r="G122" t="s">
        <v>14</v>
      </c>
      <c r="H122" t="s">
        <v>5</v>
      </c>
    </row>
    <row r="123" spans="3:8">
      <c r="C123" t="s">
        <v>64</v>
      </c>
      <c r="D123">
        <v>90000000</v>
      </c>
      <c r="E123">
        <v>2</v>
      </c>
      <c r="F123" t="s">
        <v>16</v>
      </c>
      <c r="G123" t="s">
        <v>18</v>
      </c>
      <c r="H123" t="s">
        <v>5</v>
      </c>
    </row>
    <row r="124" spans="3:8">
      <c r="C124" t="s">
        <v>63</v>
      </c>
      <c r="D124">
        <v>1000000</v>
      </c>
      <c r="E124">
        <v>4</v>
      </c>
      <c r="F124" t="s">
        <v>16</v>
      </c>
      <c r="G124" t="s">
        <v>14</v>
      </c>
      <c r="H124" t="s">
        <v>1</v>
      </c>
    </row>
    <row r="125" spans="3:8">
      <c r="C125" t="s">
        <v>62</v>
      </c>
      <c r="D125">
        <v>10000000</v>
      </c>
      <c r="E125">
        <v>2</v>
      </c>
      <c r="F125" t="s">
        <v>16</v>
      </c>
      <c r="G125" t="s">
        <v>18</v>
      </c>
      <c r="H125" t="s">
        <v>5</v>
      </c>
    </row>
    <row r="126" spans="3:8">
      <c r="C126" t="s">
        <v>61</v>
      </c>
      <c r="D126">
        <v>0</v>
      </c>
      <c r="E126">
        <v>2</v>
      </c>
      <c r="F126" t="s">
        <v>20</v>
      </c>
      <c r="G126" t="s">
        <v>14</v>
      </c>
      <c r="H126" t="s">
        <v>5</v>
      </c>
    </row>
    <row r="127" spans="3:8">
      <c r="C127" t="s">
        <v>60</v>
      </c>
      <c r="D127">
        <v>0</v>
      </c>
      <c r="E127" t="s">
        <v>6</v>
      </c>
      <c r="F127" t="s">
        <v>12</v>
      </c>
      <c r="G127" t="s">
        <v>14</v>
      </c>
      <c r="H127" t="s">
        <v>5</v>
      </c>
    </row>
    <row r="128" spans="3:8">
      <c r="C128" t="s">
        <v>59</v>
      </c>
      <c r="D128">
        <v>90000000</v>
      </c>
      <c r="E128">
        <v>3</v>
      </c>
      <c r="F128" t="s">
        <v>16</v>
      </c>
      <c r="G128" t="s">
        <v>14</v>
      </c>
      <c r="H128" t="s">
        <v>5</v>
      </c>
    </row>
    <row r="129" spans="3:8">
      <c r="C129" t="s">
        <v>58</v>
      </c>
      <c r="D129">
        <v>0</v>
      </c>
      <c r="E129" t="s">
        <v>6</v>
      </c>
      <c r="F129" t="s">
        <v>20</v>
      </c>
      <c r="G129" t="s">
        <v>18</v>
      </c>
      <c r="H129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0FF-D489-4581-BFA0-BFCD644B9B2A}">
  <sheetPr codeName="Hoja4"/>
  <dimension ref="B2:R51"/>
  <sheetViews>
    <sheetView topLeftCell="I13" zoomScale="80" zoomScaleNormal="80" workbookViewId="0">
      <selection activeCell="J21" sqref="J21"/>
    </sheetView>
  </sheetViews>
  <sheetFormatPr baseColWidth="10" defaultColWidth="9.140625" defaultRowHeight="15"/>
  <cols>
    <col min="2" max="3" width="20.42578125" customWidth="1"/>
    <col min="5" max="6" width="23.28515625" customWidth="1"/>
    <col min="8" max="8" width="96.42578125" bestFit="1" customWidth="1"/>
    <col min="18" max="18" width="12.140625" customWidth="1"/>
  </cols>
  <sheetData>
    <row r="2" spans="2:8" ht="53.25" customHeight="1">
      <c r="B2" s="99" t="s">
        <v>210</v>
      </c>
      <c r="C2" s="99"/>
      <c r="E2" s="100" t="s">
        <v>210</v>
      </c>
      <c r="F2" s="101"/>
      <c r="G2" s="101"/>
    </row>
    <row r="3" spans="2:8">
      <c r="B3" s="43" t="s">
        <v>209</v>
      </c>
      <c r="C3" s="43" t="s">
        <v>208</v>
      </c>
      <c r="E3" s="43" t="s">
        <v>209</v>
      </c>
      <c r="F3" s="44" t="s">
        <v>198</v>
      </c>
      <c r="G3" s="43" t="s">
        <v>208</v>
      </c>
    </row>
    <row r="4" spans="2:8">
      <c r="B4" s="1" t="s">
        <v>207</v>
      </c>
      <c r="C4" s="41">
        <v>5.81</v>
      </c>
      <c r="E4" s="1" t="s">
        <v>207</v>
      </c>
      <c r="F4" s="42">
        <v>0.7</v>
      </c>
      <c r="G4" s="41">
        <f>C4</f>
        <v>5.81</v>
      </c>
    </row>
    <row r="5" spans="2:8">
      <c r="B5" s="1" t="s">
        <v>206</v>
      </c>
      <c r="C5" s="41">
        <v>7.56</v>
      </c>
      <c r="E5" s="1" t="s">
        <v>206</v>
      </c>
      <c r="F5" s="42">
        <v>0.3</v>
      </c>
      <c r="G5" s="41">
        <f>C5</f>
        <v>7.56</v>
      </c>
    </row>
    <row r="6" spans="2:8">
      <c r="B6" s="40" t="s">
        <v>205</v>
      </c>
      <c r="C6" s="38">
        <f>+(C4*70%)+(C5*30%)</f>
        <v>6.3349999999999991</v>
      </c>
      <c r="D6" s="39">
        <f>+AVERAGE(C4:C5)</f>
        <v>6.6849999999999996</v>
      </c>
      <c r="E6" s="102" t="s">
        <v>205</v>
      </c>
      <c r="F6" s="103"/>
      <c r="G6" s="38">
        <f>SUMPRODUCT(G4:G5,F4:F5)</f>
        <v>6.3349999999999991</v>
      </c>
    </row>
    <row r="9" spans="2:8">
      <c r="C9" s="104" t="s">
        <v>204</v>
      </c>
      <c r="D9" s="104"/>
      <c r="E9" s="104"/>
    </row>
    <row r="10" spans="2:8">
      <c r="B10" s="36" t="s">
        <v>203</v>
      </c>
      <c r="C10" s="36" t="s">
        <v>202</v>
      </c>
      <c r="D10" s="36" t="s">
        <v>201</v>
      </c>
      <c r="E10" s="36" t="s">
        <v>200</v>
      </c>
      <c r="F10" s="105" t="s">
        <v>199</v>
      </c>
    </row>
    <row r="11" spans="2:8">
      <c r="B11" s="35" t="s">
        <v>198</v>
      </c>
      <c r="C11" s="34">
        <v>0.2</v>
      </c>
      <c r="D11" s="34">
        <v>0.3</v>
      </c>
      <c r="E11" s="34">
        <v>0.5</v>
      </c>
      <c r="F11" s="106"/>
    </row>
    <row r="12" spans="2:8">
      <c r="B12" s="1" t="s">
        <v>197</v>
      </c>
      <c r="C12" s="1">
        <v>9</v>
      </c>
      <c r="D12" s="1">
        <v>6</v>
      </c>
      <c r="E12" s="1">
        <v>5</v>
      </c>
      <c r="F12" s="31">
        <f>SUMPRODUCT($C$11:$E$11,C12:E12)</f>
        <v>6.1</v>
      </c>
    </row>
    <row r="13" spans="2:8">
      <c r="B13" s="1" t="s">
        <v>196</v>
      </c>
      <c r="C13" s="1">
        <v>3</v>
      </c>
      <c r="D13" s="1">
        <v>4</v>
      </c>
      <c r="E13" s="1">
        <v>8</v>
      </c>
      <c r="F13" s="31">
        <f t="shared" ref="F13:F27" si="0">SUMPRODUCT($C$11:$E$11,C13:E13)</f>
        <v>5.8</v>
      </c>
    </row>
    <row r="14" spans="2:8">
      <c r="B14" s="1" t="s">
        <v>195</v>
      </c>
      <c r="C14" s="1">
        <v>4</v>
      </c>
      <c r="D14" s="1">
        <v>8</v>
      </c>
      <c r="E14" s="1">
        <v>7</v>
      </c>
      <c r="F14" s="31">
        <f t="shared" si="0"/>
        <v>6.7</v>
      </c>
      <c r="H14" s="29" t="s">
        <v>194</v>
      </c>
    </row>
    <row r="15" spans="2:8">
      <c r="B15" s="1" t="s">
        <v>187</v>
      </c>
      <c r="C15" s="1">
        <v>7</v>
      </c>
      <c r="D15" s="1">
        <v>8</v>
      </c>
      <c r="E15" s="1">
        <v>9</v>
      </c>
      <c r="F15" s="31">
        <f t="shared" si="0"/>
        <v>8.3000000000000007</v>
      </c>
    </row>
    <row r="16" spans="2:8">
      <c r="B16" s="1" t="s">
        <v>193</v>
      </c>
      <c r="C16" s="1">
        <v>5</v>
      </c>
      <c r="D16" s="1">
        <v>4</v>
      </c>
      <c r="E16" s="1">
        <v>7</v>
      </c>
      <c r="F16" s="31">
        <f t="shared" si="0"/>
        <v>5.7</v>
      </c>
    </row>
    <row r="17" spans="2:12">
      <c r="B17" s="1" t="s">
        <v>192</v>
      </c>
      <c r="C17" s="1">
        <v>10</v>
      </c>
      <c r="D17" s="1">
        <v>9</v>
      </c>
      <c r="E17" s="1">
        <v>8</v>
      </c>
      <c r="F17" s="31">
        <f t="shared" si="0"/>
        <v>8.6999999999999993</v>
      </c>
    </row>
    <row r="18" spans="2:12" ht="15.75" thickBot="1">
      <c r="B18" s="33" t="s">
        <v>191</v>
      </c>
      <c r="C18" s="33">
        <v>3</v>
      </c>
      <c r="D18" s="33">
        <v>6</v>
      </c>
      <c r="E18" s="33">
        <v>6</v>
      </c>
      <c r="F18" s="31">
        <f t="shared" si="0"/>
        <v>5.4</v>
      </c>
    </row>
    <row r="19" spans="2:12">
      <c r="B19" s="32" t="s">
        <v>190</v>
      </c>
      <c r="C19" s="32">
        <v>4</v>
      </c>
      <c r="D19" s="32">
        <v>4</v>
      </c>
      <c r="E19" s="32">
        <v>9</v>
      </c>
      <c r="F19" s="31">
        <f t="shared" si="0"/>
        <v>6.5</v>
      </c>
      <c r="G19" s="97" t="s">
        <v>189</v>
      </c>
      <c r="H19" s="1" t="s">
        <v>188</v>
      </c>
    </row>
    <row r="20" spans="2:12">
      <c r="B20" s="1" t="s">
        <v>187</v>
      </c>
      <c r="C20" s="1">
        <v>4</v>
      </c>
      <c r="D20" s="1">
        <v>3</v>
      </c>
      <c r="E20" s="1">
        <v>6</v>
      </c>
      <c r="F20" s="31">
        <f t="shared" si="0"/>
        <v>4.7</v>
      </c>
      <c r="G20" s="98"/>
      <c r="H20" s="1" t="s">
        <v>186</v>
      </c>
      <c r="I20">
        <f>COUNTA(B12:B27)</f>
        <v>16</v>
      </c>
    </row>
    <row r="21" spans="2:12">
      <c r="B21" s="1" t="s">
        <v>185</v>
      </c>
      <c r="C21" s="1">
        <v>5</v>
      </c>
      <c r="D21" s="1">
        <v>4</v>
      </c>
      <c r="E21" s="1">
        <v>7</v>
      </c>
      <c r="F21" s="31">
        <f t="shared" si="0"/>
        <v>5.7</v>
      </c>
      <c r="G21" s="98"/>
      <c r="H21" s="1" t="s">
        <v>184</v>
      </c>
      <c r="I21" s="45">
        <f>AVERAGE(F12:F27)</f>
        <v>6.2062500000000007</v>
      </c>
      <c r="J21" s="46"/>
    </row>
    <row r="22" spans="2:12">
      <c r="B22" s="1" t="s">
        <v>183</v>
      </c>
      <c r="C22" s="1">
        <v>6</v>
      </c>
      <c r="D22" s="1">
        <v>5</v>
      </c>
      <c r="E22" s="1">
        <v>8</v>
      </c>
      <c r="F22" s="31">
        <f t="shared" si="0"/>
        <v>6.7</v>
      </c>
      <c r="G22" s="98"/>
    </row>
    <row r="23" spans="2:12">
      <c r="B23" s="1" t="s">
        <v>182</v>
      </c>
      <c r="C23" s="1">
        <v>4</v>
      </c>
      <c r="D23" s="1">
        <v>3</v>
      </c>
      <c r="E23" s="1">
        <v>6</v>
      </c>
      <c r="F23" s="31">
        <f t="shared" si="0"/>
        <v>4.7</v>
      </c>
      <c r="G23" s="98"/>
    </row>
    <row r="24" spans="2:12">
      <c r="B24" s="1" t="s">
        <v>181</v>
      </c>
      <c r="C24" s="1">
        <v>5</v>
      </c>
      <c r="D24" s="1">
        <v>4</v>
      </c>
      <c r="E24" s="1">
        <v>7</v>
      </c>
      <c r="F24" s="31">
        <f t="shared" si="0"/>
        <v>5.7</v>
      </c>
      <c r="G24" s="98"/>
    </row>
    <row r="25" spans="2:12">
      <c r="B25" s="1" t="s">
        <v>180</v>
      </c>
      <c r="C25" s="1">
        <v>6</v>
      </c>
      <c r="D25" s="1">
        <v>5</v>
      </c>
      <c r="E25" s="1">
        <v>8</v>
      </c>
      <c r="F25" s="31">
        <f t="shared" si="0"/>
        <v>6.7</v>
      </c>
      <c r="G25" s="98"/>
    </row>
    <row r="26" spans="2:12">
      <c r="B26" s="1" t="s">
        <v>179</v>
      </c>
      <c r="C26" s="1">
        <v>3</v>
      </c>
      <c r="D26" s="1">
        <v>6</v>
      </c>
      <c r="E26" s="1">
        <v>6</v>
      </c>
      <c r="F26" s="31">
        <f t="shared" si="0"/>
        <v>5.4</v>
      </c>
      <c r="G26" s="98"/>
    </row>
    <row r="27" spans="2:12">
      <c r="B27" s="1" t="s">
        <v>178</v>
      </c>
      <c r="C27" s="1">
        <v>4</v>
      </c>
      <c r="D27" s="1">
        <v>4</v>
      </c>
      <c r="E27" s="1">
        <v>9</v>
      </c>
      <c r="F27" s="31">
        <f t="shared" si="0"/>
        <v>6.5</v>
      </c>
      <c r="G27" s="98"/>
    </row>
    <row r="30" spans="2:12">
      <c r="J30" s="95" t="s">
        <v>177</v>
      </c>
      <c r="K30" s="95"/>
      <c r="L30" s="95"/>
    </row>
    <row r="31" spans="2:12">
      <c r="J31" s="1">
        <v>1</v>
      </c>
      <c r="K31" s="1">
        <v>2</v>
      </c>
      <c r="L31" s="1">
        <v>3</v>
      </c>
    </row>
    <row r="32" spans="2:12">
      <c r="J32" s="1">
        <v>4</v>
      </c>
      <c r="K32" s="1">
        <v>5</v>
      </c>
      <c r="L32" s="1">
        <v>6</v>
      </c>
    </row>
    <row r="33" spans="10:18">
      <c r="J33" s="1">
        <v>7</v>
      </c>
      <c r="K33" s="1">
        <v>8</v>
      </c>
      <c r="L33" s="1">
        <v>9</v>
      </c>
    </row>
    <row r="35" spans="10:18">
      <c r="J35" s="6">
        <f t="shared" ref="J35:L39" si="1">+SUM(J31:J33)</f>
        <v>12</v>
      </c>
      <c r="K35" s="6">
        <f t="shared" si="1"/>
        <v>15</v>
      </c>
      <c r="L35" s="6">
        <f t="shared" si="1"/>
        <v>18</v>
      </c>
      <c r="M35" s="96" t="s">
        <v>176</v>
      </c>
      <c r="O35" s="6">
        <f t="shared" ref="O35:Q39" si="2">+SUM($J31:$J33)</f>
        <v>12</v>
      </c>
      <c r="P35" s="6">
        <f t="shared" si="2"/>
        <v>12</v>
      </c>
      <c r="Q35" s="6">
        <f t="shared" si="2"/>
        <v>12</v>
      </c>
      <c r="R35" s="96" t="s">
        <v>175</v>
      </c>
    </row>
    <row r="36" spans="10:18">
      <c r="J36" s="6">
        <f t="shared" si="1"/>
        <v>11</v>
      </c>
      <c r="K36" s="6">
        <f t="shared" si="1"/>
        <v>13</v>
      </c>
      <c r="L36" s="6">
        <f t="shared" si="1"/>
        <v>15</v>
      </c>
      <c r="M36" s="96"/>
      <c r="O36" s="6">
        <f t="shared" si="2"/>
        <v>11</v>
      </c>
      <c r="P36" s="6">
        <f t="shared" si="2"/>
        <v>11</v>
      </c>
      <c r="Q36" s="6">
        <f t="shared" si="2"/>
        <v>11</v>
      </c>
      <c r="R36" s="96"/>
    </row>
    <row r="37" spans="10:18">
      <c r="J37" s="6">
        <f t="shared" si="1"/>
        <v>19</v>
      </c>
      <c r="K37" s="6">
        <f t="shared" si="1"/>
        <v>23</v>
      </c>
      <c r="L37" s="6">
        <f t="shared" si="1"/>
        <v>27</v>
      </c>
      <c r="M37" s="96"/>
      <c r="O37" s="6">
        <f t="shared" si="2"/>
        <v>19</v>
      </c>
      <c r="P37" s="6">
        <f t="shared" si="2"/>
        <v>19</v>
      </c>
      <c r="Q37" s="6">
        <f t="shared" si="2"/>
        <v>19</v>
      </c>
      <c r="R37" s="96"/>
    </row>
    <row r="38" spans="10:18">
      <c r="J38" s="6">
        <f t="shared" si="1"/>
        <v>23</v>
      </c>
      <c r="K38" s="6">
        <f t="shared" si="1"/>
        <v>28</v>
      </c>
      <c r="L38" s="6">
        <f t="shared" si="1"/>
        <v>33</v>
      </c>
      <c r="M38" s="96"/>
      <c r="O38" s="6">
        <f t="shared" si="2"/>
        <v>23</v>
      </c>
      <c r="P38" s="6">
        <f t="shared" si="2"/>
        <v>23</v>
      </c>
      <c r="Q38" s="6">
        <f t="shared" si="2"/>
        <v>23</v>
      </c>
      <c r="R38" s="96"/>
    </row>
    <row r="39" spans="10:18">
      <c r="J39" s="6">
        <f t="shared" si="1"/>
        <v>42</v>
      </c>
      <c r="K39" s="6">
        <f t="shared" si="1"/>
        <v>51</v>
      </c>
      <c r="L39" s="6">
        <f t="shared" si="1"/>
        <v>60</v>
      </c>
      <c r="M39" s="96"/>
      <c r="O39" s="6">
        <f t="shared" si="2"/>
        <v>42</v>
      </c>
      <c r="P39" s="6">
        <f t="shared" si="2"/>
        <v>42</v>
      </c>
      <c r="Q39" s="6">
        <f t="shared" si="2"/>
        <v>42</v>
      </c>
      <c r="R39" s="96"/>
    </row>
    <row r="40" spans="10:18">
      <c r="J40" s="30"/>
      <c r="K40" s="30"/>
      <c r="L40" s="30"/>
    </row>
    <row r="41" spans="10:18">
      <c r="J41" s="30"/>
      <c r="K41" s="30"/>
      <c r="L41" s="30"/>
    </row>
    <row r="42" spans="10:18">
      <c r="J42" s="6">
        <f t="shared" ref="J42:L46" si="3">+SUM($J$31:$J$33)</f>
        <v>12</v>
      </c>
      <c r="K42" s="6">
        <f t="shared" si="3"/>
        <v>12</v>
      </c>
      <c r="L42" s="6">
        <f t="shared" si="3"/>
        <v>12</v>
      </c>
      <c r="M42" s="96" t="s">
        <v>174</v>
      </c>
      <c r="O42" s="6">
        <f t="shared" ref="O42:Q46" si="4">+SUM(J$31:J$33)</f>
        <v>12</v>
      </c>
      <c r="P42" s="6">
        <f t="shared" si="4"/>
        <v>15</v>
      </c>
      <c r="Q42" s="6">
        <f t="shared" si="4"/>
        <v>18</v>
      </c>
      <c r="R42" s="96" t="s">
        <v>173</v>
      </c>
    </row>
    <row r="43" spans="10:18">
      <c r="J43" s="6">
        <f t="shared" si="3"/>
        <v>12</v>
      </c>
      <c r="K43" s="6">
        <f t="shared" si="3"/>
        <v>12</v>
      </c>
      <c r="L43" s="6">
        <f t="shared" si="3"/>
        <v>12</v>
      </c>
      <c r="M43" s="96"/>
      <c r="O43" s="6">
        <f t="shared" si="4"/>
        <v>12</v>
      </c>
      <c r="P43" s="6">
        <f t="shared" si="4"/>
        <v>15</v>
      </c>
      <c r="Q43" s="6">
        <f t="shared" si="4"/>
        <v>18</v>
      </c>
      <c r="R43" s="96"/>
    </row>
    <row r="44" spans="10:18">
      <c r="J44" s="6">
        <f t="shared" si="3"/>
        <v>12</v>
      </c>
      <c r="K44" s="6">
        <f t="shared" si="3"/>
        <v>12</v>
      </c>
      <c r="L44" s="6">
        <f t="shared" si="3"/>
        <v>12</v>
      </c>
      <c r="M44" s="96"/>
      <c r="O44" s="6">
        <f t="shared" si="4"/>
        <v>12</v>
      </c>
      <c r="P44" s="6">
        <f t="shared" si="4"/>
        <v>15</v>
      </c>
      <c r="Q44" s="6">
        <f t="shared" si="4"/>
        <v>18</v>
      </c>
      <c r="R44" s="96"/>
    </row>
    <row r="45" spans="10:18">
      <c r="J45" s="6">
        <f t="shared" si="3"/>
        <v>12</v>
      </c>
      <c r="K45" s="6">
        <f t="shared" si="3"/>
        <v>12</v>
      </c>
      <c r="L45" s="6">
        <f t="shared" si="3"/>
        <v>12</v>
      </c>
      <c r="M45" s="96"/>
      <c r="O45" s="6">
        <f t="shared" si="4"/>
        <v>12</v>
      </c>
      <c r="P45" s="6">
        <f t="shared" si="4"/>
        <v>15</v>
      </c>
      <c r="Q45" s="6">
        <f t="shared" si="4"/>
        <v>18</v>
      </c>
      <c r="R45" s="96"/>
    </row>
    <row r="46" spans="10:18">
      <c r="J46" s="6">
        <f t="shared" si="3"/>
        <v>12</v>
      </c>
      <c r="K46" s="6">
        <f t="shared" si="3"/>
        <v>12</v>
      </c>
      <c r="L46" s="6">
        <f t="shared" si="3"/>
        <v>12</v>
      </c>
      <c r="M46" s="96"/>
      <c r="O46" s="6">
        <f t="shared" si="4"/>
        <v>12</v>
      </c>
      <c r="P46" s="6">
        <f t="shared" si="4"/>
        <v>15</v>
      </c>
      <c r="Q46" s="6">
        <f t="shared" si="4"/>
        <v>18</v>
      </c>
      <c r="R46" s="96"/>
    </row>
    <row r="49" spans="10:10">
      <c r="J49" s="29" t="s">
        <v>172</v>
      </c>
    </row>
    <row r="51" spans="10:10">
      <c r="J51" s="29" t="s">
        <v>211</v>
      </c>
    </row>
  </sheetData>
  <mergeCells count="11">
    <mergeCell ref="G19:G27"/>
    <mergeCell ref="B2:C2"/>
    <mergeCell ref="E2:G2"/>
    <mergeCell ref="E6:F6"/>
    <mergeCell ref="C9:E9"/>
    <mergeCell ref="F10:F11"/>
    <mergeCell ref="J30:L30"/>
    <mergeCell ref="M35:M39"/>
    <mergeCell ref="R35:R39"/>
    <mergeCell ref="M42:M46"/>
    <mergeCell ref="R42:R46"/>
  </mergeCells>
  <hyperlinks>
    <hyperlink ref="H14" location="'Clase 15'!S49" display="¿Cómo fijar datos adecuadamente?" xr:uid="{16BD8949-D04D-4636-9FE3-3A6B317E5C62}"/>
    <hyperlink ref="J49" location="'Clase 15'!A1" display="Volver arriba con hipervínculo" xr:uid="{6BE7530B-AAC4-4FFD-8403-9C84AB6424A9}"/>
    <hyperlink ref="J51" location="'Promedio ponderado'!A1" display="Hola" xr:uid="{309EF3AA-9508-4C98-9150-2ABF1D4E032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AED9-E386-4E3A-92CE-B37CF1A728DE}">
  <sheetPr codeName="Hoja5"/>
  <dimension ref="B3:N113"/>
  <sheetViews>
    <sheetView zoomScale="70" zoomScaleNormal="70" workbookViewId="0">
      <selection activeCell="B11" sqref="B11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21.5703125" bestFit="1" customWidth="1"/>
    <col min="12" max="13" width="18.5703125" bestFit="1" customWidth="1"/>
    <col min="14" max="14" width="18.42578125" customWidth="1"/>
    <col min="15" max="15" width="5.28515625" customWidth="1"/>
  </cols>
  <sheetData>
    <row r="3" spans="2:14" s="52" customFormat="1" ht="30">
      <c r="B3" s="27" t="s">
        <v>317</v>
      </c>
      <c r="C3" s="27" t="s">
        <v>316</v>
      </c>
      <c r="E3" s="28" t="s">
        <v>43</v>
      </c>
      <c r="F3" s="28" t="s">
        <v>171</v>
      </c>
      <c r="G3" s="28" t="s">
        <v>170</v>
      </c>
      <c r="H3" s="52" t="s">
        <v>319</v>
      </c>
    </row>
    <row r="4" spans="2:14" s="52" customFormat="1">
      <c r="B4" s="7" t="s">
        <v>185</v>
      </c>
      <c r="C4" s="10">
        <v>10</v>
      </c>
      <c r="E4" s="7" t="s">
        <v>92</v>
      </c>
      <c r="F4" s="53">
        <f>+VLOOKUP(E4,$B$14:$L$113,10,FALSE)</f>
        <v>10000000</v>
      </c>
      <c r="G4" s="53">
        <f>+VLOOKUP(E4,$B$14:$L$113,11,FALSE)</f>
        <v>40848959</v>
      </c>
    </row>
    <row r="5" spans="2:14" s="52" customFormat="1">
      <c r="B5" s="7" t="s">
        <v>196</v>
      </c>
      <c r="C5" s="10">
        <v>20</v>
      </c>
      <c r="F5" s="52">
        <f>VLOOKUP($E$4,$B$14:$L$113,COLUMN(J14:J113),FALSE)</f>
        <v>10000000</v>
      </c>
      <c r="G5" s="52">
        <f>VLOOKUP($E$4,$B$14:$L$113,COLUMN(K14:K113),FALSE)</f>
        <v>40848959</v>
      </c>
    </row>
    <row r="6" spans="2:14" s="52" customFormat="1">
      <c r="B6" s="7" t="s">
        <v>197</v>
      </c>
      <c r="C6" s="10">
        <v>30</v>
      </c>
    </row>
    <row r="7" spans="2:14" s="52" customFormat="1"/>
    <row r="8" spans="2:14" s="52" customFormat="1">
      <c r="B8" s="107" t="s">
        <v>318</v>
      </c>
      <c r="C8" s="107"/>
      <c r="F8" s="55">
        <v>10</v>
      </c>
      <c r="G8" s="55">
        <v>11</v>
      </c>
    </row>
    <row r="9" spans="2:14" s="52" customFormat="1" ht="30">
      <c r="B9" s="27" t="s">
        <v>317</v>
      </c>
      <c r="C9" s="27" t="s">
        <v>316</v>
      </c>
      <c r="E9" s="28" t="s">
        <v>43</v>
      </c>
      <c r="F9" s="28" t="s">
        <v>171</v>
      </c>
      <c r="G9" s="28" t="s">
        <v>170</v>
      </c>
      <c r="H9" s="52" t="s">
        <v>315</v>
      </c>
    </row>
    <row r="10" spans="2:14" s="52" customFormat="1">
      <c r="B10" s="7" t="s">
        <v>197</v>
      </c>
      <c r="C10" s="54">
        <f>+VLOOKUP(B10,$B$4:$C$6,2,FALSE)</f>
        <v>30</v>
      </c>
      <c r="E10" s="7" t="s">
        <v>92</v>
      </c>
      <c r="F10" s="53">
        <f>+VLOOKUP(E10,$B$14:$L$113,F8,FALSE)</f>
        <v>10000000</v>
      </c>
      <c r="G10" s="53">
        <f>+VLOOKUP(E10,$B$14:$L$113,G8,FALSE)</f>
        <v>40848959</v>
      </c>
    </row>
    <row r="11" spans="2:14">
      <c r="B11" s="52"/>
      <c r="C11" s="51">
        <f>+INDEX(B4:C6,MATCH(B10,B4:B6,0),2)</f>
        <v>30</v>
      </c>
    </row>
    <row r="13" spans="2:14" ht="45" customHeight="1">
      <c r="B13" s="28" t="s">
        <v>43</v>
      </c>
      <c r="C13" s="28" t="s">
        <v>314</v>
      </c>
      <c r="D13" s="28" t="s">
        <v>28</v>
      </c>
      <c r="E13" s="28" t="s">
        <v>25</v>
      </c>
      <c r="F13" s="28" t="s">
        <v>32</v>
      </c>
      <c r="G13" s="28" t="s">
        <v>56</v>
      </c>
      <c r="H13" s="28" t="s">
        <v>30</v>
      </c>
      <c r="I13" s="28" t="s">
        <v>313</v>
      </c>
      <c r="J13" s="28" t="s">
        <v>312</v>
      </c>
      <c r="K13" s="28" t="s">
        <v>171</v>
      </c>
      <c r="L13" s="28" t="s">
        <v>170</v>
      </c>
      <c r="M13" s="28" t="s">
        <v>169</v>
      </c>
      <c r="N13" s="28" t="s">
        <v>168</v>
      </c>
    </row>
    <row r="14" spans="2:14">
      <c r="B14" s="7" t="s">
        <v>127</v>
      </c>
      <c r="C14" s="47" t="s">
        <v>311</v>
      </c>
      <c r="D14" s="1" t="s">
        <v>5</v>
      </c>
      <c r="E14" s="1" t="s">
        <v>8</v>
      </c>
      <c r="F14" s="1" t="s">
        <v>12</v>
      </c>
      <c r="G14" s="1" t="s">
        <v>49</v>
      </c>
      <c r="H14" s="1" t="s">
        <v>14</v>
      </c>
      <c r="I14" s="1">
        <v>3</v>
      </c>
      <c r="J14" s="1">
        <v>8</v>
      </c>
      <c r="K14" s="50">
        <v>0</v>
      </c>
      <c r="L14" s="50">
        <v>0</v>
      </c>
      <c r="M14" s="25"/>
      <c r="N14" s="25">
        <f>VLOOKUP(B14,BuscarV2!$B$4:$N$103,13,)</f>
        <v>47643060</v>
      </c>
    </row>
    <row r="15" spans="2:14">
      <c r="B15" s="7" t="s">
        <v>92</v>
      </c>
      <c r="C15" s="47" t="s">
        <v>310</v>
      </c>
      <c r="D15" s="1" t="s">
        <v>5</v>
      </c>
      <c r="E15" s="1" t="s">
        <v>21</v>
      </c>
      <c r="F15" s="26" t="s">
        <v>16</v>
      </c>
      <c r="G15" s="1" t="s">
        <v>47</v>
      </c>
      <c r="H15" s="1" t="s">
        <v>18</v>
      </c>
      <c r="I15" s="1">
        <v>8</v>
      </c>
      <c r="J15" s="1">
        <v>7</v>
      </c>
      <c r="K15" s="25">
        <v>10000000</v>
      </c>
      <c r="L15" s="25">
        <v>40848959</v>
      </c>
      <c r="M15" s="25"/>
      <c r="N15" s="25">
        <f>VLOOKUP(B15,BuscarV2!$B$4:$N$103,13,)</f>
        <v>47565587</v>
      </c>
    </row>
    <row r="16" spans="2:14">
      <c r="B16" s="7" t="s">
        <v>74</v>
      </c>
      <c r="C16" s="47" t="s">
        <v>309</v>
      </c>
      <c r="D16" s="1" t="s">
        <v>5</v>
      </c>
      <c r="E16" s="1" t="s">
        <v>10</v>
      </c>
      <c r="F16" s="1" t="s">
        <v>20</v>
      </c>
      <c r="G16" s="3" t="s">
        <v>48</v>
      </c>
      <c r="H16" s="1" t="s">
        <v>14</v>
      </c>
      <c r="I16" s="1">
        <v>5</v>
      </c>
      <c r="J16" s="1">
        <v>10</v>
      </c>
      <c r="K16" s="25">
        <v>0</v>
      </c>
      <c r="L16" s="25">
        <v>0</v>
      </c>
      <c r="M16" s="25"/>
      <c r="N16" s="25">
        <f>VLOOKUP(B16,BuscarV2!$B$4:$N$103,13,)</f>
        <v>0</v>
      </c>
    </row>
    <row r="17" spans="2:14">
      <c r="B17" s="7" t="s">
        <v>124</v>
      </c>
      <c r="C17" s="47" t="s">
        <v>308</v>
      </c>
      <c r="D17" s="1" t="s">
        <v>5</v>
      </c>
      <c r="E17" s="1" t="s">
        <v>21</v>
      </c>
      <c r="F17" s="26" t="s">
        <v>16</v>
      </c>
      <c r="G17" s="1" t="s">
        <v>50</v>
      </c>
      <c r="H17" s="1" t="s">
        <v>14</v>
      </c>
      <c r="I17" s="1">
        <v>4</v>
      </c>
      <c r="J17" s="1">
        <v>8</v>
      </c>
      <c r="K17" s="25">
        <v>10000000</v>
      </c>
      <c r="L17" s="25">
        <v>78308880</v>
      </c>
      <c r="M17" s="25"/>
      <c r="N17" s="25">
        <f>VLOOKUP(B17,BuscarV2!$B$4:$N$103,13,)</f>
        <v>27143270</v>
      </c>
    </row>
    <row r="18" spans="2:14">
      <c r="B18" s="7" t="s">
        <v>157</v>
      </c>
      <c r="C18" s="47" t="s">
        <v>307</v>
      </c>
      <c r="D18" s="1" t="s">
        <v>5</v>
      </c>
      <c r="E18" s="1" t="s">
        <v>10</v>
      </c>
      <c r="F18" s="26" t="s">
        <v>16</v>
      </c>
      <c r="G18" s="1" t="s">
        <v>47</v>
      </c>
      <c r="H18" s="1" t="s">
        <v>14</v>
      </c>
      <c r="I18" s="1">
        <v>4</v>
      </c>
      <c r="J18" s="1">
        <v>9</v>
      </c>
      <c r="K18" s="25">
        <v>50000000</v>
      </c>
      <c r="L18" s="25">
        <v>2910571</v>
      </c>
      <c r="M18" s="25"/>
      <c r="N18" s="25">
        <f>VLOOKUP(B18,BuscarV2!$B$4:$N$103,13,)</f>
        <v>19598007</v>
      </c>
    </row>
    <row r="19" spans="2:14">
      <c r="B19" s="7" t="s">
        <v>67</v>
      </c>
      <c r="C19" s="47" t="s">
        <v>306</v>
      </c>
      <c r="D19" s="1" t="s">
        <v>5</v>
      </c>
      <c r="E19" s="1" t="s">
        <v>21</v>
      </c>
      <c r="F19" s="26" t="s">
        <v>16</v>
      </c>
      <c r="G19" s="1" t="s">
        <v>50</v>
      </c>
      <c r="H19" s="1" t="s">
        <v>14</v>
      </c>
      <c r="I19" s="1">
        <v>9</v>
      </c>
      <c r="J19" s="1">
        <v>7</v>
      </c>
      <c r="K19" s="25">
        <v>90000000</v>
      </c>
      <c r="L19" s="25">
        <v>50075523</v>
      </c>
      <c r="M19" s="25"/>
      <c r="N19" s="25">
        <f>VLOOKUP(B19,BuscarV2!$B$4:$N$103,13,)</f>
        <v>95314026</v>
      </c>
    </row>
    <row r="20" spans="2:14">
      <c r="B20" s="7" t="s">
        <v>111</v>
      </c>
      <c r="C20" s="47" t="s">
        <v>305</v>
      </c>
      <c r="D20" s="1" t="s">
        <v>5</v>
      </c>
      <c r="E20" s="1" t="s">
        <v>21</v>
      </c>
      <c r="F20" s="1" t="s">
        <v>20</v>
      </c>
      <c r="G20" s="3" t="s">
        <v>48</v>
      </c>
      <c r="H20" s="1" t="s">
        <v>14</v>
      </c>
      <c r="I20" s="1">
        <v>5</v>
      </c>
      <c r="J20" s="1">
        <v>9</v>
      </c>
      <c r="K20" s="10">
        <v>0</v>
      </c>
      <c r="L20" s="25">
        <v>0</v>
      </c>
      <c r="M20" s="25"/>
      <c r="N20" s="25">
        <f>VLOOKUP(B20,BuscarV2!$B$4:$N$103,13,)</f>
        <v>67714973</v>
      </c>
    </row>
    <row r="21" spans="2:14">
      <c r="B21" s="7" t="s">
        <v>150</v>
      </c>
      <c r="C21" s="47" t="s">
        <v>304</v>
      </c>
      <c r="D21" s="1" t="s">
        <v>5</v>
      </c>
      <c r="E21" s="1" t="s">
        <v>21</v>
      </c>
      <c r="F21" s="26" t="s">
        <v>16</v>
      </c>
      <c r="G21" s="1" t="s">
        <v>47</v>
      </c>
      <c r="H21" s="1" t="s">
        <v>18</v>
      </c>
      <c r="I21" s="1">
        <v>8</v>
      </c>
      <c r="J21" s="1">
        <v>10</v>
      </c>
      <c r="K21" s="10">
        <v>1000000</v>
      </c>
      <c r="L21" s="25">
        <v>5305190</v>
      </c>
      <c r="M21" s="25"/>
      <c r="N21" s="25">
        <f>VLOOKUP(B21,BuscarV2!$B$4:$N$103,13,)</f>
        <v>84809282</v>
      </c>
    </row>
    <row r="22" spans="2:14" ht="28.5" customHeight="1">
      <c r="B22" s="7" t="s">
        <v>84</v>
      </c>
      <c r="C22" s="47" t="s">
        <v>303</v>
      </c>
      <c r="D22" s="7" t="s">
        <v>5</v>
      </c>
      <c r="E22" s="7" t="s">
        <v>13</v>
      </c>
      <c r="F22" s="7" t="s">
        <v>20</v>
      </c>
      <c r="G22" s="49" t="s">
        <v>48</v>
      </c>
      <c r="H22" s="7" t="s">
        <v>18</v>
      </c>
      <c r="I22" s="1">
        <v>8</v>
      </c>
      <c r="J22" s="1">
        <v>3</v>
      </c>
      <c r="K22" s="25">
        <v>0</v>
      </c>
      <c r="L22" s="25">
        <v>0</v>
      </c>
      <c r="M22" s="25"/>
      <c r="N22" s="25">
        <f>VLOOKUP(B22,BuscarV2!$B$4:$N$103,13,)</f>
        <v>42495353</v>
      </c>
    </row>
    <row r="23" spans="2:14">
      <c r="B23" s="7" t="s">
        <v>83</v>
      </c>
      <c r="C23" s="47" t="s">
        <v>302</v>
      </c>
      <c r="D23" s="1" t="s">
        <v>5</v>
      </c>
      <c r="E23" s="1" t="s">
        <v>17</v>
      </c>
      <c r="F23" s="26" t="s">
        <v>16</v>
      </c>
      <c r="G23" s="1" t="s">
        <v>50</v>
      </c>
      <c r="H23" s="1" t="s">
        <v>14</v>
      </c>
      <c r="I23" s="1">
        <v>5</v>
      </c>
      <c r="J23" s="1">
        <v>9</v>
      </c>
      <c r="K23" s="25">
        <v>10000000</v>
      </c>
      <c r="L23" s="25">
        <v>38941670</v>
      </c>
      <c r="M23" s="25"/>
      <c r="N23" s="25">
        <f>VLOOKUP(B23,BuscarV2!$B$4:$N$103,13,)</f>
        <v>87726693</v>
      </c>
    </row>
    <row r="24" spans="2:14">
      <c r="B24" s="7" t="s">
        <v>63</v>
      </c>
      <c r="C24" s="47" t="s">
        <v>301</v>
      </c>
      <c r="D24" s="3" t="s">
        <v>1</v>
      </c>
      <c r="E24" s="1" t="s">
        <v>21</v>
      </c>
      <c r="F24" s="26" t="s">
        <v>16</v>
      </c>
      <c r="G24" s="1" t="s">
        <v>50</v>
      </c>
      <c r="H24" s="1" t="s">
        <v>14</v>
      </c>
      <c r="I24" s="1">
        <v>4</v>
      </c>
      <c r="J24" s="1">
        <v>5</v>
      </c>
      <c r="K24" s="10">
        <v>1000000</v>
      </c>
      <c r="L24" s="25">
        <v>28926771</v>
      </c>
      <c r="M24" s="25"/>
      <c r="N24" s="25">
        <f>VLOOKUP(B24,BuscarV2!$B$4:$N$103,13,)</f>
        <v>92726884</v>
      </c>
    </row>
    <row r="25" spans="2:14">
      <c r="B25" s="7" t="s">
        <v>96</v>
      </c>
      <c r="C25" s="47" t="s">
        <v>300</v>
      </c>
      <c r="D25" s="1" t="s">
        <v>5</v>
      </c>
      <c r="E25" s="1" t="s">
        <v>21</v>
      </c>
      <c r="F25" s="26" t="s">
        <v>16</v>
      </c>
      <c r="G25" s="1" t="s">
        <v>50</v>
      </c>
      <c r="H25" s="1" t="s">
        <v>14</v>
      </c>
      <c r="I25" s="1">
        <v>3</v>
      </c>
      <c r="J25" s="1">
        <v>8</v>
      </c>
      <c r="K25" s="10">
        <v>1000000</v>
      </c>
      <c r="L25" s="25">
        <v>34252074</v>
      </c>
      <c r="M25" s="25"/>
      <c r="N25" s="25">
        <f>VLOOKUP(B25,BuscarV2!$B$4:$N$103,13,)</f>
        <v>22994819</v>
      </c>
    </row>
    <row r="26" spans="2:14">
      <c r="B26" s="7" t="s">
        <v>155</v>
      </c>
      <c r="C26" s="47" t="s">
        <v>299</v>
      </c>
      <c r="D26" s="1" t="s">
        <v>5</v>
      </c>
      <c r="E26" s="1" t="s">
        <v>10</v>
      </c>
      <c r="F26" s="1" t="s">
        <v>20</v>
      </c>
      <c r="G26" s="3" t="s">
        <v>51</v>
      </c>
      <c r="H26" s="1" t="s">
        <v>14</v>
      </c>
      <c r="I26" s="1">
        <v>7</v>
      </c>
      <c r="J26" s="1">
        <v>9</v>
      </c>
      <c r="K26" s="25">
        <v>0</v>
      </c>
      <c r="L26" s="25">
        <v>0</v>
      </c>
      <c r="M26" s="25"/>
      <c r="N26" s="25">
        <f>VLOOKUP(B26,BuscarV2!$B$4:$N$103,13,)</f>
        <v>14301768</v>
      </c>
    </row>
    <row r="27" spans="2:14">
      <c r="B27" s="7" t="s">
        <v>147</v>
      </c>
      <c r="C27" s="47" t="s">
        <v>298</v>
      </c>
      <c r="D27" s="1" t="s">
        <v>5</v>
      </c>
      <c r="E27" s="1" t="s">
        <v>21</v>
      </c>
      <c r="F27" s="1" t="s">
        <v>20</v>
      </c>
      <c r="G27" s="3" t="s">
        <v>51</v>
      </c>
      <c r="H27" s="1" t="s">
        <v>18</v>
      </c>
      <c r="I27" s="1">
        <v>4</v>
      </c>
      <c r="J27" s="1">
        <v>8</v>
      </c>
      <c r="K27" s="25">
        <v>0</v>
      </c>
      <c r="L27" s="25">
        <v>0</v>
      </c>
      <c r="M27" s="25"/>
      <c r="N27" s="25">
        <f>VLOOKUP(B27,BuscarV2!$B$4:$N$103,13,)</f>
        <v>38593802</v>
      </c>
    </row>
    <row r="28" spans="2:14">
      <c r="B28" s="7" t="s">
        <v>136</v>
      </c>
      <c r="C28" s="47" t="s">
        <v>297</v>
      </c>
      <c r="D28" s="1" t="s">
        <v>5</v>
      </c>
      <c r="E28" s="1" t="s">
        <v>17</v>
      </c>
      <c r="F28" s="26" t="s">
        <v>16</v>
      </c>
      <c r="G28" s="1" t="s">
        <v>47</v>
      </c>
      <c r="H28" s="1" t="s">
        <v>14</v>
      </c>
      <c r="I28" s="1">
        <v>9</v>
      </c>
      <c r="J28" s="1">
        <v>10</v>
      </c>
      <c r="K28" s="25">
        <v>20000000</v>
      </c>
      <c r="L28" s="25">
        <v>32346156</v>
      </c>
      <c r="M28" s="25"/>
      <c r="N28" s="25">
        <f>VLOOKUP(B28,BuscarV2!$B$4:$N$103,13,)</f>
        <v>73743047</v>
      </c>
    </row>
    <row r="29" spans="2:14">
      <c r="B29" s="7" t="s">
        <v>120</v>
      </c>
      <c r="C29" s="47" t="s">
        <v>296</v>
      </c>
      <c r="D29" s="1" t="s">
        <v>5</v>
      </c>
      <c r="E29" s="1" t="s">
        <v>8</v>
      </c>
      <c r="F29" s="1" t="s">
        <v>12</v>
      </c>
      <c r="G29" s="1" t="s">
        <v>49</v>
      </c>
      <c r="H29" s="1" t="s">
        <v>14</v>
      </c>
      <c r="I29" s="1">
        <v>4</v>
      </c>
      <c r="J29" s="1">
        <v>6</v>
      </c>
      <c r="K29" s="25">
        <v>0</v>
      </c>
      <c r="L29" s="25">
        <v>0</v>
      </c>
      <c r="M29" s="25"/>
      <c r="N29" s="25">
        <f>VLOOKUP(B29,BuscarV2!$B$4:$N$103,13,)</f>
        <v>67901582</v>
      </c>
    </row>
    <row r="30" spans="2:14" ht="15" customHeight="1">
      <c r="B30" s="7" t="s">
        <v>99</v>
      </c>
      <c r="C30" s="47" t="s">
        <v>295</v>
      </c>
      <c r="D30" s="1" t="s">
        <v>5</v>
      </c>
      <c r="E30" s="1" t="s">
        <v>21</v>
      </c>
      <c r="F30" s="1" t="s">
        <v>16</v>
      </c>
      <c r="G30" s="1" t="s">
        <v>47</v>
      </c>
      <c r="H30" s="1" t="s">
        <v>14</v>
      </c>
      <c r="I30" s="1">
        <v>5</v>
      </c>
      <c r="J30" s="1">
        <v>7</v>
      </c>
      <c r="K30" s="25">
        <v>100000000</v>
      </c>
      <c r="L30" s="25">
        <v>72903049</v>
      </c>
      <c r="M30" s="25"/>
      <c r="N30" s="25">
        <f>VLOOKUP(B30,BuscarV2!$B$4:$N$103,13,)</f>
        <v>4753995</v>
      </c>
    </row>
    <row r="31" spans="2:14">
      <c r="B31" s="7" t="s">
        <v>86</v>
      </c>
      <c r="C31" s="47" t="s">
        <v>294</v>
      </c>
      <c r="D31" s="1" t="s">
        <v>5</v>
      </c>
      <c r="E31" s="1" t="s">
        <v>8</v>
      </c>
      <c r="F31" s="1" t="s">
        <v>12</v>
      </c>
      <c r="G31" s="1" t="s">
        <v>49</v>
      </c>
      <c r="H31" s="1" t="s">
        <v>14</v>
      </c>
      <c r="I31" s="1">
        <v>6</v>
      </c>
      <c r="J31" s="1">
        <v>7</v>
      </c>
      <c r="K31" s="25">
        <v>0</v>
      </c>
      <c r="L31" s="25">
        <v>0</v>
      </c>
      <c r="M31" s="25"/>
      <c r="N31" s="25">
        <f>VLOOKUP(B31,BuscarV2!$B$4:$N$103,13,)</f>
        <v>58339670</v>
      </c>
    </row>
    <row r="32" spans="2:14" ht="15" customHeight="1">
      <c r="B32" s="7" t="s">
        <v>116</v>
      </c>
      <c r="C32" s="47" t="s">
        <v>293</v>
      </c>
      <c r="D32" s="1" t="s">
        <v>11</v>
      </c>
      <c r="E32" s="1" t="s">
        <v>17</v>
      </c>
      <c r="F32" s="1" t="s">
        <v>20</v>
      </c>
      <c r="G32" s="3" t="s">
        <v>51</v>
      </c>
      <c r="H32" s="1" t="s">
        <v>18</v>
      </c>
      <c r="I32" s="1">
        <v>9</v>
      </c>
      <c r="J32" s="1">
        <v>8</v>
      </c>
      <c r="K32" s="25">
        <v>0</v>
      </c>
      <c r="L32" s="25">
        <v>0</v>
      </c>
      <c r="M32" s="25"/>
      <c r="N32" s="25">
        <f>VLOOKUP(B32,BuscarV2!$B$4:$N$103,13,)</f>
        <v>44898366</v>
      </c>
    </row>
    <row r="33" spans="2:14">
      <c r="B33" s="7" t="s">
        <v>66</v>
      </c>
      <c r="C33" s="47" t="s">
        <v>292</v>
      </c>
      <c r="D33" s="1" t="s">
        <v>5</v>
      </c>
      <c r="E33" s="1" t="s">
        <v>21</v>
      </c>
      <c r="F33" s="26" t="s">
        <v>16</v>
      </c>
      <c r="G33" s="1" t="s">
        <v>50</v>
      </c>
      <c r="H33" s="1" t="s">
        <v>14</v>
      </c>
      <c r="I33" s="1">
        <v>5</v>
      </c>
      <c r="J33" s="1">
        <v>6</v>
      </c>
      <c r="K33" s="10">
        <v>1000000</v>
      </c>
      <c r="L33" s="25">
        <v>96696256</v>
      </c>
      <c r="M33" s="25"/>
      <c r="N33" s="25">
        <f>VLOOKUP(B33,BuscarV2!$B$4:$N$103,13,)</f>
        <v>85228190</v>
      </c>
    </row>
    <row r="34" spans="2:14">
      <c r="B34" s="7" t="s">
        <v>122</v>
      </c>
      <c r="C34" s="47" t="s">
        <v>291</v>
      </c>
      <c r="D34" s="1" t="s">
        <v>5</v>
      </c>
      <c r="E34" s="1" t="s">
        <v>21</v>
      </c>
      <c r="F34" s="26" t="s">
        <v>16</v>
      </c>
      <c r="G34" s="1" t="s">
        <v>50</v>
      </c>
      <c r="H34" s="1" t="s">
        <v>14</v>
      </c>
      <c r="I34" s="1">
        <v>6</v>
      </c>
      <c r="J34" s="1">
        <v>7</v>
      </c>
      <c r="K34" s="25">
        <v>10000000</v>
      </c>
      <c r="L34" s="25">
        <v>51531809</v>
      </c>
      <c r="M34" s="25"/>
      <c r="N34" s="25">
        <f>VLOOKUP(B34,BuscarV2!$B$4:$N$103,13,)</f>
        <v>24233431</v>
      </c>
    </row>
    <row r="35" spans="2:14">
      <c r="B35" s="7" t="s">
        <v>93</v>
      </c>
      <c r="C35" s="47" t="s">
        <v>290</v>
      </c>
      <c r="D35" s="1" t="s">
        <v>5</v>
      </c>
      <c r="E35" s="1" t="s">
        <v>13</v>
      </c>
      <c r="F35" s="1" t="s">
        <v>16</v>
      </c>
      <c r="G35" s="3" t="s">
        <v>47</v>
      </c>
      <c r="H35" s="1" t="s">
        <v>18</v>
      </c>
      <c r="I35" s="1">
        <v>6</v>
      </c>
      <c r="J35" s="1">
        <v>10</v>
      </c>
      <c r="K35" s="25">
        <v>0</v>
      </c>
      <c r="L35" s="25">
        <v>0</v>
      </c>
      <c r="M35" s="25"/>
      <c r="N35" s="25">
        <f>VLOOKUP(B35,BuscarV2!$B$4:$N$103,13,)</f>
        <v>24896611</v>
      </c>
    </row>
    <row r="36" spans="2:14">
      <c r="B36" s="7" t="s">
        <v>89</v>
      </c>
      <c r="C36" s="47" t="s">
        <v>289</v>
      </c>
      <c r="D36" s="3" t="s">
        <v>19</v>
      </c>
      <c r="E36" s="1" t="s">
        <v>17</v>
      </c>
      <c r="F36" s="1" t="s">
        <v>20</v>
      </c>
      <c r="G36" s="3" t="s">
        <v>48</v>
      </c>
      <c r="H36" s="1" t="s">
        <v>14</v>
      </c>
      <c r="I36" s="1">
        <v>8</v>
      </c>
      <c r="J36" s="1">
        <v>5</v>
      </c>
      <c r="K36" s="10">
        <v>0</v>
      </c>
      <c r="L36" s="25">
        <v>0</v>
      </c>
      <c r="M36" s="25"/>
      <c r="N36" s="25">
        <f>VLOOKUP(B36,BuscarV2!$B$4:$N$103,13,)</f>
        <v>6991703</v>
      </c>
    </row>
    <row r="37" spans="2:14" ht="15" customHeight="1">
      <c r="B37" s="7" t="s">
        <v>88</v>
      </c>
      <c r="C37" s="47" t="s">
        <v>288</v>
      </c>
      <c r="D37" s="1" t="s">
        <v>5</v>
      </c>
      <c r="E37" s="1" t="s">
        <v>13</v>
      </c>
      <c r="F37" s="26" t="s">
        <v>16</v>
      </c>
      <c r="G37" s="1" t="s">
        <v>47</v>
      </c>
      <c r="H37" s="1" t="s">
        <v>14</v>
      </c>
      <c r="I37" s="1">
        <v>7</v>
      </c>
      <c r="J37" s="1">
        <v>10</v>
      </c>
      <c r="K37" s="25">
        <v>20000000</v>
      </c>
      <c r="L37" s="25">
        <v>93037614</v>
      </c>
      <c r="M37" s="25"/>
      <c r="N37" s="25">
        <f>VLOOKUP(B37,BuscarV2!$B$4:$N$103,13,)</f>
        <v>75039300</v>
      </c>
    </row>
    <row r="38" spans="2:14">
      <c r="B38" s="7" t="s">
        <v>146</v>
      </c>
      <c r="C38" s="47" t="s">
        <v>287</v>
      </c>
      <c r="D38" s="1" t="s">
        <v>5</v>
      </c>
      <c r="E38" s="1" t="s">
        <v>21</v>
      </c>
      <c r="F38" s="26" t="s">
        <v>16</v>
      </c>
      <c r="G38" s="1" t="s">
        <v>47</v>
      </c>
      <c r="H38" s="1" t="s">
        <v>14</v>
      </c>
      <c r="I38" s="1">
        <v>9</v>
      </c>
      <c r="J38" s="1">
        <v>10</v>
      </c>
      <c r="K38" s="25">
        <v>90000000</v>
      </c>
      <c r="L38" s="25">
        <v>62088180</v>
      </c>
      <c r="M38" s="25"/>
      <c r="N38" s="25">
        <f>VLOOKUP(B38,BuscarV2!$B$4:$N$103,13,)</f>
        <v>3738158</v>
      </c>
    </row>
    <row r="39" spans="2:14">
      <c r="B39" s="7" t="s">
        <v>123</v>
      </c>
      <c r="C39" s="47" t="s">
        <v>286</v>
      </c>
      <c r="D39" s="1" t="s">
        <v>5</v>
      </c>
      <c r="E39" s="1" t="s">
        <v>17</v>
      </c>
      <c r="F39" s="26" t="s">
        <v>16</v>
      </c>
      <c r="G39" s="1" t="s">
        <v>47</v>
      </c>
      <c r="H39" s="1" t="s">
        <v>14</v>
      </c>
      <c r="I39" s="1">
        <v>3</v>
      </c>
      <c r="J39" s="1">
        <v>9</v>
      </c>
      <c r="K39" s="10">
        <v>1000000</v>
      </c>
      <c r="L39" s="25">
        <v>1160848</v>
      </c>
      <c r="M39" s="25"/>
      <c r="N39" s="25">
        <f>VLOOKUP(B39,BuscarV2!$B$4:$N$103,13,)</f>
        <v>13339687</v>
      </c>
    </row>
    <row r="40" spans="2:14">
      <c r="B40" s="7" t="s">
        <v>68</v>
      </c>
      <c r="C40" s="47" t="s">
        <v>285</v>
      </c>
      <c r="D40" s="1" t="s">
        <v>5</v>
      </c>
      <c r="E40" s="1" t="s">
        <v>21</v>
      </c>
      <c r="F40" s="1" t="s">
        <v>20</v>
      </c>
      <c r="G40" s="3" t="s">
        <v>48</v>
      </c>
      <c r="H40" s="1" t="s">
        <v>14</v>
      </c>
      <c r="I40" s="1">
        <v>6</v>
      </c>
      <c r="J40" s="1">
        <v>2</v>
      </c>
      <c r="K40" s="10">
        <v>0</v>
      </c>
      <c r="L40" s="25">
        <v>0</v>
      </c>
      <c r="M40" s="25"/>
      <c r="N40" s="25">
        <f>VLOOKUP(B40,BuscarV2!$B$4:$N$103,13,)</f>
        <v>62562457</v>
      </c>
    </row>
    <row r="41" spans="2:14">
      <c r="B41" s="7" t="s">
        <v>148</v>
      </c>
      <c r="C41" s="47" t="s">
        <v>284</v>
      </c>
      <c r="D41" s="1" t="s">
        <v>5</v>
      </c>
      <c r="E41" s="1" t="s">
        <v>17</v>
      </c>
      <c r="F41" s="1" t="s">
        <v>20</v>
      </c>
      <c r="G41" s="3" t="s">
        <v>48</v>
      </c>
      <c r="H41" s="1" t="s">
        <v>14</v>
      </c>
      <c r="I41" s="1">
        <v>9</v>
      </c>
      <c r="J41" s="1">
        <v>9</v>
      </c>
      <c r="K41" s="25">
        <v>0</v>
      </c>
      <c r="L41" s="25">
        <v>0</v>
      </c>
      <c r="M41" s="25"/>
      <c r="N41" s="25">
        <f>VLOOKUP(B41,BuscarV2!$B$4:$N$103,13,)</f>
        <v>79508333</v>
      </c>
    </row>
    <row r="42" spans="2:14">
      <c r="B42" s="7" t="s">
        <v>102</v>
      </c>
      <c r="C42" s="47" t="s">
        <v>283</v>
      </c>
      <c r="D42" s="1" t="s">
        <v>5</v>
      </c>
      <c r="E42" s="1" t="s">
        <v>21</v>
      </c>
      <c r="F42" s="26" t="s">
        <v>16</v>
      </c>
      <c r="G42" s="1" t="s">
        <v>50</v>
      </c>
      <c r="H42" s="1" t="s">
        <v>14</v>
      </c>
      <c r="I42" s="1">
        <v>8</v>
      </c>
      <c r="J42" s="1">
        <v>7</v>
      </c>
      <c r="K42" s="25">
        <v>90000000</v>
      </c>
      <c r="L42" s="25">
        <v>23888885</v>
      </c>
      <c r="M42" s="25"/>
      <c r="N42" s="25">
        <f>VLOOKUP(B42,BuscarV2!$B$4:$N$103,13,)</f>
        <v>78613526</v>
      </c>
    </row>
    <row r="43" spans="2:14" ht="49.5" customHeight="1">
      <c r="B43" s="7" t="s">
        <v>81</v>
      </c>
      <c r="C43" s="47" t="s">
        <v>282</v>
      </c>
      <c r="D43" s="7" t="s">
        <v>5</v>
      </c>
      <c r="E43" s="7" t="s">
        <v>17</v>
      </c>
      <c r="F43" s="48" t="s">
        <v>16</v>
      </c>
      <c r="G43" s="7" t="s">
        <v>47</v>
      </c>
      <c r="H43" s="7" t="s">
        <v>18</v>
      </c>
      <c r="I43" s="1">
        <v>8</v>
      </c>
      <c r="J43" s="7">
        <v>8</v>
      </c>
      <c r="K43" s="25">
        <v>10000000</v>
      </c>
      <c r="L43" s="25">
        <v>23464528</v>
      </c>
      <c r="M43" s="25"/>
      <c r="N43" s="25">
        <f>VLOOKUP(B43,BuscarV2!$B$4:$N$103,13,)</f>
        <v>0</v>
      </c>
    </row>
    <row r="44" spans="2:14">
      <c r="B44" s="7" t="s">
        <v>61</v>
      </c>
      <c r="C44" s="47" t="s">
        <v>281</v>
      </c>
      <c r="D44" s="1" t="s">
        <v>5</v>
      </c>
      <c r="E44" s="1" t="s">
        <v>13</v>
      </c>
      <c r="F44" s="1" t="s">
        <v>20</v>
      </c>
      <c r="G44" s="3" t="s">
        <v>48</v>
      </c>
      <c r="H44" s="1" t="s">
        <v>14</v>
      </c>
      <c r="I44" s="1">
        <v>6</v>
      </c>
      <c r="J44" s="1">
        <v>8</v>
      </c>
      <c r="K44" s="25">
        <v>0</v>
      </c>
      <c r="L44" s="25">
        <v>0</v>
      </c>
      <c r="M44" s="25"/>
      <c r="N44" s="25">
        <f>VLOOKUP(B44,BuscarV2!$B$4:$N$103,13,)</f>
        <v>27801447</v>
      </c>
    </row>
    <row r="45" spans="2:14">
      <c r="B45" s="7" t="s">
        <v>98</v>
      </c>
      <c r="C45" s="47" t="s">
        <v>280</v>
      </c>
      <c r="D45" s="1" t="s">
        <v>11</v>
      </c>
      <c r="E45" s="1" t="s">
        <v>17</v>
      </c>
      <c r="F45" s="1" t="s">
        <v>20</v>
      </c>
      <c r="G45" s="3" t="s">
        <v>51</v>
      </c>
      <c r="H45" s="1" t="s">
        <v>18</v>
      </c>
      <c r="I45" s="1">
        <v>3</v>
      </c>
      <c r="J45" s="1">
        <v>5</v>
      </c>
      <c r="K45" s="25">
        <v>0</v>
      </c>
      <c r="L45" s="25">
        <v>0</v>
      </c>
      <c r="M45" s="25"/>
      <c r="N45" s="25">
        <f>VLOOKUP(B45,BuscarV2!$B$4:$N$103,13,)</f>
        <v>7339680</v>
      </c>
    </row>
    <row r="46" spans="2:14">
      <c r="B46" s="7" t="s">
        <v>82</v>
      </c>
      <c r="C46" s="47" t="s">
        <v>279</v>
      </c>
      <c r="D46" s="1" t="s">
        <v>5</v>
      </c>
      <c r="E46" s="1" t="s">
        <v>21</v>
      </c>
      <c r="F46" s="26" t="s">
        <v>16</v>
      </c>
      <c r="G46" s="1" t="s">
        <v>47</v>
      </c>
      <c r="H46" s="1" t="s">
        <v>14</v>
      </c>
      <c r="I46" s="1">
        <v>6</v>
      </c>
      <c r="J46" s="1">
        <v>7</v>
      </c>
      <c r="K46" s="25">
        <v>10000000</v>
      </c>
      <c r="L46" s="25">
        <v>22390348</v>
      </c>
      <c r="M46" s="25"/>
      <c r="N46" s="25">
        <f>VLOOKUP(B46,BuscarV2!$B$4:$N$103,13,)</f>
        <v>0</v>
      </c>
    </row>
    <row r="47" spans="2:14">
      <c r="B47" s="7" t="s">
        <v>65</v>
      </c>
      <c r="C47" s="47" t="s">
        <v>278</v>
      </c>
      <c r="D47" s="1" t="s">
        <v>5</v>
      </c>
      <c r="E47" s="1" t="s">
        <v>17</v>
      </c>
      <c r="F47" s="26" t="s">
        <v>16</v>
      </c>
      <c r="G47" s="1" t="s">
        <v>50</v>
      </c>
      <c r="H47" s="1" t="s">
        <v>14</v>
      </c>
      <c r="I47" s="1">
        <v>6</v>
      </c>
      <c r="J47" s="1">
        <v>10</v>
      </c>
      <c r="K47" s="25">
        <v>20000000</v>
      </c>
      <c r="L47" s="25">
        <v>31670482</v>
      </c>
      <c r="M47" s="25"/>
      <c r="N47" s="25">
        <f>VLOOKUP(B47,BuscarV2!$B$4:$N$103,13,)</f>
        <v>59838390</v>
      </c>
    </row>
    <row r="48" spans="2:14">
      <c r="B48" s="7" t="s">
        <v>133</v>
      </c>
      <c r="C48" s="47" t="s">
        <v>277</v>
      </c>
      <c r="D48" s="1" t="s">
        <v>5</v>
      </c>
      <c r="E48" s="1" t="s">
        <v>10</v>
      </c>
      <c r="F48" s="26" t="s">
        <v>16</v>
      </c>
      <c r="G48" s="1" t="s">
        <v>50</v>
      </c>
      <c r="H48" s="1" t="s">
        <v>14</v>
      </c>
      <c r="I48" s="1">
        <v>8</v>
      </c>
      <c r="J48" s="1">
        <v>5</v>
      </c>
      <c r="K48" s="25">
        <v>20000000</v>
      </c>
      <c r="L48" s="25">
        <v>81056910</v>
      </c>
      <c r="M48" s="25"/>
      <c r="N48" s="25">
        <f>VLOOKUP(B48,BuscarV2!$B$4:$N$103,13,)</f>
        <v>90723423</v>
      </c>
    </row>
    <row r="49" spans="2:14">
      <c r="B49" s="7" t="s">
        <v>107</v>
      </c>
      <c r="C49" s="47" t="s">
        <v>276</v>
      </c>
      <c r="D49" s="1" t="s">
        <v>5</v>
      </c>
      <c r="E49" s="1" t="s">
        <v>21</v>
      </c>
      <c r="F49" s="1" t="s">
        <v>12</v>
      </c>
      <c r="G49" s="1" t="s">
        <v>46</v>
      </c>
      <c r="H49" s="1" t="s">
        <v>14</v>
      </c>
      <c r="I49" s="1">
        <v>5</v>
      </c>
      <c r="J49" s="1">
        <v>7</v>
      </c>
      <c r="K49" s="10">
        <v>0</v>
      </c>
      <c r="L49" s="25">
        <v>0</v>
      </c>
      <c r="M49" s="25"/>
      <c r="N49" s="25">
        <f>VLOOKUP(B49,BuscarV2!$B$4:$N$103,13,)</f>
        <v>52936315</v>
      </c>
    </row>
    <row r="50" spans="2:14">
      <c r="B50" s="7" t="s">
        <v>78</v>
      </c>
      <c r="C50" s="47" t="s">
        <v>275</v>
      </c>
      <c r="D50" s="1" t="s">
        <v>5</v>
      </c>
      <c r="E50" s="1" t="s">
        <v>21</v>
      </c>
      <c r="F50" s="26" t="s">
        <v>16</v>
      </c>
      <c r="G50" s="1" t="s">
        <v>47</v>
      </c>
      <c r="H50" s="1" t="s">
        <v>14</v>
      </c>
      <c r="I50" s="1">
        <v>9</v>
      </c>
      <c r="J50" s="1">
        <v>7</v>
      </c>
      <c r="K50" s="25">
        <v>30000000</v>
      </c>
      <c r="L50" s="25">
        <v>91413171</v>
      </c>
      <c r="M50" s="25"/>
      <c r="N50" s="25">
        <f>VLOOKUP(B50,BuscarV2!$B$4:$N$103,13,)</f>
        <v>0</v>
      </c>
    </row>
    <row r="51" spans="2:14">
      <c r="B51" s="7" t="s">
        <v>145</v>
      </c>
      <c r="C51" s="47" t="s">
        <v>274</v>
      </c>
      <c r="D51" s="1" t="s">
        <v>5</v>
      </c>
      <c r="E51" s="1" t="s">
        <v>10</v>
      </c>
      <c r="F51" s="26" t="s">
        <v>16</v>
      </c>
      <c r="G51" s="1" t="s">
        <v>50</v>
      </c>
      <c r="H51" s="1" t="s">
        <v>14</v>
      </c>
      <c r="I51" s="1">
        <v>4</v>
      </c>
      <c r="J51" s="1">
        <v>7</v>
      </c>
      <c r="K51" s="10">
        <v>1000000</v>
      </c>
      <c r="L51" s="25">
        <v>87347043</v>
      </c>
      <c r="M51" s="25"/>
      <c r="N51" s="25">
        <f>VLOOKUP(B51,BuscarV2!$B$4:$N$103,13,)</f>
        <v>72757830</v>
      </c>
    </row>
    <row r="52" spans="2:14">
      <c r="B52" s="7" t="s">
        <v>137</v>
      </c>
      <c r="C52" s="47" t="s">
        <v>273</v>
      </c>
      <c r="D52" s="1" t="s">
        <v>5</v>
      </c>
      <c r="E52" s="1" t="s">
        <v>17</v>
      </c>
      <c r="F52" s="1" t="s">
        <v>20</v>
      </c>
      <c r="G52" s="3" t="s">
        <v>51</v>
      </c>
      <c r="H52" s="1" t="s">
        <v>14</v>
      </c>
      <c r="I52" s="1">
        <v>4</v>
      </c>
      <c r="J52" s="1">
        <v>9</v>
      </c>
      <c r="K52" s="25">
        <v>0</v>
      </c>
      <c r="L52" s="25">
        <v>0</v>
      </c>
      <c r="M52" s="25"/>
      <c r="N52" s="25">
        <f>VLOOKUP(B52,BuscarV2!$B$4:$N$103,13,)</f>
        <v>77230635</v>
      </c>
    </row>
    <row r="53" spans="2:14" ht="46.5" customHeight="1">
      <c r="B53" s="7" t="s">
        <v>90</v>
      </c>
      <c r="C53" s="47" t="s">
        <v>272</v>
      </c>
      <c r="D53" s="1" t="s">
        <v>5</v>
      </c>
      <c r="E53" s="1" t="s">
        <v>21</v>
      </c>
      <c r="F53" s="26" t="s">
        <v>16</v>
      </c>
      <c r="G53" s="1" t="s">
        <v>50</v>
      </c>
      <c r="H53" s="1" t="s">
        <v>14</v>
      </c>
      <c r="I53" s="1">
        <v>9</v>
      </c>
      <c r="J53" s="1">
        <v>5</v>
      </c>
      <c r="K53" s="25">
        <v>10000000</v>
      </c>
      <c r="L53" s="25">
        <v>43538967</v>
      </c>
      <c r="M53" s="25"/>
      <c r="N53" s="25">
        <f>VLOOKUP(B53,BuscarV2!$B$4:$N$103,13,)</f>
        <v>85417673</v>
      </c>
    </row>
    <row r="54" spans="2:14">
      <c r="B54" s="7" t="s">
        <v>139</v>
      </c>
      <c r="C54" s="47" t="s">
        <v>271</v>
      </c>
      <c r="D54" s="1" t="s">
        <v>5</v>
      </c>
      <c r="E54" s="1" t="s">
        <v>21</v>
      </c>
      <c r="F54" s="26" t="s">
        <v>16</v>
      </c>
      <c r="G54" s="1" t="s">
        <v>50</v>
      </c>
      <c r="H54" s="1" t="s">
        <v>18</v>
      </c>
      <c r="I54" s="1">
        <v>6</v>
      </c>
      <c r="J54" s="1">
        <v>10</v>
      </c>
      <c r="K54" s="10">
        <v>1000000</v>
      </c>
      <c r="L54" s="25">
        <v>95899452</v>
      </c>
      <c r="M54" s="25"/>
      <c r="N54" s="25">
        <f>VLOOKUP(B54,BuscarV2!$B$4:$N$103,13,)</f>
        <v>39602953</v>
      </c>
    </row>
    <row r="55" spans="2:14">
      <c r="B55" s="7" t="s">
        <v>142</v>
      </c>
      <c r="C55" s="47" t="s">
        <v>270</v>
      </c>
      <c r="D55" s="1" t="s">
        <v>5</v>
      </c>
      <c r="E55" s="1" t="s">
        <v>21</v>
      </c>
      <c r="F55" s="26" t="s">
        <v>16</v>
      </c>
      <c r="G55" s="1" t="s">
        <v>50</v>
      </c>
      <c r="H55" s="1" t="s">
        <v>18</v>
      </c>
      <c r="I55" s="1">
        <v>8</v>
      </c>
      <c r="J55" s="1">
        <v>8</v>
      </c>
      <c r="K55" s="10">
        <v>1000000</v>
      </c>
      <c r="L55" s="25">
        <v>81347428</v>
      </c>
      <c r="M55" s="25"/>
      <c r="N55" s="25">
        <f>VLOOKUP(B55,BuscarV2!$B$4:$N$103,13,)</f>
        <v>28637290</v>
      </c>
    </row>
    <row r="56" spans="2:14">
      <c r="B56" s="7" t="s">
        <v>72</v>
      </c>
      <c r="C56" s="47" t="s">
        <v>269</v>
      </c>
      <c r="D56" s="1" t="s">
        <v>5</v>
      </c>
      <c r="E56" s="1" t="s">
        <v>17</v>
      </c>
      <c r="F56" s="26" t="s">
        <v>16</v>
      </c>
      <c r="G56" s="1" t="s">
        <v>50</v>
      </c>
      <c r="H56" s="1" t="s">
        <v>18</v>
      </c>
      <c r="I56" s="1">
        <v>6</v>
      </c>
      <c r="J56" s="1">
        <v>10</v>
      </c>
      <c r="K56" s="25">
        <v>30000000</v>
      </c>
      <c r="L56" s="25">
        <v>52442860</v>
      </c>
      <c r="M56" s="25"/>
      <c r="N56" s="25">
        <f>VLOOKUP(B56,BuscarV2!$B$4:$N$103,13,)</f>
        <v>80287314</v>
      </c>
    </row>
    <row r="57" spans="2:14">
      <c r="B57" s="7" t="s">
        <v>138</v>
      </c>
      <c r="C57" s="47" t="s">
        <v>268</v>
      </c>
      <c r="D57" s="1" t="s">
        <v>5</v>
      </c>
      <c r="E57" s="1" t="s">
        <v>21</v>
      </c>
      <c r="F57" s="26" t="s">
        <v>16</v>
      </c>
      <c r="G57" s="1" t="s">
        <v>50</v>
      </c>
      <c r="H57" s="1" t="s">
        <v>18</v>
      </c>
      <c r="I57" s="1">
        <v>7</v>
      </c>
      <c r="J57" s="1">
        <v>5</v>
      </c>
      <c r="K57" s="25">
        <v>10000000</v>
      </c>
      <c r="L57" s="25">
        <v>96199053</v>
      </c>
      <c r="M57" s="25"/>
      <c r="N57" s="25">
        <f>VLOOKUP(B57,BuscarV2!$B$4:$N$103,13,)</f>
        <v>80063468</v>
      </c>
    </row>
    <row r="58" spans="2:14">
      <c r="B58" s="7" t="s">
        <v>85</v>
      </c>
      <c r="C58" s="47" t="s">
        <v>267</v>
      </c>
      <c r="D58" s="1" t="s">
        <v>5</v>
      </c>
      <c r="E58" s="1" t="s">
        <v>21</v>
      </c>
      <c r="F58" s="26" t="s">
        <v>16</v>
      </c>
      <c r="G58" s="1" t="s">
        <v>50</v>
      </c>
      <c r="H58" s="1" t="s">
        <v>14</v>
      </c>
      <c r="I58" s="1">
        <v>5</v>
      </c>
      <c r="J58" s="1">
        <v>7</v>
      </c>
      <c r="K58" s="10">
        <v>1000000</v>
      </c>
      <c r="L58" s="25">
        <v>71783742</v>
      </c>
      <c r="M58" s="25"/>
      <c r="N58" s="25">
        <f>VLOOKUP(B58,BuscarV2!$B$4:$N$103,13,)</f>
        <v>70653180</v>
      </c>
    </row>
    <row r="59" spans="2:14">
      <c r="B59" s="7" t="s">
        <v>70</v>
      </c>
      <c r="C59" s="47" t="s">
        <v>266</v>
      </c>
      <c r="D59" s="1" t="s">
        <v>5</v>
      </c>
      <c r="E59" s="1" t="s">
        <v>17</v>
      </c>
      <c r="F59" s="26" t="s">
        <v>16</v>
      </c>
      <c r="G59" s="1" t="s">
        <v>50</v>
      </c>
      <c r="H59" s="1" t="s">
        <v>14</v>
      </c>
      <c r="I59" s="1">
        <v>3</v>
      </c>
      <c r="J59" s="1">
        <v>8</v>
      </c>
      <c r="K59" s="25">
        <v>90000000</v>
      </c>
      <c r="L59" s="25">
        <v>94913746</v>
      </c>
      <c r="M59" s="25"/>
      <c r="N59" s="25">
        <f>VLOOKUP(B59,BuscarV2!$B$4:$N$103,13,)</f>
        <v>31617670</v>
      </c>
    </row>
    <row r="60" spans="2:14">
      <c r="B60" s="7" t="s">
        <v>71</v>
      </c>
      <c r="C60" s="47" t="s">
        <v>265</v>
      </c>
      <c r="D60" s="1" t="s">
        <v>5</v>
      </c>
      <c r="E60" s="1" t="s">
        <v>17</v>
      </c>
      <c r="F60" s="1" t="s">
        <v>20</v>
      </c>
      <c r="G60" s="3" t="s">
        <v>48</v>
      </c>
      <c r="H60" s="1" t="s">
        <v>14</v>
      </c>
      <c r="I60" s="1">
        <v>7</v>
      </c>
      <c r="J60" s="1">
        <v>9</v>
      </c>
      <c r="K60" s="25">
        <v>0</v>
      </c>
      <c r="L60" s="25">
        <v>0</v>
      </c>
      <c r="M60" s="25"/>
      <c r="N60" s="25">
        <f>VLOOKUP(B60,BuscarV2!$B$4:$N$103,13,)</f>
        <v>77205812</v>
      </c>
    </row>
    <row r="61" spans="2:14">
      <c r="B61" s="7" t="s">
        <v>108</v>
      </c>
      <c r="C61" s="47" t="s">
        <v>264</v>
      </c>
      <c r="D61" s="1" t="s">
        <v>11</v>
      </c>
      <c r="E61" s="1" t="s">
        <v>21</v>
      </c>
      <c r="F61" s="26" t="s">
        <v>16</v>
      </c>
      <c r="G61" s="1" t="s">
        <v>50</v>
      </c>
      <c r="H61" s="1" t="s">
        <v>18</v>
      </c>
      <c r="I61" s="1">
        <v>5</v>
      </c>
      <c r="J61" s="1">
        <v>6</v>
      </c>
      <c r="K61" s="25">
        <v>30000000</v>
      </c>
      <c r="L61" s="25">
        <v>33477783</v>
      </c>
      <c r="M61" s="25"/>
      <c r="N61" s="25">
        <f>VLOOKUP(B61,BuscarV2!$B$4:$N$103,13,)</f>
        <v>27651635</v>
      </c>
    </row>
    <row r="62" spans="2:14">
      <c r="B62" s="7" t="s">
        <v>105</v>
      </c>
      <c r="C62" s="47" t="s">
        <v>263</v>
      </c>
      <c r="D62" s="1" t="s">
        <v>5</v>
      </c>
      <c r="E62" s="1" t="s">
        <v>10</v>
      </c>
      <c r="F62" s="26" t="s">
        <v>16</v>
      </c>
      <c r="G62" s="1" t="s">
        <v>47</v>
      </c>
      <c r="H62" s="1" t="s">
        <v>18</v>
      </c>
      <c r="I62" s="1">
        <v>9</v>
      </c>
      <c r="J62" s="1">
        <v>9</v>
      </c>
      <c r="K62" s="25">
        <v>50000000</v>
      </c>
      <c r="L62" s="25">
        <v>2702447</v>
      </c>
      <c r="M62" s="25"/>
      <c r="N62" s="25">
        <f>VLOOKUP(B62,BuscarV2!$B$4:$N$103,13,)</f>
        <v>44671760</v>
      </c>
    </row>
    <row r="63" spans="2:14">
      <c r="B63" s="7" t="s">
        <v>94</v>
      </c>
      <c r="C63" s="47" t="s">
        <v>262</v>
      </c>
      <c r="D63" s="3" t="s">
        <v>9</v>
      </c>
      <c r="E63" s="1" t="s">
        <v>21</v>
      </c>
      <c r="F63" s="26" t="s">
        <v>16</v>
      </c>
      <c r="G63" s="1" t="s">
        <v>47</v>
      </c>
      <c r="H63" s="1" t="s">
        <v>14</v>
      </c>
      <c r="I63" s="1">
        <v>6</v>
      </c>
      <c r="J63" s="1">
        <v>8</v>
      </c>
      <c r="K63" s="25">
        <v>50000000</v>
      </c>
      <c r="L63" s="25">
        <v>70787848</v>
      </c>
      <c r="M63" s="25"/>
      <c r="N63" s="25">
        <f>VLOOKUP(B63,BuscarV2!$B$4:$N$103,13,)</f>
        <v>43277527</v>
      </c>
    </row>
    <row r="64" spans="2:14">
      <c r="B64" s="7" t="s">
        <v>149</v>
      </c>
      <c r="C64" s="47" t="s">
        <v>261</v>
      </c>
      <c r="D64" s="1" t="s">
        <v>11</v>
      </c>
      <c r="E64" s="1" t="s">
        <v>21</v>
      </c>
      <c r="F64" s="1" t="s">
        <v>20</v>
      </c>
      <c r="G64" s="3" t="s">
        <v>48</v>
      </c>
      <c r="H64" s="1" t="s">
        <v>18</v>
      </c>
      <c r="I64" s="1">
        <v>7</v>
      </c>
      <c r="J64" s="1">
        <v>5</v>
      </c>
      <c r="K64" s="25">
        <v>0</v>
      </c>
      <c r="L64" s="25">
        <v>0</v>
      </c>
      <c r="M64" s="25"/>
      <c r="N64" s="25">
        <f>VLOOKUP(B64,BuscarV2!$B$4:$N$103,13,)</f>
        <v>63313535</v>
      </c>
    </row>
    <row r="65" spans="2:14">
      <c r="B65" s="7" t="s">
        <v>80</v>
      </c>
      <c r="C65" s="47" t="s">
        <v>260</v>
      </c>
      <c r="D65" s="1" t="s">
        <v>2</v>
      </c>
      <c r="E65" s="1" t="s">
        <v>21</v>
      </c>
      <c r="F65" s="26" t="s">
        <v>16</v>
      </c>
      <c r="G65" s="1" t="s">
        <v>47</v>
      </c>
      <c r="H65" s="1" t="s">
        <v>14</v>
      </c>
      <c r="I65" s="1">
        <v>5</v>
      </c>
      <c r="J65" s="1">
        <v>6</v>
      </c>
      <c r="K65" s="25">
        <v>20000000</v>
      </c>
      <c r="L65" s="25">
        <v>40064620</v>
      </c>
      <c r="M65" s="25"/>
      <c r="N65" s="25">
        <f>VLOOKUP(B65,BuscarV2!$B$4:$N$103,13,)</f>
        <v>0</v>
      </c>
    </row>
    <row r="66" spans="2:14">
      <c r="B66" s="7" t="s">
        <v>106</v>
      </c>
      <c r="C66" s="47" t="s">
        <v>259</v>
      </c>
      <c r="D66" s="1" t="s">
        <v>5</v>
      </c>
      <c r="E66" s="1" t="s">
        <v>21</v>
      </c>
      <c r="F66" s="26" t="s">
        <v>16</v>
      </c>
      <c r="G66" s="1" t="s">
        <v>50</v>
      </c>
      <c r="H66" s="1" t="s">
        <v>14</v>
      </c>
      <c r="I66" s="1">
        <v>4</v>
      </c>
      <c r="J66" s="1">
        <v>6</v>
      </c>
      <c r="K66" s="25">
        <v>30000000</v>
      </c>
      <c r="L66" s="25">
        <v>45289360</v>
      </c>
      <c r="M66" s="25"/>
      <c r="N66" s="25">
        <f>VLOOKUP(B66,BuscarV2!$B$4:$N$103,13,)</f>
        <v>46980526</v>
      </c>
    </row>
    <row r="67" spans="2:14">
      <c r="B67" s="7" t="s">
        <v>131</v>
      </c>
      <c r="C67" s="47" t="s">
        <v>258</v>
      </c>
      <c r="D67" s="1" t="s">
        <v>5</v>
      </c>
      <c r="E67" s="1" t="s">
        <v>17</v>
      </c>
      <c r="F67" s="26" t="s">
        <v>16</v>
      </c>
      <c r="G67" s="1" t="s">
        <v>50</v>
      </c>
      <c r="H67" s="1" t="s">
        <v>14</v>
      </c>
      <c r="I67" s="1">
        <v>7</v>
      </c>
      <c r="J67" s="1">
        <v>5</v>
      </c>
      <c r="K67" s="25">
        <v>30000000</v>
      </c>
      <c r="L67" s="25">
        <v>34397393</v>
      </c>
      <c r="M67" s="25"/>
      <c r="N67" s="25">
        <f>VLOOKUP(B67,BuscarV2!$B$4:$N$103,13,)</f>
        <v>21247716</v>
      </c>
    </row>
    <row r="68" spans="2:14">
      <c r="B68" s="7" t="s">
        <v>69</v>
      </c>
      <c r="C68" s="47" t="s">
        <v>257</v>
      </c>
      <c r="D68" s="1" t="s">
        <v>5</v>
      </c>
      <c r="E68" s="1" t="s">
        <v>21</v>
      </c>
      <c r="F68" s="1" t="s">
        <v>20</v>
      </c>
      <c r="G68" s="3" t="s">
        <v>51</v>
      </c>
      <c r="H68" s="1" t="s">
        <v>18</v>
      </c>
      <c r="I68" s="1">
        <v>3</v>
      </c>
      <c r="J68" s="1">
        <v>9</v>
      </c>
      <c r="K68" s="25">
        <v>0</v>
      </c>
      <c r="L68" s="25">
        <v>0</v>
      </c>
      <c r="M68" s="25"/>
      <c r="N68" s="25">
        <f>VLOOKUP(B68,BuscarV2!$B$4:$N$103,13,)</f>
        <v>98441580</v>
      </c>
    </row>
    <row r="69" spans="2:14">
      <c r="B69" s="7" t="s">
        <v>151</v>
      </c>
      <c r="C69" s="47" t="s">
        <v>256</v>
      </c>
      <c r="D69" s="3" t="s">
        <v>7</v>
      </c>
      <c r="E69" s="1" t="s">
        <v>17</v>
      </c>
      <c r="F69" s="26" t="s">
        <v>16</v>
      </c>
      <c r="G69" s="1" t="s">
        <v>50</v>
      </c>
      <c r="H69" s="1" t="s">
        <v>14</v>
      </c>
      <c r="I69" s="1">
        <v>3</v>
      </c>
      <c r="J69" s="1">
        <v>6</v>
      </c>
      <c r="K69" s="10">
        <v>1000000</v>
      </c>
      <c r="L69" s="25">
        <v>34126405</v>
      </c>
      <c r="M69" s="25"/>
      <c r="N69" s="25">
        <f>VLOOKUP(B69,BuscarV2!$B$4:$N$103,13,)</f>
        <v>56002928</v>
      </c>
    </row>
    <row r="70" spans="2:14">
      <c r="B70" s="7" t="s">
        <v>140</v>
      </c>
      <c r="C70" s="47" t="s">
        <v>255</v>
      </c>
      <c r="D70" s="1" t="s">
        <v>5</v>
      </c>
      <c r="E70" s="1" t="s">
        <v>21</v>
      </c>
      <c r="F70" s="26" t="s">
        <v>16</v>
      </c>
      <c r="G70" s="1" t="s">
        <v>47</v>
      </c>
      <c r="H70" s="1" t="s">
        <v>14</v>
      </c>
      <c r="I70" s="1">
        <v>7</v>
      </c>
      <c r="J70" s="1">
        <v>10</v>
      </c>
      <c r="K70" s="10">
        <v>1000000</v>
      </c>
      <c r="L70" s="25">
        <v>53008255</v>
      </c>
      <c r="M70" s="25"/>
      <c r="N70" s="25">
        <f>VLOOKUP(B70,BuscarV2!$B$4:$N$103,13,)</f>
        <v>47557281</v>
      </c>
    </row>
    <row r="71" spans="2:14">
      <c r="B71" s="7" t="s">
        <v>112</v>
      </c>
      <c r="C71" s="47" t="s">
        <v>254</v>
      </c>
      <c r="D71" s="1" t="s">
        <v>5</v>
      </c>
      <c r="E71" s="1" t="s">
        <v>21</v>
      </c>
      <c r="F71" s="1" t="s">
        <v>20</v>
      </c>
      <c r="G71" s="3" t="s">
        <v>51</v>
      </c>
      <c r="H71" s="1" t="s">
        <v>14</v>
      </c>
      <c r="I71" s="1">
        <v>5</v>
      </c>
      <c r="J71" s="1">
        <v>9</v>
      </c>
      <c r="K71" s="25">
        <v>0</v>
      </c>
      <c r="L71" s="25">
        <v>0</v>
      </c>
      <c r="M71" s="25"/>
      <c r="N71" s="25">
        <f>VLOOKUP(B71,BuscarV2!$B$4:$N$103,13,)</f>
        <v>22675260</v>
      </c>
    </row>
    <row r="72" spans="2:14">
      <c r="B72" s="7" t="s">
        <v>100</v>
      </c>
      <c r="C72" s="47" t="s">
        <v>253</v>
      </c>
      <c r="D72" s="3" t="s">
        <v>15</v>
      </c>
      <c r="E72" s="1" t="s">
        <v>21</v>
      </c>
      <c r="F72" s="1" t="s">
        <v>16</v>
      </c>
      <c r="G72" s="1" t="s">
        <v>47</v>
      </c>
      <c r="H72" s="1" t="s">
        <v>14</v>
      </c>
      <c r="I72" s="1">
        <v>9</v>
      </c>
      <c r="J72" s="1">
        <v>5</v>
      </c>
      <c r="K72" s="25">
        <v>100000000</v>
      </c>
      <c r="L72" s="25">
        <v>94688720</v>
      </c>
      <c r="M72" s="25"/>
      <c r="N72" s="25">
        <f>VLOOKUP(B72,BuscarV2!$B$4:$N$103,13,)</f>
        <v>20929788</v>
      </c>
    </row>
    <row r="73" spans="2:14">
      <c r="B73" s="7" t="s">
        <v>60</v>
      </c>
      <c r="C73" s="47" t="s">
        <v>252</v>
      </c>
      <c r="D73" s="1" t="s">
        <v>5</v>
      </c>
      <c r="E73" s="1" t="s">
        <v>8</v>
      </c>
      <c r="F73" s="1" t="s">
        <v>12</v>
      </c>
      <c r="G73" s="1" t="s">
        <v>49</v>
      </c>
      <c r="H73" s="1" t="s">
        <v>14</v>
      </c>
      <c r="I73" s="1">
        <v>4</v>
      </c>
      <c r="J73" s="1">
        <v>8</v>
      </c>
      <c r="K73" s="25">
        <v>0</v>
      </c>
      <c r="L73" s="25">
        <v>0</v>
      </c>
      <c r="M73" s="25"/>
      <c r="N73" s="25">
        <f>VLOOKUP(B73,BuscarV2!$B$4:$N$103,13,)</f>
        <v>31435769</v>
      </c>
    </row>
    <row r="74" spans="2:14">
      <c r="B74" s="7" t="s">
        <v>117</v>
      </c>
      <c r="C74" s="47" t="s">
        <v>251</v>
      </c>
      <c r="D74" s="1" t="s">
        <v>5</v>
      </c>
      <c r="E74" s="1" t="s">
        <v>17</v>
      </c>
      <c r="F74" s="26" t="s">
        <v>16</v>
      </c>
      <c r="G74" s="1" t="s">
        <v>47</v>
      </c>
      <c r="H74" s="1" t="s">
        <v>14</v>
      </c>
      <c r="I74" s="1">
        <v>5</v>
      </c>
      <c r="J74" s="1">
        <v>10</v>
      </c>
      <c r="K74" s="25">
        <v>10000000</v>
      </c>
      <c r="L74" s="25">
        <v>89686683</v>
      </c>
      <c r="M74" s="25"/>
      <c r="N74" s="25">
        <f>VLOOKUP(B74,BuscarV2!$B$4:$N$103,13,)</f>
        <v>26812600</v>
      </c>
    </row>
    <row r="75" spans="2:14">
      <c r="B75" s="7" t="s">
        <v>103</v>
      </c>
      <c r="C75" s="47" t="s">
        <v>250</v>
      </c>
      <c r="D75" s="1" t="s">
        <v>5</v>
      </c>
      <c r="E75" s="1" t="s">
        <v>21</v>
      </c>
      <c r="F75" s="26" t="s">
        <v>16</v>
      </c>
      <c r="G75" s="1" t="s">
        <v>50</v>
      </c>
      <c r="H75" s="1" t="s">
        <v>14</v>
      </c>
      <c r="I75" s="1">
        <v>3</v>
      </c>
      <c r="J75" s="1">
        <v>10</v>
      </c>
      <c r="K75" s="25">
        <v>30000000</v>
      </c>
      <c r="L75" s="25">
        <v>32890743</v>
      </c>
      <c r="M75" s="25"/>
      <c r="N75" s="25">
        <f>VLOOKUP(B75,BuscarV2!$B$4:$N$103,13,)</f>
        <v>39864620</v>
      </c>
    </row>
    <row r="76" spans="2:14">
      <c r="B76" s="7" t="s">
        <v>143</v>
      </c>
      <c r="C76" s="47" t="s">
        <v>249</v>
      </c>
      <c r="D76" s="1" t="s">
        <v>5</v>
      </c>
      <c r="E76" s="1" t="s">
        <v>17</v>
      </c>
      <c r="F76" s="26" t="s">
        <v>16</v>
      </c>
      <c r="G76" s="1" t="s">
        <v>47</v>
      </c>
      <c r="H76" s="1" t="s">
        <v>14</v>
      </c>
      <c r="I76" s="1">
        <v>3</v>
      </c>
      <c r="J76" s="1">
        <v>10</v>
      </c>
      <c r="K76" s="25">
        <v>10000000</v>
      </c>
      <c r="L76" s="25">
        <v>32370896</v>
      </c>
      <c r="M76" s="25"/>
      <c r="N76" s="25">
        <f>VLOOKUP(B76,BuscarV2!$B$4:$N$103,13,)</f>
        <v>3767736</v>
      </c>
    </row>
    <row r="77" spans="2:14">
      <c r="B77" s="7" t="s">
        <v>152</v>
      </c>
      <c r="C77" s="47" t="s">
        <v>248</v>
      </c>
      <c r="D77" s="1" t="s">
        <v>5</v>
      </c>
      <c r="E77" s="1" t="s">
        <v>17</v>
      </c>
      <c r="F77" s="1" t="s">
        <v>20</v>
      </c>
      <c r="G77" s="3" t="s">
        <v>48</v>
      </c>
      <c r="H77" s="1" t="s">
        <v>14</v>
      </c>
      <c r="I77" s="1">
        <v>5</v>
      </c>
      <c r="J77" s="1">
        <v>5</v>
      </c>
      <c r="K77" s="25">
        <v>0</v>
      </c>
      <c r="L77" s="25">
        <v>0</v>
      </c>
      <c r="M77" s="25"/>
      <c r="N77" s="25">
        <f>VLOOKUP(B77,BuscarV2!$B$4:$N$103,13,)</f>
        <v>27890231</v>
      </c>
    </row>
    <row r="78" spans="2:14">
      <c r="B78" s="7" t="s">
        <v>144</v>
      </c>
      <c r="C78" s="47" t="s">
        <v>247</v>
      </c>
      <c r="D78" s="1" t="s">
        <v>5</v>
      </c>
      <c r="E78" s="1" t="s">
        <v>21</v>
      </c>
      <c r="F78" s="26" t="s">
        <v>16</v>
      </c>
      <c r="G78" s="1" t="s">
        <v>47</v>
      </c>
      <c r="H78" s="1" t="s">
        <v>18</v>
      </c>
      <c r="I78" s="1">
        <v>7</v>
      </c>
      <c r="J78" s="1">
        <v>7</v>
      </c>
      <c r="K78" s="25">
        <v>10000000</v>
      </c>
      <c r="L78" s="25">
        <v>31953589</v>
      </c>
      <c r="M78" s="25"/>
      <c r="N78" s="25">
        <f>VLOOKUP(B78,BuscarV2!$B$4:$N$103,13,)</f>
        <v>80951038</v>
      </c>
    </row>
    <row r="79" spans="2:14">
      <c r="B79" s="7" t="s">
        <v>132</v>
      </c>
      <c r="C79" s="47" t="s">
        <v>246</v>
      </c>
      <c r="D79" s="1" t="s">
        <v>5</v>
      </c>
      <c r="E79" s="1" t="s">
        <v>21</v>
      </c>
      <c r="F79" s="26" t="s">
        <v>16</v>
      </c>
      <c r="G79" s="1" t="s">
        <v>47</v>
      </c>
      <c r="H79" s="1" t="s">
        <v>14</v>
      </c>
      <c r="I79" s="1">
        <v>7</v>
      </c>
      <c r="J79" s="1">
        <v>5</v>
      </c>
      <c r="K79" s="25">
        <v>50000000</v>
      </c>
      <c r="L79" s="25">
        <v>78205651</v>
      </c>
      <c r="M79" s="25"/>
      <c r="N79" s="25">
        <f>VLOOKUP(B79,BuscarV2!$B$4:$N$103,13,)</f>
        <v>6508585</v>
      </c>
    </row>
    <row r="80" spans="2:14">
      <c r="B80" s="7" t="s">
        <v>73</v>
      </c>
      <c r="C80" s="47" t="s">
        <v>245</v>
      </c>
      <c r="D80" s="1" t="s">
        <v>5</v>
      </c>
      <c r="E80" s="1" t="s">
        <v>13</v>
      </c>
      <c r="F80" s="1" t="s">
        <v>20</v>
      </c>
      <c r="G80" s="3" t="s">
        <v>51</v>
      </c>
      <c r="H80" s="1" t="s">
        <v>14</v>
      </c>
      <c r="I80" s="1">
        <v>5</v>
      </c>
      <c r="J80" s="1">
        <v>4</v>
      </c>
      <c r="K80" s="25">
        <v>0</v>
      </c>
      <c r="L80" s="25">
        <v>0</v>
      </c>
      <c r="M80" s="25"/>
      <c r="N80" s="25">
        <f>VLOOKUP(B80,BuscarV2!$B$4:$N$103,13,)</f>
        <v>0</v>
      </c>
    </row>
    <row r="81" spans="2:14">
      <c r="B81" s="7" t="s">
        <v>101</v>
      </c>
      <c r="C81" s="47" t="s">
        <v>244</v>
      </c>
      <c r="D81" s="3" t="s">
        <v>3</v>
      </c>
      <c r="E81" s="1" t="s">
        <v>21</v>
      </c>
      <c r="F81" s="1" t="s">
        <v>12</v>
      </c>
      <c r="G81" s="1" t="s">
        <v>46</v>
      </c>
      <c r="H81" s="1" t="s">
        <v>14</v>
      </c>
      <c r="I81" s="1">
        <v>7</v>
      </c>
      <c r="J81" s="1">
        <v>7</v>
      </c>
      <c r="K81" s="25">
        <v>0</v>
      </c>
      <c r="L81" s="25">
        <v>0</v>
      </c>
      <c r="M81" s="25"/>
      <c r="N81" s="25">
        <f>VLOOKUP(B81,BuscarV2!$B$4:$N$103,13,)</f>
        <v>74216691</v>
      </c>
    </row>
    <row r="82" spans="2:14">
      <c r="B82" s="7" t="s">
        <v>134</v>
      </c>
      <c r="C82" s="47" t="s">
        <v>243</v>
      </c>
      <c r="D82" s="1" t="s">
        <v>11</v>
      </c>
      <c r="E82" s="1" t="s">
        <v>17</v>
      </c>
      <c r="F82" s="26" t="s">
        <v>16</v>
      </c>
      <c r="G82" s="1" t="s">
        <v>50</v>
      </c>
      <c r="H82" s="1" t="s">
        <v>18</v>
      </c>
      <c r="I82" s="1">
        <v>8</v>
      </c>
      <c r="J82" s="1">
        <v>9</v>
      </c>
      <c r="K82" s="25">
        <v>5000000</v>
      </c>
      <c r="L82" s="25">
        <v>70270294</v>
      </c>
      <c r="M82" s="25"/>
      <c r="N82" s="25">
        <f>VLOOKUP(B82,BuscarV2!$B$4:$N$103,13,)</f>
        <v>78634577</v>
      </c>
    </row>
    <row r="83" spans="2:14">
      <c r="B83" s="7" t="s">
        <v>125</v>
      </c>
      <c r="C83" s="47" t="s">
        <v>242</v>
      </c>
      <c r="D83" s="1" t="s">
        <v>5</v>
      </c>
      <c r="E83" s="1" t="s">
        <v>13</v>
      </c>
      <c r="F83" s="1" t="s">
        <v>20</v>
      </c>
      <c r="G83" s="3" t="s">
        <v>51</v>
      </c>
      <c r="H83" s="1" t="s">
        <v>14</v>
      </c>
      <c r="I83" s="1">
        <v>3</v>
      </c>
      <c r="J83" s="1">
        <v>5</v>
      </c>
      <c r="K83" s="25">
        <v>0</v>
      </c>
      <c r="L83" s="25">
        <v>0</v>
      </c>
      <c r="M83" s="25"/>
      <c r="N83" s="25">
        <f>VLOOKUP(B83,BuscarV2!$B$4:$N$103,13,)</f>
        <v>25891596</v>
      </c>
    </row>
    <row r="84" spans="2:14">
      <c r="B84" s="7" t="s">
        <v>95</v>
      </c>
      <c r="C84" s="47" t="s">
        <v>241</v>
      </c>
      <c r="D84" s="1" t="s">
        <v>5</v>
      </c>
      <c r="E84" s="1" t="s">
        <v>13</v>
      </c>
      <c r="F84" s="26" t="s">
        <v>16</v>
      </c>
      <c r="G84" s="1" t="s">
        <v>50</v>
      </c>
      <c r="H84" s="1" t="s">
        <v>18</v>
      </c>
      <c r="I84" s="1">
        <v>8</v>
      </c>
      <c r="J84" s="1">
        <v>10</v>
      </c>
      <c r="K84" s="25">
        <v>20000000</v>
      </c>
      <c r="L84" s="25">
        <v>62745331</v>
      </c>
      <c r="M84" s="25"/>
      <c r="N84" s="25">
        <f>VLOOKUP(B84,BuscarV2!$B$4:$N$103,13,)</f>
        <v>64840967</v>
      </c>
    </row>
    <row r="85" spans="2:14">
      <c r="B85" s="7" t="s">
        <v>135</v>
      </c>
      <c r="C85" s="47" t="s">
        <v>240</v>
      </c>
      <c r="D85" s="1" t="s">
        <v>5</v>
      </c>
      <c r="E85" s="1" t="s">
        <v>21</v>
      </c>
      <c r="F85" s="1" t="s">
        <v>20</v>
      </c>
      <c r="G85" s="3" t="s">
        <v>48</v>
      </c>
      <c r="H85" s="1" t="s">
        <v>14</v>
      </c>
      <c r="I85" s="1">
        <v>5</v>
      </c>
      <c r="J85" s="1">
        <v>7</v>
      </c>
      <c r="K85" s="25">
        <v>0</v>
      </c>
      <c r="L85" s="25">
        <v>0</v>
      </c>
      <c r="M85" s="25"/>
      <c r="N85" s="25">
        <f>VLOOKUP(B85,BuscarV2!$B$4:$N$103,13,)</f>
        <v>809058</v>
      </c>
    </row>
    <row r="86" spans="2:14">
      <c r="B86" s="7" t="s">
        <v>76</v>
      </c>
      <c r="C86" s="47" t="s">
        <v>239</v>
      </c>
      <c r="D86" s="1" t="s">
        <v>5</v>
      </c>
      <c r="E86" s="1" t="s">
        <v>21</v>
      </c>
      <c r="F86" s="26" t="s">
        <v>16</v>
      </c>
      <c r="G86" s="1" t="s">
        <v>50</v>
      </c>
      <c r="H86" s="1" t="s">
        <v>18</v>
      </c>
      <c r="I86" s="1">
        <v>6</v>
      </c>
      <c r="J86" s="1">
        <v>6</v>
      </c>
      <c r="K86" s="25">
        <v>10000000</v>
      </c>
      <c r="L86" s="25">
        <v>59890317</v>
      </c>
      <c r="M86" s="25"/>
      <c r="N86" s="25">
        <f>VLOOKUP(B86,BuscarV2!$B$4:$N$103,13,)</f>
        <v>0</v>
      </c>
    </row>
    <row r="87" spans="2:14">
      <c r="B87" s="7" t="s">
        <v>156</v>
      </c>
      <c r="C87" s="47" t="s">
        <v>238</v>
      </c>
      <c r="D87" s="1" t="s">
        <v>5</v>
      </c>
      <c r="E87" s="1" t="s">
        <v>13</v>
      </c>
      <c r="F87" s="26" t="s">
        <v>16</v>
      </c>
      <c r="G87" s="1" t="s">
        <v>47</v>
      </c>
      <c r="H87" s="1" t="s">
        <v>14</v>
      </c>
      <c r="I87" s="1">
        <v>3</v>
      </c>
      <c r="J87" s="1">
        <v>6</v>
      </c>
      <c r="K87" s="25">
        <v>10000000</v>
      </c>
      <c r="L87" s="25">
        <v>97449662</v>
      </c>
      <c r="M87" s="25"/>
      <c r="N87" s="25">
        <f>VLOOKUP(B87,BuscarV2!$B$4:$N$103,13,)</f>
        <v>17854677</v>
      </c>
    </row>
    <row r="88" spans="2:14">
      <c r="B88" s="7" t="s">
        <v>153</v>
      </c>
      <c r="C88" s="47" t="s">
        <v>237</v>
      </c>
      <c r="D88" s="1" t="s">
        <v>5</v>
      </c>
      <c r="E88" s="1" t="s">
        <v>10</v>
      </c>
      <c r="F88" s="1" t="s">
        <v>20</v>
      </c>
      <c r="G88" s="3" t="s">
        <v>48</v>
      </c>
      <c r="H88" s="1" t="s">
        <v>14</v>
      </c>
      <c r="I88" s="1">
        <v>8</v>
      </c>
      <c r="J88" s="1">
        <v>10</v>
      </c>
      <c r="K88" s="25">
        <v>0</v>
      </c>
      <c r="L88" s="25">
        <v>0</v>
      </c>
      <c r="M88" s="25"/>
      <c r="N88" s="25">
        <f>VLOOKUP(B88,BuscarV2!$B$4:$N$103,13,)</f>
        <v>8898260</v>
      </c>
    </row>
    <row r="89" spans="2:14">
      <c r="B89" s="7" t="s">
        <v>113</v>
      </c>
      <c r="C89" s="47" t="s">
        <v>236</v>
      </c>
      <c r="D89" s="3" t="s">
        <v>2</v>
      </c>
      <c r="E89" s="1" t="s">
        <v>21</v>
      </c>
      <c r="F89" s="1" t="s">
        <v>20</v>
      </c>
      <c r="G89" s="3" t="s">
        <v>51</v>
      </c>
      <c r="H89" s="1" t="s">
        <v>14</v>
      </c>
      <c r="I89" s="1">
        <v>5</v>
      </c>
      <c r="J89" s="1">
        <v>7</v>
      </c>
      <c r="K89" s="25">
        <v>0</v>
      </c>
      <c r="L89" s="25">
        <v>0</v>
      </c>
      <c r="M89" s="25"/>
      <c r="N89" s="25">
        <f>VLOOKUP(B89,BuscarV2!$B$4:$N$103,13,)</f>
        <v>63436099</v>
      </c>
    </row>
    <row r="90" spans="2:14">
      <c r="B90" s="7" t="s">
        <v>62</v>
      </c>
      <c r="C90" s="47" t="s">
        <v>235</v>
      </c>
      <c r="D90" s="1" t="s">
        <v>5</v>
      </c>
      <c r="E90" s="1" t="s">
        <v>21</v>
      </c>
      <c r="F90" s="26" t="s">
        <v>16</v>
      </c>
      <c r="G90" s="1" t="s">
        <v>47</v>
      </c>
      <c r="H90" s="1" t="s">
        <v>18</v>
      </c>
      <c r="I90" s="1">
        <v>8</v>
      </c>
      <c r="J90" s="1">
        <v>9</v>
      </c>
      <c r="K90" s="25">
        <v>10000000</v>
      </c>
      <c r="L90" s="25">
        <v>99989764</v>
      </c>
      <c r="M90" s="25"/>
      <c r="N90" s="25">
        <f>VLOOKUP(B90,BuscarV2!$B$4:$N$103,13,)</f>
        <v>37676206</v>
      </c>
    </row>
    <row r="91" spans="2:14">
      <c r="B91" s="7" t="s">
        <v>118</v>
      </c>
      <c r="C91" s="47" t="s">
        <v>234</v>
      </c>
      <c r="D91" s="1" t="s">
        <v>5</v>
      </c>
      <c r="E91" s="1" t="s">
        <v>21</v>
      </c>
      <c r="F91" s="1" t="s">
        <v>20</v>
      </c>
      <c r="G91" s="3" t="s">
        <v>51</v>
      </c>
      <c r="H91" s="1" t="s">
        <v>18</v>
      </c>
      <c r="I91" s="1">
        <v>4</v>
      </c>
      <c r="J91" s="1">
        <v>5</v>
      </c>
      <c r="K91" s="25">
        <v>0</v>
      </c>
      <c r="L91" s="25">
        <v>0</v>
      </c>
      <c r="M91" s="25"/>
      <c r="N91" s="25">
        <f>VLOOKUP(B91,BuscarV2!$B$4:$N$103,13,)</f>
        <v>68922404</v>
      </c>
    </row>
    <row r="92" spans="2:14">
      <c r="B92" s="7" t="s">
        <v>91</v>
      </c>
      <c r="C92" s="47" t="s">
        <v>233</v>
      </c>
      <c r="D92" s="1" t="s">
        <v>5</v>
      </c>
      <c r="E92" s="1" t="s">
        <v>17</v>
      </c>
      <c r="F92" s="1" t="s">
        <v>20</v>
      </c>
      <c r="G92" s="3" t="s">
        <v>51</v>
      </c>
      <c r="H92" s="1" t="s">
        <v>18</v>
      </c>
      <c r="I92" s="1">
        <v>9</v>
      </c>
      <c r="J92" s="1">
        <v>9</v>
      </c>
      <c r="K92" s="25">
        <v>0</v>
      </c>
      <c r="L92" s="25">
        <v>0</v>
      </c>
      <c r="M92" s="25"/>
      <c r="N92" s="25">
        <f>VLOOKUP(B92,BuscarV2!$B$4:$N$103,13,)</f>
        <v>43734508</v>
      </c>
    </row>
    <row r="93" spans="2:14">
      <c r="B93" s="7" t="s">
        <v>77</v>
      </c>
      <c r="C93" s="47" t="s">
        <v>232</v>
      </c>
      <c r="D93" s="2" t="s">
        <v>0</v>
      </c>
      <c r="E93" s="1" t="s">
        <v>8</v>
      </c>
      <c r="F93" s="1" t="s">
        <v>12</v>
      </c>
      <c r="G93" s="1" t="s">
        <v>49</v>
      </c>
      <c r="H93" s="1" t="s">
        <v>14</v>
      </c>
      <c r="I93" s="1">
        <v>6</v>
      </c>
      <c r="J93" s="1">
        <v>10</v>
      </c>
      <c r="K93" s="10">
        <v>0</v>
      </c>
      <c r="L93" s="25">
        <v>0</v>
      </c>
      <c r="M93" s="25"/>
      <c r="N93" s="25">
        <f>VLOOKUP(B93,BuscarV2!$B$4:$N$103,13,)</f>
        <v>0</v>
      </c>
    </row>
    <row r="94" spans="2:14">
      <c r="B94" s="7" t="s">
        <v>126</v>
      </c>
      <c r="C94" s="47" t="s">
        <v>231</v>
      </c>
      <c r="D94" s="3" t="s">
        <v>7</v>
      </c>
      <c r="E94" s="1" t="s">
        <v>21</v>
      </c>
      <c r="F94" s="26" t="s">
        <v>16</v>
      </c>
      <c r="G94" s="1" t="s">
        <v>47</v>
      </c>
      <c r="H94" s="1" t="s">
        <v>14</v>
      </c>
      <c r="I94" s="1">
        <v>3</v>
      </c>
      <c r="J94" s="1">
        <v>9</v>
      </c>
      <c r="K94" s="25">
        <v>5000000</v>
      </c>
      <c r="L94" s="25">
        <v>32915397</v>
      </c>
      <c r="M94" s="25"/>
      <c r="N94" s="25">
        <f>VLOOKUP(B94,BuscarV2!$B$4:$N$103,13,)</f>
        <v>151779</v>
      </c>
    </row>
    <row r="95" spans="2:14">
      <c r="B95" s="7" t="s">
        <v>75</v>
      </c>
      <c r="C95" s="47" t="s">
        <v>230</v>
      </c>
      <c r="D95" s="1" t="s">
        <v>5</v>
      </c>
      <c r="E95" s="1" t="s">
        <v>17</v>
      </c>
      <c r="F95" s="1" t="s">
        <v>20</v>
      </c>
      <c r="G95" s="3" t="s">
        <v>51</v>
      </c>
      <c r="H95" s="1" t="s">
        <v>14</v>
      </c>
      <c r="I95" s="1">
        <v>3</v>
      </c>
      <c r="J95" s="1">
        <v>7</v>
      </c>
      <c r="K95" s="25">
        <v>0</v>
      </c>
      <c r="L95" s="25">
        <v>0</v>
      </c>
      <c r="M95" s="25"/>
      <c r="N95" s="25">
        <f>VLOOKUP(B95,BuscarV2!$B$4:$N$103,13,)</f>
        <v>0</v>
      </c>
    </row>
    <row r="96" spans="2:14">
      <c r="B96" s="7" t="s">
        <v>119</v>
      </c>
      <c r="C96" s="47" t="s">
        <v>229</v>
      </c>
      <c r="D96" s="1" t="s">
        <v>5</v>
      </c>
      <c r="E96" s="1" t="s">
        <v>21</v>
      </c>
      <c r="F96" s="1" t="s">
        <v>20</v>
      </c>
      <c r="G96" s="3" t="s">
        <v>51</v>
      </c>
      <c r="H96" s="1" t="s">
        <v>14</v>
      </c>
      <c r="I96" s="1">
        <v>7</v>
      </c>
      <c r="J96" s="1">
        <v>10</v>
      </c>
      <c r="K96" s="25">
        <v>0</v>
      </c>
      <c r="L96" s="25">
        <v>0</v>
      </c>
      <c r="M96" s="25"/>
      <c r="N96" s="25">
        <f>VLOOKUP(B96,BuscarV2!$B$4:$N$103,13,)</f>
        <v>87162317</v>
      </c>
    </row>
    <row r="97" spans="2:14">
      <c r="B97" s="7" t="s">
        <v>79</v>
      </c>
      <c r="C97" s="47" t="s">
        <v>228</v>
      </c>
      <c r="D97" s="1" t="s">
        <v>5</v>
      </c>
      <c r="E97" s="1" t="s">
        <v>21</v>
      </c>
      <c r="F97" s="1" t="s">
        <v>20</v>
      </c>
      <c r="G97" s="3" t="s">
        <v>51</v>
      </c>
      <c r="H97" s="1" t="s">
        <v>14</v>
      </c>
      <c r="I97" s="1">
        <v>3</v>
      </c>
      <c r="J97" s="1">
        <v>7</v>
      </c>
      <c r="K97" s="25">
        <v>0</v>
      </c>
      <c r="L97" s="25">
        <v>0</v>
      </c>
      <c r="M97" s="25"/>
      <c r="N97" s="25">
        <f>VLOOKUP(B97,BuscarV2!$B$4:$N$103,13,)</f>
        <v>0</v>
      </c>
    </row>
    <row r="98" spans="2:14">
      <c r="B98" s="7" t="s">
        <v>58</v>
      </c>
      <c r="C98" s="47" t="s">
        <v>227</v>
      </c>
      <c r="D98" s="1" t="s">
        <v>5</v>
      </c>
      <c r="E98" s="1" t="s">
        <v>21</v>
      </c>
      <c r="F98" s="1" t="s">
        <v>20</v>
      </c>
      <c r="G98" s="3" t="s">
        <v>48</v>
      </c>
      <c r="H98" s="1" t="s">
        <v>18</v>
      </c>
      <c r="I98" s="1">
        <v>7</v>
      </c>
      <c r="J98" s="1">
        <v>4</v>
      </c>
      <c r="K98" s="25">
        <v>0</v>
      </c>
      <c r="L98" s="25">
        <v>0</v>
      </c>
      <c r="M98" s="25"/>
      <c r="N98" s="25">
        <f>VLOOKUP(B98,BuscarV2!$B$4:$N$103,13,)</f>
        <v>89805774</v>
      </c>
    </row>
    <row r="99" spans="2:14">
      <c r="B99" s="7" t="s">
        <v>141</v>
      </c>
      <c r="C99" s="47" t="s">
        <v>226</v>
      </c>
      <c r="D99" s="1" t="s">
        <v>5</v>
      </c>
      <c r="E99" s="1" t="s">
        <v>21</v>
      </c>
      <c r="F99" s="1" t="s">
        <v>20</v>
      </c>
      <c r="G99" s="3" t="s">
        <v>51</v>
      </c>
      <c r="H99" s="1" t="s">
        <v>18</v>
      </c>
      <c r="I99" s="1">
        <v>9</v>
      </c>
      <c r="J99" s="1">
        <v>5</v>
      </c>
      <c r="K99" s="25">
        <v>0</v>
      </c>
      <c r="L99" s="25">
        <v>0</v>
      </c>
      <c r="M99" s="25"/>
      <c r="N99" s="25">
        <f>VLOOKUP(B99,BuscarV2!$B$4:$N$103,13,)</f>
        <v>10695678</v>
      </c>
    </row>
    <row r="100" spans="2:14">
      <c r="B100" s="7" t="s">
        <v>154</v>
      </c>
      <c r="C100" s="47" t="s">
        <v>225</v>
      </c>
      <c r="D100" s="1" t="s">
        <v>5</v>
      </c>
      <c r="E100" s="1" t="s">
        <v>21</v>
      </c>
      <c r="F100" s="1" t="s">
        <v>20</v>
      </c>
      <c r="G100" s="3" t="s">
        <v>51</v>
      </c>
      <c r="H100" s="1" t="s">
        <v>14</v>
      </c>
      <c r="I100" s="1">
        <v>3</v>
      </c>
      <c r="J100" s="1">
        <v>6</v>
      </c>
      <c r="K100" s="25">
        <v>0</v>
      </c>
      <c r="L100" s="25">
        <v>0</v>
      </c>
      <c r="M100" s="25"/>
      <c r="N100" s="25">
        <f>VLOOKUP(B100,BuscarV2!$B$4:$N$103,13,)</f>
        <v>29672451</v>
      </c>
    </row>
    <row r="101" spans="2:14">
      <c r="B101" s="7" t="s">
        <v>114</v>
      </c>
      <c r="C101" s="47" t="s">
        <v>224</v>
      </c>
      <c r="D101" s="1" t="s">
        <v>5</v>
      </c>
      <c r="E101" s="1" t="s">
        <v>21</v>
      </c>
      <c r="F101" s="26" t="s">
        <v>16</v>
      </c>
      <c r="G101" s="1" t="s">
        <v>47</v>
      </c>
      <c r="H101" s="1" t="s">
        <v>18</v>
      </c>
      <c r="I101" s="1">
        <v>8</v>
      </c>
      <c r="J101" s="1">
        <v>7</v>
      </c>
      <c r="K101" s="10">
        <v>1000000</v>
      </c>
      <c r="L101" s="25">
        <v>77159264</v>
      </c>
      <c r="M101" s="25"/>
      <c r="N101" s="25">
        <f>VLOOKUP(B101,BuscarV2!$B$4:$N$103,13,)</f>
        <v>97234303</v>
      </c>
    </row>
    <row r="102" spans="2:14">
      <c r="B102" s="7" t="s">
        <v>87</v>
      </c>
      <c r="C102" s="47" t="s">
        <v>223</v>
      </c>
      <c r="D102" s="3" t="s">
        <v>7</v>
      </c>
      <c r="E102" s="1" t="s">
        <v>21</v>
      </c>
      <c r="F102" s="1" t="s">
        <v>16</v>
      </c>
      <c r="G102" s="1" t="s">
        <v>47</v>
      </c>
      <c r="H102" s="1" t="s">
        <v>14</v>
      </c>
      <c r="I102" s="1">
        <v>7</v>
      </c>
      <c r="J102" s="1">
        <v>10</v>
      </c>
      <c r="K102" s="25">
        <v>100000000</v>
      </c>
      <c r="L102" s="25">
        <v>12451199</v>
      </c>
      <c r="M102" s="25"/>
      <c r="N102" s="25">
        <f>VLOOKUP(B102,BuscarV2!$B$4:$N$103,13,)</f>
        <v>42951226</v>
      </c>
    </row>
    <row r="103" spans="2:14">
      <c r="B103" s="7" t="s">
        <v>64</v>
      </c>
      <c r="C103" s="47" t="s">
        <v>222</v>
      </c>
      <c r="D103" s="1" t="s">
        <v>5</v>
      </c>
      <c r="E103" s="1" t="s">
        <v>10</v>
      </c>
      <c r="F103" s="26" t="s">
        <v>16</v>
      </c>
      <c r="G103" s="1" t="s">
        <v>47</v>
      </c>
      <c r="H103" s="1" t="s">
        <v>18</v>
      </c>
      <c r="I103" s="1">
        <v>3</v>
      </c>
      <c r="J103" s="1">
        <v>9</v>
      </c>
      <c r="K103" s="25">
        <v>90000000</v>
      </c>
      <c r="L103" s="25">
        <v>13287929</v>
      </c>
      <c r="M103" s="25"/>
      <c r="N103" s="25">
        <f>VLOOKUP(B103,BuscarV2!$B$4:$N$103,13,)</f>
        <v>79518711</v>
      </c>
    </row>
    <row r="104" spans="2:14">
      <c r="B104" s="7" t="s">
        <v>128</v>
      </c>
      <c r="C104" s="47" t="s">
        <v>221</v>
      </c>
      <c r="D104" s="3" t="s">
        <v>7</v>
      </c>
      <c r="E104" s="1" t="s">
        <v>8</v>
      </c>
      <c r="F104" s="1" t="s">
        <v>12</v>
      </c>
      <c r="G104" s="1" t="s">
        <v>49</v>
      </c>
      <c r="H104" s="1" t="s">
        <v>14</v>
      </c>
      <c r="I104" s="1">
        <v>6</v>
      </c>
      <c r="J104" s="1">
        <v>5</v>
      </c>
      <c r="K104" s="10">
        <v>0</v>
      </c>
      <c r="L104" s="25">
        <v>0</v>
      </c>
      <c r="M104" s="25"/>
      <c r="N104" s="25">
        <f>VLOOKUP(B104,BuscarV2!$B$4:$N$103,13,)</f>
        <v>24525645</v>
      </c>
    </row>
    <row r="105" spans="2:14">
      <c r="B105" s="7" t="s">
        <v>130</v>
      </c>
      <c r="C105" s="47" t="s">
        <v>220</v>
      </c>
      <c r="D105" s="1" t="s">
        <v>5</v>
      </c>
      <c r="E105" s="1" t="s">
        <v>21</v>
      </c>
      <c r="F105" s="26" t="s">
        <v>16</v>
      </c>
      <c r="G105" s="1" t="s">
        <v>47</v>
      </c>
      <c r="H105" s="1" t="s">
        <v>14</v>
      </c>
      <c r="I105" s="1">
        <v>8</v>
      </c>
      <c r="J105" s="1">
        <v>7</v>
      </c>
      <c r="K105" s="25">
        <v>5000000</v>
      </c>
      <c r="L105" s="25">
        <v>37959268</v>
      </c>
      <c r="M105" s="25"/>
      <c r="N105" s="25">
        <f>VLOOKUP(B105,BuscarV2!$B$4:$N$103,13,)</f>
        <v>99564796</v>
      </c>
    </row>
    <row r="106" spans="2:14">
      <c r="B106" s="7" t="s">
        <v>121</v>
      </c>
      <c r="C106" s="47" t="s">
        <v>219</v>
      </c>
      <c r="D106" s="1" t="s">
        <v>5</v>
      </c>
      <c r="E106" s="1" t="s">
        <v>21</v>
      </c>
      <c r="F106" s="1" t="s">
        <v>20</v>
      </c>
      <c r="G106" s="3" t="s">
        <v>51</v>
      </c>
      <c r="H106" s="1" t="s">
        <v>18</v>
      </c>
      <c r="I106" s="1">
        <v>3</v>
      </c>
      <c r="J106" s="1">
        <v>6</v>
      </c>
      <c r="K106" s="25">
        <v>0</v>
      </c>
      <c r="L106" s="25">
        <v>0</v>
      </c>
      <c r="M106" s="25"/>
      <c r="N106" s="25">
        <f>VLOOKUP(B106,BuscarV2!$B$4:$N$103,13,)</f>
        <v>4227264</v>
      </c>
    </row>
    <row r="107" spans="2:14">
      <c r="B107" s="7" t="s">
        <v>109</v>
      </c>
      <c r="C107" s="47" t="s">
        <v>218</v>
      </c>
      <c r="D107" s="3" t="s">
        <v>4</v>
      </c>
      <c r="E107" s="1" t="s">
        <v>21</v>
      </c>
      <c r="F107" s="1" t="s">
        <v>20</v>
      </c>
      <c r="G107" s="3" t="s">
        <v>51</v>
      </c>
      <c r="H107" s="1" t="s">
        <v>18</v>
      </c>
      <c r="I107" s="1">
        <v>6</v>
      </c>
      <c r="J107" s="1">
        <v>5</v>
      </c>
      <c r="K107" s="25">
        <v>0</v>
      </c>
      <c r="L107" s="25">
        <v>0</v>
      </c>
      <c r="M107" s="25"/>
      <c r="N107" s="25">
        <f>VLOOKUP(B107,BuscarV2!$B$4:$N$103,13,)</f>
        <v>54376640</v>
      </c>
    </row>
    <row r="108" spans="2:14">
      <c r="B108" s="7" t="s">
        <v>59</v>
      </c>
      <c r="C108" s="47" t="s">
        <v>217</v>
      </c>
      <c r="D108" s="1" t="s">
        <v>5</v>
      </c>
      <c r="E108" s="1" t="s">
        <v>21</v>
      </c>
      <c r="F108" s="26" t="s">
        <v>16</v>
      </c>
      <c r="G108" s="1" t="s">
        <v>50</v>
      </c>
      <c r="H108" s="1" t="s">
        <v>14</v>
      </c>
      <c r="I108" s="1">
        <v>7</v>
      </c>
      <c r="J108" s="1">
        <v>9</v>
      </c>
      <c r="K108" s="25">
        <v>90000000</v>
      </c>
      <c r="L108" s="25">
        <v>29991873</v>
      </c>
      <c r="M108" s="25"/>
      <c r="N108" s="25">
        <f>VLOOKUP(B108,BuscarV2!$B$4:$N$103,13,)</f>
        <v>15542722</v>
      </c>
    </row>
    <row r="109" spans="2:14">
      <c r="B109" s="7" t="s">
        <v>129</v>
      </c>
      <c r="C109" s="47" t="s">
        <v>216</v>
      </c>
      <c r="D109" s="1" t="s">
        <v>5</v>
      </c>
      <c r="E109" s="1" t="s">
        <v>21</v>
      </c>
      <c r="F109" s="26" t="s">
        <v>16</v>
      </c>
      <c r="G109" s="1" t="s">
        <v>50</v>
      </c>
      <c r="H109" s="1" t="s">
        <v>14</v>
      </c>
      <c r="I109" s="1">
        <v>6</v>
      </c>
      <c r="J109" s="1">
        <v>10</v>
      </c>
      <c r="K109" s="25">
        <v>10000000</v>
      </c>
      <c r="L109" s="25">
        <v>7303129</v>
      </c>
      <c r="M109" s="25"/>
      <c r="N109" s="25">
        <f>VLOOKUP(B109,BuscarV2!$B$4:$N$103,13,)</f>
        <v>18125151</v>
      </c>
    </row>
    <row r="110" spans="2:14">
      <c r="B110" s="7" t="s">
        <v>115</v>
      </c>
      <c r="C110" s="47" t="s">
        <v>215</v>
      </c>
      <c r="D110" s="3" t="s">
        <v>11</v>
      </c>
      <c r="E110" s="1" t="s">
        <v>21</v>
      </c>
      <c r="F110" s="26" t="s">
        <v>16</v>
      </c>
      <c r="G110" s="1" t="s">
        <v>50</v>
      </c>
      <c r="H110" s="1" t="s">
        <v>14</v>
      </c>
      <c r="I110" s="1">
        <v>3</v>
      </c>
      <c r="J110" s="1">
        <v>9</v>
      </c>
      <c r="K110" s="25">
        <v>30000000</v>
      </c>
      <c r="L110" s="25">
        <v>44457754</v>
      </c>
      <c r="M110" s="25"/>
      <c r="N110" s="25">
        <f>VLOOKUP(B110,BuscarV2!$B$4:$N$103,13,)</f>
        <v>62249765</v>
      </c>
    </row>
    <row r="111" spans="2:14">
      <c r="B111" s="7" t="s">
        <v>104</v>
      </c>
      <c r="C111" s="47" t="s">
        <v>214</v>
      </c>
      <c r="D111" s="1" t="s">
        <v>5</v>
      </c>
      <c r="E111" s="1" t="s">
        <v>21</v>
      </c>
      <c r="F111" s="26" t="s">
        <v>16</v>
      </c>
      <c r="G111" s="1" t="s">
        <v>47</v>
      </c>
      <c r="H111" s="1" t="s">
        <v>14</v>
      </c>
      <c r="I111" s="1">
        <v>4</v>
      </c>
      <c r="J111" s="1">
        <v>10</v>
      </c>
      <c r="K111" s="25">
        <v>10000000</v>
      </c>
      <c r="L111" s="25">
        <v>54467236</v>
      </c>
      <c r="M111" s="25"/>
      <c r="N111" s="25">
        <f>VLOOKUP(B111,BuscarV2!$B$4:$N$103,13,)</f>
        <v>1234692</v>
      </c>
    </row>
    <row r="112" spans="2:14">
      <c r="B112" s="7" t="s">
        <v>110</v>
      </c>
      <c r="C112" s="47" t="s">
        <v>213</v>
      </c>
      <c r="D112" s="1" t="s">
        <v>5</v>
      </c>
      <c r="E112" s="1" t="s">
        <v>21</v>
      </c>
      <c r="F112" s="26" t="s">
        <v>16</v>
      </c>
      <c r="G112" s="1" t="s">
        <v>50</v>
      </c>
      <c r="H112" s="1" t="s">
        <v>14</v>
      </c>
      <c r="I112" s="1">
        <v>4</v>
      </c>
      <c r="J112" s="1">
        <v>10</v>
      </c>
      <c r="K112" s="25">
        <v>10000000</v>
      </c>
      <c r="L112" s="25">
        <v>17991607</v>
      </c>
      <c r="M112" s="25"/>
      <c r="N112" s="25">
        <f>VLOOKUP(B112,BuscarV2!$B$4:$N$103,13,)</f>
        <v>174626</v>
      </c>
    </row>
    <row r="113" spans="2:14">
      <c r="B113" s="7" t="s">
        <v>97</v>
      </c>
      <c r="C113" s="47" t="s">
        <v>212</v>
      </c>
      <c r="D113" s="1" t="s">
        <v>5</v>
      </c>
      <c r="E113" s="1" t="s">
        <v>21</v>
      </c>
      <c r="F113" s="1" t="s">
        <v>20</v>
      </c>
      <c r="G113" s="3" t="s">
        <v>48</v>
      </c>
      <c r="H113" s="1" t="s">
        <v>14</v>
      </c>
      <c r="I113" s="1">
        <v>5</v>
      </c>
      <c r="J113" s="1">
        <v>10</v>
      </c>
      <c r="K113" s="25">
        <v>0</v>
      </c>
      <c r="L113" s="25">
        <v>0</v>
      </c>
      <c r="M113" s="25"/>
      <c r="N113" s="25">
        <f>VLOOKUP(B113,BuscarV2!$B$4:$N$103,13,)</f>
        <v>41129782</v>
      </c>
    </row>
  </sheetData>
  <autoFilter ref="B13:M113" xr:uid="{00000000-0009-0000-0000-000000000000}"/>
  <mergeCells count="1">
    <mergeCell ref="B8:C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60A4-DE7A-48E9-911C-359792618C68}">
  <sheetPr codeName="Hoja6"/>
  <dimension ref="B3:N103"/>
  <sheetViews>
    <sheetView topLeftCell="B1" workbookViewId="0">
      <selection activeCell="M4" sqref="M4:N103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ht="45" customHeight="1">
      <c r="B3" s="28" t="s">
        <v>43</v>
      </c>
      <c r="C3" s="28" t="s">
        <v>314</v>
      </c>
      <c r="D3" s="28" t="s">
        <v>28</v>
      </c>
      <c r="E3" s="28" t="s">
        <v>25</v>
      </c>
      <c r="F3" s="28" t="s">
        <v>32</v>
      </c>
      <c r="G3" s="28" t="s">
        <v>56</v>
      </c>
      <c r="H3" s="28" t="s">
        <v>30</v>
      </c>
      <c r="I3" s="28" t="s">
        <v>313</v>
      </c>
      <c r="J3" s="28" t="s">
        <v>312</v>
      </c>
      <c r="K3" s="28" t="s">
        <v>171</v>
      </c>
      <c r="L3" s="28" t="s">
        <v>170</v>
      </c>
      <c r="M3" s="28" t="s">
        <v>169</v>
      </c>
      <c r="N3" s="28" t="s">
        <v>168</v>
      </c>
    </row>
    <row r="4" spans="2:14">
      <c r="B4" s="7" t="s">
        <v>127</v>
      </c>
      <c r="C4" s="47" t="s">
        <v>311</v>
      </c>
      <c r="D4" s="1" t="s">
        <v>5</v>
      </c>
      <c r="E4" s="1" t="s">
        <v>8</v>
      </c>
      <c r="F4" s="1" t="s">
        <v>12</v>
      </c>
      <c r="G4" s="1" t="s">
        <v>49</v>
      </c>
      <c r="H4" s="1" t="s">
        <v>14</v>
      </c>
      <c r="I4" s="1">
        <v>3</v>
      </c>
      <c r="J4" s="1">
        <v>8</v>
      </c>
      <c r="K4" s="25">
        <v>0</v>
      </c>
      <c r="L4" s="25">
        <v>0</v>
      </c>
      <c r="M4" s="25">
        <v>96781441</v>
      </c>
      <c r="N4" s="25">
        <v>47643060</v>
      </c>
    </row>
    <row r="5" spans="2:14">
      <c r="B5" s="7" t="s">
        <v>92</v>
      </c>
      <c r="C5" s="47" t="s">
        <v>310</v>
      </c>
      <c r="D5" s="1" t="s">
        <v>5</v>
      </c>
      <c r="E5" s="1" t="s">
        <v>21</v>
      </c>
      <c r="F5" s="26" t="s">
        <v>16</v>
      </c>
      <c r="G5" s="1" t="s">
        <v>47</v>
      </c>
      <c r="H5" s="1" t="s">
        <v>18</v>
      </c>
      <c r="I5" s="1">
        <v>8</v>
      </c>
      <c r="J5" s="1">
        <v>7</v>
      </c>
      <c r="K5" s="25">
        <v>10000000</v>
      </c>
      <c r="L5" s="25">
        <v>40848959</v>
      </c>
      <c r="M5" s="25">
        <v>92963332</v>
      </c>
      <c r="N5" s="25">
        <v>47565587</v>
      </c>
    </row>
    <row r="6" spans="2:14">
      <c r="B6" s="7" t="s">
        <v>74</v>
      </c>
      <c r="C6" s="47" t="s">
        <v>309</v>
      </c>
      <c r="D6" s="1" t="s">
        <v>5</v>
      </c>
      <c r="E6" s="1" t="s">
        <v>10</v>
      </c>
      <c r="F6" s="1" t="s">
        <v>20</v>
      </c>
      <c r="G6" s="3" t="s">
        <v>48</v>
      </c>
      <c r="H6" s="1" t="s">
        <v>14</v>
      </c>
      <c r="I6" s="1">
        <v>5</v>
      </c>
      <c r="J6" s="1">
        <v>10</v>
      </c>
      <c r="K6" s="25">
        <v>0</v>
      </c>
      <c r="L6" s="25">
        <v>0</v>
      </c>
      <c r="M6" s="25">
        <v>49599457</v>
      </c>
      <c r="N6" s="25">
        <v>0</v>
      </c>
    </row>
    <row r="7" spans="2:14">
      <c r="B7" s="7" t="s">
        <v>124</v>
      </c>
      <c r="C7" s="47" t="s">
        <v>308</v>
      </c>
      <c r="D7" s="1" t="s">
        <v>5</v>
      </c>
      <c r="E7" s="1" t="s">
        <v>21</v>
      </c>
      <c r="F7" s="26" t="s">
        <v>16</v>
      </c>
      <c r="G7" s="1" t="s">
        <v>50</v>
      </c>
      <c r="H7" s="1" t="s">
        <v>14</v>
      </c>
      <c r="I7" s="1">
        <v>4</v>
      </c>
      <c r="J7" s="1">
        <v>8</v>
      </c>
      <c r="K7" s="25">
        <v>10000000</v>
      </c>
      <c r="L7" s="25">
        <v>78308880</v>
      </c>
      <c r="M7" s="25">
        <v>3248026</v>
      </c>
      <c r="N7" s="25">
        <v>27143270</v>
      </c>
    </row>
    <row r="8" spans="2:14">
      <c r="B8" s="7" t="s">
        <v>157</v>
      </c>
      <c r="C8" s="47" t="s">
        <v>307</v>
      </c>
      <c r="D8" s="1" t="s">
        <v>5</v>
      </c>
      <c r="E8" s="1" t="s">
        <v>10</v>
      </c>
      <c r="F8" s="26" t="s">
        <v>16</v>
      </c>
      <c r="G8" s="1" t="s">
        <v>47</v>
      </c>
      <c r="H8" s="1" t="s">
        <v>14</v>
      </c>
      <c r="I8" s="1">
        <v>4</v>
      </c>
      <c r="J8" s="1">
        <v>9</v>
      </c>
      <c r="K8" s="25">
        <v>50000000</v>
      </c>
      <c r="L8" s="25">
        <v>2910571</v>
      </c>
      <c r="M8" s="25">
        <v>37561085</v>
      </c>
      <c r="N8" s="25">
        <v>19598007</v>
      </c>
    </row>
    <row r="9" spans="2:14">
      <c r="B9" s="7" t="s">
        <v>67</v>
      </c>
      <c r="C9" s="47" t="s">
        <v>306</v>
      </c>
      <c r="D9" s="1" t="s">
        <v>5</v>
      </c>
      <c r="E9" s="1" t="s">
        <v>21</v>
      </c>
      <c r="F9" s="26" t="s">
        <v>16</v>
      </c>
      <c r="G9" s="1" t="s">
        <v>50</v>
      </c>
      <c r="H9" s="1" t="s">
        <v>14</v>
      </c>
      <c r="I9" s="1">
        <v>9</v>
      </c>
      <c r="J9" s="1">
        <v>7</v>
      </c>
      <c r="K9" s="25">
        <v>90000000</v>
      </c>
      <c r="L9" s="25">
        <v>50075523</v>
      </c>
      <c r="M9" s="25">
        <v>59142617</v>
      </c>
      <c r="N9" s="25">
        <v>95314026</v>
      </c>
    </row>
    <row r="10" spans="2:14">
      <c r="B10" s="7" t="s">
        <v>111</v>
      </c>
      <c r="C10" s="47" t="s">
        <v>305</v>
      </c>
      <c r="D10" s="1" t="s">
        <v>5</v>
      </c>
      <c r="E10" s="1" t="s">
        <v>21</v>
      </c>
      <c r="F10" s="1" t="s">
        <v>20</v>
      </c>
      <c r="G10" s="3" t="s">
        <v>48</v>
      </c>
      <c r="H10" s="1" t="s">
        <v>14</v>
      </c>
      <c r="I10" s="1">
        <v>5</v>
      </c>
      <c r="J10" s="1">
        <v>9</v>
      </c>
      <c r="K10" s="10">
        <v>0</v>
      </c>
      <c r="L10" s="25">
        <v>0</v>
      </c>
      <c r="M10" s="25">
        <v>0</v>
      </c>
      <c r="N10" s="25">
        <v>67714973</v>
      </c>
    </row>
    <row r="11" spans="2:14">
      <c r="B11" s="7" t="s">
        <v>150</v>
      </c>
      <c r="C11" s="47" t="s">
        <v>304</v>
      </c>
      <c r="D11" s="1" t="s">
        <v>5</v>
      </c>
      <c r="E11" s="1" t="s">
        <v>21</v>
      </c>
      <c r="F11" s="26" t="s">
        <v>16</v>
      </c>
      <c r="G11" s="1" t="s">
        <v>47</v>
      </c>
      <c r="H11" s="1" t="s">
        <v>18</v>
      </c>
      <c r="I11" s="1">
        <v>8</v>
      </c>
      <c r="J11" s="1">
        <v>10</v>
      </c>
      <c r="K11" s="10">
        <v>1000000</v>
      </c>
      <c r="L11" s="25">
        <v>5305190</v>
      </c>
      <c r="M11" s="25">
        <v>53291805</v>
      </c>
      <c r="N11" s="25">
        <v>84809282</v>
      </c>
    </row>
    <row r="12" spans="2:14" ht="28.5" customHeight="1">
      <c r="B12" s="7" t="s">
        <v>84</v>
      </c>
      <c r="C12" s="47" t="s">
        <v>303</v>
      </c>
      <c r="D12" s="7" t="s">
        <v>5</v>
      </c>
      <c r="E12" s="7" t="s">
        <v>13</v>
      </c>
      <c r="F12" s="7" t="s">
        <v>20</v>
      </c>
      <c r="G12" s="49" t="s">
        <v>48</v>
      </c>
      <c r="H12" s="7" t="s">
        <v>18</v>
      </c>
      <c r="I12" s="1">
        <v>8</v>
      </c>
      <c r="J12" s="1">
        <v>3</v>
      </c>
      <c r="K12" s="25">
        <v>0</v>
      </c>
      <c r="L12" s="25">
        <v>0</v>
      </c>
      <c r="M12" s="25">
        <v>50085574</v>
      </c>
      <c r="N12" s="25">
        <v>42495353</v>
      </c>
    </row>
    <row r="13" spans="2:14">
      <c r="B13" s="7" t="s">
        <v>83</v>
      </c>
      <c r="C13" s="47" t="s">
        <v>302</v>
      </c>
      <c r="D13" s="1" t="s">
        <v>5</v>
      </c>
      <c r="E13" s="1" t="s">
        <v>17</v>
      </c>
      <c r="F13" s="26" t="s">
        <v>16</v>
      </c>
      <c r="G13" s="1" t="s">
        <v>50</v>
      </c>
      <c r="H13" s="1" t="s">
        <v>14</v>
      </c>
      <c r="I13" s="1">
        <v>5</v>
      </c>
      <c r="J13" s="1">
        <v>9</v>
      </c>
      <c r="K13" s="25">
        <v>10000000</v>
      </c>
      <c r="L13" s="25">
        <v>38941670</v>
      </c>
      <c r="M13" s="25">
        <v>67846781</v>
      </c>
      <c r="N13" s="25">
        <v>87726693</v>
      </c>
    </row>
    <row r="14" spans="2:14">
      <c r="B14" s="7" t="s">
        <v>63</v>
      </c>
      <c r="C14" s="47" t="s">
        <v>301</v>
      </c>
      <c r="D14" s="3" t="s">
        <v>1</v>
      </c>
      <c r="E14" s="1" t="s">
        <v>21</v>
      </c>
      <c r="F14" s="26" t="s">
        <v>16</v>
      </c>
      <c r="G14" s="1" t="s">
        <v>50</v>
      </c>
      <c r="H14" s="1" t="s">
        <v>14</v>
      </c>
      <c r="I14" s="1">
        <v>4</v>
      </c>
      <c r="J14" s="1">
        <v>5</v>
      </c>
      <c r="K14" s="10">
        <v>1000000</v>
      </c>
      <c r="L14" s="25">
        <v>28926771</v>
      </c>
      <c r="M14" s="25">
        <v>56939610</v>
      </c>
      <c r="N14" s="25">
        <v>92726884</v>
      </c>
    </row>
    <row r="15" spans="2:14">
      <c r="B15" s="7" t="s">
        <v>96</v>
      </c>
      <c r="C15" s="47" t="s">
        <v>300</v>
      </c>
      <c r="D15" s="1" t="s">
        <v>5</v>
      </c>
      <c r="E15" s="1" t="s">
        <v>21</v>
      </c>
      <c r="F15" s="26" t="s">
        <v>16</v>
      </c>
      <c r="G15" s="1" t="s">
        <v>50</v>
      </c>
      <c r="H15" s="1" t="s">
        <v>14</v>
      </c>
      <c r="I15" s="1">
        <v>3</v>
      </c>
      <c r="J15" s="1">
        <v>8</v>
      </c>
      <c r="K15" s="10">
        <v>1000000</v>
      </c>
      <c r="L15" s="25">
        <v>34252074</v>
      </c>
      <c r="M15" s="25">
        <v>0</v>
      </c>
      <c r="N15" s="25">
        <v>22994819</v>
      </c>
    </row>
    <row r="16" spans="2:14">
      <c r="B16" s="7" t="s">
        <v>155</v>
      </c>
      <c r="C16" s="47" t="s">
        <v>299</v>
      </c>
      <c r="D16" s="1" t="s">
        <v>5</v>
      </c>
      <c r="E16" s="1" t="s">
        <v>10</v>
      </c>
      <c r="F16" s="1" t="s">
        <v>20</v>
      </c>
      <c r="G16" s="3" t="s">
        <v>51</v>
      </c>
      <c r="H16" s="1" t="s">
        <v>14</v>
      </c>
      <c r="I16" s="1">
        <v>7</v>
      </c>
      <c r="J16" s="1">
        <v>9</v>
      </c>
      <c r="K16" s="25">
        <v>0</v>
      </c>
      <c r="L16" s="25">
        <v>0</v>
      </c>
      <c r="M16" s="25">
        <v>45347826</v>
      </c>
      <c r="N16" s="25">
        <v>14301768</v>
      </c>
    </row>
    <row r="17" spans="2:14">
      <c r="B17" s="7" t="s">
        <v>147</v>
      </c>
      <c r="C17" s="47" t="s">
        <v>298</v>
      </c>
      <c r="D17" s="1" t="s">
        <v>5</v>
      </c>
      <c r="E17" s="1" t="s">
        <v>21</v>
      </c>
      <c r="F17" s="1" t="s">
        <v>20</v>
      </c>
      <c r="G17" s="3" t="s">
        <v>51</v>
      </c>
      <c r="H17" s="1" t="s">
        <v>18</v>
      </c>
      <c r="I17" s="1">
        <v>4</v>
      </c>
      <c r="J17" s="1">
        <v>8</v>
      </c>
      <c r="K17" s="25">
        <v>0</v>
      </c>
      <c r="L17" s="25">
        <v>0</v>
      </c>
      <c r="M17" s="25">
        <v>71453938</v>
      </c>
      <c r="N17" s="25">
        <v>38593802</v>
      </c>
    </row>
    <row r="18" spans="2:14">
      <c r="B18" s="7" t="s">
        <v>136</v>
      </c>
      <c r="C18" s="47" t="s">
        <v>297</v>
      </c>
      <c r="D18" s="1" t="s">
        <v>5</v>
      </c>
      <c r="E18" s="1" t="s">
        <v>17</v>
      </c>
      <c r="F18" s="26" t="s">
        <v>16</v>
      </c>
      <c r="G18" s="1" t="s">
        <v>47</v>
      </c>
      <c r="H18" s="1" t="s">
        <v>14</v>
      </c>
      <c r="I18" s="1">
        <v>9</v>
      </c>
      <c r="J18" s="1">
        <v>10</v>
      </c>
      <c r="K18" s="25">
        <v>20000000</v>
      </c>
      <c r="L18" s="25">
        <v>32346156</v>
      </c>
      <c r="M18" s="25">
        <v>22346275</v>
      </c>
      <c r="N18" s="25">
        <v>73743047</v>
      </c>
    </row>
    <row r="19" spans="2:14">
      <c r="B19" s="7" t="s">
        <v>120</v>
      </c>
      <c r="C19" s="47" t="s">
        <v>296</v>
      </c>
      <c r="D19" s="1" t="s">
        <v>5</v>
      </c>
      <c r="E19" s="1" t="s">
        <v>8</v>
      </c>
      <c r="F19" s="1" t="s">
        <v>12</v>
      </c>
      <c r="G19" s="1" t="s">
        <v>49</v>
      </c>
      <c r="H19" s="1" t="s">
        <v>14</v>
      </c>
      <c r="I19" s="1">
        <v>4</v>
      </c>
      <c r="J19" s="1">
        <v>6</v>
      </c>
      <c r="K19" s="25">
        <v>0</v>
      </c>
      <c r="L19" s="25">
        <v>0</v>
      </c>
      <c r="M19" s="25">
        <v>96357193</v>
      </c>
      <c r="N19" s="25">
        <v>67901582</v>
      </c>
    </row>
    <row r="20" spans="2:14" ht="15" customHeight="1">
      <c r="B20" s="7" t="s">
        <v>99</v>
      </c>
      <c r="C20" s="47" t="s">
        <v>295</v>
      </c>
      <c r="D20" s="1" t="s">
        <v>5</v>
      </c>
      <c r="E20" s="1" t="s">
        <v>21</v>
      </c>
      <c r="F20" s="1" t="s">
        <v>16</v>
      </c>
      <c r="G20" s="1" t="s">
        <v>47</v>
      </c>
      <c r="H20" s="1" t="s">
        <v>14</v>
      </c>
      <c r="I20" s="1">
        <v>5</v>
      </c>
      <c r="J20" s="1">
        <v>7</v>
      </c>
      <c r="K20" s="25">
        <v>100000000</v>
      </c>
      <c r="L20" s="25">
        <v>72903049</v>
      </c>
      <c r="M20" s="25">
        <v>67375493</v>
      </c>
      <c r="N20" s="25">
        <v>4753995</v>
      </c>
    </row>
    <row r="21" spans="2:14">
      <c r="B21" s="7" t="s">
        <v>86</v>
      </c>
      <c r="C21" s="47" t="s">
        <v>294</v>
      </c>
      <c r="D21" s="1" t="s">
        <v>5</v>
      </c>
      <c r="E21" s="1" t="s">
        <v>8</v>
      </c>
      <c r="F21" s="1" t="s">
        <v>12</v>
      </c>
      <c r="G21" s="1" t="s">
        <v>49</v>
      </c>
      <c r="H21" s="1" t="s">
        <v>14</v>
      </c>
      <c r="I21" s="1">
        <v>6</v>
      </c>
      <c r="J21" s="1">
        <v>7</v>
      </c>
      <c r="K21" s="25">
        <v>0</v>
      </c>
      <c r="L21" s="25">
        <v>0</v>
      </c>
      <c r="M21" s="25">
        <v>80671052</v>
      </c>
      <c r="N21" s="25">
        <v>58339670</v>
      </c>
    </row>
    <row r="22" spans="2:14" ht="15" customHeight="1">
      <c r="B22" s="7" t="s">
        <v>116</v>
      </c>
      <c r="C22" s="47" t="s">
        <v>293</v>
      </c>
      <c r="D22" s="1" t="s">
        <v>11</v>
      </c>
      <c r="E22" s="1" t="s">
        <v>17</v>
      </c>
      <c r="F22" s="1" t="s">
        <v>20</v>
      </c>
      <c r="G22" s="3" t="s">
        <v>51</v>
      </c>
      <c r="H22" s="1" t="s">
        <v>18</v>
      </c>
      <c r="I22" s="1">
        <v>9</v>
      </c>
      <c r="J22" s="1">
        <v>8</v>
      </c>
      <c r="K22" s="25">
        <v>0</v>
      </c>
      <c r="L22" s="25">
        <v>0</v>
      </c>
      <c r="M22" s="25">
        <v>0</v>
      </c>
      <c r="N22" s="25">
        <v>44898366</v>
      </c>
    </row>
    <row r="23" spans="2:14">
      <c r="B23" s="7" t="s">
        <v>66</v>
      </c>
      <c r="C23" s="47" t="s">
        <v>292</v>
      </c>
      <c r="D23" s="1" t="s">
        <v>5</v>
      </c>
      <c r="E23" s="1" t="s">
        <v>21</v>
      </c>
      <c r="F23" s="26" t="s">
        <v>16</v>
      </c>
      <c r="G23" s="1" t="s">
        <v>50</v>
      </c>
      <c r="H23" s="1" t="s">
        <v>14</v>
      </c>
      <c r="I23" s="1">
        <v>5</v>
      </c>
      <c r="J23" s="1">
        <v>6</v>
      </c>
      <c r="K23" s="10">
        <v>1000000</v>
      </c>
      <c r="L23" s="25">
        <v>96696256</v>
      </c>
      <c r="M23" s="25">
        <v>62106884</v>
      </c>
      <c r="N23" s="25">
        <v>85228190</v>
      </c>
    </row>
    <row r="24" spans="2:14">
      <c r="B24" s="7" t="s">
        <v>122</v>
      </c>
      <c r="C24" s="47" t="s">
        <v>291</v>
      </c>
      <c r="D24" s="1" t="s">
        <v>5</v>
      </c>
      <c r="E24" s="1" t="s">
        <v>21</v>
      </c>
      <c r="F24" s="26" t="s">
        <v>16</v>
      </c>
      <c r="G24" s="1" t="s">
        <v>50</v>
      </c>
      <c r="H24" s="1" t="s">
        <v>14</v>
      </c>
      <c r="I24" s="1">
        <v>6</v>
      </c>
      <c r="J24" s="1">
        <v>7</v>
      </c>
      <c r="K24" s="25">
        <v>10000000</v>
      </c>
      <c r="L24" s="25">
        <v>51531809</v>
      </c>
      <c r="M24" s="25">
        <v>99819688</v>
      </c>
      <c r="N24" s="25">
        <v>24233431</v>
      </c>
    </row>
    <row r="25" spans="2:14">
      <c r="B25" s="7" t="s">
        <v>93</v>
      </c>
      <c r="C25" s="47" t="s">
        <v>290</v>
      </c>
      <c r="D25" s="1" t="s">
        <v>5</v>
      </c>
      <c r="E25" s="1" t="s">
        <v>13</v>
      </c>
      <c r="F25" s="1" t="s">
        <v>16</v>
      </c>
      <c r="G25" s="3" t="s">
        <v>47</v>
      </c>
      <c r="H25" s="1" t="s">
        <v>18</v>
      </c>
      <c r="I25" s="1">
        <v>6</v>
      </c>
      <c r="J25" s="1">
        <v>10</v>
      </c>
      <c r="K25" s="25">
        <v>0</v>
      </c>
      <c r="L25" s="25">
        <v>0</v>
      </c>
      <c r="M25" s="25">
        <v>34214902</v>
      </c>
      <c r="N25" s="25">
        <v>24896611</v>
      </c>
    </row>
    <row r="26" spans="2:14">
      <c r="B26" s="7" t="s">
        <v>89</v>
      </c>
      <c r="C26" s="47" t="s">
        <v>289</v>
      </c>
      <c r="D26" s="3" t="s">
        <v>19</v>
      </c>
      <c r="E26" s="1" t="s">
        <v>17</v>
      </c>
      <c r="F26" s="1" t="s">
        <v>20</v>
      </c>
      <c r="G26" s="3" t="s">
        <v>48</v>
      </c>
      <c r="H26" s="1" t="s">
        <v>14</v>
      </c>
      <c r="I26" s="1">
        <v>8</v>
      </c>
      <c r="J26" s="1">
        <v>5</v>
      </c>
      <c r="K26" s="10">
        <v>0</v>
      </c>
      <c r="L26" s="25">
        <v>0</v>
      </c>
      <c r="M26" s="25">
        <v>7121108</v>
      </c>
      <c r="N26" s="25">
        <v>6991703</v>
      </c>
    </row>
    <row r="27" spans="2:14" ht="15" customHeight="1">
      <c r="B27" s="7" t="s">
        <v>88</v>
      </c>
      <c r="C27" s="47" t="s">
        <v>288</v>
      </c>
      <c r="D27" s="1" t="s">
        <v>5</v>
      </c>
      <c r="E27" s="1" t="s">
        <v>13</v>
      </c>
      <c r="F27" s="26" t="s">
        <v>16</v>
      </c>
      <c r="G27" s="1" t="s">
        <v>47</v>
      </c>
      <c r="H27" s="1" t="s">
        <v>14</v>
      </c>
      <c r="I27" s="1">
        <v>7</v>
      </c>
      <c r="J27" s="1">
        <v>10</v>
      </c>
      <c r="K27" s="25">
        <v>20000000</v>
      </c>
      <c r="L27" s="25">
        <v>93037614</v>
      </c>
      <c r="M27" s="25">
        <v>48185946</v>
      </c>
      <c r="N27" s="25">
        <v>75039300</v>
      </c>
    </row>
    <row r="28" spans="2:14">
      <c r="B28" s="7" t="s">
        <v>146</v>
      </c>
      <c r="C28" s="47" t="s">
        <v>287</v>
      </c>
      <c r="D28" s="1" t="s">
        <v>5</v>
      </c>
      <c r="E28" s="1" t="s">
        <v>21</v>
      </c>
      <c r="F28" s="26" t="s">
        <v>16</v>
      </c>
      <c r="G28" s="1" t="s">
        <v>47</v>
      </c>
      <c r="H28" s="1" t="s">
        <v>14</v>
      </c>
      <c r="I28" s="1">
        <v>9</v>
      </c>
      <c r="J28" s="1">
        <v>10</v>
      </c>
      <c r="K28" s="25">
        <v>90000000</v>
      </c>
      <c r="L28" s="25">
        <v>62088180</v>
      </c>
      <c r="M28" s="25">
        <v>18047519</v>
      </c>
      <c r="N28" s="25">
        <v>3738158</v>
      </c>
    </row>
    <row r="29" spans="2:14">
      <c r="B29" s="7" t="s">
        <v>123</v>
      </c>
      <c r="C29" s="47" t="s">
        <v>286</v>
      </c>
      <c r="D29" s="1" t="s">
        <v>5</v>
      </c>
      <c r="E29" s="1" t="s">
        <v>17</v>
      </c>
      <c r="F29" s="26" t="s">
        <v>16</v>
      </c>
      <c r="G29" s="1" t="s">
        <v>47</v>
      </c>
      <c r="H29" s="1" t="s">
        <v>14</v>
      </c>
      <c r="I29" s="1">
        <v>3</v>
      </c>
      <c r="J29" s="1">
        <v>9</v>
      </c>
      <c r="K29" s="10">
        <v>1000000</v>
      </c>
      <c r="L29" s="25">
        <v>1160848</v>
      </c>
      <c r="M29" s="25">
        <v>32268145</v>
      </c>
      <c r="N29" s="25">
        <v>13339687</v>
      </c>
    </row>
    <row r="30" spans="2:14">
      <c r="B30" s="7" t="s">
        <v>68</v>
      </c>
      <c r="C30" s="47" t="s">
        <v>285</v>
      </c>
      <c r="D30" s="1" t="s">
        <v>5</v>
      </c>
      <c r="E30" s="1" t="s">
        <v>21</v>
      </c>
      <c r="F30" s="1" t="s">
        <v>20</v>
      </c>
      <c r="G30" s="3" t="s">
        <v>48</v>
      </c>
      <c r="H30" s="1" t="s">
        <v>14</v>
      </c>
      <c r="I30" s="1">
        <v>6</v>
      </c>
      <c r="J30" s="1">
        <v>2</v>
      </c>
      <c r="K30" s="10">
        <v>0</v>
      </c>
      <c r="L30" s="25">
        <v>0</v>
      </c>
      <c r="M30" s="25">
        <v>21224611</v>
      </c>
      <c r="N30" s="25">
        <v>62562457</v>
      </c>
    </row>
    <row r="31" spans="2:14">
      <c r="B31" s="7" t="s">
        <v>148</v>
      </c>
      <c r="C31" s="47" t="s">
        <v>284</v>
      </c>
      <c r="D31" s="1" t="s">
        <v>5</v>
      </c>
      <c r="E31" s="1" t="s">
        <v>17</v>
      </c>
      <c r="F31" s="1" t="s">
        <v>20</v>
      </c>
      <c r="G31" s="3" t="s">
        <v>48</v>
      </c>
      <c r="H31" s="1" t="s">
        <v>14</v>
      </c>
      <c r="I31" s="1">
        <v>9</v>
      </c>
      <c r="J31" s="1">
        <v>9</v>
      </c>
      <c r="K31" s="25">
        <v>0</v>
      </c>
      <c r="L31" s="25">
        <v>0</v>
      </c>
      <c r="M31" s="25">
        <v>85434615</v>
      </c>
      <c r="N31" s="25">
        <v>79508333</v>
      </c>
    </row>
    <row r="32" spans="2:14">
      <c r="B32" s="7" t="s">
        <v>102</v>
      </c>
      <c r="C32" s="47" t="s">
        <v>283</v>
      </c>
      <c r="D32" s="1" t="s">
        <v>5</v>
      </c>
      <c r="E32" s="1" t="s">
        <v>21</v>
      </c>
      <c r="F32" s="26" t="s">
        <v>16</v>
      </c>
      <c r="G32" s="1" t="s">
        <v>50</v>
      </c>
      <c r="H32" s="1" t="s">
        <v>14</v>
      </c>
      <c r="I32" s="1">
        <v>8</v>
      </c>
      <c r="J32" s="1">
        <v>7</v>
      </c>
      <c r="K32" s="25">
        <v>90000000</v>
      </c>
      <c r="L32" s="25">
        <v>23888885</v>
      </c>
      <c r="M32" s="25">
        <v>68725539</v>
      </c>
      <c r="N32" s="25">
        <v>78613526</v>
      </c>
    </row>
    <row r="33" spans="2:14" ht="49.5" customHeight="1">
      <c r="B33" s="7" t="s">
        <v>81</v>
      </c>
      <c r="C33" s="47" t="s">
        <v>282</v>
      </c>
      <c r="D33" s="7" t="s">
        <v>5</v>
      </c>
      <c r="E33" s="7" t="s">
        <v>17</v>
      </c>
      <c r="F33" s="48" t="s">
        <v>16</v>
      </c>
      <c r="G33" s="7" t="s">
        <v>47</v>
      </c>
      <c r="H33" s="7" t="s">
        <v>18</v>
      </c>
      <c r="I33" s="1">
        <v>8</v>
      </c>
      <c r="J33" s="7">
        <v>8</v>
      </c>
      <c r="K33" s="25">
        <v>10000000</v>
      </c>
      <c r="L33" s="25">
        <v>23464528</v>
      </c>
      <c r="M33" s="25">
        <v>904543</v>
      </c>
      <c r="N33" s="25">
        <v>0</v>
      </c>
    </row>
    <row r="34" spans="2:14">
      <c r="B34" s="7" t="s">
        <v>61</v>
      </c>
      <c r="C34" s="47" t="s">
        <v>281</v>
      </c>
      <c r="D34" s="1" t="s">
        <v>5</v>
      </c>
      <c r="E34" s="1" t="s">
        <v>13</v>
      </c>
      <c r="F34" s="1" t="s">
        <v>20</v>
      </c>
      <c r="G34" s="3" t="s">
        <v>48</v>
      </c>
      <c r="H34" s="1" t="s">
        <v>14</v>
      </c>
      <c r="I34" s="1">
        <v>6</v>
      </c>
      <c r="J34" s="1">
        <v>8</v>
      </c>
      <c r="K34" s="25">
        <v>0</v>
      </c>
      <c r="L34" s="25">
        <v>0</v>
      </c>
      <c r="M34" s="25">
        <v>66204884</v>
      </c>
      <c r="N34" s="25">
        <v>27801447</v>
      </c>
    </row>
    <row r="35" spans="2:14">
      <c r="B35" s="7" t="s">
        <v>98</v>
      </c>
      <c r="C35" s="47" t="s">
        <v>280</v>
      </c>
      <c r="D35" s="1" t="s">
        <v>11</v>
      </c>
      <c r="E35" s="1" t="s">
        <v>17</v>
      </c>
      <c r="F35" s="1" t="s">
        <v>20</v>
      </c>
      <c r="G35" s="3" t="s">
        <v>51</v>
      </c>
      <c r="H35" s="1" t="s">
        <v>18</v>
      </c>
      <c r="I35" s="1">
        <v>3</v>
      </c>
      <c r="J35" s="1">
        <v>5</v>
      </c>
      <c r="K35" s="25">
        <v>0</v>
      </c>
      <c r="L35" s="25">
        <v>0</v>
      </c>
      <c r="M35" s="25">
        <v>30987169</v>
      </c>
      <c r="N35" s="25">
        <v>7339680</v>
      </c>
    </row>
    <row r="36" spans="2:14">
      <c r="B36" s="7" t="s">
        <v>82</v>
      </c>
      <c r="C36" s="47" t="s">
        <v>279</v>
      </c>
      <c r="D36" s="1" t="s">
        <v>5</v>
      </c>
      <c r="E36" s="1" t="s">
        <v>21</v>
      </c>
      <c r="F36" s="26" t="s">
        <v>16</v>
      </c>
      <c r="G36" s="1" t="s">
        <v>47</v>
      </c>
      <c r="H36" s="1" t="s">
        <v>14</v>
      </c>
      <c r="I36" s="1">
        <v>6</v>
      </c>
      <c r="J36" s="1">
        <v>7</v>
      </c>
      <c r="K36" s="25">
        <v>10000000</v>
      </c>
      <c r="L36" s="25">
        <v>22390348</v>
      </c>
      <c r="M36" s="25">
        <v>24476166</v>
      </c>
      <c r="N36" s="25">
        <v>0</v>
      </c>
    </row>
    <row r="37" spans="2:14">
      <c r="B37" s="7" t="s">
        <v>65</v>
      </c>
      <c r="C37" s="47" t="s">
        <v>278</v>
      </c>
      <c r="D37" s="1" t="s">
        <v>5</v>
      </c>
      <c r="E37" s="1" t="s">
        <v>17</v>
      </c>
      <c r="F37" s="26" t="s">
        <v>16</v>
      </c>
      <c r="G37" s="1" t="s">
        <v>50</v>
      </c>
      <c r="H37" s="1" t="s">
        <v>14</v>
      </c>
      <c r="I37" s="1">
        <v>6</v>
      </c>
      <c r="J37" s="1">
        <v>10</v>
      </c>
      <c r="K37" s="25">
        <v>20000000</v>
      </c>
      <c r="L37" s="25">
        <v>31670482</v>
      </c>
      <c r="M37" s="25">
        <v>15619630</v>
      </c>
      <c r="N37" s="25">
        <v>59838390</v>
      </c>
    </row>
    <row r="38" spans="2:14">
      <c r="B38" s="7" t="s">
        <v>133</v>
      </c>
      <c r="C38" s="47" t="s">
        <v>277</v>
      </c>
      <c r="D38" s="1" t="s">
        <v>5</v>
      </c>
      <c r="E38" s="1" t="s">
        <v>10</v>
      </c>
      <c r="F38" s="26" t="s">
        <v>16</v>
      </c>
      <c r="G38" s="1" t="s">
        <v>50</v>
      </c>
      <c r="H38" s="1" t="s">
        <v>14</v>
      </c>
      <c r="I38" s="1">
        <v>8</v>
      </c>
      <c r="J38" s="1">
        <v>5</v>
      </c>
      <c r="K38" s="25">
        <v>20000000</v>
      </c>
      <c r="L38" s="25">
        <v>81056910</v>
      </c>
      <c r="M38" s="25">
        <v>96438403</v>
      </c>
      <c r="N38" s="25">
        <v>90723423</v>
      </c>
    </row>
    <row r="39" spans="2:14">
      <c r="B39" s="7" t="s">
        <v>107</v>
      </c>
      <c r="C39" s="47" t="s">
        <v>276</v>
      </c>
      <c r="D39" s="1" t="s">
        <v>5</v>
      </c>
      <c r="E39" s="1" t="s">
        <v>21</v>
      </c>
      <c r="F39" s="1" t="s">
        <v>12</v>
      </c>
      <c r="G39" s="1" t="s">
        <v>46</v>
      </c>
      <c r="H39" s="1" t="s">
        <v>14</v>
      </c>
      <c r="I39" s="1">
        <v>5</v>
      </c>
      <c r="J39" s="1">
        <v>7</v>
      </c>
      <c r="K39" s="10">
        <v>0</v>
      </c>
      <c r="L39" s="25">
        <v>0</v>
      </c>
      <c r="M39" s="25">
        <v>0</v>
      </c>
      <c r="N39" s="25">
        <v>52936315</v>
      </c>
    </row>
    <row r="40" spans="2:14">
      <c r="B40" s="7" t="s">
        <v>78</v>
      </c>
      <c r="C40" s="47" t="s">
        <v>275</v>
      </c>
      <c r="D40" s="1" t="s">
        <v>5</v>
      </c>
      <c r="E40" s="1" t="s">
        <v>21</v>
      </c>
      <c r="F40" s="26" t="s">
        <v>16</v>
      </c>
      <c r="G40" s="1" t="s">
        <v>47</v>
      </c>
      <c r="H40" s="1" t="s">
        <v>14</v>
      </c>
      <c r="I40" s="1">
        <v>9</v>
      </c>
      <c r="J40" s="1">
        <v>7</v>
      </c>
      <c r="K40" s="25">
        <v>30000000</v>
      </c>
      <c r="L40" s="25">
        <v>91413171</v>
      </c>
      <c r="M40" s="25">
        <v>13211402</v>
      </c>
      <c r="N40" s="25">
        <v>0</v>
      </c>
    </row>
    <row r="41" spans="2:14">
      <c r="B41" s="7" t="s">
        <v>145</v>
      </c>
      <c r="C41" s="47" t="s">
        <v>274</v>
      </c>
      <c r="D41" s="1" t="s">
        <v>5</v>
      </c>
      <c r="E41" s="1" t="s">
        <v>10</v>
      </c>
      <c r="F41" s="26" t="s">
        <v>16</v>
      </c>
      <c r="G41" s="1" t="s">
        <v>50</v>
      </c>
      <c r="H41" s="1" t="s">
        <v>14</v>
      </c>
      <c r="I41" s="1">
        <v>4</v>
      </c>
      <c r="J41" s="1">
        <v>7</v>
      </c>
      <c r="K41" s="10">
        <v>1000000</v>
      </c>
      <c r="L41" s="25">
        <v>87347043</v>
      </c>
      <c r="M41" s="25">
        <v>50796112</v>
      </c>
      <c r="N41" s="25">
        <v>72757830</v>
      </c>
    </row>
    <row r="42" spans="2:14">
      <c r="B42" s="7" t="s">
        <v>137</v>
      </c>
      <c r="C42" s="47" t="s">
        <v>273</v>
      </c>
      <c r="D42" s="1" t="s">
        <v>5</v>
      </c>
      <c r="E42" s="1" t="s">
        <v>17</v>
      </c>
      <c r="F42" s="1" t="s">
        <v>20</v>
      </c>
      <c r="G42" s="3" t="s">
        <v>51</v>
      </c>
      <c r="H42" s="1" t="s">
        <v>14</v>
      </c>
      <c r="I42" s="1">
        <v>4</v>
      </c>
      <c r="J42" s="1">
        <v>9</v>
      </c>
      <c r="K42" s="25">
        <v>0</v>
      </c>
      <c r="L42" s="25">
        <v>0</v>
      </c>
      <c r="M42" s="25">
        <v>38721754</v>
      </c>
      <c r="N42" s="25">
        <v>77230635</v>
      </c>
    </row>
    <row r="43" spans="2:14" ht="46.5" customHeight="1">
      <c r="B43" s="7" t="s">
        <v>90</v>
      </c>
      <c r="C43" s="47" t="s">
        <v>272</v>
      </c>
      <c r="D43" s="1" t="s">
        <v>5</v>
      </c>
      <c r="E43" s="1" t="s">
        <v>21</v>
      </c>
      <c r="F43" s="26" t="s">
        <v>16</v>
      </c>
      <c r="G43" s="1" t="s">
        <v>50</v>
      </c>
      <c r="H43" s="1" t="s">
        <v>14</v>
      </c>
      <c r="I43" s="1">
        <v>9</v>
      </c>
      <c r="J43" s="1">
        <v>5</v>
      </c>
      <c r="K43" s="25">
        <v>10000000</v>
      </c>
      <c r="L43" s="25">
        <v>43538967</v>
      </c>
      <c r="M43" s="25">
        <v>5161300</v>
      </c>
      <c r="N43" s="25">
        <v>85417673</v>
      </c>
    </row>
    <row r="44" spans="2:14">
      <c r="B44" s="7" t="s">
        <v>139</v>
      </c>
      <c r="C44" s="47" t="s">
        <v>271</v>
      </c>
      <c r="D44" s="1" t="s">
        <v>5</v>
      </c>
      <c r="E44" s="1" t="s">
        <v>21</v>
      </c>
      <c r="F44" s="26" t="s">
        <v>16</v>
      </c>
      <c r="G44" s="1" t="s">
        <v>50</v>
      </c>
      <c r="H44" s="1" t="s">
        <v>18</v>
      </c>
      <c r="I44" s="1">
        <v>6</v>
      </c>
      <c r="J44" s="1">
        <v>10</v>
      </c>
      <c r="K44" s="10">
        <v>1000000</v>
      </c>
      <c r="L44" s="25">
        <v>95899452</v>
      </c>
      <c r="M44" s="25">
        <v>2565664</v>
      </c>
      <c r="N44" s="25">
        <v>39602953</v>
      </c>
    </row>
    <row r="45" spans="2:14">
      <c r="B45" s="7" t="s">
        <v>142</v>
      </c>
      <c r="C45" s="47" t="s">
        <v>270</v>
      </c>
      <c r="D45" s="1" t="s">
        <v>5</v>
      </c>
      <c r="E45" s="1" t="s">
        <v>21</v>
      </c>
      <c r="F45" s="26" t="s">
        <v>16</v>
      </c>
      <c r="G45" s="1" t="s">
        <v>50</v>
      </c>
      <c r="H45" s="1" t="s">
        <v>18</v>
      </c>
      <c r="I45" s="1">
        <v>8</v>
      </c>
      <c r="J45" s="1">
        <v>8</v>
      </c>
      <c r="K45" s="10">
        <v>1000000</v>
      </c>
      <c r="L45" s="25">
        <v>81347428</v>
      </c>
      <c r="M45" s="25">
        <v>10860215</v>
      </c>
      <c r="N45" s="25">
        <v>28637290</v>
      </c>
    </row>
    <row r="46" spans="2:14">
      <c r="B46" s="7" t="s">
        <v>72</v>
      </c>
      <c r="C46" s="47" t="s">
        <v>269</v>
      </c>
      <c r="D46" s="1" t="s">
        <v>5</v>
      </c>
      <c r="E46" s="1" t="s">
        <v>17</v>
      </c>
      <c r="F46" s="26" t="s">
        <v>16</v>
      </c>
      <c r="G46" s="1" t="s">
        <v>50</v>
      </c>
      <c r="H46" s="1" t="s">
        <v>18</v>
      </c>
      <c r="I46" s="1">
        <v>6</v>
      </c>
      <c r="J46" s="1">
        <v>10</v>
      </c>
      <c r="K46" s="25">
        <v>30000000</v>
      </c>
      <c r="L46" s="25">
        <v>52442860</v>
      </c>
      <c r="M46" s="25">
        <v>2659881</v>
      </c>
      <c r="N46" s="25">
        <v>80287314</v>
      </c>
    </row>
    <row r="47" spans="2:14">
      <c r="B47" s="7" t="s">
        <v>138</v>
      </c>
      <c r="C47" s="47" t="s">
        <v>268</v>
      </c>
      <c r="D47" s="1" t="s">
        <v>5</v>
      </c>
      <c r="E47" s="1" t="s">
        <v>21</v>
      </c>
      <c r="F47" s="26" t="s">
        <v>16</v>
      </c>
      <c r="G47" s="1" t="s">
        <v>50</v>
      </c>
      <c r="H47" s="1" t="s">
        <v>18</v>
      </c>
      <c r="I47" s="1">
        <v>7</v>
      </c>
      <c r="J47" s="1">
        <v>5</v>
      </c>
      <c r="K47" s="25">
        <v>10000000</v>
      </c>
      <c r="L47" s="25">
        <v>96199053</v>
      </c>
      <c r="M47" s="25">
        <v>31746355</v>
      </c>
      <c r="N47" s="25">
        <v>80063468</v>
      </c>
    </row>
    <row r="48" spans="2:14">
      <c r="B48" s="7" t="s">
        <v>85</v>
      </c>
      <c r="C48" s="47" t="s">
        <v>267</v>
      </c>
      <c r="D48" s="1" t="s">
        <v>5</v>
      </c>
      <c r="E48" s="1" t="s">
        <v>21</v>
      </c>
      <c r="F48" s="26" t="s">
        <v>16</v>
      </c>
      <c r="G48" s="1" t="s">
        <v>50</v>
      </c>
      <c r="H48" s="1" t="s">
        <v>14</v>
      </c>
      <c r="I48" s="1">
        <v>5</v>
      </c>
      <c r="J48" s="1">
        <v>7</v>
      </c>
      <c r="K48" s="10">
        <v>1000000</v>
      </c>
      <c r="L48" s="25">
        <v>71783742</v>
      </c>
      <c r="M48" s="25">
        <v>64667814</v>
      </c>
      <c r="N48" s="25">
        <v>70653180</v>
      </c>
    </row>
    <row r="49" spans="2:14">
      <c r="B49" s="7" t="s">
        <v>70</v>
      </c>
      <c r="C49" s="47" t="s">
        <v>266</v>
      </c>
      <c r="D49" s="1" t="s">
        <v>5</v>
      </c>
      <c r="E49" s="1" t="s">
        <v>17</v>
      </c>
      <c r="F49" s="26" t="s">
        <v>16</v>
      </c>
      <c r="G49" s="1" t="s">
        <v>50</v>
      </c>
      <c r="H49" s="1" t="s">
        <v>14</v>
      </c>
      <c r="I49" s="1">
        <v>3</v>
      </c>
      <c r="J49" s="1">
        <v>8</v>
      </c>
      <c r="K49" s="25">
        <v>90000000</v>
      </c>
      <c r="L49" s="25">
        <v>94913746</v>
      </c>
      <c r="M49" s="25">
        <v>74083223</v>
      </c>
      <c r="N49" s="25">
        <v>31617670</v>
      </c>
    </row>
    <row r="50" spans="2:14">
      <c r="B50" s="7" t="s">
        <v>71</v>
      </c>
      <c r="C50" s="47" t="s">
        <v>265</v>
      </c>
      <c r="D50" s="1" t="s">
        <v>5</v>
      </c>
      <c r="E50" s="1" t="s">
        <v>17</v>
      </c>
      <c r="F50" s="1" t="s">
        <v>20</v>
      </c>
      <c r="G50" s="3" t="s">
        <v>48</v>
      </c>
      <c r="H50" s="1" t="s">
        <v>14</v>
      </c>
      <c r="I50" s="1">
        <v>7</v>
      </c>
      <c r="J50" s="1">
        <v>9</v>
      </c>
      <c r="K50" s="25">
        <v>0</v>
      </c>
      <c r="L50" s="25">
        <v>0</v>
      </c>
      <c r="M50" s="25">
        <v>67753952</v>
      </c>
      <c r="N50" s="25">
        <v>77205812</v>
      </c>
    </row>
    <row r="51" spans="2:14">
      <c r="B51" s="7" t="s">
        <v>108</v>
      </c>
      <c r="C51" s="47" t="s">
        <v>264</v>
      </c>
      <c r="D51" s="1" t="s">
        <v>11</v>
      </c>
      <c r="E51" s="1" t="s">
        <v>21</v>
      </c>
      <c r="F51" s="26" t="s">
        <v>16</v>
      </c>
      <c r="G51" s="1" t="s">
        <v>50</v>
      </c>
      <c r="H51" s="1" t="s">
        <v>18</v>
      </c>
      <c r="I51" s="1">
        <v>5</v>
      </c>
      <c r="J51" s="1">
        <v>6</v>
      </c>
      <c r="K51" s="25">
        <v>30000000</v>
      </c>
      <c r="L51" s="25">
        <v>33477783</v>
      </c>
      <c r="M51" s="25">
        <v>0</v>
      </c>
      <c r="N51" s="25">
        <v>27651635</v>
      </c>
    </row>
    <row r="52" spans="2:14">
      <c r="B52" s="7" t="s">
        <v>105</v>
      </c>
      <c r="C52" s="47" t="s">
        <v>263</v>
      </c>
      <c r="D52" s="1" t="s">
        <v>5</v>
      </c>
      <c r="E52" s="1" t="s">
        <v>10</v>
      </c>
      <c r="F52" s="26" t="s">
        <v>16</v>
      </c>
      <c r="G52" s="1" t="s">
        <v>47</v>
      </c>
      <c r="H52" s="1" t="s">
        <v>18</v>
      </c>
      <c r="I52" s="1">
        <v>9</v>
      </c>
      <c r="J52" s="1">
        <v>9</v>
      </c>
      <c r="K52" s="25">
        <v>50000000</v>
      </c>
      <c r="L52" s="25">
        <v>2702447</v>
      </c>
      <c r="M52" s="25">
        <v>0</v>
      </c>
      <c r="N52" s="25">
        <v>44671760</v>
      </c>
    </row>
    <row r="53" spans="2:14">
      <c r="B53" s="7" t="s">
        <v>94</v>
      </c>
      <c r="C53" s="47" t="s">
        <v>262</v>
      </c>
      <c r="D53" s="3" t="s">
        <v>9</v>
      </c>
      <c r="E53" s="1" t="s">
        <v>21</v>
      </c>
      <c r="F53" s="26" t="s">
        <v>16</v>
      </c>
      <c r="G53" s="1" t="s">
        <v>47</v>
      </c>
      <c r="H53" s="1" t="s">
        <v>14</v>
      </c>
      <c r="I53" s="1">
        <v>6</v>
      </c>
      <c r="J53" s="1">
        <v>8</v>
      </c>
      <c r="K53" s="25">
        <v>50000000</v>
      </c>
      <c r="L53" s="25">
        <v>70787848</v>
      </c>
      <c r="M53" s="25">
        <v>33368202</v>
      </c>
      <c r="N53" s="25">
        <v>43277527</v>
      </c>
    </row>
    <row r="54" spans="2:14">
      <c r="B54" s="7" t="s">
        <v>149</v>
      </c>
      <c r="C54" s="47" t="s">
        <v>261</v>
      </c>
      <c r="D54" s="1" t="s">
        <v>11</v>
      </c>
      <c r="E54" s="1" t="s">
        <v>21</v>
      </c>
      <c r="F54" s="1" t="s">
        <v>20</v>
      </c>
      <c r="G54" s="3" t="s">
        <v>48</v>
      </c>
      <c r="H54" s="1" t="s">
        <v>18</v>
      </c>
      <c r="I54" s="1">
        <v>7</v>
      </c>
      <c r="J54" s="1">
        <v>5</v>
      </c>
      <c r="K54" s="25">
        <v>0</v>
      </c>
      <c r="L54" s="25">
        <v>0</v>
      </c>
      <c r="M54" s="25">
        <v>46563396</v>
      </c>
      <c r="N54" s="25">
        <v>63313535</v>
      </c>
    </row>
    <row r="55" spans="2:14">
      <c r="B55" s="7" t="s">
        <v>80</v>
      </c>
      <c r="C55" s="47" t="s">
        <v>260</v>
      </c>
      <c r="D55" s="1" t="s">
        <v>2</v>
      </c>
      <c r="E55" s="1" t="s">
        <v>21</v>
      </c>
      <c r="F55" s="26" t="s">
        <v>16</v>
      </c>
      <c r="G55" s="1" t="s">
        <v>47</v>
      </c>
      <c r="H55" s="1" t="s">
        <v>14</v>
      </c>
      <c r="I55" s="1">
        <v>5</v>
      </c>
      <c r="J55" s="1">
        <v>6</v>
      </c>
      <c r="K55" s="25">
        <v>20000000</v>
      </c>
      <c r="L55" s="25">
        <v>40064620</v>
      </c>
      <c r="M55" s="25">
        <v>98137438</v>
      </c>
      <c r="N55" s="25">
        <v>0</v>
      </c>
    </row>
    <row r="56" spans="2:14">
      <c r="B56" s="7" t="s">
        <v>106</v>
      </c>
      <c r="C56" s="47" t="s">
        <v>259</v>
      </c>
      <c r="D56" s="1" t="s">
        <v>5</v>
      </c>
      <c r="E56" s="1" t="s">
        <v>21</v>
      </c>
      <c r="F56" s="26" t="s">
        <v>16</v>
      </c>
      <c r="G56" s="1" t="s">
        <v>50</v>
      </c>
      <c r="H56" s="1" t="s">
        <v>14</v>
      </c>
      <c r="I56" s="1">
        <v>4</v>
      </c>
      <c r="J56" s="1">
        <v>6</v>
      </c>
      <c r="K56" s="25">
        <v>30000000</v>
      </c>
      <c r="L56" s="25">
        <v>45289360</v>
      </c>
      <c r="M56" s="25">
        <v>0</v>
      </c>
      <c r="N56" s="25">
        <v>46980526</v>
      </c>
    </row>
    <row r="57" spans="2:14">
      <c r="B57" s="7" t="s">
        <v>131</v>
      </c>
      <c r="C57" s="47" t="s">
        <v>258</v>
      </c>
      <c r="D57" s="1" t="s">
        <v>5</v>
      </c>
      <c r="E57" s="1" t="s">
        <v>17</v>
      </c>
      <c r="F57" s="26" t="s">
        <v>16</v>
      </c>
      <c r="G57" s="1" t="s">
        <v>50</v>
      </c>
      <c r="H57" s="1" t="s">
        <v>14</v>
      </c>
      <c r="I57" s="1">
        <v>7</v>
      </c>
      <c r="J57" s="1">
        <v>5</v>
      </c>
      <c r="K57" s="25">
        <v>30000000</v>
      </c>
      <c r="L57" s="25">
        <v>34397393</v>
      </c>
      <c r="M57" s="25">
        <v>72192037</v>
      </c>
      <c r="N57" s="25">
        <v>21247716</v>
      </c>
    </row>
    <row r="58" spans="2:14">
      <c r="B58" s="7" t="s">
        <v>69</v>
      </c>
      <c r="C58" s="47" t="s">
        <v>257</v>
      </c>
      <c r="D58" s="1" t="s">
        <v>5</v>
      </c>
      <c r="E58" s="1" t="s">
        <v>21</v>
      </c>
      <c r="F58" s="1" t="s">
        <v>20</v>
      </c>
      <c r="G58" s="3" t="s">
        <v>51</v>
      </c>
      <c r="H58" s="1" t="s">
        <v>18</v>
      </c>
      <c r="I58" s="1">
        <v>3</v>
      </c>
      <c r="J58" s="1">
        <v>9</v>
      </c>
      <c r="K58" s="25">
        <v>0</v>
      </c>
      <c r="L58" s="25">
        <v>0</v>
      </c>
      <c r="M58" s="25">
        <v>69870077</v>
      </c>
      <c r="N58" s="25">
        <v>98441580</v>
      </c>
    </row>
    <row r="59" spans="2:14">
      <c r="B59" s="7" t="s">
        <v>151</v>
      </c>
      <c r="C59" s="47" t="s">
        <v>256</v>
      </c>
      <c r="D59" s="3" t="s">
        <v>7</v>
      </c>
      <c r="E59" s="1" t="s">
        <v>17</v>
      </c>
      <c r="F59" s="26" t="s">
        <v>16</v>
      </c>
      <c r="G59" s="1" t="s">
        <v>50</v>
      </c>
      <c r="H59" s="1" t="s">
        <v>14</v>
      </c>
      <c r="I59" s="1">
        <v>3</v>
      </c>
      <c r="J59" s="1">
        <v>6</v>
      </c>
      <c r="K59" s="10">
        <v>1000000</v>
      </c>
      <c r="L59" s="25">
        <v>34126405</v>
      </c>
      <c r="M59" s="25">
        <v>88265167</v>
      </c>
      <c r="N59" s="25">
        <v>56002928</v>
      </c>
    </row>
    <row r="60" spans="2:14">
      <c r="B60" s="7" t="s">
        <v>140</v>
      </c>
      <c r="C60" s="47" t="s">
        <v>255</v>
      </c>
      <c r="D60" s="1" t="s">
        <v>5</v>
      </c>
      <c r="E60" s="1" t="s">
        <v>21</v>
      </c>
      <c r="F60" s="26" t="s">
        <v>16</v>
      </c>
      <c r="G60" s="1" t="s">
        <v>47</v>
      </c>
      <c r="H60" s="1" t="s">
        <v>14</v>
      </c>
      <c r="I60" s="1">
        <v>7</v>
      </c>
      <c r="J60" s="1">
        <v>10</v>
      </c>
      <c r="K60" s="10">
        <v>1000000</v>
      </c>
      <c r="L60" s="25">
        <v>53008255</v>
      </c>
      <c r="M60" s="25">
        <v>46917910</v>
      </c>
      <c r="N60" s="25">
        <v>47557281</v>
      </c>
    </row>
    <row r="61" spans="2:14">
      <c r="B61" s="7" t="s">
        <v>112</v>
      </c>
      <c r="C61" s="47" t="s">
        <v>254</v>
      </c>
      <c r="D61" s="1" t="s">
        <v>5</v>
      </c>
      <c r="E61" s="1" t="s">
        <v>21</v>
      </c>
      <c r="F61" s="1" t="s">
        <v>20</v>
      </c>
      <c r="G61" s="3" t="s">
        <v>51</v>
      </c>
      <c r="H61" s="1" t="s">
        <v>14</v>
      </c>
      <c r="I61" s="1">
        <v>5</v>
      </c>
      <c r="J61" s="1">
        <v>9</v>
      </c>
      <c r="K61" s="25">
        <v>0</v>
      </c>
      <c r="L61" s="25">
        <v>0</v>
      </c>
      <c r="M61" s="25">
        <v>0</v>
      </c>
      <c r="N61" s="25">
        <v>22675260</v>
      </c>
    </row>
    <row r="62" spans="2:14">
      <c r="B62" s="7" t="s">
        <v>100</v>
      </c>
      <c r="C62" s="47" t="s">
        <v>253</v>
      </c>
      <c r="D62" s="3" t="s">
        <v>15</v>
      </c>
      <c r="E62" s="1" t="s">
        <v>21</v>
      </c>
      <c r="F62" s="1" t="s">
        <v>16</v>
      </c>
      <c r="G62" s="1" t="s">
        <v>47</v>
      </c>
      <c r="H62" s="1" t="s">
        <v>14</v>
      </c>
      <c r="I62" s="1">
        <v>9</v>
      </c>
      <c r="J62" s="1">
        <v>5</v>
      </c>
      <c r="K62" s="25">
        <v>100000000</v>
      </c>
      <c r="L62" s="25">
        <v>94688720</v>
      </c>
      <c r="M62" s="25">
        <v>86323763</v>
      </c>
      <c r="N62" s="25">
        <v>20929788</v>
      </c>
    </row>
    <row r="63" spans="2:14">
      <c r="B63" s="7" t="s">
        <v>60</v>
      </c>
      <c r="C63" s="47" t="s">
        <v>252</v>
      </c>
      <c r="D63" s="1" t="s">
        <v>5</v>
      </c>
      <c r="E63" s="1" t="s">
        <v>8</v>
      </c>
      <c r="F63" s="1" t="s">
        <v>12</v>
      </c>
      <c r="G63" s="1" t="s">
        <v>49</v>
      </c>
      <c r="H63" s="1" t="s">
        <v>14</v>
      </c>
      <c r="I63" s="1">
        <v>4</v>
      </c>
      <c r="J63" s="1">
        <v>8</v>
      </c>
      <c r="K63" s="25">
        <v>0</v>
      </c>
      <c r="L63" s="25">
        <v>0</v>
      </c>
      <c r="M63" s="25">
        <v>96750826</v>
      </c>
      <c r="N63" s="25">
        <v>31435769</v>
      </c>
    </row>
    <row r="64" spans="2:14">
      <c r="B64" s="7" t="s">
        <v>117</v>
      </c>
      <c r="C64" s="47" t="s">
        <v>251</v>
      </c>
      <c r="D64" s="1" t="s">
        <v>5</v>
      </c>
      <c r="E64" s="1" t="s">
        <v>17</v>
      </c>
      <c r="F64" s="26" t="s">
        <v>16</v>
      </c>
      <c r="G64" s="1" t="s">
        <v>47</v>
      </c>
      <c r="H64" s="1" t="s">
        <v>14</v>
      </c>
      <c r="I64" s="1">
        <v>5</v>
      </c>
      <c r="J64" s="1">
        <v>10</v>
      </c>
      <c r="K64" s="25">
        <v>10000000</v>
      </c>
      <c r="L64" s="25">
        <v>89686683</v>
      </c>
      <c r="M64" s="25">
        <v>62448793</v>
      </c>
      <c r="N64" s="25">
        <v>26812600</v>
      </c>
    </row>
    <row r="65" spans="2:14">
      <c r="B65" s="7" t="s">
        <v>103</v>
      </c>
      <c r="C65" s="47" t="s">
        <v>250</v>
      </c>
      <c r="D65" s="1" t="s">
        <v>5</v>
      </c>
      <c r="E65" s="1" t="s">
        <v>21</v>
      </c>
      <c r="F65" s="26" t="s">
        <v>16</v>
      </c>
      <c r="G65" s="1" t="s">
        <v>50</v>
      </c>
      <c r="H65" s="1" t="s">
        <v>14</v>
      </c>
      <c r="I65" s="1">
        <v>3</v>
      </c>
      <c r="J65" s="1">
        <v>10</v>
      </c>
      <c r="K65" s="25">
        <v>30000000</v>
      </c>
      <c r="L65" s="25">
        <v>32890743</v>
      </c>
      <c r="M65" s="25">
        <v>0</v>
      </c>
      <c r="N65" s="25">
        <v>39864620</v>
      </c>
    </row>
    <row r="66" spans="2:14">
      <c r="B66" s="7" t="s">
        <v>143</v>
      </c>
      <c r="C66" s="47" t="s">
        <v>249</v>
      </c>
      <c r="D66" s="1" t="s">
        <v>5</v>
      </c>
      <c r="E66" s="1" t="s">
        <v>17</v>
      </c>
      <c r="F66" s="26" t="s">
        <v>16</v>
      </c>
      <c r="G66" s="1" t="s">
        <v>47</v>
      </c>
      <c r="H66" s="1" t="s">
        <v>14</v>
      </c>
      <c r="I66" s="1">
        <v>3</v>
      </c>
      <c r="J66" s="1">
        <v>10</v>
      </c>
      <c r="K66" s="25">
        <v>10000000</v>
      </c>
      <c r="L66" s="25">
        <v>32370896</v>
      </c>
      <c r="M66" s="25">
        <v>96066942</v>
      </c>
      <c r="N66" s="25">
        <v>3767736</v>
      </c>
    </row>
    <row r="67" spans="2:14">
      <c r="B67" s="7" t="s">
        <v>152</v>
      </c>
      <c r="C67" s="47" t="s">
        <v>248</v>
      </c>
      <c r="D67" s="1" t="s">
        <v>5</v>
      </c>
      <c r="E67" s="1" t="s">
        <v>17</v>
      </c>
      <c r="F67" s="1" t="s">
        <v>20</v>
      </c>
      <c r="G67" s="3" t="s">
        <v>48</v>
      </c>
      <c r="H67" s="1" t="s">
        <v>14</v>
      </c>
      <c r="I67" s="1">
        <v>5</v>
      </c>
      <c r="J67" s="1">
        <v>5</v>
      </c>
      <c r="K67" s="25">
        <v>0</v>
      </c>
      <c r="L67" s="25">
        <v>0</v>
      </c>
      <c r="M67" s="25">
        <v>24514428</v>
      </c>
      <c r="N67" s="25">
        <v>27890231</v>
      </c>
    </row>
    <row r="68" spans="2:14">
      <c r="B68" s="7" t="s">
        <v>144</v>
      </c>
      <c r="C68" s="47" t="s">
        <v>247</v>
      </c>
      <c r="D68" s="1" t="s">
        <v>5</v>
      </c>
      <c r="E68" s="1" t="s">
        <v>21</v>
      </c>
      <c r="F68" s="26" t="s">
        <v>16</v>
      </c>
      <c r="G68" s="1" t="s">
        <v>47</v>
      </c>
      <c r="H68" s="1" t="s">
        <v>18</v>
      </c>
      <c r="I68" s="1">
        <v>7</v>
      </c>
      <c r="J68" s="1">
        <v>7</v>
      </c>
      <c r="K68" s="25">
        <v>10000000</v>
      </c>
      <c r="L68" s="25">
        <v>31953589</v>
      </c>
      <c r="M68" s="25">
        <v>40068224</v>
      </c>
      <c r="N68" s="25">
        <v>80951038</v>
      </c>
    </row>
    <row r="69" spans="2:14">
      <c r="B69" s="7" t="s">
        <v>132</v>
      </c>
      <c r="C69" s="47" t="s">
        <v>246</v>
      </c>
      <c r="D69" s="1" t="s">
        <v>5</v>
      </c>
      <c r="E69" s="1" t="s">
        <v>21</v>
      </c>
      <c r="F69" s="26" t="s">
        <v>16</v>
      </c>
      <c r="G69" s="1" t="s">
        <v>47</v>
      </c>
      <c r="H69" s="1" t="s">
        <v>14</v>
      </c>
      <c r="I69" s="1">
        <v>7</v>
      </c>
      <c r="J69" s="1">
        <v>5</v>
      </c>
      <c r="K69" s="25">
        <v>50000000</v>
      </c>
      <c r="L69" s="25">
        <v>78205651</v>
      </c>
      <c r="M69" s="25">
        <v>62381180</v>
      </c>
      <c r="N69" s="25">
        <v>6508585</v>
      </c>
    </row>
    <row r="70" spans="2:14">
      <c r="B70" s="7" t="s">
        <v>73</v>
      </c>
      <c r="C70" s="47" t="s">
        <v>245</v>
      </c>
      <c r="D70" s="1" t="s">
        <v>5</v>
      </c>
      <c r="E70" s="1" t="s">
        <v>13</v>
      </c>
      <c r="F70" s="1" t="s">
        <v>20</v>
      </c>
      <c r="G70" s="3" t="s">
        <v>51</v>
      </c>
      <c r="H70" s="1" t="s">
        <v>14</v>
      </c>
      <c r="I70" s="1">
        <v>5</v>
      </c>
      <c r="J70" s="1">
        <v>4</v>
      </c>
      <c r="K70" s="25">
        <v>0</v>
      </c>
      <c r="L70" s="25">
        <v>0</v>
      </c>
      <c r="M70" s="25">
        <v>34584522</v>
      </c>
      <c r="N70" s="25">
        <v>0</v>
      </c>
    </row>
    <row r="71" spans="2:14">
      <c r="B71" s="7" t="s">
        <v>101</v>
      </c>
      <c r="C71" s="47" t="s">
        <v>244</v>
      </c>
      <c r="D71" s="3" t="s">
        <v>3</v>
      </c>
      <c r="E71" s="1" t="s">
        <v>21</v>
      </c>
      <c r="F71" s="1" t="s">
        <v>12</v>
      </c>
      <c r="G71" s="1" t="s">
        <v>46</v>
      </c>
      <c r="H71" s="1" t="s">
        <v>14</v>
      </c>
      <c r="I71" s="1">
        <v>7</v>
      </c>
      <c r="J71" s="1">
        <v>7</v>
      </c>
      <c r="K71" s="25">
        <v>0</v>
      </c>
      <c r="L71" s="25">
        <v>0</v>
      </c>
      <c r="M71" s="25">
        <v>76942676</v>
      </c>
      <c r="N71" s="25">
        <v>74216691</v>
      </c>
    </row>
    <row r="72" spans="2:14">
      <c r="B72" s="7" t="s">
        <v>134</v>
      </c>
      <c r="C72" s="47" t="s">
        <v>243</v>
      </c>
      <c r="D72" s="1" t="s">
        <v>11</v>
      </c>
      <c r="E72" s="1" t="s">
        <v>17</v>
      </c>
      <c r="F72" s="26" t="s">
        <v>16</v>
      </c>
      <c r="G72" s="1" t="s">
        <v>50</v>
      </c>
      <c r="H72" s="1" t="s">
        <v>18</v>
      </c>
      <c r="I72" s="1">
        <v>8</v>
      </c>
      <c r="J72" s="1">
        <v>9</v>
      </c>
      <c r="K72" s="25">
        <v>5000000</v>
      </c>
      <c r="L72" s="25">
        <v>70270294</v>
      </c>
      <c r="M72" s="25">
        <v>19588762</v>
      </c>
      <c r="N72" s="25">
        <v>78634577</v>
      </c>
    </row>
    <row r="73" spans="2:14">
      <c r="B73" s="7" t="s">
        <v>125</v>
      </c>
      <c r="C73" s="47" t="s">
        <v>242</v>
      </c>
      <c r="D73" s="1" t="s">
        <v>5</v>
      </c>
      <c r="E73" s="1" t="s">
        <v>13</v>
      </c>
      <c r="F73" s="1" t="s">
        <v>20</v>
      </c>
      <c r="G73" s="3" t="s">
        <v>51</v>
      </c>
      <c r="H73" s="1" t="s">
        <v>14</v>
      </c>
      <c r="I73" s="1">
        <v>3</v>
      </c>
      <c r="J73" s="1">
        <v>5</v>
      </c>
      <c r="K73" s="25">
        <v>0</v>
      </c>
      <c r="L73" s="25">
        <v>0</v>
      </c>
      <c r="M73" s="25">
        <v>85955846</v>
      </c>
      <c r="N73" s="25">
        <v>25891596</v>
      </c>
    </row>
    <row r="74" spans="2:14">
      <c r="B74" s="7" t="s">
        <v>95</v>
      </c>
      <c r="C74" s="47" t="s">
        <v>241</v>
      </c>
      <c r="D74" s="1" t="s">
        <v>5</v>
      </c>
      <c r="E74" s="1" t="s">
        <v>13</v>
      </c>
      <c r="F74" s="26" t="s">
        <v>16</v>
      </c>
      <c r="G74" s="1" t="s">
        <v>50</v>
      </c>
      <c r="H74" s="1" t="s">
        <v>18</v>
      </c>
      <c r="I74" s="1">
        <v>8</v>
      </c>
      <c r="J74" s="1">
        <v>10</v>
      </c>
      <c r="K74" s="25">
        <v>20000000</v>
      </c>
      <c r="L74" s="25">
        <v>62745331</v>
      </c>
      <c r="M74" s="25">
        <v>39843357</v>
      </c>
      <c r="N74" s="25">
        <v>64840967</v>
      </c>
    </row>
    <row r="75" spans="2:14">
      <c r="B75" s="7" t="s">
        <v>135</v>
      </c>
      <c r="C75" s="47" t="s">
        <v>240</v>
      </c>
      <c r="D75" s="1" t="s">
        <v>5</v>
      </c>
      <c r="E75" s="1" t="s">
        <v>21</v>
      </c>
      <c r="F75" s="1" t="s">
        <v>20</v>
      </c>
      <c r="G75" s="3" t="s">
        <v>48</v>
      </c>
      <c r="H75" s="1" t="s">
        <v>14</v>
      </c>
      <c r="I75" s="1">
        <v>5</v>
      </c>
      <c r="J75" s="1">
        <v>7</v>
      </c>
      <c r="K75" s="25">
        <v>0</v>
      </c>
      <c r="L75" s="25">
        <v>0</v>
      </c>
      <c r="M75" s="25">
        <v>82583322</v>
      </c>
      <c r="N75" s="25">
        <v>809058</v>
      </c>
    </row>
    <row r="76" spans="2:14">
      <c r="B76" s="7" t="s">
        <v>76</v>
      </c>
      <c r="C76" s="47" t="s">
        <v>239</v>
      </c>
      <c r="D76" s="1" t="s">
        <v>5</v>
      </c>
      <c r="E76" s="1" t="s">
        <v>21</v>
      </c>
      <c r="F76" s="26" t="s">
        <v>16</v>
      </c>
      <c r="G76" s="1" t="s">
        <v>50</v>
      </c>
      <c r="H76" s="1" t="s">
        <v>18</v>
      </c>
      <c r="I76" s="1">
        <v>6</v>
      </c>
      <c r="J76" s="1">
        <v>6</v>
      </c>
      <c r="K76" s="25">
        <v>10000000</v>
      </c>
      <c r="L76" s="25">
        <v>59890317</v>
      </c>
      <c r="M76" s="25">
        <v>42451842</v>
      </c>
      <c r="N76" s="25">
        <v>0</v>
      </c>
    </row>
    <row r="77" spans="2:14">
      <c r="B77" s="7" t="s">
        <v>156</v>
      </c>
      <c r="C77" s="47" t="s">
        <v>238</v>
      </c>
      <c r="D77" s="1" t="s">
        <v>5</v>
      </c>
      <c r="E77" s="1" t="s">
        <v>13</v>
      </c>
      <c r="F77" s="26" t="s">
        <v>16</v>
      </c>
      <c r="G77" s="1" t="s">
        <v>47</v>
      </c>
      <c r="H77" s="1" t="s">
        <v>14</v>
      </c>
      <c r="I77" s="1">
        <v>3</v>
      </c>
      <c r="J77" s="1">
        <v>6</v>
      </c>
      <c r="K77" s="25">
        <v>10000000</v>
      </c>
      <c r="L77" s="25">
        <v>97449662</v>
      </c>
      <c r="M77" s="25">
        <v>49624160</v>
      </c>
      <c r="N77" s="25">
        <v>17854677</v>
      </c>
    </row>
    <row r="78" spans="2:14">
      <c r="B78" s="7" t="s">
        <v>153</v>
      </c>
      <c r="C78" s="47" t="s">
        <v>237</v>
      </c>
      <c r="D78" s="1" t="s">
        <v>5</v>
      </c>
      <c r="E78" s="1" t="s">
        <v>10</v>
      </c>
      <c r="F78" s="1" t="s">
        <v>20</v>
      </c>
      <c r="G78" s="3" t="s">
        <v>48</v>
      </c>
      <c r="H78" s="1" t="s">
        <v>14</v>
      </c>
      <c r="I78" s="1">
        <v>8</v>
      </c>
      <c r="J78" s="1">
        <v>10</v>
      </c>
      <c r="K78" s="25">
        <v>0</v>
      </c>
      <c r="L78" s="25">
        <v>0</v>
      </c>
      <c r="M78" s="25">
        <v>44422091</v>
      </c>
      <c r="N78" s="25">
        <v>8898260</v>
      </c>
    </row>
    <row r="79" spans="2:14">
      <c r="B79" s="7" t="s">
        <v>113</v>
      </c>
      <c r="C79" s="47" t="s">
        <v>236</v>
      </c>
      <c r="D79" s="3" t="s">
        <v>2</v>
      </c>
      <c r="E79" s="1" t="s">
        <v>21</v>
      </c>
      <c r="F79" s="1" t="s">
        <v>20</v>
      </c>
      <c r="G79" s="3" t="s">
        <v>51</v>
      </c>
      <c r="H79" s="1" t="s">
        <v>14</v>
      </c>
      <c r="I79" s="1">
        <v>5</v>
      </c>
      <c r="J79" s="1">
        <v>7</v>
      </c>
      <c r="K79" s="25">
        <v>0</v>
      </c>
      <c r="L79" s="25">
        <v>0</v>
      </c>
      <c r="M79" s="25">
        <v>0</v>
      </c>
      <c r="N79" s="25">
        <v>63436099</v>
      </c>
    </row>
    <row r="80" spans="2:14">
      <c r="B80" s="7" t="s">
        <v>62</v>
      </c>
      <c r="C80" s="47" t="s">
        <v>235</v>
      </c>
      <c r="D80" s="1" t="s">
        <v>5</v>
      </c>
      <c r="E80" s="1" t="s">
        <v>21</v>
      </c>
      <c r="F80" s="26" t="s">
        <v>16</v>
      </c>
      <c r="G80" s="1" t="s">
        <v>47</v>
      </c>
      <c r="H80" s="1" t="s">
        <v>18</v>
      </c>
      <c r="I80" s="1">
        <v>8</v>
      </c>
      <c r="J80" s="1">
        <v>9</v>
      </c>
      <c r="K80" s="25">
        <v>10000000</v>
      </c>
      <c r="L80" s="25">
        <v>99989764</v>
      </c>
      <c r="M80" s="25">
        <v>8030175</v>
      </c>
      <c r="N80" s="25">
        <v>37676206</v>
      </c>
    </row>
    <row r="81" spans="2:14">
      <c r="B81" s="7" t="s">
        <v>118</v>
      </c>
      <c r="C81" s="47" t="s">
        <v>234</v>
      </c>
      <c r="D81" s="1" t="s">
        <v>5</v>
      </c>
      <c r="E81" s="1" t="s">
        <v>21</v>
      </c>
      <c r="F81" s="1" t="s">
        <v>20</v>
      </c>
      <c r="G81" s="3" t="s">
        <v>51</v>
      </c>
      <c r="H81" s="1" t="s">
        <v>18</v>
      </c>
      <c r="I81" s="1">
        <v>4</v>
      </c>
      <c r="J81" s="1">
        <v>5</v>
      </c>
      <c r="K81" s="25">
        <v>0</v>
      </c>
      <c r="L81" s="25">
        <v>0</v>
      </c>
      <c r="M81" s="25">
        <v>12862402</v>
      </c>
      <c r="N81" s="25">
        <v>68922404</v>
      </c>
    </row>
    <row r="82" spans="2:14">
      <c r="B82" s="7" t="s">
        <v>91</v>
      </c>
      <c r="C82" s="47" t="s">
        <v>233</v>
      </c>
      <c r="D82" s="1" t="s">
        <v>5</v>
      </c>
      <c r="E82" s="1" t="s">
        <v>17</v>
      </c>
      <c r="F82" s="1" t="s">
        <v>20</v>
      </c>
      <c r="G82" s="3" t="s">
        <v>51</v>
      </c>
      <c r="H82" s="1" t="s">
        <v>18</v>
      </c>
      <c r="I82" s="1">
        <v>9</v>
      </c>
      <c r="J82" s="1">
        <v>9</v>
      </c>
      <c r="K82" s="25">
        <v>0</v>
      </c>
      <c r="L82" s="25">
        <v>0</v>
      </c>
      <c r="M82" s="25">
        <v>46914257</v>
      </c>
      <c r="N82" s="25">
        <v>43734508</v>
      </c>
    </row>
    <row r="83" spans="2:14">
      <c r="B83" s="7" t="s">
        <v>77</v>
      </c>
      <c r="C83" s="47" t="s">
        <v>232</v>
      </c>
      <c r="D83" s="2" t="s">
        <v>0</v>
      </c>
      <c r="E83" s="1" t="s">
        <v>8</v>
      </c>
      <c r="F83" s="1" t="s">
        <v>12</v>
      </c>
      <c r="G83" s="1" t="s">
        <v>49</v>
      </c>
      <c r="H83" s="1" t="s">
        <v>14</v>
      </c>
      <c r="I83" s="1">
        <v>6</v>
      </c>
      <c r="J83" s="1">
        <v>10</v>
      </c>
      <c r="K83" s="10">
        <v>0</v>
      </c>
      <c r="L83" s="25">
        <v>0</v>
      </c>
      <c r="M83" s="25">
        <v>95212463</v>
      </c>
      <c r="N83" s="25">
        <v>0</v>
      </c>
    </row>
    <row r="84" spans="2:14">
      <c r="B84" s="7" t="s">
        <v>126</v>
      </c>
      <c r="C84" s="47" t="s">
        <v>231</v>
      </c>
      <c r="D84" s="3" t="s">
        <v>7</v>
      </c>
      <c r="E84" s="1" t="s">
        <v>21</v>
      </c>
      <c r="F84" s="26" t="s">
        <v>16</v>
      </c>
      <c r="G84" s="1" t="s">
        <v>47</v>
      </c>
      <c r="H84" s="1" t="s">
        <v>14</v>
      </c>
      <c r="I84" s="1">
        <v>3</v>
      </c>
      <c r="J84" s="1">
        <v>9</v>
      </c>
      <c r="K84" s="25">
        <v>5000000</v>
      </c>
      <c r="L84" s="25">
        <v>32915397</v>
      </c>
      <c r="M84" s="25">
        <v>74493461</v>
      </c>
      <c r="N84" s="25">
        <v>151779</v>
      </c>
    </row>
    <row r="85" spans="2:14">
      <c r="B85" s="7" t="s">
        <v>75</v>
      </c>
      <c r="C85" s="47" t="s">
        <v>230</v>
      </c>
      <c r="D85" s="1" t="s">
        <v>5</v>
      </c>
      <c r="E85" s="1" t="s">
        <v>17</v>
      </c>
      <c r="F85" s="1" t="s">
        <v>20</v>
      </c>
      <c r="G85" s="3" t="s">
        <v>51</v>
      </c>
      <c r="H85" s="1" t="s">
        <v>14</v>
      </c>
      <c r="I85" s="1">
        <v>3</v>
      </c>
      <c r="J85" s="1">
        <v>7</v>
      </c>
      <c r="K85" s="25">
        <v>0</v>
      </c>
      <c r="L85" s="25">
        <v>0</v>
      </c>
      <c r="M85" s="25">
        <v>43223505</v>
      </c>
      <c r="N85" s="25">
        <v>0</v>
      </c>
    </row>
    <row r="86" spans="2:14">
      <c r="B86" s="7" t="s">
        <v>119</v>
      </c>
      <c r="C86" s="47" t="s">
        <v>229</v>
      </c>
      <c r="D86" s="1" t="s">
        <v>5</v>
      </c>
      <c r="E86" s="1" t="s">
        <v>21</v>
      </c>
      <c r="F86" s="1" t="s">
        <v>20</v>
      </c>
      <c r="G86" s="3" t="s">
        <v>51</v>
      </c>
      <c r="H86" s="1" t="s">
        <v>14</v>
      </c>
      <c r="I86" s="1">
        <v>7</v>
      </c>
      <c r="J86" s="1">
        <v>10</v>
      </c>
      <c r="K86" s="25">
        <v>0</v>
      </c>
      <c r="L86" s="25">
        <v>0</v>
      </c>
      <c r="M86" s="25">
        <v>14141858</v>
      </c>
      <c r="N86" s="25">
        <v>87162317</v>
      </c>
    </row>
    <row r="87" spans="2:14">
      <c r="B87" s="7" t="s">
        <v>79</v>
      </c>
      <c r="C87" s="47" t="s">
        <v>228</v>
      </c>
      <c r="D87" s="1" t="s">
        <v>5</v>
      </c>
      <c r="E87" s="1" t="s">
        <v>21</v>
      </c>
      <c r="F87" s="1" t="s">
        <v>20</v>
      </c>
      <c r="G87" s="3" t="s">
        <v>51</v>
      </c>
      <c r="H87" s="1" t="s">
        <v>14</v>
      </c>
      <c r="I87" s="1">
        <v>3</v>
      </c>
      <c r="J87" s="1">
        <v>7</v>
      </c>
      <c r="K87" s="25">
        <v>0</v>
      </c>
      <c r="L87" s="25">
        <v>0</v>
      </c>
      <c r="M87" s="25">
        <v>29525162</v>
      </c>
      <c r="N87" s="25">
        <v>0</v>
      </c>
    </row>
    <row r="88" spans="2:14">
      <c r="B88" s="7" t="s">
        <v>58</v>
      </c>
      <c r="C88" s="47" t="s">
        <v>227</v>
      </c>
      <c r="D88" s="1" t="s">
        <v>5</v>
      </c>
      <c r="E88" s="1" t="s">
        <v>21</v>
      </c>
      <c r="F88" s="1" t="s">
        <v>20</v>
      </c>
      <c r="G88" s="3" t="s">
        <v>48</v>
      </c>
      <c r="H88" s="1" t="s">
        <v>18</v>
      </c>
      <c r="I88" s="1">
        <v>7</v>
      </c>
      <c r="J88" s="1">
        <v>4</v>
      </c>
      <c r="K88" s="25">
        <v>0</v>
      </c>
      <c r="L88" s="25">
        <v>0</v>
      </c>
      <c r="M88" s="25">
        <v>29366791</v>
      </c>
      <c r="N88" s="25">
        <v>89805774</v>
      </c>
    </row>
    <row r="89" spans="2:14">
      <c r="B89" s="7" t="s">
        <v>141</v>
      </c>
      <c r="C89" s="47" t="s">
        <v>226</v>
      </c>
      <c r="D89" s="1" t="s">
        <v>5</v>
      </c>
      <c r="E89" s="1" t="s">
        <v>21</v>
      </c>
      <c r="F89" s="1" t="s">
        <v>20</v>
      </c>
      <c r="G89" s="3" t="s">
        <v>51</v>
      </c>
      <c r="H89" s="1" t="s">
        <v>18</v>
      </c>
      <c r="I89" s="1">
        <v>9</v>
      </c>
      <c r="J89" s="1">
        <v>5</v>
      </c>
      <c r="K89" s="25">
        <v>0</v>
      </c>
      <c r="L89" s="25">
        <v>0</v>
      </c>
      <c r="M89" s="25">
        <v>73195518</v>
      </c>
      <c r="N89" s="25">
        <v>10695678</v>
      </c>
    </row>
    <row r="90" spans="2:14">
      <c r="B90" s="7" t="s">
        <v>154</v>
      </c>
      <c r="C90" s="47" t="s">
        <v>225</v>
      </c>
      <c r="D90" s="1" t="s">
        <v>5</v>
      </c>
      <c r="E90" s="1" t="s">
        <v>21</v>
      </c>
      <c r="F90" s="1" t="s">
        <v>20</v>
      </c>
      <c r="G90" s="3" t="s">
        <v>51</v>
      </c>
      <c r="H90" s="1" t="s">
        <v>14</v>
      </c>
      <c r="I90" s="1">
        <v>3</v>
      </c>
      <c r="J90" s="1">
        <v>6</v>
      </c>
      <c r="K90" s="25">
        <v>0</v>
      </c>
      <c r="L90" s="25">
        <v>0</v>
      </c>
      <c r="M90" s="25">
        <v>1432950</v>
      </c>
      <c r="N90" s="25">
        <v>29672451</v>
      </c>
    </row>
    <row r="91" spans="2:14">
      <c r="B91" s="7" t="s">
        <v>114</v>
      </c>
      <c r="C91" s="47" t="s">
        <v>224</v>
      </c>
      <c r="D91" s="1" t="s">
        <v>5</v>
      </c>
      <c r="E91" s="1" t="s">
        <v>21</v>
      </c>
      <c r="F91" s="26" t="s">
        <v>16</v>
      </c>
      <c r="G91" s="1" t="s">
        <v>47</v>
      </c>
      <c r="H91" s="1" t="s">
        <v>18</v>
      </c>
      <c r="I91" s="1">
        <v>8</v>
      </c>
      <c r="J91" s="1">
        <v>7</v>
      </c>
      <c r="K91" s="10">
        <v>1000000</v>
      </c>
      <c r="L91" s="25">
        <v>77159264</v>
      </c>
      <c r="M91" s="25">
        <v>0</v>
      </c>
      <c r="N91" s="25">
        <v>97234303</v>
      </c>
    </row>
    <row r="92" spans="2:14">
      <c r="B92" s="7" t="s">
        <v>87</v>
      </c>
      <c r="C92" s="47" t="s">
        <v>223</v>
      </c>
      <c r="D92" s="3" t="s">
        <v>7</v>
      </c>
      <c r="E92" s="1" t="s">
        <v>21</v>
      </c>
      <c r="F92" s="1" t="s">
        <v>16</v>
      </c>
      <c r="G92" s="1" t="s">
        <v>47</v>
      </c>
      <c r="H92" s="1" t="s">
        <v>14</v>
      </c>
      <c r="I92" s="1">
        <v>7</v>
      </c>
      <c r="J92" s="1">
        <v>10</v>
      </c>
      <c r="K92" s="25">
        <v>100000000</v>
      </c>
      <c r="L92" s="25">
        <v>12451199</v>
      </c>
      <c r="M92" s="25">
        <v>74231711</v>
      </c>
      <c r="N92" s="25">
        <v>42951226</v>
      </c>
    </row>
    <row r="93" spans="2:14">
      <c r="B93" s="7" t="s">
        <v>64</v>
      </c>
      <c r="C93" s="47" t="s">
        <v>222</v>
      </c>
      <c r="D93" s="1" t="s">
        <v>5</v>
      </c>
      <c r="E93" s="1" t="s">
        <v>10</v>
      </c>
      <c r="F93" s="26" t="s">
        <v>16</v>
      </c>
      <c r="G93" s="1" t="s">
        <v>47</v>
      </c>
      <c r="H93" s="1" t="s">
        <v>18</v>
      </c>
      <c r="I93" s="1">
        <v>3</v>
      </c>
      <c r="J93" s="1">
        <v>9</v>
      </c>
      <c r="K93" s="25">
        <v>90000000</v>
      </c>
      <c r="L93" s="25">
        <v>13287929</v>
      </c>
      <c r="M93" s="25">
        <v>27090183</v>
      </c>
      <c r="N93" s="25">
        <v>79518711</v>
      </c>
    </row>
    <row r="94" spans="2:14">
      <c r="B94" s="7" t="s">
        <v>128</v>
      </c>
      <c r="C94" s="47" t="s">
        <v>221</v>
      </c>
      <c r="D94" s="3" t="s">
        <v>7</v>
      </c>
      <c r="E94" s="1" t="s">
        <v>8</v>
      </c>
      <c r="F94" s="1" t="s">
        <v>12</v>
      </c>
      <c r="G94" s="1" t="s">
        <v>49</v>
      </c>
      <c r="H94" s="1" t="s">
        <v>14</v>
      </c>
      <c r="I94" s="1">
        <v>6</v>
      </c>
      <c r="J94" s="1">
        <v>5</v>
      </c>
      <c r="K94" s="10">
        <v>0</v>
      </c>
      <c r="L94" s="25">
        <v>0</v>
      </c>
      <c r="M94" s="25">
        <v>20898506</v>
      </c>
      <c r="N94" s="25">
        <v>24525645</v>
      </c>
    </row>
    <row r="95" spans="2:14">
      <c r="B95" s="7" t="s">
        <v>130</v>
      </c>
      <c r="C95" s="47" t="s">
        <v>220</v>
      </c>
      <c r="D95" s="1" t="s">
        <v>5</v>
      </c>
      <c r="E95" s="1" t="s">
        <v>21</v>
      </c>
      <c r="F95" s="26" t="s">
        <v>16</v>
      </c>
      <c r="G95" s="1" t="s">
        <v>47</v>
      </c>
      <c r="H95" s="1" t="s">
        <v>14</v>
      </c>
      <c r="I95" s="1">
        <v>8</v>
      </c>
      <c r="J95" s="1">
        <v>7</v>
      </c>
      <c r="K95" s="25">
        <v>5000000</v>
      </c>
      <c r="L95" s="25">
        <v>37959268</v>
      </c>
      <c r="M95" s="25">
        <v>69132389</v>
      </c>
      <c r="N95" s="25">
        <v>99564796</v>
      </c>
    </row>
    <row r="96" spans="2:14">
      <c r="B96" s="7" t="s">
        <v>121</v>
      </c>
      <c r="C96" s="47" t="s">
        <v>219</v>
      </c>
      <c r="D96" s="1" t="s">
        <v>5</v>
      </c>
      <c r="E96" s="1" t="s">
        <v>21</v>
      </c>
      <c r="F96" s="1" t="s">
        <v>20</v>
      </c>
      <c r="G96" s="3" t="s">
        <v>51</v>
      </c>
      <c r="H96" s="1" t="s">
        <v>18</v>
      </c>
      <c r="I96" s="1">
        <v>3</v>
      </c>
      <c r="J96" s="1">
        <v>6</v>
      </c>
      <c r="K96" s="25">
        <v>0</v>
      </c>
      <c r="L96" s="25">
        <v>0</v>
      </c>
      <c r="M96" s="25">
        <v>26450622</v>
      </c>
      <c r="N96" s="25">
        <v>4227264</v>
      </c>
    </row>
    <row r="97" spans="2:14">
      <c r="B97" s="7" t="s">
        <v>109</v>
      </c>
      <c r="C97" s="47" t="s">
        <v>218</v>
      </c>
      <c r="D97" s="3" t="s">
        <v>4</v>
      </c>
      <c r="E97" s="1" t="s">
        <v>21</v>
      </c>
      <c r="F97" s="1" t="s">
        <v>20</v>
      </c>
      <c r="G97" s="3" t="s">
        <v>51</v>
      </c>
      <c r="H97" s="1" t="s">
        <v>18</v>
      </c>
      <c r="I97" s="1">
        <v>6</v>
      </c>
      <c r="J97" s="1">
        <v>5</v>
      </c>
      <c r="K97" s="25">
        <v>0</v>
      </c>
      <c r="L97" s="25">
        <v>0</v>
      </c>
      <c r="M97" s="25">
        <v>0</v>
      </c>
      <c r="N97" s="25">
        <v>54376640</v>
      </c>
    </row>
    <row r="98" spans="2:14">
      <c r="B98" s="7" t="s">
        <v>59</v>
      </c>
      <c r="C98" s="47" t="s">
        <v>217</v>
      </c>
      <c r="D98" s="1" t="s">
        <v>5</v>
      </c>
      <c r="E98" s="1" t="s">
        <v>21</v>
      </c>
      <c r="F98" s="26" t="s">
        <v>16</v>
      </c>
      <c r="G98" s="1" t="s">
        <v>50</v>
      </c>
      <c r="H98" s="1" t="s">
        <v>14</v>
      </c>
      <c r="I98" s="1">
        <v>7</v>
      </c>
      <c r="J98" s="1">
        <v>9</v>
      </c>
      <c r="K98" s="25">
        <v>90000000</v>
      </c>
      <c r="L98" s="25">
        <v>29991873</v>
      </c>
      <c r="M98" s="25">
        <v>39252741</v>
      </c>
      <c r="N98" s="25">
        <v>15542722</v>
      </c>
    </row>
    <row r="99" spans="2:14">
      <c r="B99" s="7" t="s">
        <v>129</v>
      </c>
      <c r="C99" s="47" t="s">
        <v>216</v>
      </c>
      <c r="D99" s="1" t="s">
        <v>5</v>
      </c>
      <c r="E99" s="1" t="s">
        <v>21</v>
      </c>
      <c r="F99" s="26" t="s">
        <v>16</v>
      </c>
      <c r="G99" s="1" t="s">
        <v>50</v>
      </c>
      <c r="H99" s="1" t="s">
        <v>14</v>
      </c>
      <c r="I99" s="1">
        <v>6</v>
      </c>
      <c r="J99" s="1">
        <v>10</v>
      </c>
      <c r="K99" s="25">
        <v>10000000</v>
      </c>
      <c r="L99" s="25">
        <v>7303129</v>
      </c>
      <c r="M99" s="25">
        <v>3765621</v>
      </c>
      <c r="N99" s="25">
        <v>18125151</v>
      </c>
    </row>
    <row r="100" spans="2:14">
      <c r="B100" s="7" t="s">
        <v>115</v>
      </c>
      <c r="C100" s="47" t="s">
        <v>215</v>
      </c>
      <c r="D100" s="3" t="s">
        <v>11</v>
      </c>
      <c r="E100" s="1" t="s">
        <v>21</v>
      </c>
      <c r="F100" s="26" t="s">
        <v>16</v>
      </c>
      <c r="G100" s="1" t="s">
        <v>50</v>
      </c>
      <c r="H100" s="1" t="s">
        <v>14</v>
      </c>
      <c r="I100" s="1">
        <v>3</v>
      </c>
      <c r="J100" s="1">
        <v>9</v>
      </c>
      <c r="K100" s="25">
        <v>30000000</v>
      </c>
      <c r="L100" s="25">
        <v>44457754</v>
      </c>
      <c r="M100" s="25">
        <v>0</v>
      </c>
      <c r="N100" s="25">
        <v>62249765</v>
      </c>
    </row>
    <row r="101" spans="2:14">
      <c r="B101" s="7" t="s">
        <v>104</v>
      </c>
      <c r="C101" s="47" t="s">
        <v>214</v>
      </c>
      <c r="D101" s="1" t="s">
        <v>5</v>
      </c>
      <c r="E101" s="1" t="s">
        <v>21</v>
      </c>
      <c r="F101" s="26" t="s">
        <v>16</v>
      </c>
      <c r="G101" s="1" t="s">
        <v>47</v>
      </c>
      <c r="H101" s="1" t="s">
        <v>14</v>
      </c>
      <c r="I101" s="1">
        <v>4</v>
      </c>
      <c r="J101" s="1">
        <v>10</v>
      </c>
      <c r="K101" s="25">
        <v>10000000</v>
      </c>
      <c r="L101" s="25">
        <v>54467236</v>
      </c>
      <c r="M101" s="25">
        <v>0</v>
      </c>
      <c r="N101" s="25">
        <v>1234692</v>
      </c>
    </row>
    <row r="102" spans="2:14">
      <c r="B102" s="7" t="s">
        <v>110</v>
      </c>
      <c r="C102" s="47" t="s">
        <v>213</v>
      </c>
      <c r="D102" s="1" t="s">
        <v>5</v>
      </c>
      <c r="E102" s="1" t="s">
        <v>21</v>
      </c>
      <c r="F102" s="26" t="s">
        <v>16</v>
      </c>
      <c r="G102" s="1" t="s">
        <v>50</v>
      </c>
      <c r="H102" s="1" t="s">
        <v>14</v>
      </c>
      <c r="I102" s="1">
        <v>4</v>
      </c>
      <c r="J102" s="1">
        <v>10</v>
      </c>
      <c r="K102" s="25">
        <v>10000000</v>
      </c>
      <c r="L102" s="25">
        <v>17991607</v>
      </c>
      <c r="M102" s="25">
        <v>0</v>
      </c>
      <c r="N102" s="25">
        <v>174626</v>
      </c>
    </row>
    <row r="103" spans="2:14">
      <c r="B103" s="7" t="s">
        <v>97</v>
      </c>
      <c r="C103" s="47" t="s">
        <v>212</v>
      </c>
      <c r="D103" s="1" t="s">
        <v>5</v>
      </c>
      <c r="E103" s="1" t="s">
        <v>21</v>
      </c>
      <c r="F103" s="1" t="s">
        <v>20</v>
      </c>
      <c r="G103" s="3" t="s">
        <v>48</v>
      </c>
      <c r="H103" s="1" t="s">
        <v>14</v>
      </c>
      <c r="I103" s="1">
        <v>5</v>
      </c>
      <c r="J103" s="1">
        <v>10</v>
      </c>
      <c r="K103" s="25">
        <v>0</v>
      </c>
      <c r="L103" s="25">
        <v>0</v>
      </c>
      <c r="M103" s="25">
        <v>24965127</v>
      </c>
      <c r="N103" s="25">
        <v>41129782</v>
      </c>
    </row>
  </sheetData>
  <autoFilter ref="B3:M103" xr:uid="{00000000-0009-0000-0000-000001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AB35-EA68-4391-9F1B-E5FF85EFC65C}">
  <sheetPr codeName="Hoja7"/>
  <dimension ref="B2:N108"/>
  <sheetViews>
    <sheetView topLeftCell="C16" workbookViewId="0">
      <selection activeCell="D6" sqref="D6"/>
    </sheetView>
  </sheetViews>
  <sheetFormatPr baseColWidth="10" defaultColWidth="9.140625" defaultRowHeight="15"/>
  <cols>
    <col min="2" max="2" width="15" bestFit="1" customWidth="1"/>
    <col min="3" max="3" width="26.42578125" bestFit="1" customWidth="1"/>
    <col min="4" max="4" width="21.85546875" bestFit="1" customWidth="1"/>
    <col min="5" max="5" width="13.5703125" bestFit="1" customWidth="1"/>
    <col min="6" max="6" width="24.5703125" bestFit="1" customWidth="1"/>
    <col min="7" max="7" width="20.85546875" bestFit="1" customWidth="1"/>
    <col min="8" max="8" width="17.7109375" bestFit="1" customWidth="1"/>
    <col min="9" max="9" width="13.42578125" bestFit="1" customWidth="1"/>
    <col min="10" max="10" width="15.7109375" bestFit="1" customWidth="1"/>
    <col min="11" max="11" width="15.28515625" bestFit="1" customWidth="1"/>
    <col min="12" max="14" width="17.7109375" bestFit="1" customWidth="1"/>
    <col min="15" max="15" width="22" bestFit="1" customWidth="1"/>
    <col min="16" max="16" width="5.28515625" customWidth="1"/>
  </cols>
  <sheetData>
    <row r="2" spans="2:14">
      <c r="B2" s="59"/>
      <c r="C2" s="59"/>
      <c r="D2" s="59"/>
      <c r="E2" s="59"/>
      <c r="F2" s="59"/>
      <c r="G2" s="59"/>
      <c r="H2" s="59"/>
    </row>
    <row r="3" spans="2:14">
      <c r="B3" s="59"/>
      <c r="C3" s="59"/>
      <c r="D3" s="59"/>
      <c r="E3" s="59"/>
      <c r="F3" s="59"/>
      <c r="G3" s="59"/>
      <c r="H3" s="59"/>
    </row>
    <row r="6" spans="2:14">
      <c r="F6" s="108" t="s">
        <v>320</v>
      </c>
      <c r="G6" s="108"/>
      <c r="H6" s="109" t="s">
        <v>315</v>
      </c>
      <c r="I6" s="109"/>
      <c r="J6" s="109"/>
      <c r="K6" s="109"/>
      <c r="L6" s="109"/>
      <c r="M6" s="109"/>
      <c r="N6" s="109"/>
    </row>
    <row r="7" spans="2:14">
      <c r="F7" s="1"/>
      <c r="G7" s="1"/>
      <c r="H7" s="7">
        <v>7</v>
      </c>
      <c r="I7" s="7">
        <v>8</v>
      </c>
      <c r="J7" s="7">
        <v>9</v>
      </c>
      <c r="K7" s="7">
        <v>10</v>
      </c>
      <c r="L7" s="1">
        <v>11</v>
      </c>
      <c r="M7" s="1">
        <v>12</v>
      </c>
      <c r="N7" s="1">
        <v>13</v>
      </c>
    </row>
    <row r="8" spans="2:14" ht="30">
      <c r="B8" s="28" t="s">
        <v>43</v>
      </c>
      <c r="C8" s="28" t="s">
        <v>314</v>
      </c>
      <c r="D8" s="28" t="s">
        <v>28</v>
      </c>
      <c r="E8" s="28" t="s">
        <v>25</v>
      </c>
      <c r="F8" s="58" t="s">
        <v>32</v>
      </c>
      <c r="G8" s="58" t="s">
        <v>56</v>
      </c>
      <c r="H8" s="57" t="s">
        <v>30</v>
      </c>
      <c r="I8" s="57" t="s">
        <v>313</v>
      </c>
      <c r="J8" s="57" t="s">
        <v>312</v>
      </c>
      <c r="K8" s="57" t="s">
        <v>171</v>
      </c>
      <c r="L8" s="57" t="s">
        <v>170</v>
      </c>
      <c r="M8" s="57" t="s">
        <v>169</v>
      </c>
      <c r="N8" s="57" t="s">
        <v>168</v>
      </c>
    </row>
    <row r="9" spans="2:14">
      <c r="B9" s="7" t="s">
        <v>127</v>
      </c>
      <c r="C9" s="47" t="s">
        <v>311</v>
      </c>
      <c r="D9" s="1" t="s">
        <v>5</v>
      </c>
      <c r="E9" s="1" t="s">
        <v>8</v>
      </c>
      <c r="F9" s="1" t="str">
        <f>+VLOOKUP(B9,'Base de datos'!$C$4:$N$103,5,FALSE)</f>
        <v>Académico</v>
      </c>
      <c r="G9" s="1"/>
      <c r="H9" s="56" t="str">
        <f>VLOOKUP($C9,'Base de datos'!$B$4:$N$103,Reto!H$7,FALSE)</f>
        <v>NO</v>
      </c>
      <c r="I9" s="56">
        <f>VLOOKUP($C9,'Base de datos'!$B$4:$N$103,Reto!I$7,FALSE)</f>
        <v>3</v>
      </c>
      <c r="J9" s="56">
        <f>VLOOKUP($C9,'Base de datos'!$B$4:$N$103,Reto!J$7,FALSE)</f>
        <v>8</v>
      </c>
      <c r="K9" s="60">
        <f>VLOOKUP($C9,'Base de datos'!$B$4:$N$103,Reto!K$7,FALSE)</f>
        <v>0</v>
      </c>
      <c r="L9" s="60">
        <f>VLOOKUP($C9,'Base de datos'!$B$4:$N$103,Reto!L$7,FALSE)</f>
        <v>0</v>
      </c>
      <c r="M9" s="60">
        <f>VLOOKUP($C9,'Base de datos'!$B$4:$N$103,Reto!M$7,FALSE)</f>
        <v>96781441</v>
      </c>
      <c r="N9" s="60">
        <f>VLOOKUP($C9,'Base de datos'!$B$4:$N$103,Reto!N$7,FALSE)</f>
        <v>47643060</v>
      </c>
    </row>
    <row r="10" spans="2:14">
      <c r="B10" s="7" t="s">
        <v>92</v>
      </c>
      <c r="C10" s="47" t="s">
        <v>310</v>
      </c>
      <c r="D10" s="1" t="s">
        <v>5</v>
      </c>
      <c r="E10" s="1" t="s">
        <v>21</v>
      </c>
      <c r="F10" s="26"/>
      <c r="G10" s="1"/>
      <c r="H10" s="56" t="str">
        <f>VLOOKUP(C10,'Base de datos'!$B$4:$N$103,Reto!$H$7,FALSE)</f>
        <v>SI</v>
      </c>
      <c r="I10" s="56">
        <f>VLOOKUP($C10,'Base de datos'!$B$4:$N$103,Reto!I$7,FALSE)</f>
        <v>8</v>
      </c>
      <c r="J10" s="56">
        <f>VLOOKUP($C10,'Base de datos'!$B$4:$N$103,Reto!J$7,FALSE)</f>
        <v>7</v>
      </c>
      <c r="K10" s="60">
        <f>VLOOKUP($C10,'Base de datos'!$B$4:$N$103,Reto!K$7,FALSE)</f>
        <v>10000000</v>
      </c>
      <c r="L10" s="60">
        <f>VLOOKUP($C10,'Base de datos'!$B$4:$N$103,Reto!L$7,FALSE)</f>
        <v>40848959</v>
      </c>
      <c r="M10" s="60">
        <f>VLOOKUP($C10,'Base de datos'!$B$4:$N$103,Reto!M$7,FALSE)</f>
        <v>92963332</v>
      </c>
      <c r="N10" s="60">
        <f>VLOOKUP($C10,'Base de datos'!$B$4:$N$103,Reto!N$7,FALSE)</f>
        <v>47565587</v>
      </c>
    </row>
    <row r="11" spans="2:14">
      <c r="B11" s="7" t="s">
        <v>74</v>
      </c>
      <c r="C11" s="47" t="s">
        <v>309</v>
      </c>
      <c r="D11" s="1" t="s">
        <v>5</v>
      </c>
      <c r="E11" s="1" t="s">
        <v>10</v>
      </c>
      <c r="F11" s="1"/>
      <c r="G11" s="3"/>
      <c r="H11" s="56" t="str">
        <f>VLOOKUP(C11,'Base de datos'!$B$4:$N$103,Reto!$H$7,FALSE)</f>
        <v>NO</v>
      </c>
      <c r="I11" s="56">
        <f>VLOOKUP($C11,'Base de datos'!$B$4:$N$103,Reto!I$7,FALSE)</f>
        <v>5</v>
      </c>
      <c r="J11" s="56">
        <f>VLOOKUP($C11,'Base de datos'!$B$4:$N$103,Reto!J$7,FALSE)</f>
        <v>10</v>
      </c>
      <c r="K11" s="60">
        <f>VLOOKUP($C11,'Base de datos'!$B$4:$N$103,Reto!K$7,FALSE)</f>
        <v>0</v>
      </c>
      <c r="L11" s="60">
        <f>VLOOKUP($C11,'Base de datos'!$B$4:$N$103,Reto!L$7,FALSE)</f>
        <v>0</v>
      </c>
      <c r="M11" s="60">
        <f>VLOOKUP($C11,'Base de datos'!$B$4:$N$103,Reto!M$7,FALSE)</f>
        <v>49599457</v>
      </c>
      <c r="N11" s="60">
        <f>VLOOKUP($C11,'Base de datos'!$B$4:$N$103,Reto!N$7,FALSE)</f>
        <v>0</v>
      </c>
    </row>
    <row r="12" spans="2:14">
      <c r="B12" s="7" t="s">
        <v>124</v>
      </c>
      <c r="C12" s="47" t="s">
        <v>308</v>
      </c>
      <c r="D12" s="1" t="s">
        <v>5</v>
      </c>
      <c r="E12" s="1" t="s">
        <v>21</v>
      </c>
      <c r="F12" s="26"/>
      <c r="G12" s="1"/>
      <c r="H12" s="56" t="str">
        <f>VLOOKUP(C12,'Base de datos'!$B$4:$N$103,Reto!$H$7,FALSE)</f>
        <v>NO</v>
      </c>
      <c r="I12" s="56">
        <f>VLOOKUP($C12,'Base de datos'!$B$4:$N$103,Reto!I$7,FALSE)</f>
        <v>4</v>
      </c>
      <c r="J12" s="56">
        <f>VLOOKUP($C12,'Base de datos'!$B$4:$N$103,Reto!J$7,FALSE)</f>
        <v>8</v>
      </c>
      <c r="K12" s="60">
        <f>VLOOKUP($C12,'Base de datos'!$B$4:$N$103,Reto!K$7,FALSE)</f>
        <v>10000000</v>
      </c>
      <c r="L12" s="60">
        <f>VLOOKUP($C12,'Base de datos'!$B$4:$N$103,Reto!L$7,FALSE)</f>
        <v>78308880</v>
      </c>
      <c r="M12" s="60">
        <f>VLOOKUP($C12,'Base de datos'!$B$4:$N$103,Reto!M$7,FALSE)</f>
        <v>3248026</v>
      </c>
      <c r="N12" s="60">
        <f>VLOOKUP($C12,'Base de datos'!$B$4:$N$103,Reto!N$7,FALSE)</f>
        <v>27143270</v>
      </c>
    </row>
    <row r="13" spans="2:14">
      <c r="B13" s="7" t="s">
        <v>157</v>
      </c>
      <c r="C13" s="47" t="s">
        <v>307</v>
      </c>
      <c r="D13" s="1" t="s">
        <v>5</v>
      </c>
      <c r="E13" s="1" t="s">
        <v>10</v>
      </c>
      <c r="F13" s="26"/>
      <c r="G13" s="1"/>
      <c r="H13" s="56" t="str">
        <f>VLOOKUP(C13,'Base de datos'!$B$4:$N$103,Reto!$H$7,FALSE)</f>
        <v>NO</v>
      </c>
      <c r="I13" s="56">
        <f>VLOOKUP($C13,'Base de datos'!$B$4:$N$103,Reto!I$7,FALSE)</f>
        <v>4</v>
      </c>
      <c r="J13" s="56">
        <f>VLOOKUP($C13,'Base de datos'!$B$4:$N$103,Reto!J$7,FALSE)</f>
        <v>9</v>
      </c>
      <c r="K13" s="60">
        <f>VLOOKUP($C13,'Base de datos'!$B$4:$N$103,Reto!K$7,FALSE)</f>
        <v>50000000</v>
      </c>
      <c r="L13" s="60">
        <f>VLOOKUP($C13,'Base de datos'!$B$4:$N$103,Reto!L$7,FALSE)</f>
        <v>2910571</v>
      </c>
      <c r="M13" s="60">
        <f>VLOOKUP($C13,'Base de datos'!$B$4:$N$103,Reto!M$7,FALSE)</f>
        <v>37561085</v>
      </c>
      <c r="N13" s="60">
        <f>VLOOKUP($C13,'Base de datos'!$B$4:$N$103,Reto!N$7,FALSE)</f>
        <v>19598007</v>
      </c>
    </row>
    <row r="14" spans="2:14">
      <c r="B14" s="7" t="s">
        <v>67</v>
      </c>
      <c r="C14" s="47" t="s">
        <v>306</v>
      </c>
      <c r="D14" s="1" t="s">
        <v>5</v>
      </c>
      <c r="E14" s="1" t="s">
        <v>21</v>
      </c>
      <c r="F14" s="26"/>
      <c r="G14" s="1"/>
      <c r="H14" s="56" t="str">
        <f>VLOOKUP(C14,'Base de datos'!$B$4:$N$103,Reto!$H$7,FALSE)</f>
        <v>NO</v>
      </c>
      <c r="I14" s="56">
        <f>VLOOKUP($C14,'Base de datos'!$B$4:$N$103,Reto!I$7,FALSE)</f>
        <v>9</v>
      </c>
      <c r="J14" s="56">
        <f>VLOOKUP($C14,'Base de datos'!$B$4:$N$103,Reto!J$7,FALSE)</f>
        <v>7</v>
      </c>
      <c r="K14" s="60">
        <f>VLOOKUP($C14,'Base de datos'!$B$4:$N$103,Reto!K$7,FALSE)</f>
        <v>90000000</v>
      </c>
      <c r="L14" s="60">
        <f>VLOOKUP($C14,'Base de datos'!$B$4:$N$103,Reto!L$7,FALSE)</f>
        <v>50075523</v>
      </c>
      <c r="M14" s="60">
        <f>VLOOKUP($C14,'Base de datos'!$B$4:$N$103,Reto!M$7,FALSE)</f>
        <v>59142617</v>
      </c>
      <c r="N14" s="60">
        <f>VLOOKUP($C14,'Base de datos'!$B$4:$N$103,Reto!N$7,FALSE)</f>
        <v>95314026</v>
      </c>
    </row>
    <row r="15" spans="2:14">
      <c r="B15" s="7" t="s">
        <v>111</v>
      </c>
      <c r="C15" s="47" t="s">
        <v>305</v>
      </c>
      <c r="D15" s="1" t="s">
        <v>5</v>
      </c>
      <c r="E15" s="1" t="s">
        <v>21</v>
      </c>
      <c r="F15" s="1"/>
      <c r="G15" s="3"/>
      <c r="H15" s="56" t="str">
        <f>VLOOKUP(C15,'Base de datos'!$B$4:$N$103,Reto!$H$7,FALSE)</f>
        <v>NO</v>
      </c>
      <c r="I15" s="56">
        <f>VLOOKUP($C15,'Base de datos'!$B$4:$N$103,Reto!I$7,FALSE)</f>
        <v>5</v>
      </c>
      <c r="J15" s="56">
        <f>VLOOKUP($C15,'Base de datos'!$B$4:$N$103,Reto!J$7,FALSE)</f>
        <v>9</v>
      </c>
      <c r="K15" s="60">
        <f>VLOOKUP($C15,'Base de datos'!$B$4:$N$103,Reto!K$7,FALSE)</f>
        <v>0</v>
      </c>
      <c r="L15" s="60">
        <f>VLOOKUP($C15,'Base de datos'!$B$4:$N$103,Reto!L$7,FALSE)</f>
        <v>0</v>
      </c>
      <c r="M15" s="60">
        <f>VLOOKUP($C15,'Base de datos'!$B$4:$N$103,Reto!M$7,FALSE)</f>
        <v>0</v>
      </c>
      <c r="N15" s="60">
        <f>VLOOKUP($C15,'Base de datos'!$B$4:$N$103,Reto!N$7,FALSE)</f>
        <v>67714973</v>
      </c>
    </row>
    <row r="16" spans="2:14">
      <c r="B16" s="7" t="s">
        <v>150</v>
      </c>
      <c r="C16" s="47" t="s">
        <v>304</v>
      </c>
      <c r="D16" s="1" t="s">
        <v>5</v>
      </c>
      <c r="E16" s="1" t="s">
        <v>21</v>
      </c>
      <c r="F16" s="26"/>
      <c r="G16" s="1"/>
      <c r="H16" s="56" t="str">
        <f>VLOOKUP(C16,'Base de datos'!$B$4:$N$103,Reto!$H$7,FALSE)</f>
        <v>SI</v>
      </c>
      <c r="I16" s="56">
        <f>VLOOKUP($C16,'Base de datos'!$B$4:$N$103,Reto!I$7,FALSE)</f>
        <v>8</v>
      </c>
      <c r="J16" s="56">
        <f>VLOOKUP($C16,'Base de datos'!$B$4:$N$103,Reto!J$7,FALSE)</f>
        <v>10</v>
      </c>
      <c r="K16" s="60">
        <f>VLOOKUP($C16,'Base de datos'!$B$4:$N$103,Reto!K$7,FALSE)</f>
        <v>1000000</v>
      </c>
      <c r="L16" s="60">
        <f>VLOOKUP($C16,'Base de datos'!$B$4:$N$103,Reto!L$7,FALSE)</f>
        <v>5305190</v>
      </c>
      <c r="M16" s="60">
        <f>VLOOKUP($C16,'Base de datos'!$B$4:$N$103,Reto!M$7,FALSE)</f>
        <v>53291805</v>
      </c>
      <c r="N16" s="60">
        <f>VLOOKUP($C16,'Base de datos'!$B$4:$N$103,Reto!N$7,FALSE)</f>
        <v>84809282</v>
      </c>
    </row>
    <row r="17" spans="2:14">
      <c r="B17" s="7" t="s">
        <v>84</v>
      </c>
      <c r="C17" s="47" t="s">
        <v>303</v>
      </c>
      <c r="D17" s="7" t="s">
        <v>5</v>
      </c>
      <c r="E17" s="7" t="s">
        <v>13</v>
      </c>
      <c r="F17" s="7"/>
      <c r="G17" s="49"/>
      <c r="H17" s="56" t="str">
        <f>VLOOKUP(C17,'Base de datos'!$B$4:$N$103,Reto!$H$7,FALSE)</f>
        <v>SI</v>
      </c>
      <c r="I17" s="56">
        <f>VLOOKUP($C17,'Base de datos'!$B$4:$N$103,Reto!I$7,FALSE)</f>
        <v>8</v>
      </c>
      <c r="J17" s="56">
        <f>VLOOKUP($C17,'Base de datos'!$B$4:$N$103,Reto!J$7,FALSE)</f>
        <v>3</v>
      </c>
      <c r="K17" s="60">
        <f>VLOOKUP($C17,'Base de datos'!$B$4:$N$103,Reto!K$7,FALSE)</f>
        <v>0</v>
      </c>
      <c r="L17" s="60">
        <f>VLOOKUP($C17,'Base de datos'!$B$4:$N$103,Reto!L$7,FALSE)</f>
        <v>0</v>
      </c>
      <c r="M17" s="60">
        <f>VLOOKUP($C17,'Base de datos'!$B$4:$N$103,Reto!M$7,FALSE)</f>
        <v>50085574</v>
      </c>
      <c r="N17" s="60">
        <f>VLOOKUP($C17,'Base de datos'!$B$4:$N$103,Reto!N$7,FALSE)</f>
        <v>42495353</v>
      </c>
    </row>
    <row r="18" spans="2:14">
      <c r="B18" s="7" t="s">
        <v>83</v>
      </c>
      <c r="C18" s="47" t="s">
        <v>302</v>
      </c>
      <c r="D18" s="1" t="s">
        <v>5</v>
      </c>
      <c r="E18" s="1" t="s">
        <v>17</v>
      </c>
      <c r="F18" s="26"/>
      <c r="G18" s="1"/>
      <c r="H18" s="56" t="str">
        <f>VLOOKUP(C18,'Base de datos'!$B$4:$N$103,Reto!$H$7,FALSE)</f>
        <v>NO</v>
      </c>
      <c r="I18" s="56">
        <f>VLOOKUP($C18,'Base de datos'!$B$4:$N$103,Reto!I$7,FALSE)</f>
        <v>5</v>
      </c>
      <c r="J18" s="56">
        <f>VLOOKUP($C18,'Base de datos'!$B$4:$N$103,Reto!J$7,FALSE)</f>
        <v>9</v>
      </c>
      <c r="K18" s="60">
        <f>VLOOKUP($C18,'Base de datos'!$B$4:$N$103,Reto!K$7,FALSE)</f>
        <v>10000000</v>
      </c>
      <c r="L18" s="60">
        <f>VLOOKUP($C18,'Base de datos'!$B$4:$N$103,Reto!L$7,FALSE)</f>
        <v>38941670</v>
      </c>
      <c r="M18" s="60">
        <f>VLOOKUP($C18,'Base de datos'!$B$4:$N$103,Reto!M$7,FALSE)</f>
        <v>67846781</v>
      </c>
      <c r="N18" s="60">
        <f>VLOOKUP($C18,'Base de datos'!$B$4:$N$103,Reto!N$7,FALSE)</f>
        <v>87726693</v>
      </c>
    </row>
    <row r="19" spans="2:14">
      <c r="B19" s="7" t="s">
        <v>63</v>
      </c>
      <c r="C19" s="47" t="s">
        <v>301</v>
      </c>
      <c r="D19" s="3" t="s">
        <v>1</v>
      </c>
      <c r="E19" s="1" t="s">
        <v>21</v>
      </c>
      <c r="F19" s="26"/>
      <c r="G19" s="1"/>
      <c r="H19" s="56" t="str">
        <f>VLOOKUP(C19,'Base de datos'!$B$4:$N$103,Reto!$H$7,FALSE)</f>
        <v>NO</v>
      </c>
      <c r="I19" s="56">
        <f>VLOOKUP($C19,'Base de datos'!$B$4:$N$103,Reto!I$7,FALSE)</f>
        <v>4</v>
      </c>
      <c r="J19" s="56">
        <f>VLOOKUP($C19,'Base de datos'!$B$4:$N$103,Reto!J$7,FALSE)</f>
        <v>5</v>
      </c>
      <c r="K19" s="60">
        <f>VLOOKUP($C19,'Base de datos'!$B$4:$N$103,Reto!K$7,FALSE)</f>
        <v>1000000</v>
      </c>
      <c r="L19" s="60">
        <f>VLOOKUP($C19,'Base de datos'!$B$4:$N$103,Reto!L$7,FALSE)</f>
        <v>28926771</v>
      </c>
      <c r="M19" s="60">
        <f>VLOOKUP($C19,'Base de datos'!$B$4:$N$103,Reto!M$7,FALSE)</f>
        <v>56939610</v>
      </c>
      <c r="N19" s="60">
        <f>VLOOKUP($C19,'Base de datos'!$B$4:$N$103,Reto!N$7,FALSE)</f>
        <v>92726884</v>
      </c>
    </row>
    <row r="20" spans="2:14">
      <c r="B20" s="7" t="s">
        <v>96</v>
      </c>
      <c r="C20" s="47" t="s">
        <v>300</v>
      </c>
      <c r="D20" s="1" t="s">
        <v>5</v>
      </c>
      <c r="E20" s="1" t="s">
        <v>21</v>
      </c>
      <c r="F20" s="26"/>
      <c r="G20" s="1"/>
      <c r="H20" s="56" t="str">
        <f>VLOOKUP(C20,'Base de datos'!$B$4:$N$103,Reto!$H$7,FALSE)</f>
        <v>NO</v>
      </c>
      <c r="I20" s="56">
        <f>VLOOKUP($C20,'Base de datos'!$B$4:$N$103,Reto!I$7,FALSE)</f>
        <v>3</v>
      </c>
      <c r="J20" s="56">
        <f>VLOOKUP($C20,'Base de datos'!$B$4:$N$103,Reto!J$7,FALSE)</f>
        <v>8</v>
      </c>
      <c r="K20" s="60">
        <f>VLOOKUP($C20,'Base de datos'!$B$4:$N$103,Reto!K$7,FALSE)</f>
        <v>1000000</v>
      </c>
      <c r="L20" s="60">
        <f>VLOOKUP($C20,'Base de datos'!$B$4:$N$103,Reto!L$7,FALSE)</f>
        <v>34252074</v>
      </c>
      <c r="M20" s="60">
        <f>VLOOKUP($C20,'Base de datos'!$B$4:$N$103,Reto!M$7,FALSE)</f>
        <v>0</v>
      </c>
      <c r="N20" s="60">
        <f>VLOOKUP($C20,'Base de datos'!$B$4:$N$103,Reto!N$7,FALSE)</f>
        <v>22994819</v>
      </c>
    </row>
    <row r="21" spans="2:14">
      <c r="B21" s="7" t="s">
        <v>155</v>
      </c>
      <c r="C21" s="47" t="s">
        <v>299</v>
      </c>
      <c r="D21" s="1" t="s">
        <v>5</v>
      </c>
      <c r="E21" s="1" t="s">
        <v>10</v>
      </c>
      <c r="F21" s="1"/>
      <c r="G21" s="3"/>
      <c r="H21" s="56" t="str">
        <f>VLOOKUP(C21,'Base de datos'!$B$4:$N$103,Reto!$H$7,FALSE)</f>
        <v>NO</v>
      </c>
      <c r="I21" s="56">
        <f>VLOOKUP($C21,'Base de datos'!$B$4:$N$103,Reto!I$7,FALSE)</f>
        <v>7</v>
      </c>
      <c r="J21" s="56">
        <f>VLOOKUP($C21,'Base de datos'!$B$4:$N$103,Reto!J$7,FALSE)</f>
        <v>9</v>
      </c>
      <c r="K21" s="60">
        <f>VLOOKUP($C21,'Base de datos'!$B$4:$N$103,Reto!K$7,FALSE)</f>
        <v>0</v>
      </c>
      <c r="L21" s="60">
        <f>VLOOKUP($C21,'Base de datos'!$B$4:$N$103,Reto!L$7,FALSE)</f>
        <v>0</v>
      </c>
      <c r="M21" s="60">
        <f>VLOOKUP($C21,'Base de datos'!$B$4:$N$103,Reto!M$7,FALSE)</f>
        <v>45347826</v>
      </c>
      <c r="N21" s="60">
        <f>VLOOKUP($C21,'Base de datos'!$B$4:$N$103,Reto!N$7,FALSE)</f>
        <v>14301768</v>
      </c>
    </row>
    <row r="22" spans="2:14">
      <c r="B22" s="7" t="s">
        <v>147</v>
      </c>
      <c r="C22" s="47" t="s">
        <v>298</v>
      </c>
      <c r="D22" s="1" t="s">
        <v>5</v>
      </c>
      <c r="E22" s="1" t="s">
        <v>21</v>
      </c>
      <c r="F22" s="1"/>
      <c r="G22" s="3"/>
      <c r="H22" s="56" t="str">
        <f>VLOOKUP(C22,'Base de datos'!$B$4:$N$103,Reto!$H$7,FALSE)</f>
        <v>SI</v>
      </c>
      <c r="I22" s="56">
        <f>VLOOKUP($C22,'Base de datos'!$B$4:$N$103,Reto!I$7,FALSE)</f>
        <v>4</v>
      </c>
      <c r="J22" s="56">
        <f>VLOOKUP($C22,'Base de datos'!$B$4:$N$103,Reto!J$7,FALSE)</f>
        <v>8</v>
      </c>
      <c r="K22" s="60">
        <f>VLOOKUP($C22,'Base de datos'!$B$4:$N$103,Reto!K$7,FALSE)</f>
        <v>0</v>
      </c>
      <c r="L22" s="60">
        <f>VLOOKUP($C22,'Base de datos'!$B$4:$N$103,Reto!L$7,FALSE)</f>
        <v>0</v>
      </c>
      <c r="M22" s="60">
        <f>VLOOKUP($C22,'Base de datos'!$B$4:$N$103,Reto!M$7,FALSE)</f>
        <v>71453938</v>
      </c>
      <c r="N22" s="60">
        <f>VLOOKUP($C22,'Base de datos'!$B$4:$N$103,Reto!N$7,FALSE)</f>
        <v>38593802</v>
      </c>
    </row>
    <row r="23" spans="2:14">
      <c r="B23" s="7" t="s">
        <v>136</v>
      </c>
      <c r="C23" s="47" t="s">
        <v>297</v>
      </c>
      <c r="D23" s="1" t="s">
        <v>5</v>
      </c>
      <c r="E23" s="1" t="s">
        <v>17</v>
      </c>
      <c r="F23" s="26"/>
      <c r="G23" s="1"/>
      <c r="H23" s="56" t="str">
        <f>VLOOKUP(C23,'Base de datos'!$B$4:$N$103,Reto!$H$7,FALSE)</f>
        <v>NO</v>
      </c>
      <c r="I23" s="56">
        <f>VLOOKUP($C23,'Base de datos'!$B$4:$N$103,Reto!I$7,FALSE)</f>
        <v>9</v>
      </c>
      <c r="J23" s="56">
        <f>VLOOKUP($C23,'Base de datos'!$B$4:$N$103,Reto!J$7,FALSE)</f>
        <v>10</v>
      </c>
      <c r="K23" s="60">
        <f>VLOOKUP($C23,'Base de datos'!$B$4:$N$103,Reto!K$7,FALSE)</f>
        <v>20000000</v>
      </c>
      <c r="L23" s="60">
        <f>VLOOKUP($C23,'Base de datos'!$B$4:$N$103,Reto!L$7,FALSE)</f>
        <v>32346156</v>
      </c>
      <c r="M23" s="60">
        <f>VLOOKUP($C23,'Base de datos'!$B$4:$N$103,Reto!M$7,FALSE)</f>
        <v>22346275</v>
      </c>
      <c r="N23" s="60">
        <f>VLOOKUP($C23,'Base de datos'!$B$4:$N$103,Reto!N$7,FALSE)</f>
        <v>73743047</v>
      </c>
    </row>
    <row r="24" spans="2:14">
      <c r="B24" s="7" t="s">
        <v>120</v>
      </c>
      <c r="C24" s="47" t="s">
        <v>296</v>
      </c>
      <c r="D24" s="1" t="s">
        <v>5</v>
      </c>
      <c r="E24" s="1" t="s">
        <v>8</v>
      </c>
      <c r="F24" s="1"/>
      <c r="G24" s="1"/>
      <c r="H24" s="56" t="str">
        <f>VLOOKUP(C24,'Base de datos'!$B$4:$N$103,Reto!$H$7,FALSE)</f>
        <v>NO</v>
      </c>
      <c r="I24" s="56">
        <f>VLOOKUP($C24,'Base de datos'!$B$4:$N$103,Reto!I$7,FALSE)</f>
        <v>4</v>
      </c>
      <c r="J24" s="56">
        <f>VLOOKUP($C24,'Base de datos'!$B$4:$N$103,Reto!J$7,FALSE)</f>
        <v>6</v>
      </c>
      <c r="K24" s="60">
        <f>VLOOKUP($C24,'Base de datos'!$B$4:$N$103,Reto!K$7,FALSE)</f>
        <v>0</v>
      </c>
      <c r="L24" s="60">
        <f>VLOOKUP($C24,'Base de datos'!$B$4:$N$103,Reto!L$7,FALSE)</f>
        <v>0</v>
      </c>
      <c r="M24" s="60">
        <f>VLOOKUP($C24,'Base de datos'!$B$4:$N$103,Reto!M$7,FALSE)</f>
        <v>96357193</v>
      </c>
      <c r="N24" s="60">
        <f>VLOOKUP($C24,'Base de datos'!$B$4:$N$103,Reto!N$7,FALSE)</f>
        <v>67901582</v>
      </c>
    </row>
    <row r="25" spans="2:14">
      <c r="B25" s="7" t="s">
        <v>99</v>
      </c>
      <c r="C25" s="47" t="s">
        <v>295</v>
      </c>
      <c r="D25" s="1" t="s">
        <v>5</v>
      </c>
      <c r="E25" s="1" t="s">
        <v>21</v>
      </c>
      <c r="F25" s="1"/>
      <c r="G25" s="1"/>
      <c r="H25" s="56" t="str">
        <f>VLOOKUP(C25,'Base de datos'!$B$4:$N$103,Reto!$H$7,FALSE)</f>
        <v>NO</v>
      </c>
      <c r="I25" s="56">
        <f>VLOOKUP($C25,'Base de datos'!$B$4:$N$103,Reto!I$7,FALSE)</f>
        <v>5</v>
      </c>
      <c r="J25" s="56">
        <f>VLOOKUP($C25,'Base de datos'!$B$4:$N$103,Reto!J$7,FALSE)</f>
        <v>7</v>
      </c>
      <c r="K25" s="60">
        <f>VLOOKUP($C25,'Base de datos'!$B$4:$N$103,Reto!K$7,FALSE)</f>
        <v>100000000</v>
      </c>
      <c r="L25" s="60">
        <f>VLOOKUP($C25,'Base de datos'!$B$4:$N$103,Reto!L$7,FALSE)</f>
        <v>72903049</v>
      </c>
      <c r="M25" s="60">
        <f>VLOOKUP($C25,'Base de datos'!$B$4:$N$103,Reto!M$7,FALSE)</f>
        <v>67375493</v>
      </c>
      <c r="N25" s="60">
        <f>VLOOKUP($C25,'Base de datos'!$B$4:$N$103,Reto!N$7,FALSE)</f>
        <v>4753995</v>
      </c>
    </row>
    <row r="26" spans="2:14">
      <c r="B26" s="7" t="s">
        <v>86</v>
      </c>
      <c r="C26" s="47" t="s">
        <v>294</v>
      </c>
      <c r="D26" s="1" t="s">
        <v>5</v>
      </c>
      <c r="E26" s="1" t="s">
        <v>8</v>
      </c>
      <c r="F26" s="1"/>
      <c r="G26" s="1"/>
      <c r="H26" s="56" t="str">
        <f>VLOOKUP(C26,'Base de datos'!$B$4:$N$103,Reto!$H$7,FALSE)</f>
        <v>NO</v>
      </c>
      <c r="I26" s="56">
        <f>VLOOKUP($C26,'Base de datos'!$B$4:$N$103,Reto!I$7,FALSE)</f>
        <v>6</v>
      </c>
      <c r="J26" s="56">
        <f>VLOOKUP($C26,'Base de datos'!$B$4:$N$103,Reto!J$7,FALSE)</f>
        <v>7</v>
      </c>
      <c r="K26" s="60">
        <f>VLOOKUP($C26,'Base de datos'!$B$4:$N$103,Reto!K$7,FALSE)</f>
        <v>0</v>
      </c>
      <c r="L26" s="60">
        <f>VLOOKUP($C26,'Base de datos'!$B$4:$N$103,Reto!L$7,FALSE)</f>
        <v>0</v>
      </c>
      <c r="M26" s="60">
        <f>VLOOKUP($C26,'Base de datos'!$B$4:$N$103,Reto!M$7,FALSE)</f>
        <v>80671052</v>
      </c>
      <c r="N26" s="60">
        <f>VLOOKUP($C26,'Base de datos'!$B$4:$N$103,Reto!N$7,FALSE)</f>
        <v>58339670</v>
      </c>
    </row>
    <row r="27" spans="2:14">
      <c r="B27" s="7" t="s">
        <v>116</v>
      </c>
      <c r="C27" s="47" t="s">
        <v>293</v>
      </c>
      <c r="D27" s="1" t="s">
        <v>11</v>
      </c>
      <c r="E27" s="1" t="s">
        <v>17</v>
      </c>
      <c r="F27" s="1"/>
      <c r="G27" s="3"/>
      <c r="H27" s="56" t="str">
        <f>VLOOKUP(C27,'Base de datos'!$B$4:$N$103,Reto!$H$7,FALSE)</f>
        <v>SI</v>
      </c>
      <c r="I27" s="56">
        <f>VLOOKUP($C27,'Base de datos'!$B$4:$N$103,Reto!I$7,FALSE)</f>
        <v>9</v>
      </c>
      <c r="J27" s="56">
        <f>VLOOKUP($C27,'Base de datos'!$B$4:$N$103,Reto!J$7,FALSE)</f>
        <v>8</v>
      </c>
      <c r="K27" s="60">
        <f>VLOOKUP($C27,'Base de datos'!$B$4:$N$103,Reto!K$7,FALSE)</f>
        <v>0</v>
      </c>
      <c r="L27" s="60">
        <f>VLOOKUP($C27,'Base de datos'!$B$4:$N$103,Reto!L$7,FALSE)</f>
        <v>0</v>
      </c>
      <c r="M27" s="60">
        <f>VLOOKUP($C27,'Base de datos'!$B$4:$N$103,Reto!M$7,FALSE)</f>
        <v>0</v>
      </c>
      <c r="N27" s="60">
        <f>VLOOKUP($C27,'Base de datos'!$B$4:$N$103,Reto!N$7,FALSE)</f>
        <v>44898366</v>
      </c>
    </row>
    <row r="28" spans="2:14">
      <c r="B28" s="7" t="s">
        <v>66</v>
      </c>
      <c r="C28" s="47" t="s">
        <v>292</v>
      </c>
      <c r="D28" s="1" t="s">
        <v>5</v>
      </c>
      <c r="E28" s="1" t="s">
        <v>21</v>
      </c>
      <c r="F28" s="26"/>
      <c r="G28" s="1"/>
      <c r="H28" s="56" t="str">
        <f>VLOOKUP(C28,'Base de datos'!$B$4:$N$103,Reto!$H$7,FALSE)</f>
        <v>NO</v>
      </c>
      <c r="I28" s="56">
        <f>VLOOKUP($C28,'Base de datos'!$B$4:$N$103,Reto!I$7,FALSE)</f>
        <v>5</v>
      </c>
      <c r="J28" s="56">
        <f>VLOOKUP($C28,'Base de datos'!$B$4:$N$103,Reto!J$7,FALSE)</f>
        <v>6</v>
      </c>
      <c r="K28" s="60">
        <f>VLOOKUP($C28,'Base de datos'!$B$4:$N$103,Reto!K$7,FALSE)</f>
        <v>1000000</v>
      </c>
      <c r="L28" s="60">
        <f>VLOOKUP($C28,'Base de datos'!$B$4:$N$103,Reto!L$7,FALSE)</f>
        <v>96696256</v>
      </c>
      <c r="M28" s="60">
        <f>VLOOKUP($C28,'Base de datos'!$B$4:$N$103,Reto!M$7,FALSE)</f>
        <v>62106884</v>
      </c>
      <c r="N28" s="60">
        <f>VLOOKUP($C28,'Base de datos'!$B$4:$N$103,Reto!N$7,FALSE)</f>
        <v>85228190</v>
      </c>
    </row>
    <row r="29" spans="2:14">
      <c r="B29" s="7" t="s">
        <v>122</v>
      </c>
      <c r="C29" s="47" t="s">
        <v>291</v>
      </c>
      <c r="D29" s="1" t="s">
        <v>5</v>
      </c>
      <c r="E29" s="1" t="s">
        <v>21</v>
      </c>
      <c r="F29" s="26"/>
      <c r="G29" s="1"/>
      <c r="H29" s="56" t="str">
        <f>VLOOKUP(C29,'Base de datos'!$B$4:$N$103,Reto!$H$7,FALSE)</f>
        <v>NO</v>
      </c>
      <c r="I29" s="56">
        <f>VLOOKUP($C29,'Base de datos'!$B$4:$N$103,Reto!I$7,FALSE)</f>
        <v>6</v>
      </c>
      <c r="J29" s="56">
        <f>VLOOKUP($C29,'Base de datos'!$B$4:$N$103,Reto!J$7,FALSE)</f>
        <v>7</v>
      </c>
      <c r="K29" s="60">
        <f>VLOOKUP($C29,'Base de datos'!$B$4:$N$103,Reto!K$7,FALSE)</f>
        <v>10000000</v>
      </c>
      <c r="L29" s="60">
        <f>VLOOKUP($C29,'Base de datos'!$B$4:$N$103,Reto!L$7,FALSE)</f>
        <v>51531809</v>
      </c>
      <c r="M29" s="60">
        <f>VLOOKUP($C29,'Base de datos'!$B$4:$N$103,Reto!M$7,FALSE)</f>
        <v>99819688</v>
      </c>
      <c r="N29" s="60">
        <f>VLOOKUP($C29,'Base de datos'!$B$4:$N$103,Reto!N$7,FALSE)</f>
        <v>24233431</v>
      </c>
    </row>
    <row r="30" spans="2:14">
      <c r="B30" s="7" t="s">
        <v>93</v>
      </c>
      <c r="C30" s="47" t="s">
        <v>290</v>
      </c>
      <c r="D30" s="1" t="s">
        <v>5</v>
      </c>
      <c r="E30" s="1" t="s">
        <v>13</v>
      </c>
      <c r="F30" s="1"/>
      <c r="G30" s="3"/>
      <c r="H30" s="56" t="str">
        <f>VLOOKUP(C30,'Base de datos'!$B$4:$N$103,Reto!$H$7,FALSE)</f>
        <v>SI</v>
      </c>
      <c r="I30" s="56">
        <f>VLOOKUP($C30,'Base de datos'!$B$4:$N$103,Reto!I$7,FALSE)</f>
        <v>6</v>
      </c>
      <c r="J30" s="56">
        <f>VLOOKUP($C30,'Base de datos'!$B$4:$N$103,Reto!J$7,FALSE)</f>
        <v>10</v>
      </c>
      <c r="K30" s="60">
        <f>VLOOKUP($C30,'Base de datos'!$B$4:$N$103,Reto!K$7,FALSE)</f>
        <v>0</v>
      </c>
      <c r="L30" s="60">
        <f>VLOOKUP($C30,'Base de datos'!$B$4:$N$103,Reto!L$7,FALSE)</f>
        <v>0</v>
      </c>
      <c r="M30" s="60">
        <f>VLOOKUP($C30,'Base de datos'!$B$4:$N$103,Reto!M$7,FALSE)</f>
        <v>34214902</v>
      </c>
      <c r="N30" s="60">
        <f>VLOOKUP($C30,'Base de datos'!$B$4:$N$103,Reto!N$7,FALSE)</f>
        <v>24896611</v>
      </c>
    </row>
    <row r="31" spans="2:14">
      <c r="B31" s="7" t="s">
        <v>89</v>
      </c>
      <c r="C31" s="47" t="s">
        <v>289</v>
      </c>
      <c r="D31" s="3" t="s">
        <v>19</v>
      </c>
      <c r="E31" s="1" t="s">
        <v>17</v>
      </c>
      <c r="F31" s="1"/>
      <c r="G31" s="3"/>
      <c r="H31" s="56" t="str">
        <f>VLOOKUP(C31,'Base de datos'!$B$4:$N$103,Reto!$H$7,FALSE)</f>
        <v>NO</v>
      </c>
      <c r="I31" s="56">
        <f>VLOOKUP($C31,'Base de datos'!$B$4:$N$103,Reto!I$7,FALSE)</f>
        <v>8</v>
      </c>
      <c r="J31" s="56">
        <f>VLOOKUP($C31,'Base de datos'!$B$4:$N$103,Reto!J$7,FALSE)</f>
        <v>5</v>
      </c>
      <c r="K31" s="60">
        <f>VLOOKUP($C31,'Base de datos'!$B$4:$N$103,Reto!K$7,FALSE)</f>
        <v>0</v>
      </c>
      <c r="L31" s="60">
        <f>VLOOKUP($C31,'Base de datos'!$B$4:$N$103,Reto!L$7,FALSE)</f>
        <v>0</v>
      </c>
      <c r="M31" s="60">
        <f>VLOOKUP($C31,'Base de datos'!$B$4:$N$103,Reto!M$7,FALSE)</f>
        <v>7121108</v>
      </c>
      <c r="N31" s="60">
        <f>VLOOKUP($C31,'Base de datos'!$B$4:$N$103,Reto!N$7,FALSE)</f>
        <v>6991703</v>
      </c>
    </row>
    <row r="32" spans="2:14">
      <c r="B32" s="7" t="s">
        <v>88</v>
      </c>
      <c r="C32" s="47" t="s">
        <v>288</v>
      </c>
      <c r="D32" s="1" t="s">
        <v>5</v>
      </c>
      <c r="E32" s="1" t="s">
        <v>13</v>
      </c>
      <c r="F32" s="26"/>
      <c r="G32" s="1"/>
      <c r="H32" s="56" t="str">
        <f>VLOOKUP(C32,'Base de datos'!$B$4:$N$103,Reto!$H$7,FALSE)</f>
        <v>NO</v>
      </c>
      <c r="I32" s="56">
        <f>VLOOKUP($C32,'Base de datos'!$B$4:$N$103,Reto!I$7,FALSE)</f>
        <v>7</v>
      </c>
      <c r="J32" s="56">
        <f>VLOOKUP($C32,'Base de datos'!$B$4:$N$103,Reto!J$7,FALSE)</f>
        <v>10</v>
      </c>
      <c r="K32" s="60">
        <f>VLOOKUP($C32,'Base de datos'!$B$4:$N$103,Reto!K$7,FALSE)</f>
        <v>20000000</v>
      </c>
      <c r="L32" s="60">
        <f>VLOOKUP($C32,'Base de datos'!$B$4:$N$103,Reto!L$7,FALSE)</f>
        <v>93037614</v>
      </c>
      <c r="M32" s="60">
        <f>VLOOKUP($C32,'Base de datos'!$B$4:$N$103,Reto!M$7,FALSE)</f>
        <v>48185946</v>
      </c>
      <c r="N32" s="60">
        <f>VLOOKUP($C32,'Base de datos'!$B$4:$N$103,Reto!N$7,FALSE)</f>
        <v>75039300</v>
      </c>
    </row>
    <row r="33" spans="2:14">
      <c r="B33" s="7" t="s">
        <v>146</v>
      </c>
      <c r="C33" s="47" t="s">
        <v>287</v>
      </c>
      <c r="D33" s="1" t="s">
        <v>5</v>
      </c>
      <c r="E33" s="1" t="s">
        <v>21</v>
      </c>
      <c r="F33" s="26"/>
      <c r="G33" s="1"/>
      <c r="H33" s="56" t="str">
        <f>VLOOKUP(C33,'Base de datos'!$B$4:$N$103,Reto!$H$7,FALSE)</f>
        <v>NO</v>
      </c>
      <c r="I33" s="56">
        <f>VLOOKUP($C33,'Base de datos'!$B$4:$N$103,Reto!I$7,FALSE)</f>
        <v>9</v>
      </c>
      <c r="J33" s="56">
        <f>VLOOKUP($C33,'Base de datos'!$B$4:$N$103,Reto!J$7,FALSE)</f>
        <v>10</v>
      </c>
      <c r="K33" s="60">
        <f>VLOOKUP($C33,'Base de datos'!$B$4:$N$103,Reto!K$7,FALSE)</f>
        <v>90000000</v>
      </c>
      <c r="L33" s="60">
        <f>VLOOKUP($C33,'Base de datos'!$B$4:$N$103,Reto!L$7,FALSE)</f>
        <v>62088180</v>
      </c>
      <c r="M33" s="60">
        <f>VLOOKUP($C33,'Base de datos'!$B$4:$N$103,Reto!M$7,FALSE)</f>
        <v>18047519</v>
      </c>
      <c r="N33" s="60">
        <f>VLOOKUP($C33,'Base de datos'!$B$4:$N$103,Reto!N$7,FALSE)</f>
        <v>3738158</v>
      </c>
    </row>
    <row r="34" spans="2:14">
      <c r="B34" s="7" t="s">
        <v>123</v>
      </c>
      <c r="C34" s="47" t="s">
        <v>286</v>
      </c>
      <c r="D34" s="1" t="s">
        <v>5</v>
      </c>
      <c r="E34" s="1" t="s">
        <v>17</v>
      </c>
      <c r="F34" s="26"/>
      <c r="G34" s="1"/>
      <c r="H34" s="56" t="str">
        <f>VLOOKUP(C34,'Base de datos'!$B$4:$N$103,Reto!$H$7,FALSE)</f>
        <v>NO</v>
      </c>
      <c r="I34" s="56">
        <f>VLOOKUP($C34,'Base de datos'!$B$4:$N$103,Reto!I$7,FALSE)</f>
        <v>3</v>
      </c>
      <c r="J34" s="56">
        <f>VLOOKUP($C34,'Base de datos'!$B$4:$N$103,Reto!J$7,FALSE)</f>
        <v>9</v>
      </c>
      <c r="K34" s="60">
        <f>VLOOKUP($C34,'Base de datos'!$B$4:$N$103,Reto!K$7,FALSE)</f>
        <v>1000000</v>
      </c>
      <c r="L34" s="60">
        <f>VLOOKUP($C34,'Base de datos'!$B$4:$N$103,Reto!L$7,FALSE)</f>
        <v>1160848</v>
      </c>
      <c r="M34" s="60">
        <f>VLOOKUP($C34,'Base de datos'!$B$4:$N$103,Reto!M$7,FALSE)</f>
        <v>32268145</v>
      </c>
      <c r="N34" s="60">
        <f>VLOOKUP($C34,'Base de datos'!$B$4:$N$103,Reto!N$7,FALSE)</f>
        <v>13339687</v>
      </c>
    </row>
    <row r="35" spans="2:14">
      <c r="B35" s="7" t="s">
        <v>68</v>
      </c>
      <c r="C35" s="47" t="s">
        <v>285</v>
      </c>
      <c r="D35" s="1" t="s">
        <v>5</v>
      </c>
      <c r="E35" s="1" t="s">
        <v>21</v>
      </c>
      <c r="F35" s="1"/>
      <c r="G35" s="3"/>
      <c r="H35" s="56" t="str">
        <f>VLOOKUP(C35,'Base de datos'!$B$4:$N$103,Reto!$H$7,FALSE)</f>
        <v>NO</v>
      </c>
      <c r="I35" s="56">
        <f>VLOOKUP($C35,'Base de datos'!$B$4:$N$103,Reto!I$7,FALSE)</f>
        <v>6</v>
      </c>
      <c r="J35" s="56">
        <f>VLOOKUP($C35,'Base de datos'!$B$4:$N$103,Reto!J$7,FALSE)</f>
        <v>2</v>
      </c>
      <c r="K35" s="60">
        <f>VLOOKUP($C35,'Base de datos'!$B$4:$N$103,Reto!K$7,FALSE)</f>
        <v>0</v>
      </c>
      <c r="L35" s="60">
        <f>VLOOKUP($C35,'Base de datos'!$B$4:$N$103,Reto!L$7,FALSE)</f>
        <v>0</v>
      </c>
      <c r="M35" s="60">
        <f>VLOOKUP($C35,'Base de datos'!$B$4:$N$103,Reto!M$7,FALSE)</f>
        <v>21224611</v>
      </c>
      <c r="N35" s="60">
        <f>VLOOKUP($C35,'Base de datos'!$B$4:$N$103,Reto!N$7,FALSE)</f>
        <v>62562457</v>
      </c>
    </row>
    <row r="36" spans="2:14">
      <c r="B36" s="7" t="s">
        <v>148</v>
      </c>
      <c r="C36" s="47" t="s">
        <v>284</v>
      </c>
      <c r="D36" s="1" t="s">
        <v>5</v>
      </c>
      <c r="E36" s="1" t="s">
        <v>17</v>
      </c>
      <c r="F36" s="1"/>
      <c r="G36" s="3"/>
      <c r="H36" s="56" t="str">
        <f>VLOOKUP(C36,'Base de datos'!$B$4:$N$103,Reto!$H$7,FALSE)</f>
        <v>NO</v>
      </c>
      <c r="I36" s="56">
        <f>VLOOKUP($C36,'Base de datos'!$B$4:$N$103,Reto!I$7,FALSE)</f>
        <v>9</v>
      </c>
      <c r="J36" s="56">
        <f>VLOOKUP($C36,'Base de datos'!$B$4:$N$103,Reto!J$7,FALSE)</f>
        <v>9</v>
      </c>
      <c r="K36" s="60">
        <f>VLOOKUP($C36,'Base de datos'!$B$4:$N$103,Reto!K$7,FALSE)</f>
        <v>0</v>
      </c>
      <c r="L36" s="60">
        <f>VLOOKUP($C36,'Base de datos'!$B$4:$N$103,Reto!L$7,FALSE)</f>
        <v>0</v>
      </c>
      <c r="M36" s="60">
        <f>VLOOKUP($C36,'Base de datos'!$B$4:$N$103,Reto!M$7,FALSE)</f>
        <v>85434615</v>
      </c>
      <c r="N36" s="60">
        <f>VLOOKUP($C36,'Base de datos'!$B$4:$N$103,Reto!N$7,FALSE)</f>
        <v>79508333</v>
      </c>
    </row>
    <row r="37" spans="2:14">
      <c r="B37" s="7" t="s">
        <v>102</v>
      </c>
      <c r="C37" s="47" t="s">
        <v>283</v>
      </c>
      <c r="D37" s="1" t="s">
        <v>5</v>
      </c>
      <c r="E37" s="1" t="s">
        <v>21</v>
      </c>
      <c r="F37" s="26"/>
      <c r="G37" s="1"/>
      <c r="H37" s="56" t="str">
        <f>VLOOKUP(C37,'Base de datos'!$B$4:$N$103,Reto!$H$7,FALSE)</f>
        <v>NO</v>
      </c>
      <c r="I37" s="56">
        <f>VLOOKUP($C37,'Base de datos'!$B$4:$N$103,Reto!I$7,FALSE)</f>
        <v>8</v>
      </c>
      <c r="J37" s="56">
        <f>VLOOKUP($C37,'Base de datos'!$B$4:$N$103,Reto!J$7,FALSE)</f>
        <v>7</v>
      </c>
      <c r="K37" s="60">
        <f>VLOOKUP($C37,'Base de datos'!$B$4:$N$103,Reto!K$7,FALSE)</f>
        <v>90000000</v>
      </c>
      <c r="L37" s="60">
        <f>VLOOKUP($C37,'Base de datos'!$B$4:$N$103,Reto!L$7,FALSE)</f>
        <v>23888885</v>
      </c>
      <c r="M37" s="60">
        <f>VLOOKUP($C37,'Base de datos'!$B$4:$N$103,Reto!M$7,FALSE)</f>
        <v>68725539</v>
      </c>
      <c r="N37" s="60">
        <f>VLOOKUP($C37,'Base de datos'!$B$4:$N$103,Reto!N$7,FALSE)</f>
        <v>78613526</v>
      </c>
    </row>
    <row r="38" spans="2:14">
      <c r="B38" s="7" t="s">
        <v>81</v>
      </c>
      <c r="C38" s="47" t="s">
        <v>282</v>
      </c>
      <c r="D38" s="7" t="s">
        <v>5</v>
      </c>
      <c r="E38" s="7" t="s">
        <v>17</v>
      </c>
      <c r="F38" s="48"/>
      <c r="G38" s="7"/>
      <c r="H38" s="56" t="str">
        <f>VLOOKUP(C38,'Base de datos'!$B$4:$N$103,Reto!$H$7,FALSE)</f>
        <v>SI</v>
      </c>
      <c r="I38" s="56">
        <f>VLOOKUP($C38,'Base de datos'!$B$4:$N$103,Reto!I$7,FALSE)</f>
        <v>8</v>
      </c>
      <c r="J38" s="56">
        <f>VLOOKUP($C38,'Base de datos'!$B$4:$N$103,Reto!J$7,FALSE)</f>
        <v>8</v>
      </c>
      <c r="K38" s="60">
        <f>VLOOKUP($C38,'Base de datos'!$B$4:$N$103,Reto!K$7,FALSE)</f>
        <v>10000000</v>
      </c>
      <c r="L38" s="60">
        <f>VLOOKUP($C38,'Base de datos'!$B$4:$N$103,Reto!L$7,FALSE)</f>
        <v>23464528</v>
      </c>
      <c r="M38" s="60">
        <f>VLOOKUP($C38,'Base de datos'!$B$4:$N$103,Reto!M$7,FALSE)</f>
        <v>904543</v>
      </c>
      <c r="N38" s="60">
        <f>VLOOKUP($C38,'Base de datos'!$B$4:$N$103,Reto!N$7,FALSE)</f>
        <v>0</v>
      </c>
    </row>
    <row r="39" spans="2:14">
      <c r="B39" s="7" t="s">
        <v>61</v>
      </c>
      <c r="C39" s="47" t="s">
        <v>281</v>
      </c>
      <c r="D39" s="1" t="s">
        <v>5</v>
      </c>
      <c r="E39" s="1" t="s">
        <v>13</v>
      </c>
      <c r="F39" s="1"/>
      <c r="G39" s="3"/>
      <c r="H39" s="56" t="str">
        <f>VLOOKUP(C39,'Base de datos'!$B$4:$N$103,Reto!$H$7,FALSE)</f>
        <v>NO</v>
      </c>
      <c r="I39" s="56">
        <f>VLOOKUP($C39,'Base de datos'!$B$4:$N$103,Reto!I$7,FALSE)</f>
        <v>6</v>
      </c>
      <c r="J39" s="56">
        <f>VLOOKUP($C39,'Base de datos'!$B$4:$N$103,Reto!J$7,FALSE)</f>
        <v>8</v>
      </c>
      <c r="K39" s="60">
        <f>VLOOKUP($C39,'Base de datos'!$B$4:$N$103,Reto!K$7,FALSE)</f>
        <v>0</v>
      </c>
      <c r="L39" s="60">
        <f>VLOOKUP($C39,'Base de datos'!$B$4:$N$103,Reto!L$7,FALSE)</f>
        <v>0</v>
      </c>
      <c r="M39" s="60">
        <f>VLOOKUP($C39,'Base de datos'!$B$4:$N$103,Reto!M$7,FALSE)</f>
        <v>66204884</v>
      </c>
      <c r="N39" s="60">
        <f>VLOOKUP($C39,'Base de datos'!$B$4:$N$103,Reto!N$7,FALSE)</f>
        <v>27801447</v>
      </c>
    </row>
    <row r="40" spans="2:14">
      <c r="B40" s="7" t="s">
        <v>98</v>
      </c>
      <c r="C40" s="47" t="s">
        <v>280</v>
      </c>
      <c r="D40" s="1" t="s">
        <v>11</v>
      </c>
      <c r="E40" s="1" t="s">
        <v>17</v>
      </c>
      <c r="F40" s="1"/>
      <c r="G40" s="3"/>
      <c r="H40" s="56" t="str">
        <f>VLOOKUP(C40,'Base de datos'!$B$4:$N$103,Reto!$H$7,FALSE)</f>
        <v>SI</v>
      </c>
      <c r="I40" s="56">
        <f>VLOOKUP($C40,'Base de datos'!$B$4:$N$103,Reto!I$7,FALSE)</f>
        <v>3</v>
      </c>
      <c r="J40" s="56">
        <f>VLOOKUP($C40,'Base de datos'!$B$4:$N$103,Reto!J$7,FALSE)</f>
        <v>5</v>
      </c>
      <c r="K40" s="60">
        <f>VLOOKUP($C40,'Base de datos'!$B$4:$N$103,Reto!K$7,FALSE)</f>
        <v>0</v>
      </c>
      <c r="L40" s="60">
        <f>VLOOKUP($C40,'Base de datos'!$B$4:$N$103,Reto!L$7,FALSE)</f>
        <v>0</v>
      </c>
      <c r="M40" s="60">
        <f>VLOOKUP($C40,'Base de datos'!$B$4:$N$103,Reto!M$7,FALSE)</f>
        <v>30987169</v>
      </c>
      <c r="N40" s="60">
        <f>VLOOKUP($C40,'Base de datos'!$B$4:$N$103,Reto!N$7,FALSE)</f>
        <v>7339680</v>
      </c>
    </row>
    <row r="41" spans="2:14">
      <c r="B41" s="7" t="s">
        <v>82</v>
      </c>
      <c r="C41" s="47" t="s">
        <v>279</v>
      </c>
      <c r="D41" s="1" t="s">
        <v>5</v>
      </c>
      <c r="E41" s="1" t="s">
        <v>21</v>
      </c>
      <c r="F41" s="26"/>
      <c r="G41" s="1"/>
      <c r="H41" s="56" t="str">
        <f>VLOOKUP(C41,'Base de datos'!$B$4:$N$103,Reto!$H$7,FALSE)</f>
        <v>NO</v>
      </c>
      <c r="I41" s="56">
        <f>VLOOKUP($C41,'Base de datos'!$B$4:$N$103,Reto!I$7,FALSE)</f>
        <v>6</v>
      </c>
      <c r="J41" s="56">
        <f>VLOOKUP($C41,'Base de datos'!$B$4:$N$103,Reto!J$7,FALSE)</f>
        <v>7</v>
      </c>
      <c r="K41" s="60">
        <f>VLOOKUP($C41,'Base de datos'!$B$4:$N$103,Reto!K$7,FALSE)</f>
        <v>10000000</v>
      </c>
      <c r="L41" s="60">
        <f>VLOOKUP($C41,'Base de datos'!$B$4:$N$103,Reto!L$7,FALSE)</f>
        <v>22390348</v>
      </c>
      <c r="M41" s="60">
        <f>VLOOKUP($C41,'Base de datos'!$B$4:$N$103,Reto!M$7,FALSE)</f>
        <v>24476166</v>
      </c>
      <c r="N41" s="60">
        <f>VLOOKUP($C41,'Base de datos'!$B$4:$N$103,Reto!N$7,FALSE)</f>
        <v>0</v>
      </c>
    </row>
    <row r="42" spans="2:14">
      <c r="B42" s="7" t="s">
        <v>65</v>
      </c>
      <c r="C42" s="47" t="s">
        <v>278</v>
      </c>
      <c r="D42" s="1" t="s">
        <v>5</v>
      </c>
      <c r="E42" s="1" t="s">
        <v>17</v>
      </c>
      <c r="F42" s="26"/>
      <c r="G42" s="1"/>
      <c r="H42" s="56" t="str">
        <f>VLOOKUP(C42,'Base de datos'!$B$4:$N$103,Reto!$H$7,FALSE)</f>
        <v>NO</v>
      </c>
      <c r="I42" s="56">
        <f>VLOOKUP($C42,'Base de datos'!$B$4:$N$103,Reto!I$7,FALSE)</f>
        <v>6</v>
      </c>
      <c r="J42" s="56">
        <f>VLOOKUP($C42,'Base de datos'!$B$4:$N$103,Reto!J$7,FALSE)</f>
        <v>10</v>
      </c>
      <c r="K42" s="60">
        <f>VLOOKUP($C42,'Base de datos'!$B$4:$N$103,Reto!K$7,FALSE)</f>
        <v>20000000</v>
      </c>
      <c r="L42" s="60">
        <f>VLOOKUP($C42,'Base de datos'!$B$4:$N$103,Reto!L$7,FALSE)</f>
        <v>31670482</v>
      </c>
      <c r="M42" s="60">
        <f>VLOOKUP($C42,'Base de datos'!$B$4:$N$103,Reto!M$7,FALSE)</f>
        <v>15619630</v>
      </c>
      <c r="N42" s="60">
        <f>VLOOKUP($C42,'Base de datos'!$B$4:$N$103,Reto!N$7,FALSE)</f>
        <v>59838390</v>
      </c>
    </row>
    <row r="43" spans="2:14">
      <c r="B43" s="7" t="s">
        <v>133</v>
      </c>
      <c r="C43" s="47" t="s">
        <v>277</v>
      </c>
      <c r="D43" s="1" t="s">
        <v>5</v>
      </c>
      <c r="E43" s="1" t="s">
        <v>10</v>
      </c>
      <c r="F43" s="26"/>
      <c r="G43" s="1"/>
      <c r="H43" s="56" t="str">
        <f>VLOOKUP(C43,'Base de datos'!$B$4:$N$103,Reto!$H$7,FALSE)</f>
        <v>NO</v>
      </c>
      <c r="I43" s="56">
        <f>VLOOKUP($C43,'Base de datos'!$B$4:$N$103,Reto!I$7,FALSE)</f>
        <v>8</v>
      </c>
      <c r="J43" s="56">
        <f>VLOOKUP($C43,'Base de datos'!$B$4:$N$103,Reto!J$7,FALSE)</f>
        <v>5</v>
      </c>
      <c r="K43" s="60">
        <f>VLOOKUP($C43,'Base de datos'!$B$4:$N$103,Reto!K$7,FALSE)</f>
        <v>20000000</v>
      </c>
      <c r="L43" s="60">
        <f>VLOOKUP($C43,'Base de datos'!$B$4:$N$103,Reto!L$7,FALSE)</f>
        <v>81056910</v>
      </c>
      <c r="M43" s="60">
        <f>VLOOKUP($C43,'Base de datos'!$B$4:$N$103,Reto!M$7,FALSE)</f>
        <v>96438403</v>
      </c>
      <c r="N43" s="60">
        <f>VLOOKUP($C43,'Base de datos'!$B$4:$N$103,Reto!N$7,FALSE)</f>
        <v>90723423</v>
      </c>
    </row>
    <row r="44" spans="2:14">
      <c r="B44" s="7" t="s">
        <v>107</v>
      </c>
      <c r="C44" s="47" t="s">
        <v>276</v>
      </c>
      <c r="D44" s="1" t="s">
        <v>5</v>
      </c>
      <c r="E44" s="1" t="s">
        <v>21</v>
      </c>
      <c r="F44" s="1"/>
      <c r="G44" s="1"/>
      <c r="H44" s="56" t="str">
        <f>VLOOKUP(C44,'Base de datos'!$B$4:$N$103,Reto!$H$7,FALSE)</f>
        <v>NO</v>
      </c>
      <c r="I44" s="56">
        <f>VLOOKUP($C44,'Base de datos'!$B$4:$N$103,Reto!I$7,FALSE)</f>
        <v>5</v>
      </c>
      <c r="J44" s="56">
        <f>VLOOKUP($C44,'Base de datos'!$B$4:$N$103,Reto!J$7,FALSE)</f>
        <v>7</v>
      </c>
      <c r="K44" s="60">
        <f>VLOOKUP($C44,'Base de datos'!$B$4:$N$103,Reto!K$7,FALSE)</f>
        <v>0</v>
      </c>
      <c r="L44" s="60">
        <f>VLOOKUP($C44,'Base de datos'!$B$4:$N$103,Reto!L$7,FALSE)</f>
        <v>0</v>
      </c>
      <c r="M44" s="60">
        <f>VLOOKUP($C44,'Base de datos'!$B$4:$N$103,Reto!M$7,FALSE)</f>
        <v>0</v>
      </c>
      <c r="N44" s="60">
        <f>VLOOKUP($C44,'Base de datos'!$B$4:$N$103,Reto!N$7,FALSE)</f>
        <v>52936315</v>
      </c>
    </row>
    <row r="45" spans="2:14">
      <c r="B45" s="7" t="s">
        <v>78</v>
      </c>
      <c r="C45" s="47" t="s">
        <v>275</v>
      </c>
      <c r="D45" s="1" t="s">
        <v>5</v>
      </c>
      <c r="E45" s="1" t="s">
        <v>21</v>
      </c>
      <c r="F45" s="26"/>
      <c r="G45" s="1"/>
      <c r="H45" s="56" t="str">
        <f>VLOOKUP(C45,'Base de datos'!$B$4:$N$103,Reto!$H$7,FALSE)</f>
        <v>NO</v>
      </c>
      <c r="I45" s="56">
        <f>VLOOKUP($C45,'Base de datos'!$B$4:$N$103,Reto!I$7,FALSE)</f>
        <v>9</v>
      </c>
      <c r="J45" s="56">
        <f>VLOOKUP($C45,'Base de datos'!$B$4:$N$103,Reto!J$7,FALSE)</f>
        <v>7</v>
      </c>
      <c r="K45" s="60">
        <f>VLOOKUP($C45,'Base de datos'!$B$4:$N$103,Reto!K$7,FALSE)</f>
        <v>30000000</v>
      </c>
      <c r="L45" s="60">
        <f>VLOOKUP($C45,'Base de datos'!$B$4:$N$103,Reto!L$7,FALSE)</f>
        <v>91413171</v>
      </c>
      <c r="M45" s="60">
        <f>VLOOKUP($C45,'Base de datos'!$B$4:$N$103,Reto!M$7,FALSE)</f>
        <v>13211402</v>
      </c>
      <c r="N45" s="60">
        <f>VLOOKUP($C45,'Base de datos'!$B$4:$N$103,Reto!N$7,FALSE)</f>
        <v>0</v>
      </c>
    </row>
    <row r="46" spans="2:14">
      <c r="B46" s="7" t="s">
        <v>145</v>
      </c>
      <c r="C46" s="47" t="s">
        <v>274</v>
      </c>
      <c r="D46" s="1" t="s">
        <v>5</v>
      </c>
      <c r="E46" s="1" t="s">
        <v>10</v>
      </c>
      <c r="F46" s="26"/>
      <c r="G46" s="1"/>
      <c r="H46" s="56" t="str">
        <f>VLOOKUP(C46,'Base de datos'!$B$4:$N$103,Reto!$H$7,FALSE)</f>
        <v>NO</v>
      </c>
      <c r="I46" s="56">
        <f>VLOOKUP($C46,'Base de datos'!$B$4:$N$103,Reto!I$7,FALSE)</f>
        <v>4</v>
      </c>
      <c r="J46" s="56">
        <f>VLOOKUP($C46,'Base de datos'!$B$4:$N$103,Reto!J$7,FALSE)</f>
        <v>7</v>
      </c>
      <c r="K46" s="60">
        <f>VLOOKUP($C46,'Base de datos'!$B$4:$N$103,Reto!K$7,FALSE)</f>
        <v>1000000</v>
      </c>
      <c r="L46" s="60">
        <f>VLOOKUP($C46,'Base de datos'!$B$4:$N$103,Reto!L$7,FALSE)</f>
        <v>87347043</v>
      </c>
      <c r="M46" s="60">
        <f>VLOOKUP($C46,'Base de datos'!$B$4:$N$103,Reto!M$7,FALSE)</f>
        <v>50796112</v>
      </c>
      <c r="N46" s="60">
        <f>VLOOKUP($C46,'Base de datos'!$B$4:$N$103,Reto!N$7,FALSE)</f>
        <v>72757830</v>
      </c>
    </row>
    <row r="47" spans="2:14">
      <c r="B47" s="7" t="s">
        <v>137</v>
      </c>
      <c r="C47" s="47" t="s">
        <v>273</v>
      </c>
      <c r="D47" s="1" t="s">
        <v>5</v>
      </c>
      <c r="E47" s="1" t="s">
        <v>17</v>
      </c>
      <c r="F47" s="1"/>
      <c r="G47" s="3"/>
      <c r="H47" s="56" t="str">
        <f>VLOOKUP(C47,'Base de datos'!$B$4:$N$103,Reto!$H$7,FALSE)</f>
        <v>NO</v>
      </c>
      <c r="I47" s="56">
        <f>VLOOKUP($C47,'Base de datos'!$B$4:$N$103,Reto!I$7,FALSE)</f>
        <v>4</v>
      </c>
      <c r="J47" s="56">
        <f>VLOOKUP($C47,'Base de datos'!$B$4:$N$103,Reto!J$7,FALSE)</f>
        <v>9</v>
      </c>
      <c r="K47" s="60">
        <f>VLOOKUP($C47,'Base de datos'!$B$4:$N$103,Reto!K$7,FALSE)</f>
        <v>0</v>
      </c>
      <c r="L47" s="60">
        <f>VLOOKUP($C47,'Base de datos'!$B$4:$N$103,Reto!L$7,FALSE)</f>
        <v>0</v>
      </c>
      <c r="M47" s="60">
        <f>VLOOKUP($C47,'Base de datos'!$B$4:$N$103,Reto!M$7,FALSE)</f>
        <v>38721754</v>
      </c>
      <c r="N47" s="60">
        <f>VLOOKUP($C47,'Base de datos'!$B$4:$N$103,Reto!N$7,FALSE)</f>
        <v>77230635</v>
      </c>
    </row>
    <row r="48" spans="2:14">
      <c r="B48" s="7" t="s">
        <v>90</v>
      </c>
      <c r="C48" s="47" t="s">
        <v>272</v>
      </c>
      <c r="D48" s="1" t="s">
        <v>5</v>
      </c>
      <c r="E48" s="1" t="s">
        <v>21</v>
      </c>
      <c r="F48" s="26"/>
      <c r="G48" s="1"/>
      <c r="H48" s="56" t="str">
        <f>VLOOKUP(C48,'Base de datos'!$B$4:$N$103,Reto!$H$7,FALSE)</f>
        <v>NO</v>
      </c>
      <c r="I48" s="56">
        <f>VLOOKUP($C48,'Base de datos'!$B$4:$N$103,Reto!I$7,FALSE)</f>
        <v>9</v>
      </c>
      <c r="J48" s="56">
        <f>VLOOKUP($C48,'Base de datos'!$B$4:$N$103,Reto!J$7,FALSE)</f>
        <v>5</v>
      </c>
      <c r="K48" s="60">
        <f>VLOOKUP($C48,'Base de datos'!$B$4:$N$103,Reto!K$7,FALSE)</f>
        <v>10000000</v>
      </c>
      <c r="L48" s="60">
        <f>VLOOKUP($C48,'Base de datos'!$B$4:$N$103,Reto!L$7,FALSE)</f>
        <v>43538967</v>
      </c>
      <c r="M48" s="60">
        <f>VLOOKUP($C48,'Base de datos'!$B$4:$N$103,Reto!M$7,FALSE)</f>
        <v>5161300</v>
      </c>
      <c r="N48" s="60">
        <f>VLOOKUP($C48,'Base de datos'!$B$4:$N$103,Reto!N$7,FALSE)</f>
        <v>85417673</v>
      </c>
    </row>
    <row r="49" spans="2:14">
      <c r="B49" s="7" t="s">
        <v>139</v>
      </c>
      <c r="C49" s="47" t="s">
        <v>271</v>
      </c>
      <c r="D49" s="1" t="s">
        <v>5</v>
      </c>
      <c r="E49" s="1" t="s">
        <v>21</v>
      </c>
      <c r="F49" s="26"/>
      <c r="G49" s="1"/>
      <c r="H49" s="56" t="str">
        <f>VLOOKUP(C49,'Base de datos'!$B$4:$N$103,Reto!$H$7,FALSE)</f>
        <v>SI</v>
      </c>
      <c r="I49" s="56">
        <f>VLOOKUP($C49,'Base de datos'!$B$4:$N$103,Reto!I$7,FALSE)</f>
        <v>6</v>
      </c>
      <c r="J49" s="56">
        <f>VLOOKUP($C49,'Base de datos'!$B$4:$N$103,Reto!J$7,FALSE)</f>
        <v>10</v>
      </c>
      <c r="K49" s="60">
        <f>VLOOKUP($C49,'Base de datos'!$B$4:$N$103,Reto!K$7,FALSE)</f>
        <v>1000000</v>
      </c>
      <c r="L49" s="60">
        <f>VLOOKUP($C49,'Base de datos'!$B$4:$N$103,Reto!L$7,FALSE)</f>
        <v>95899452</v>
      </c>
      <c r="M49" s="60">
        <f>VLOOKUP($C49,'Base de datos'!$B$4:$N$103,Reto!M$7,FALSE)</f>
        <v>2565664</v>
      </c>
      <c r="N49" s="60">
        <f>VLOOKUP($C49,'Base de datos'!$B$4:$N$103,Reto!N$7,FALSE)</f>
        <v>39602953</v>
      </c>
    </row>
    <row r="50" spans="2:14">
      <c r="B50" s="7" t="s">
        <v>142</v>
      </c>
      <c r="C50" s="47" t="s">
        <v>270</v>
      </c>
      <c r="D50" s="1" t="s">
        <v>5</v>
      </c>
      <c r="E50" s="1" t="s">
        <v>21</v>
      </c>
      <c r="F50" s="26"/>
      <c r="G50" s="1"/>
      <c r="H50" s="56" t="str">
        <f>VLOOKUP(C50,'Base de datos'!$B$4:$N$103,Reto!$H$7,FALSE)</f>
        <v>SI</v>
      </c>
      <c r="I50" s="56">
        <f>VLOOKUP($C50,'Base de datos'!$B$4:$N$103,Reto!I$7,FALSE)</f>
        <v>8</v>
      </c>
      <c r="J50" s="56">
        <f>VLOOKUP($C50,'Base de datos'!$B$4:$N$103,Reto!J$7,FALSE)</f>
        <v>8</v>
      </c>
      <c r="K50" s="60">
        <f>VLOOKUP($C50,'Base de datos'!$B$4:$N$103,Reto!K$7,FALSE)</f>
        <v>1000000</v>
      </c>
      <c r="L50" s="60">
        <f>VLOOKUP($C50,'Base de datos'!$B$4:$N$103,Reto!L$7,FALSE)</f>
        <v>81347428</v>
      </c>
      <c r="M50" s="60">
        <f>VLOOKUP($C50,'Base de datos'!$B$4:$N$103,Reto!M$7,FALSE)</f>
        <v>10860215</v>
      </c>
      <c r="N50" s="60">
        <f>VLOOKUP($C50,'Base de datos'!$B$4:$N$103,Reto!N$7,FALSE)</f>
        <v>28637290</v>
      </c>
    </row>
    <row r="51" spans="2:14">
      <c r="B51" s="7" t="s">
        <v>72</v>
      </c>
      <c r="C51" s="47" t="s">
        <v>269</v>
      </c>
      <c r="D51" s="1" t="s">
        <v>5</v>
      </c>
      <c r="E51" s="1" t="s">
        <v>17</v>
      </c>
      <c r="F51" s="26"/>
      <c r="G51" s="1"/>
      <c r="H51" s="56" t="str">
        <f>VLOOKUP(C51,'Base de datos'!$B$4:$N$103,Reto!$H$7,FALSE)</f>
        <v>SI</v>
      </c>
      <c r="I51" s="56">
        <f>VLOOKUP($C51,'Base de datos'!$B$4:$N$103,Reto!I$7,FALSE)</f>
        <v>6</v>
      </c>
      <c r="J51" s="56">
        <f>VLOOKUP($C51,'Base de datos'!$B$4:$N$103,Reto!J$7,FALSE)</f>
        <v>10</v>
      </c>
      <c r="K51" s="60">
        <f>VLOOKUP($C51,'Base de datos'!$B$4:$N$103,Reto!K$7,FALSE)</f>
        <v>30000000</v>
      </c>
      <c r="L51" s="60">
        <f>VLOOKUP($C51,'Base de datos'!$B$4:$N$103,Reto!L$7,FALSE)</f>
        <v>52442860</v>
      </c>
      <c r="M51" s="60">
        <f>VLOOKUP($C51,'Base de datos'!$B$4:$N$103,Reto!M$7,FALSE)</f>
        <v>2659881</v>
      </c>
      <c r="N51" s="60">
        <f>VLOOKUP($C51,'Base de datos'!$B$4:$N$103,Reto!N$7,FALSE)</f>
        <v>80287314</v>
      </c>
    </row>
    <row r="52" spans="2:14">
      <c r="B52" s="7" t="s">
        <v>138</v>
      </c>
      <c r="C52" s="47" t="s">
        <v>268</v>
      </c>
      <c r="D52" s="1" t="s">
        <v>5</v>
      </c>
      <c r="E52" s="1" t="s">
        <v>21</v>
      </c>
      <c r="F52" s="26"/>
      <c r="G52" s="1"/>
      <c r="H52" s="56" t="str">
        <f>VLOOKUP(C52,'Base de datos'!$B$4:$N$103,Reto!$H$7,FALSE)</f>
        <v>SI</v>
      </c>
      <c r="I52" s="56">
        <f>VLOOKUP($C52,'Base de datos'!$B$4:$N$103,Reto!I$7,FALSE)</f>
        <v>7</v>
      </c>
      <c r="J52" s="56">
        <f>VLOOKUP($C52,'Base de datos'!$B$4:$N$103,Reto!J$7,FALSE)</f>
        <v>5</v>
      </c>
      <c r="K52" s="60">
        <f>VLOOKUP($C52,'Base de datos'!$B$4:$N$103,Reto!K$7,FALSE)</f>
        <v>10000000</v>
      </c>
      <c r="L52" s="60">
        <f>VLOOKUP($C52,'Base de datos'!$B$4:$N$103,Reto!L$7,FALSE)</f>
        <v>96199053</v>
      </c>
      <c r="M52" s="60">
        <f>VLOOKUP($C52,'Base de datos'!$B$4:$N$103,Reto!M$7,FALSE)</f>
        <v>31746355</v>
      </c>
      <c r="N52" s="60">
        <f>VLOOKUP($C52,'Base de datos'!$B$4:$N$103,Reto!N$7,FALSE)</f>
        <v>80063468</v>
      </c>
    </row>
    <row r="53" spans="2:14">
      <c r="B53" s="7" t="s">
        <v>85</v>
      </c>
      <c r="C53" s="47" t="s">
        <v>267</v>
      </c>
      <c r="D53" s="1" t="s">
        <v>5</v>
      </c>
      <c r="E53" s="1" t="s">
        <v>21</v>
      </c>
      <c r="F53" s="26"/>
      <c r="G53" s="1"/>
      <c r="H53" s="56" t="str">
        <f>VLOOKUP(C53,'Base de datos'!$B$4:$N$103,Reto!$H$7,FALSE)</f>
        <v>NO</v>
      </c>
      <c r="I53" s="56">
        <f>VLOOKUP($C53,'Base de datos'!$B$4:$N$103,Reto!I$7,FALSE)</f>
        <v>5</v>
      </c>
      <c r="J53" s="56">
        <f>VLOOKUP($C53,'Base de datos'!$B$4:$N$103,Reto!J$7,FALSE)</f>
        <v>7</v>
      </c>
      <c r="K53" s="60">
        <f>VLOOKUP($C53,'Base de datos'!$B$4:$N$103,Reto!K$7,FALSE)</f>
        <v>1000000</v>
      </c>
      <c r="L53" s="60">
        <f>VLOOKUP($C53,'Base de datos'!$B$4:$N$103,Reto!L$7,FALSE)</f>
        <v>71783742</v>
      </c>
      <c r="M53" s="60">
        <f>VLOOKUP($C53,'Base de datos'!$B$4:$N$103,Reto!M$7,FALSE)</f>
        <v>64667814</v>
      </c>
      <c r="N53" s="60">
        <f>VLOOKUP($C53,'Base de datos'!$B$4:$N$103,Reto!N$7,FALSE)</f>
        <v>70653180</v>
      </c>
    </row>
    <row r="54" spans="2:14">
      <c r="B54" s="7" t="s">
        <v>70</v>
      </c>
      <c r="C54" s="47" t="s">
        <v>266</v>
      </c>
      <c r="D54" s="1" t="s">
        <v>5</v>
      </c>
      <c r="E54" s="1" t="s">
        <v>17</v>
      </c>
      <c r="F54" s="26"/>
      <c r="G54" s="1"/>
      <c r="H54" s="56" t="str">
        <f>VLOOKUP(C54,'Base de datos'!$B$4:$N$103,Reto!$H$7,FALSE)</f>
        <v>NO</v>
      </c>
      <c r="I54" s="56">
        <f>VLOOKUP($C54,'Base de datos'!$B$4:$N$103,Reto!I$7,FALSE)</f>
        <v>3</v>
      </c>
      <c r="J54" s="56">
        <f>VLOOKUP($C54,'Base de datos'!$B$4:$N$103,Reto!J$7,FALSE)</f>
        <v>8</v>
      </c>
      <c r="K54" s="60">
        <f>VLOOKUP($C54,'Base de datos'!$B$4:$N$103,Reto!K$7,FALSE)</f>
        <v>90000000</v>
      </c>
      <c r="L54" s="60">
        <f>VLOOKUP($C54,'Base de datos'!$B$4:$N$103,Reto!L$7,FALSE)</f>
        <v>94913746</v>
      </c>
      <c r="M54" s="60">
        <f>VLOOKUP($C54,'Base de datos'!$B$4:$N$103,Reto!M$7,FALSE)</f>
        <v>74083223</v>
      </c>
      <c r="N54" s="60">
        <f>VLOOKUP($C54,'Base de datos'!$B$4:$N$103,Reto!N$7,FALSE)</f>
        <v>31617670</v>
      </c>
    </row>
    <row r="55" spans="2:14">
      <c r="B55" s="7" t="s">
        <v>71</v>
      </c>
      <c r="C55" s="47" t="s">
        <v>265</v>
      </c>
      <c r="D55" s="1" t="s">
        <v>5</v>
      </c>
      <c r="E55" s="1" t="s">
        <v>17</v>
      </c>
      <c r="F55" s="1"/>
      <c r="G55" s="3"/>
      <c r="H55" s="56" t="str">
        <f>VLOOKUP(C55,'Base de datos'!$B$4:$N$103,Reto!$H$7,FALSE)</f>
        <v>NO</v>
      </c>
      <c r="I55" s="56">
        <f>VLOOKUP($C55,'Base de datos'!$B$4:$N$103,Reto!I$7,FALSE)</f>
        <v>7</v>
      </c>
      <c r="J55" s="56">
        <f>VLOOKUP($C55,'Base de datos'!$B$4:$N$103,Reto!J$7,FALSE)</f>
        <v>9</v>
      </c>
      <c r="K55" s="60">
        <f>VLOOKUP($C55,'Base de datos'!$B$4:$N$103,Reto!K$7,FALSE)</f>
        <v>0</v>
      </c>
      <c r="L55" s="60">
        <f>VLOOKUP($C55,'Base de datos'!$B$4:$N$103,Reto!L$7,FALSE)</f>
        <v>0</v>
      </c>
      <c r="M55" s="60">
        <f>VLOOKUP($C55,'Base de datos'!$B$4:$N$103,Reto!M$7,FALSE)</f>
        <v>67753952</v>
      </c>
      <c r="N55" s="60">
        <f>VLOOKUP($C55,'Base de datos'!$B$4:$N$103,Reto!N$7,FALSE)</f>
        <v>77205812</v>
      </c>
    </row>
    <row r="56" spans="2:14">
      <c r="B56" s="7" t="s">
        <v>108</v>
      </c>
      <c r="C56" s="47" t="s">
        <v>264</v>
      </c>
      <c r="D56" s="1" t="s">
        <v>11</v>
      </c>
      <c r="E56" s="1" t="s">
        <v>21</v>
      </c>
      <c r="F56" s="26"/>
      <c r="G56" s="1"/>
      <c r="H56" s="56" t="str">
        <f>VLOOKUP(C56,'Base de datos'!$B$4:$N$103,Reto!$H$7,FALSE)</f>
        <v>SI</v>
      </c>
      <c r="I56" s="56">
        <f>VLOOKUP($C56,'Base de datos'!$B$4:$N$103,Reto!I$7,FALSE)</f>
        <v>5</v>
      </c>
      <c r="J56" s="56">
        <f>VLOOKUP($C56,'Base de datos'!$B$4:$N$103,Reto!J$7,FALSE)</f>
        <v>6</v>
      </c>
      <c r="K56" s="60">
        <f>VLOOKUP($C56,'Base de datos'!$B$4:$N$103,Reto!K$7,FALSE)</f>
        <v>30000000</v>
      </c>
      <c r="L56" s="60">
        <f>VLOOKUP($C56,'Base de datos'!$B$4:$N$103,Reto!L$7,FALSE)</f>
        <v>33477783</v>
      </c>
      <c r="M56" s="60">
        <f>VLOOKUP($C56,'Base de datos'!$B$4:$N$103,Reto!M$7,FALSE)</f>
        <v>0</v>
      </c>
      <c r="N56" s="60">
        <f>VLOOKUP($C56,'Base de datos'!$B$4:$N$103,Reto!N$7,FALSE)</f>
        <v>27651635</v>
      </c>
    </row>
    <row r="57" spans="2:14">
      <c r="B57" s="7" t="s">
        <v>105</v>
      </c>
      <c r="C57" s="47" t="s">
        <v>263</v>
      </c>
      <c r="D57" s="1" t="s">
        <v>5</v>
      </c>
      <c r="E57" s="1" t="s">
        <v>10</v>
      </c>
      <c r="F57" s="26"/>
      <c r="G57" s="1"/>
      <c r="H57" s="56" t="str">
        <f>VLOOKUP(C57,'Base de datos'!$B$4:$N$103,Reto!$H$7,FALSE)</f>
        <v>SI</v>
      </c>
      <c r="I57" s="56">
        <f>VLOOKUP($C57,'Base de datos'!$B$4:$N$103,Reto!I$7,FALSE)</f>
        <v>9</v>
      </c>
      <c r="J57" s="56">
        <f>VLOOKUP($C57,'Base de datos'!$B$4:$N$103,Reto!J$7,FALSE)</f>
        <v>9</v>
      </c>
      <c r="K57" s="60">
        <f>VLOOKUP($C57,'Base de datos'!$B$4:$N$103,Reto!K$7,FALSE)</f>
        <v>50000000</v>
      </c>
      <c r="L57" s="60">
        <f>VLOOKUP($C57,'Base de datos'!$B$4:$N$103,Reto!L$7,FALSE)</f>
        <v>2702447</v>
      </c>
      <c r="M57" s="60">
        <f>VLOOKUP($C57,'Base de datos'!$B$4:$N$103,Reto!M$7,FALSE)</f>
        <v>0</v>
      </c>
      <c r="N57" s="60">
        <f>VLOOKUP($C57,'Base de datos'!$B$4:$N$103,Reto!N$7,FALSE)</f>
        <v>44671760</v>
      </c>
    </row>
    <row r="58" spans="2:14">
      <c r="B58" s="7" t="s">
        <v>94</v>
      </c>
      <c r="C58" s="47" t="s">
        <v>262</v>
      </c>
      <c r="D58" s="3" t="s">
        <v>9</v>
      </c>
      <c r="E58" s="1" t="s">
        <v>21</v>
      </c>
      <c r="F58" s="26"/>
      <c r="G58" s="1"/>
      <c r="H58" s="56" t="str">
        <f>VLOOKUP(C58,'Base de datos'!$B$4:$N$103,Reto!$H$7,FALSE)</f>
        <v>NO</v>
      </c>
      <c r="I58" s="56">
        <f>VLOOKUP($C58,'Base de datos'!$B$4:$N$103,Reto!I$7,FALSE)</f>
        <v>6</v>
      </c>
      <c r="J58" s="56">
        <f>VLOOKUP($C58,'Base de datos'!$B$4:$N$103,Reto!J$7,FALSE)</f>
        <v>8</v>
      </c>
      <c r="K58" s="60">
        <f>VLOOKUP($C58,'Base de datos'!$B$4:$N$103,Reto!K$7,FALSE)</f>
        <v>50000000</v>
      </c>
      <c r="L58" s="60">
        <f>VLOOKUP($C58,'Base de datos'!$B$4:$N$103,Reto!L$7,FALSE)</f>
        <v>70787848</v>
      </c>
      <c r="M58" s="60">
        <f>VLOOKUP($C58,'Base de datos'!$B$4:$N$103,Reto!M$7,FALSE)</f>
        <v>33368202</v>
      </c>
      <c r="N58" s="60">
        <f>VLOOKUP($C58,'Base de datos'!$B$4:$N$103,Reto!N$7,FALSE)</f>
        <v>43277527</v>
      </c>
    </row>
    <row r="59" spans="2:14">
      <c r="B59" s="7" t="s">
        <v>149</v>
      </c>
      <c r="C59" s="47" t="s">
        <v>261</v>
      </c>
      <c r="D59" s="1" t="s">
        <v>11</v>
      </c>
      <c r="E59" s="1" t="s">
        <v>21</v>
      </c>
      <c r="F59" s="1"/>
      <c r="G59" s="3"/>
      <c r="H59" s="56" t="str">
        <f>VLOOKUP(C59,'Base de datos'!$B$4:$N$103,Reto!$H$7,FALSE)</f>
        <v>SI</v>
      </c>
      <c r="I59" s="56">
        <f>VLOOKUP($C59,'Base de datos'!$B$4:$N$103,Reto!I$7,FALSE)</f>
        <v>7</v>
      </c>
      <c r="J59" s="56">
        <f>VLOOKUP($C59,'Base de datos'!$B$4:$N$103,Reto!J$7,FALSE)</f>
        <v>5</v>
      </c>
      <c r="K59" s="60">
        <f>VLOOKUP($C59,'Base de datos'!$B$4:$N$103,Reto!K$7,FALSE)</f>
        <v>0</v>
      </c>
      <c r="L59" s="60">
        <f>VLOOKUP($C59,'Base de datos'!$B$4:$N$103,Reto!L$7,FALSE)</f>
        <v>0</v>
      </c>
      <c r="M59" s="60">
        <f>VLOOKUP($C59,'Base de datos'!$B$4:$N$103,Reto!M$7,FALSE)</f>
        <v>46563396</v>
      </c>
      <c r="N59" s="60">
        <f>VLOOKUP($C59,'Base de datos'!$B$4:$N$103,Reto!N$7,FALSE)</f>
        <v>63313535</v>
      </c>
    </row>
    <row r="60" spans="2:14">
      <c r="B60" s="7" t="s">
        <v>80</v>
      </c>
      <c r="C60" s="47" t="s">
        <v>260</v>
      </c>
      <c r="D60" s="1" t="s">
        <v>2</v>
      </c>
      <c r="E60" s="1" t="s">
        <v>21</v>
      </c>
      <c r="F60" s="26"/>
      <c r="G60" s="1"/>
      <c r="H60" s="56" t="str">
        <f>VLOOKUP(C60,'Base de datos'!$B$4:$N$103,Reto!$H$7,FALSE)</f>
        <v>NO</v>
      </c>
      <c r="I60" s="56">
        <f>VLOOKUP($C60,'Base de datos'!$B$4:$N$103,Reto!I$7,FALSE)</f>
        <v>5</v>
      </c>
      <c r="J60" s="56">
        <f>VLOOKUP($C60,'Base de datos'!$B$4:$N$103,Reto!J$7,FALSE)</f>
        <v>6</v>
      </c>
      <c r="K60" s="60">
        <f>VLOOKUP($C60,'Base de datos'!$B$4:$N$103,Reto!K$7,FALSE)</f>
        <v>20000000</v>
      </c>
      <c r="L60" s="60">
        <f>VLOOKUP($C60,'Base de datos'!$B$4:$N$103,Reto!L$7,FALSE)</f>
        <v>40064620</v>
      </c>
      <c r="M60" s="60">
        <f>VLOOKUP($C60,'Base de datos'!$B$4:$N$103,Reto!M$7,FALSE)</f>
        <v>98137438</v>
      </c>
      <c r="N60" s="60">
        <f>VLOOKUP($C60,'Base de datos'!$B$4:$N$103,Reto!N$7,FALSE)</f>
        <v>0</v>
      </c>
    </row>
    <row r="61" spans="2:14">
      <c r="B61" s="7" t="s">
        <v>106</v>
      </c>
      <c r="C61" s="47" t="s">
        <v>259</v>
      </c>
      <c r="D61" s="1" t="s">
        <v>5</v>
      </c>
      <c r="E61" s="1" t="s">
        <v>21</v>
      </c>
      <c r="F61" s="26"/>
      <c r="G61" s="1"/>
      <c r="H61" s="56" t="str">
        <f>VLOOKUP(C61,'Base de datos'!$B$4:$N$103,Reto!$H$7,FALSE)</f>
        <v>NO</v>
      </c>
      <c r="I61" s="56">
        <f>VLOOKUP($C61,'Base de datos'!$B$4:$N$103,Reto!I$7,FALSE)</f>
        <v>4</v>
      </c>
      <c r="J61" s="56">
        <f>VLOOKUP($C61,'Base de datos'!$B$4:$N$103,Reto!J$7,FALSE)</f>
        <v>6</v>
      </c>
      <c r="K61" s="60">
        <f>VLOOKUP($C61,'Base de datos'!$B$4:$N$103,Reto!K$7,FALSE)</f>
        <v>30000000</v>
      </c>
      <c r="L61" s="60">
        <f>VLOOKUP($C61,'Base de datos'!$B$4:$N$103,Reto!L$7,FALSE)</f>
        <v>45289360</v>
      </c>
      <c r="M61" s="60">
        <f>VLOOKUP($C61,'Base de datos'!$B$4:$N$103,Reto!M$7,FALSE)</f>
        <v>0</v>
      </c>
      <c r="N61" s="60">
        <f>VLOOKUP($C61,'Base de datos'!$B$4:$N$103,Reto!N$7,FALSE)</f>
        <v>46980526</v>
      </c>
    </row>
    <row r="62" spans="2:14">
      <c r="B62" s="7" t="s">
        <v>131</v>
      </c>
      <c r="C62" s="47" t="s">
        <v>258</v>
      </c>
      <c r="D62" s="1" t="s">
        <v>5</v>
      </c>
      <c r="E62" s="1" t="s">
        <v>17</v>
      </c>
      <c r="F62" s="26"/>
      <c r="G62" s="1"/>
      <c r="H62" s="56" t="str">
        <f>VLOOKUP(C62,'Base de datos'!$B$4:$N$103,Reto!$H$7,FALSE)</f>
        <v>NO</v>
      </c>
      <c r="I62" s="56">
        <f>VLOOKUP($C62,'Base de datos'!$B$4:$N$103,Reto!I$7,FALSE)</f>
        <v>7</v>
      </c>
      <c r="J62" s="56">
        <f>VLOOKUP($C62,'Base de datos'!$B$4:$N$103,Reto!J$7,FALSE)</f>
        <v>5</v>
      </c>
      <c r="K62" s="60">
        <f>VLOOKUP($C62,'Base de datos'!$B$4:$N$103,Reto!K$7,FALSE)</f>
        <v>30000000</v>
      </c>
      <c r="L62" s="60">
        <f>VLOOKUP($C62,'Base de datos'!$B$4:$N$103,Reto!L$7,FALSE)</f>
        <v>34397393</v>
      </c>
      <c r="M62" s="60">
        <f>VLOOKUP($C62,'Base de datos'!$B$4:$N$103,Reto!M$7,FALSE)</f>
        <v>72192037</v>
      </c>
      <c r="N62" s="60">
        <f>VLOOKUP($C62,'Base de datos'!$B$4:$N$103,Reto!N$7,FALSE)</f>
        <v>21247716</v>
      </c>
    </row>
    <row r="63" spans="2:14">
      <c r="B63" s="7" t="s">
        <v>69</v>
      </c>
      <c r="C63" s="47" t="s">
        <v>257</v>
      </c>
      <c r="D63" s="1" t="s">
        <v>5</v>
      </c>
      <c r="E63" s="1" t="s">
        <v>21</v>
      </c>
      <c r="F63" s="1"/>
      <c r="G63" s="3"/>
      <c r="H63" s="56" t="str">
        <f>VLOOKUP(C63,'Base de datos'!$B$4:$N$103,Reto!$H$7,FALSE)</f>
        <v>SI</v>
      </c>
      <c r="I63" s="56">
        <f>VLOOKUP($C63,'Base de datos'!$B$4:$N$103,Reto!I$7,FALSE)</f>
        <v>3</v>
      </c>
      <c r="J63" s="56">
        <f>VLOOKUP($C63,'Base de datos'!$B$4:$N$103,Reto!J$7,FALSE)</f>
        <v>9</v>
      </c>
      <c r="K63" s="60">
        <f>VLOOKUP($C63,'Base de datos'!$B$4:$N$103,Reto!K$7,FALSE)</f>
        <v>0</v>
      </c>
      <c r="L63" s="60">
        <f>VLOOKUP($C63,'Base de datos'!$B$4:$N$103,Reto!L$7,FALSE)</f>
        <v>0</v>
      </c>
      <c r="M63" s="60">
        <f>VLOOKUP($C63,'Base de datos'!$B$4:$N$103,Reto!M$7,FALSE)</f>
        <v>69870077</v>
      </c>
      <c r="N63" s="60">
        <f>VLOOKUP($C63,'Base de datos'!$B$4:$N$103,Reto!N$7,FALSE)</f>
        <v>98441580</v>
      </c>
    </row>
    <row r="64" spans="2:14">
      <c r="B64" s="7" t="s">
        <v>151</v>
      </c>
      <c r="C64" s="47" t="s">
        <v>256</v>
      </c>
      <c r="D64" s="3" t="s">
        <v>7</v>
      </c>
      <c r="E64" s="1" t="s">
        <v>17</v>
      </c>
      <c r="F64" s="26"/>
      <c r="G64" s="1"/>
      <c r="H64" s="56" t="str">
        <f>VLOOKUP(C64,'Base de datos'!$B$4:$N$103,Reto!$H$7,FALSE)</f>
        <v>NO</v>
      </c>
      <c r="I64" s="56">
        <f>VLOOKUP($C64,'Base de datos'!$B$4:$N$103,Reto!I$7,FALSE)</f>
        <v>3</v>
      </c>
      <c r="J64" s="56">
        <f>VLOOKUP($C64,'Base de datos'!$B$4:$N$103,Reto!J$7,FALSE)</f>
        <v>6</v>
      </c>
      <c r="K64" s="60">
        <f>VLOOKUP($C64,'Base de datos'!$B$4:$N$103,Reto!K$7,FALSE)</f>
        <v>1000000</v>
      </c>
      <c r="L64" s="60">
        <f>VLOOKUP($C64,'Base de datos'!$B$4:$N$103,Reto!L$7,FALSE)</f>
        <v>34126405</v>
      </c>
      <c r="M64" s="60">
        <f>VLOOKUP($C64,'Base de datos'!$B$4:$N$103,Reto!M$7,FALSE)</f>
        <v>88265167</v>
      </c>
      <c r="N64" s="60">
        <f>VLOOKUP($C64,'Base de datos'!$B$4:$N$103,Reto!N$7,FALSE)</f>
        <v>56002928</v>
      </c>
    </row>
    <row r="65" spans="2:14">
      <c r="B65" s="7" t="s">
        <v>140</v>
      </c>
      <c r="C65" s="47" t="s">
        <v>255</v>
      </c>
      <c r="D65" s="1" t="s">
        <v>5</v>
      </c>
      <c r="E65" s="1" t="s">
        <v>21</v>
      </c>
      <c r="F65" s="26"/>
      <c r="G65" s="1"/>
      <c r="H65" s="56" t="str">
        <f>VLOOKUP(C65,'Base de datos'!$B$4:$N$103,Reto!$H$7,FALSE)</f>
        <v>NO</v>
      </c>
      <c r="I65" s="56">
        <f>VLOOKUP($C65,'Base de datos'!$B$4:$N$103,Reto!I$7,FALSE)</f>
        <v>7</v>
      </c>
      <c r="J65" s="56">
        <f>VLOOKUP($C65,'Base de datos'!$B$4:$N$103,Reto!J$7,FALSE)</f>
        <v>10</v>
      </c>
      <c r="K65" s="60">
        <f>VLOOKUP($C65,'Base de datos'!$B$4:$N$103,Reto!K$7,FALSE)</f>
        <v>1000000</v>
      </c>
      <c r="L65" s="60">
        <f>VLOOKUP($C65,'Base de datos'!$B$4:$N$103,Reto!L$7,FALSE)</f>
        <v>53008255</v>
      </c>
      <c r="M65" s="60">
        <f>VLOOKUP($C65,'Base de datos'!$B$4:$N$103,Reto!M$7,FALSE)</f>
        <v>46917910</v>
      </c>
      <c r="N65" s="60">
        <f>VLOOKUP($C65,'Base de datos'!$B$4:$N$103,Reto!N$7,FALSE)</f>
        <v>47557281</v>
      </c>
    </row>
    <row r="66" spans="2:14">
      <c r="B66" s="7" t="s">
        <v>112</v>
      </c>
      <c r="C66" s="47" t="s">
        <v>254</v>
      </c>
      <c r="D66" s="1" t="s">
        <v>5</v>
      </c>
      <c r="E66" s="1" t="s">
        <v>21</v>
      </c>
      <c r="F66" s="1"/>
      <c r="G66" s="3"/>
      <c r="H66" s="56" t="str">
        <f>VLOOKUP(C66,'Base de datos'!$B$4:$N$103,Reto!$H$7,FALSE)</f>
        <v>NO</v>
      </c>
      <c r="I66" s="56">
        <f>VLOOKUP($C66,'Base de datos'!$B$4:$N$103,Reto!I$7,FALSE)</f>
        <v>5</v>
      </c>
      <c r="J66" s="56">
        <f>VLOOKUP($C66,'Base de datos'!$B$4:$N$103,Reto!J$7,FALSE)</f>
        <v>9</v>
      </c>
      <c r="K66" s="60">
        <f>VLOOKUP($C66,'Base de datos'!$B$4:$N$103,Reto!K$7,FALSE)</f>
        <v>0</v>
      </c>
      <c r="L66" s="60">
        <f>VLOOKUP($C66,'Base de datos'!$B$4:$N$103,Reto!L$7,FALSE)</f>
        <v>0</v>
      </c>
      <c r="M66" s="60">
        <f>VLOOKUP($C66,'Base de datos'!$B$4:$N$103,Reto!M$7,FALSE)</f>
        <v>0</v>
      </c>
      <c r="N66" s="60">
        <f>VLOOKUP($C66,'Base de datos'!$B$4:$N$103,Reto!N$7,FALSE)</f>
        <v>22675260</v>
      </c>
    </row>
    <row r="67" spans="2:14">
      <c r="B67" s="7" t="s">
        <v>100</v>
      </c>
      <c r="C67" s="47" t="s">
        <v>253</v>
      </c>
      <c r="D67" s="3" t="s">
        <v>15</v>
      </c>
      <c r="E67" s="1" t="s">
        <v>21</v>
      </c>
      <c r="F67" s="1"/>
      <c r="G67" s="1"/>
      <c r="H67" s="56" t="str">
        <f>VLOOKUP(C67,'Base de datos'!$B$4:$N$103,Reto!$H$7,FALSE)</f>
        <v>NO</v>
      </c>
      <c r="I67" s="56">
        <f>VLOOKUP($C67,'Base de datos'!$B$4:$N$103,Reto!I$7,FALSE)</f>
        <v>9</v>
      </c>
      <c r="J67" s="56">
        <f>VLOOKUP($C67,'Base de datos'!$B$4:$N$103,Reto!J$7,FALSE)</f>
        <v>5</v>
      </c>
      <c r="K67" s="60">
        <f>VLOOKUP($C67,'Base de datos'!$B$4:$N$103,Reto!K$7,FALSE)</f>
        <v>100000000</v>
      </c>
      <c r="L67" s="60">
        <f>VLOOKUP($C67,'Base de datos'!$B$4:$N$103,Reto!L$7,FALSE)</f>
        <v>94688720</v>
      </c>
      <c r="M67" s="60">
        <f>VLOOKUP($C67,'Base de datos'!$B$4:$N$103,Reto!M$7,FALSE)</f>
        <v>86323763</v>
      </c>
      <c r="N67" s="60">
        <f>VLOOKUP($C67,'Base de datos'!$B$4:$N$103,Reto!N$7,FALSE)</f>
        <v>20929788</v>
      </c>
    </row>
    <row r="68" spans="2:14">
      <c r="B68" s="7" t="s">
        <v>60</v>
      </c>
      <c r="C68" s="47" t="s">
        <v>252</v>
      </c>
      <c r="D68" s="1" t="s">
        <v>5</v>
      </c>
      <c r="E68" s="1" t="s">
        <v>8</v>
      </c>
      <c r="F68" s="1"/>
      <c r="G68" s="1"/>
      <c r="H68" s="56" t="str">
        <f>VLOOKUP(C68,'Base de datos'!$B$4:$N$103,Reto!$H$7,FALSE)</f>
        <v>NO</v>
      </c>
      <c r="I68" s="56">
        <f>VLOOKUP($C68,'Base de datos'!$B$4:$N$103,Reto!I$7,FALSE)</f>
        <v>4</v>
      </c>
      <c r="J68" s="56">
        <f>VLOOKUP($C68,'Base de datos'!$B$4:$N$103,Reto!J$7,FALSE)</f>
        <v>8</v>
      </c>
      <c r="K68" s="60">
        <f>VLOOKUP($C68,'Base de datos'!$B$4:$N$103,Reto!K$7,FALSE)</f>
        <v>0</v>
      </c>
      <c r="L68" s="60">
        <f>VLOOKUP($C68,'Base de datos'!$B$4:$N$103,Reto!L$7,FALSE)</f>
        <v>0</v>
      </c>
      <c r="M68" s="60">
        <f>VLOOKUP($C68,'Base de datos'!$B$4:$N$103,Reto!M$7,FALSE)</f>
        <v>96750826</v>
      </c>
      <c r="N68" s="60">
        <f>VLOOKUP($C68,'Base de datos'!$B$4:$N$103,Reto!N$7,FALSE)</f>
        <v>31435769</v>
      </c>
    </row>
    <row r="69" spans="2:14">
      <c r="B69" s="7" t="s">
        <v>117</v>
      </c>
      <c r="C69" s="47" t="s">
        <v>251</v>
      </c>
      <c r="D69" s="1" t="s">
        <v>5</v>
      </c>
      <c r="E69" s="1" t="s">
        <v>17</v>
      </c>
      <c r="F69" s="26"/>
      <c r="G69" s="1"/>
      <c r="H69" s="56" t="str">
        <f>VLOOKUP(C69,'Base de datos'!$B$4:$N$103,Reto!$H$7,FALSE)</f>
        <v>NO</v>
      </c>
      <c r="I69" s="56">
        <f>VLOOKUP($C69,'Base de datos'!$B$4:$N$103,Reto!I$7,FALSE)</f>
        <v>5</v>
      </c>
      <c r="J69" s="56">
        <f>VLOOKUP($C69,'Base de datos'!$B$4:$N$103,Reto!J$7,FALSE)</f>
        <v>10</v>
      </c>
      <c r="K69" s="60">
        <f>VLOOKUP($C69,'Base de datos'!$B$4:$N$103,Reto!K$7,FALSE)</f>
        <v>10000000</v>
      </c>
      <c r="L69" s="60">
        <f>VLOOKUP($C69,'Base de datos'!$B$4:$N$103,Reto!L$7,FALSE)</f>
        <v>89686683</v>
      </c>
      <c r="M69" s="60">
        <f>VLOOKUP($C69,'Base de datos'!$B$4:$N$103,Reto!M$7,FALSE)</f>
        <v>62448793</v>
      </c>
      <c r="N69" s="60">
        <f>VLOOKUP($C69,'Base de datos'!$B$4:$N$103,Reto!N$7,FALSE)</f>
        <v>26812600</v>
      </c>
    </row>
    <row r="70" spans="2:14">
      <c r="B70" s="7" t="s">
        <v>103</v>
      </c>
      <c r="C70" s="47" t="s">
        <v>250</v>
      </c>
      <c r="D70" s="1" t="s">
        <v>5</v>
      </c>
      <c r="E70" s="1" t="s">
        <v>21</v>
      </c>
      <c r="F70" s="26"/>
      <c r="G70" s="1"/>
      <c r="H70" s="56" t="str">
        <f>VLOOKUP(C70,'Base de datos'!$B$4:$N$103,Reto!$H$7,FALSE)</f>
        <v>NO</v>
      </c>
      <c r="I70" s="56">
        <f>VLOOKUP($C70,'Base de datos'!$B$4:$N$103,Reto!I$7,FALSE)</f>
        <v>3</v>
      </c>
      <c r="J70" s="56">
        <f>VLOOKUP($C70,'Base de datos'!$B$4:$N$103,Reto!J$7,FALSE)</f>
        <v>10</v>
      </c>
      <c r="K70" s="60">
        <f>VLOOKUP($C70,'Base de datos'!$B$4:$N$103,Reto!K$7,FALSE)</f>
        <v>30000000</v>
      </c>
      <c r="L70" s="60">
        <f>VLOOKUP($C70,'Base de datos'!$B$4:$N$103,Reto!L$7,FALSE)</f>
        <v>32890743</v>
      </c>
      <c r="M70" s="60">
        <f>VLOOKUP($C70,'Base de datos'!$B$4:$N$103,Reto!M$7,FALSE)</f>
        <v>0</v>
      </c>
      <c r="N70" s="60">
        <f>VLOOKUP($C70,'Base de datos'!$B$4:$N$103,Reto!N$7,FALSE)</f>
        <v>39864620</v>
      </c>
    </row>
    <row r="71" spans="2:14">
      <c r="B71" s="7" t="s">
        <v>143</v>
      </c>
      <c r="C71" s="47" t="s">
        <v>249</v>
      </c>
      <c r="D71" s="1" t="s">
        <v>5</v>
      </c>
      <c r="E71" s="1" t="s">
        <v>17</v>
      </c>
      <c r="F71" s="26"/>
      <c r="G71" s="1"/>
      <c r="H71" s="56" t="str">
        <f>VLOOKUP(C71,'Base de datos'!$B$4:$N$103,Reto!$H$7,FALSE)</f>
        <v>NO</v>
      </c>
      <c r="I71" s="56">
        <f>VLOOKUP($C71,'Base de datos'!$B$4:$N$103,Reto!I$7,FALSE)</f>
        <v>3</v>
      </c>
      <c r="J71" s="56">
        <f>VLOOKUP($C71,'Base de datos'!$B$4:$N$103,Reto!J$7,FALSE)</f>
        <v>10</v>
      </c>
      <c r="K71" s="60">
        <f>VLOOKUP($C71,'Base de datos'!$B$4:$N$103,Reto!K$7,FALSE)</f>
        <v>10000000</v>
      </c>
      <c r="L71" s="60">
        <f>VLOOKUP($C71,'Base de datos'!$B$4:$N$103,Reto!L$7,FALSE)</f>
        <v>32370896</v>
      </c>
      <c r="M71" s="60">
        <f>VLOOKUP($C71,'Base de datos'!$B$4:$N$103,Reto!M$7,FALSE)</f>
        <v>96066942</v>
      </c>
      <c r="N71" s="60">
        <f>VLOOKUP($C71,'Base de datos'!$B$4:$N$103,Reto!N$7,FALSE)</f>
        <v>3767736</v>
      </c>
    </row>
    <row r="72" spans="2:14">
      <c r="B72" s="7" t="s">
        <v>152</v>
      </c>
      <c r="C72" s="47" t="s">
        <v>248</v>
      </c>
      <c r="D72" s="1" t="s">
        <v>5</v>
      </c>
      <c r="E72" s="1" t="s">
        <v>17</v>
      </c>
      <c r="F72" s="1"/>
      <c r="G72" s="3"/>
      <c r="H72" s="56" t="str">
        <f>VLOOKUP(C72,'Base de datos'!$B$4:$N$103,Reto!$H$7,FALSE)</f>
        <v>NO</v>
      </c>
      <c r="I72" s="56">
        <f>VLOOKUP($C72,'Base de datos'!$B$4:$N$103,Reto!I$7,FALSE)</f>
        <v>5</v>
      </c>
      <c r="J72" s="56">
        <f>VLOOKUP($C72,'Base de datos'!$B$4:$N$103,Reto!J$7,FALSE)</f>
        <v>5</v>
      </c>
      <c r="K72" s="60">
        <f>VLOOKUP($C72,'Base de datos'!$B$4:$N$103,Reto!K$7,FALSE)</f>
        <v>0</v>
      </c>
      <c r="L72" s="60">
        <f>VLOOKUP($C72,'Base de datos'!$B$4:$N$103,Reto!L$7,FALSE)</f>
        <v>0</v>
      </c>
      <c r="M72" s="60">
        <f>VLOOKUP($C72,'Base de datos'!$B$4:$N$103,Reto!M$7,FALSE)</f>
        <v>24514428</v>
      </c>
      <c r="N72" s="60">
        <f>VLOOKUP($C72,'Base de datos'!$B$4:$N$103,Reto!N$7,FALSE)</f>
        <v>27890231</v>
      </c>
    </row>
    <row r="73" spans="2:14">
      <c r="B73" s="7" t="s">
        <v>144</v>
      </c>
      <c r="C73" s="47" t="s">
        <v>247</v>
      </c>
      <c r="D73" s="1" t="s">
        <v>5</v>
      </c>
      <c r="E73" s="1" t="s">
        <v>21</v>
      </c>
      <c r="F73" s="26"/>
      <c r="G73" s="1"/>
      <c r="H73" s="56" t="str">
        <f>VLOOKUP(C73,'Base de datos'!$B$4:$N$103,Reto!$H$7,FALSE)</f>
        <v>SI</v>
      </c>
      <c r="I73" s="56">
        <f>VLOOKUP($C73,'Base de datos'!$B$4:$N$103,Reto!I$7,FALSE)</f>
        <v>7</v>
      </c>
      <c r="J73" s="56">
        <f>VLOOKUP($C73,'Base de datos'!$B$4:$N$103,Reto!J$7,FALSE)</f>
        <v>7</v>
      </c>
      <c r="K73" s="60">
        <f>VLOOKUP($C73,'Base de datos'!$B$4:$N$103,Reto!K$7,FALSE)</f>
        <v>10000000</v>
      </c>
      <c r="L73" s="60">
        <f>VLOOKUP($C73,'Base de datos'!$B$4:$N$103,Reto!L$7,FALSE)</f>
        <v>31953589</v>
      </c>
      <c r="M73" s="60">
        <f>VLOOKUP($C73,'Base de datos'!$B$4:$N$103,Reto!M$7,FALSE)</f>
        <v>40068224</v>
      </c>
      <c r="N73" s="60">
        <f>VLOOKUP($C73,'Base de datos'!$B$4:$N$103,Reto!N$7,FALSE)</f>
        <v>80951038</v>
      </c>
    </row>
    <row r="74" spans="2:14">
      <c r="B74" s="7" t="s">
        <v>132</v>
      </c>
      <c r="C74" s="47" t="s">
        <v>246</v>
      </c>
      <c r="D74" s="1" t="s">
        <v>5</v>
      </c>
      <c r="E74" s="1" t="s">
        <v>21</v>
      </c>
      <c r="F74" s="26"/>
      <c r="G74" s="1"/>
      <c r="H74" s="56" t="str">
        <f>VLOOKUP(C74,'Base de datos'!$B$4:$N$103,Reto!$H$7,FALSE)</f>
        <v>NO</v>
      </c>
      <c r="I74" s="56">
        <f>VLOOKUP($C74,'Base de datos'!$B$4:$N$103,Reto!I$7,FALSE)</f>
        <v>7</v>
      </c>
      <c r="J74" s="56">
        <f>VLOOKUP($C74,'Base de datos'!$B$4:$N$103,Reto!J$7,FALSE)</f>
        <v>5</v>
      </c>
      <c r="K74" s="60">
        <f>VLOOKUP($C74,'Base de datos'!$B$4:$N$103,Reto!K$7,FALSE)</f>
        <v>50000000</v>
      </c>
      <c r="L74" s="60">
        <f>VLOOKUP($C74,'Base de datos'!$B$4:$N$103,Reto!L$7,FALSE)</f>
        <v>78205651</v>
      </c>
      <c r="M74" s="60">
        <f>VLOOKUP($C74,'Base de datos'!$B$4:$N$103,Reto!M$7,FALSE)</f>
        <v>62381180</v>
      </c>
      <c r="N74" s="60">
        <f>VLOOKUP($C74,'Base de datos'!$B$4:$N$103,Reto!N$7,FALSE)</f>
        <v>6508585</v>
      </c>
    </row>
    <row r="75" spans="2:14">
      <c r="B75" s="7" t="s">
        <v>73</v>
      </c>
      <c r="C75" s="47" t="s">
        <v>245</v>
      </c>
      <c r="D75" s="1" t="s">
        <v>5</v>
      </c>
      <c r="E75" s="1" t="s">
        <v>13</v>
      </c>
      <c r="F75" s="1"/>
      <c r="G75" s="3"/>
      <c r="H75" s="56" t="str">
        <f>VLOOKUP(C75,'Base de datos'!$B$4:$N$103,Reto!$H$7,FALSE)</f>
        <v>NO</v>
      </c>
      <c r="I75" s="56">
        <f>VLOOKUP($C75,'Base de datos'!$B$4:$N$103,Reto!I$7,FALSE)</f>
        <v>5</v>
      </c>
      <c r="J75" s="56">
        <f>VLOOKUP($C75,'Base de datos'!$B$4:$N$103,Reto!J$7,FALSE)</f>
        <v>4</v>
      </c>
      <c r="K75" s="60">
        <f>VLOOKUP($C75,'Base de datos'!$B$4:$N$103,Reto!K$7,FALSE)</f>
        <v>0</v>
      </c>
      <c r="L75" s="60">
        <f>VLOOKUP($C75,'Base de datos'!$B$4:$N$103,Reto!L$7,FALSE)</f>
        <v>0</v>
      </c>
      <c r="M75" s="60">
        <f>VLOOKUP($C75,'Base de datos'!$B$4:$N$103,Reto!M$7,FALSE)</f>
        <v>34584522</v>
      </c>
      <c r="N75" s="60">
        <f>VLOOKUP($C75,'Base de datos'!$B$4:$N$103,Reto!N$7,FALSE)</f>
        <v>0</v>
      </c>
    </row>
    <row r="76" spans="2:14">
      <c r="B76" s="7" t="s">
        <v>101</v>
      </c>
      <c r="C76" s="47" t="s">
        <v>244</v>
      </c>
      <c r="D76" s="3" t="s">
        <v>3</v>
      </c>
      <c r="E76" s="1" t="s">
        <v>21</v>
      </c>
      <c r="F76" s="1"/>
      <c r="G76" s="1"/>
      <c r="H76" s="56" t="str">
        <f>VLOOKUP(C76,'Base de datos'!$B$4:$N$103,Reto!$H$7,FALSE)</f>
        <v>NO</v>
      </c>
      <c r="I76" s="56">
        <f>VLOOKUP($C76,'Base de datos'!$B$4:$N$103,Reto!I$7,FALSE)</f>
        <v>7</v>
      </c>
      <c r="J76" s="56">
        <f>VLOOKUP($C76,'Base de datos'!$B$4:$N$103,Reto!J$7,FALSE)</f>
        <v>7</v>
      </c>
      <c r="K76" s="60">
        <f>VLOOKUP($C76,'Base de datos'!$B$4:$N$103,Reto!K$7,FALSE)</f>
        <v>0</v>
      </c>
      <c r="L76" s="60">
        <f>VLOOKUP($C76,'Base de datos'!$B$4:$N$103,Reto!L$7,FALSE)</f>
        <v>0</v>
      </c>
      <c r="M76" s="60">
        <f>VLOOKUP($C76,'Base de datos'!$B$4:$N$103,Reto!M$7,FALSE)</f>
        <v>76942676</v>
      </c>
      <c r="N76" s="60">
        <f>VLOOKUP($C76,'Base de datos'!$B$4:$N$103,Reto!N$7,FALSE)</f>
        <v>74216691</v>
      </c>
    </row>
    <row r="77" spans="2:14">
      <c r="B77" s="7" t="s">
        <v>134</v>
      </c>
      <c r="C77" s="47" t="s">
        <v>243</v>
      </c>
      <c r="D77" s="1" t="s">
        <v>11</v>
      </c>
      <c r="E77" s="1" t="s">
        <v>17</v>
      </c>
      <c r="F77" s="26"/>
      <c r="G77" s="1"/>
      <c r="H77" s="56" t="str">
        <f>VLOOKUP(C77,'Base de datos'!$B$4:$N$103,Reto!$H$7,FALSE)</f>
        <v>SI</v>
      </c>
      <c r="I77" s="56">
        <f>VLOOKUP($C77,'Base de datos'!$B$4:$N$103,Reto!I$7,FALSE)</f>
        <v>8</v>
      </c>
      <c r="J77" s="56">
        <f>VLOOKUP($C77,'Base de datos'!$B$4:$N$103,Reto!J$7,FALSE)</f>
        <v>9</v>
      </c>
      <c r="K77" s="60">
        <f>VLOOKUP($C77,'Base de datos'!$B$4:$N$103,Reto!K$7,FALSE)</f>
        <v>5000000</v>
      </c>
      <c r="L77" s="60">
        <f>VLOOKUP($C77,'Base de datos'!$B$4:$N$103,Reto!L$7,FALSE)</f>
        <v>70270294</v>
      </c>
      <c r="M77" s="60">
        <f>VLOOKUP($C77,'Base de datos'!$B$4:$N$103,Reto!M$7,FALSE)</f>
        <v>19588762</v>
      </c>
      <c r="N77" s="60">
        <f>VLOOKUP($C77,'Base de datos'!$B$4:$N$103,Reto!N$7,FALSE)</f>
        <v>78634577</v>
      </c>
    </row>
    <row r="78" spans="2:14">
      <c r="B78" s="7" t="s">
        <v>125</v>
      </c>
      <c r="C78" s="47" t="s">
        <v>242</v>
      </c>
      <c r="D78" s="1" t="s">
        <v>5</v>
      </c>
      <c r="E78" s="1" t="s">
        <v>13</v>
      </c>
      <c r="F78" s="1"/>
      <c r="G78" s="3"/>
      <c r="H78" s="56" t="str">
        <f>VLOOKUP(C78,'Base de datos'!$B$4:$N$103,Reto!$H$7,FALSE)</f>
        <v>NO</v>
      </c>
      <c r="I78" s="56">
        <f>VLOOKUP($C78,'Base de datos'!$B$4:$N$103,Reto!I$7,FALSE)</f>
        <v>3</v>
      </c>
      <c r="J78" s="56">
        <f>VLOOKUP($C78,'Base de datos'!$B$4:$N$103,Reto!J$7,FALSE)</f>
        <v>5</v>
      </c>
      <c r="K78" s="60">
        <f>VLOOKUP($C78,'Base de datos'!$B$4:$N$103,Reto!K$7,FALSE)</f>
        <v>0</v>
      </c>
      <c r="L78" s="60">
        <f>VLOOKUP($C78,'Base de datos'!$B$4:$N$103,Reto!L$7,FALSE)</f>
        <v>0</v>
      </c>
      <c r="M78" s="60">
        <f>VLOOKUP($C78,'Base de datos'!$B$4:$N$103,Reto!M$7,FALSE)</f>
        <v>85955846</v>
      </c>
      <c r="N78" s="60">
        <f>VLOOKUP($C78,'Base de datos'!$B$4:$N$103,Reto!N$7,FALSE)</f>
        <v>25891596</v>
      </c>
    </row>
    <row r="79" spans="2:14">
      <c r="B79" s="7" t="s">
        <v>95</v>
      </c>
      <c r="C79" s="47" t="s">
        <v>241</v>
      </c>
      <c r="D79" s="1" t="s">
        <v>5</v>
      </c>
      <c r="E79" s="1" t="s">
        <v>13</v>
      </c>
      <c r="F79" s="26"/>
      <c r="G79" s="1"/>
      <c r="H79" s="56" t="str">
        <f>VLOOKUP(C79,'Base de datos'!$B$4:$N$103,Reto!$H$7,FALSE)</f>
        <v>SI</v>
      </c>
      <c r="I79" s="56">
        <f>VLOOKUP($C79,'Base de datos'!$B$4:$N$103,Reto!I$7,FALSE)</f>
        <v>8</v>
      </c>
      <c r="J79" s="56">
        <f>VLOOKUP($C79,'Base de datos'!$B$4:$N$103,Reto!J$7,FALSE)</f>
        <v>10</v>
      </c>
      <c r="K79" s="60">
        <f>VLOOKUP($C79,'Base de datos'!$B$4:$N$103,Reto!K$7,FALSE)</f>
        <v>20000000</v>
      </c>
      <c r="L79" s="60">
        <f>VLOOKUP($C79,'Base de datos'!$B$4:$N$103,Reto!L$7,FALSE)</f>
        <v>62745331</v>
      </c>
      <c r="M79" s="60">
        <f>VLOOKUP($C79,'Base de datos'!$B$4:$N$103,Reto!M$7,FALSE)</f>
        <v>39843357</v>
      </c>
      <c r="N79" s="60">
        <f>VLOOKUP($C79,'Base de datos'!$B$4:$N$103,Reto!N$7,FALSE)</f>
        <v>64840967</v>
      </c>
    </row>
    <row r="80" spans="2:14">
      <c r="B80" s="7" t="s">
        <v>135</v>
      </c>
      <c r="C80" s="47" t="s">
        <v>240</v>
      </c>
      <c r="D80" s="1" t="s">
        <v>5</v>
      </c>
      <c r="E80" s="1" t="s">
        <v>21</v>
      </c>
      <c r="F80" s="1"/>
      <c r="G80" s="3"/>
      <c r="H80" s="56" t="str">
        <f>VLOOKUP(C80,'Base de datos'!$B$4:$N$103,Reto!$H$7,FALSE)</f>
        <v>NO</v>
      </c>
      <c r="I80" s="56">
        <f>VLOOKUP($C80,'Base de datos'!$B$4:$N$103,Reto!I$7,FALSE)</f>
        <v>5</v>
      </c>
      <c r="J80" s="56">
        <f>VLOOKUP($C80,'Base de datos'!$B$4:$N$103,Reto!J$7,FALSE)</f>
        <v>7</v>
      </c>
      <c r="K80" s="60">
        <f>VLOOKUP($C80,'Base de datos'!$B$4:$N$103,Reto!K$7,FALSE)</f>
        <v>0</v>
      </c>
      <c r="L80" s="60">
        <f>VLOOKUP($C80,'Base de datos'!$B$4:$N$103,Reto!L$7,FALSE)</f>
        <v>0</v>
      </c>
      <c r="M80" s="60">
        <f>VLOOKUP($C80,'Base de datos'!$B$4:$N$103,Reto!M$7,FALSE)</f>
        <v>82583322</v>
      </c>
      <c r="N80" s="60">
        <f>VLOOKUP($C80,'Base de datos'!$B$4:$N$103,Reto!N$7,FALSE)</f>
        <v>809058</v>
      </c>
    </row>
    <row r="81" spans="2:14">
      <c r="B81" s="7" t="s">
        <v>76</v>
      </c>
      <c r="C81" s="47" t="s">
        <v>239</v>
      </c>
      <c r="D81" s="1" t="s">
        <v>5</v>
      </c>
      <c r="E81" s="1" t="s">
        <v>21</v>
      </c>
      <c r="F81" s="26"/>
      <c r="G81" s="1"/>
      <c r="H81" s="56" t="str">
        <f>VLOOKUP(C81,'Base de datos'!$B$4:$N$103,Reto!$H$7,FALSE)</f>
        <v>SI</v>
      </c>
      <c r="I81" s="56">
        <f>VLOOKUP($C81,'Base de datos'!$B$4:$N$103,Reto!I$7,FALSE)</f>
        <v>6</v>
      </c>
      <c r="J81" s="56">
        <f>VLOOKUP($C81,'Base de datos'!$B$4:$N$103,Reto!J$7,FALSE)</f>
        <v>6</v>
      </c>
      <c r="K81" s="60">
        <f>VLOOKUP($C81,'Base de datos'!$B$4:$N$103,Reto!K$7,FALSE)</f>
        <v>10000000</v>
      </c>
      <c r="L81" s="60">
        <f>VLOOKUP($C81,'Base de datos'!$B$4:$N$103,Reto!L$7,FALSE)</f>
        <v>59890317</v>
      </c>
      <c r="M81" s="60">
        <f>VLOOKUP($C81,'Base de datos'!$B$4:$N$103,Reto!M$7,FALSE)</f>
        <v>42451842</v>
      </c>
      <c r="N81" s="60">
        <f>VLOOKUP($C81,'Base de datos'!$B$4:$N$103,Reto!N$7,FALSE)</f>
        <v>0</v>
      </c>
    </row>
    <row r="82" spans="2:14">
      <c r="B82" s="7" t="s">
        <v>156</v>
      </c>
      <c r="C82" s="47" t="s">
        <v>238</v>
      </c>
      <c r="D82" s="1" t="s">
        <v>5</v>
      </c>
      <c r="E82" s="1" t="s">
        <v>13</v>
      </c>
      <c r="F82" s="26"/>
      <c r="G82" s="1"/>
      <c r="H82" s="56" t="str">
        <f>VLOOKUP(C82,'Base de datos'!$B$4:$N$103,Reto!$H$7,FALSE)</f>
        <v>NO</v>
      </c>
      <c r="I82" s="56">
        <f>VLOOKUP($C82,'Base de datos'!$B$4:$N$103,Reto!I$7,FALSE)</f>
        <v>3</v>
      </c>
      <c r="J82" s="56">
        <f>VLOOKUP($C82,'Base de datos'!$B$4:$N$103,Reto!J$7,FALSE)</f>
        <v>6</v>
      </c>
      <c r="K82" s="60">
        <f>VLOOKUP($C82,'Base de datos'!$B$4:$N$103,Reto!K$7,FALSE)</f>
        <v>10000000</v>
      </c>
      <c r="L82" s="60">
        <f>VLOOKUP($C82,'Base de datos'!$B$4:$N$103,Reto!L$7,FALSE)</f>
        <v>97449662</v>
      </c>
      <c r="M82" s="60">
        <f>VLOOKUP($C82,'Base de datos'!$B$4:$N$103,Reto!M$7,FALSE)</f>
        <v>49624160</v>
      </c>
      <c r="N82" s="60">
        <f>VLOOKUP($C82,'Base de datos'!$B$4:$N$103,Reto!N$7,FALSE)</f>
        <v>17854677</v>
      </c>
    </row>
    <row r="83" spans="2:14">
      <c r="B83" s="7" t="s">
        <v>153</v>
      </c>
      <c r="C83" s="47" t="s">
        <v>237</v>
      </c>
      <c r="D83" s="1" t="s">
        <v>5</v>
      </c>
      <c r="E83" s="1" t="s">
        <v>10</v>
      </c>
      <c r="F83" s="1"/>
      <c r="G83" s="3"/>
      <c r="H83" s="56" t="str">
        <f>VLOOKUP(C83,'Base de datos'!$B$4:$N$103,Reto!$H$7,FALSE)</f>
        <v>NO</v>
      </c>
      <c r="I83" s="56">
        <f>VLOOKUP($C83,'Base de datos'!$B$4:$N$103,Reto!I$7,FALSE)</f>
        <v>8</v>
      </c>
      <c r="J83" s="56">
        <f>VLOOKUP($C83,'Base de datos'!$B$4:$N$103,Reto!J$7,FALSE)</f>
        <v>10</v>
      </c>
      <c r="K83" s="60">
        <f>VLOOKUP($C83,'Base de datos'!$B$4:$N$103,Reto!K$7,FALSE)</f>
        <v>0</v>
      </c>
      <c r="L83" s="60">
        <f>VLOOKUP($C83,'Base de datos'!$B$4:$N$103,Reto!L$7,FALSE)</f>
        <v>0</v>
      </c>
      <c r="M83" s="60">
        <f>VLOOKUP($C83,'Base de datos'!$B$4:$N$103,Reto!M$7,FALSE)</f>
        <v>44422091</v>
      </c>
      <c r="N83" s="60">
        <f>VLOOKUP($C83,'Base de datos'!$B$4:$N$103,Reto!N$7,FALSE)</f>
        <v>8898260</v>
      </c>
    </row>
    <row r="84" spans="2:14">
      <c r="B84" s="7" t="s">
        <v>113</v>
      </c>
      <c r="C84" s="47" t="s">
        <v>236</v>
      </c>
      <c r="D84" s="3" t="s">
        <v>2</v>
      </c>
      <c r="E84" s="1" t="s">
        <v>21</v>
      </c>
      <c r="F84" s="1"/>
      <c r="G84" s="3"/>
      <c r="H84" s="56" t="str">
        <f>VLOOKUP(C84,'Base de datos'!$B$4:$N$103,Reto!$H$7,FALSE)</f>
        <v>NO</v>
      </c>
      <c r="I84" s="56">
        <f>VLOOKUP($C84,'Base de datos'!$B$4:$N$103,Reto!I$7,FALSE)</f>
        <v>5</v>
      </c>
      <c r="J84" s="56">
        <f>VLOOKUP($C84,'Base de datos'!$B$4:$N$103,Reto!J$7,FALSE)</f>
        <v>7</v>
      </c>
      <c r="K84" s="60">
        <f>VLOOKUP($C84,'Base de datos'!$B$4:$N$103,Reto!K$7,FALSE)</f>
        <v>0</v>
      </c>
      <c r="L84" s="60">
        <f>VLOOKUP($C84,'Base de datos'!$B$4:$N$103,Reto!L$7,FALSE)</f>
        <v>0</v>
      </c>
      <c r="M84" s="60">
        <f>VLOOKUP($C84,'Base de datos'!$B$4:$N$103,Reto!M$7,FALSE)</f>
        <v>0</v>
      </c>
      <c r="N84" s="60">
        <f>VLOOKUP($C84,'Base de datos'!$B$4:$N$103,Reto!N$7,FALSE)</f>
        <v>63436099</v>
      </c>
    </row>
    <row r="85" spans="2:14">
      <c r="B85" s="7" t="s">
        <v>62</v>
      </c>
      <c r="C85" s="47" t="s">
        <v>235</v>
      </c>
      <c r="D85" s="1" t="s">
        <v>5</v>
      </c>
      <c r="E85" s="1" t="s">
        <v>21</v>
      </c>
      <c r="F85" s="26"/>
      <c r="G85" s="1"/>
      <c r="H85" s="56" t="str">
        <f>VLOOKUP(C85,'Base de datos'!$B$4:$N$103,Reto!$H$7,FALSE)</f>
        <v>SI</v>
      </c>
      <c r="I85" s="56">
        <f>VLOOKUP($C85,'Base de datos'!$B$4:$N$103,Reto!I$7,FALSE)</f>
        <v>8</v>
      </c>
      <c r="J85" s="56">
        <f>VLOOKUP($C85,'Base de datos'!$B$4:$N$103,Reto!J$7,FALSE)</f>
        <v>9</v>
      </c>
      <c r="K85" s="60">
        <f>VLOOKUP($C85,'Base de datos'!$B$4:$N$103,Reto!K$7,FALSE)</f>
        <v>10000000</v>
      </c>
      <c r="L85" s="60">
        <f>VLOOKUP($C85,'Base de datos'!$B$4:$N$103,Reto!L$7,FALSE)</f>
        <v>99989764</v>
      </c>
      <c r="M85" s="60">
        <f>VLOOKUP($C85,'Base de datos'!$B$4:$N$103,Reto!M$7,FALSE)</f>
        <v>8030175</v>
      </c>
      <c r="N85" s="60">
        <f>VLOOKUP($C85,'Base de datos'!$B$4:$N$103,Reto!N$7,FALSE)</f>
        <v>37676206</v>
      </c>
    </row>
    <row r="86" spans="2:14">
      <c r="B86" s="7" t="s">
        <v>118</v>
      </c>
      <c r="C86" s="47" t="s">
        <v>234</v>
      </c>
      <c r="D86" s="1" t="s">
        <v>5</v>
      </c>
      <c r="E86" s="1" t="s">
        <v>21</v>
      </c>
      <c r="F86" s="1"/>
      <c r="G86" s="3"/>
      <c r="H86" s="56" t="str">
        <f>VLOOKUP(C86,'Base de datos'!$B$4:$N$103,Reto!$H$7,FALSE)</f>
        <v>SI</v>
      </c>
      <c r="I86" s="56">
        <f>VLOOKUP($C86,'Base de datos'!$B$4:$N$103,Reto!I$7,FALSE)</f>
        <v>4</v>
      </c>
      <c r="J86" s="56">
        <f>VLOOKUP($C86,'Base de datos'!$B$4:$N$103,Reto!J$7,FALSE)</f>
        <v>5</v>
      </c>
      <c r="K86" s="60">
        <f>VLOOKUP($C86,'Base de datos'!$B$4:$N$103,Reto!K$7,FALSE)</f>
        <v>0</v>
      </c>
      <c r="L86" s="60">
        <f>VLOOKUP($C86,'Base de datos'!$B$4:$N$103,Reto!L$7,FALSE)</f>
        <v>0</v>
      </c>
      <c r="M86" s="60">
        <f>VLOOKUP($C86,'Base de datos'!$B$4:$N$103,Reto!M$7,FALSE)</f>
        <v>12862402</v>
      </c>
      <c r="N86" s="60">
        <f>VLOOKUP($C86,'Base de datos'!$B$4:$N$103,Reto!N$7,FALSE)</f>
        <v>68922404</v>
      </c>
    </row>
    <row r="87" spans="2:14">
      <c r="B87" s="7" t="s">
        <v>91</v>
      </c>
      <c r="C87" s="47" t="s">
        <v>233</v>
      </c>
      <c r="D87" s="1" t="s">
        <v>5</v>
      </c>
      <c r="E87" s="1" t="s">
        <v>17</v>
      </c>
      <c r="F87" s="1"/>
      <c r="G87" s="3"/>
      <c r="H87" s="56" t="str">
        <f>VLOOKUP(C87,'Base de datos'!$B$4:$N$103,Reto!$H$7,FALSE)</f>
        <v>SI</v>
      </c>
      <c r="I87" s="56">
        <f>VLOOKUP($C87,'Base de datos'!$B$4:$N$103,Reto!I$7,FALSE)</f>
        <v>9</v>
      </c>
      <c r="J87" s="56">
        <f>VLOOKUP($C87,'Base de datos'!$B$4:$N$103,Reto!J$7,FALSE)</f>
        <v>9</v>
      </c>
      <c r="K87" s="60">
        <f>VLOOKUP($C87,'Base de datos'!$B$4:$N$103,Reto!K$7,FALSE)</f>
        <v>0</v>
      </c>
      <c r="L87" s="60">
        <f>VLOOKUP($C87,'Base de datos'!$B$4:$N$103,Reto!L$7,FALSE)</f>
        <v>0</v>
      </c>
      <c r="M87" s="60">
        <f>VLOOKUP($C87,'Base de datos'!$B$4:$N$103,Reto!M$7,FALSE)</f>
        <v>46914257</v>
      </c>
      <c r="N87" s="60">
        <f>VLOOKUP($C87,'Base de datos'!$B$4:$N$103,Reto!N$7,FALSE)</f>
        <v>43734508</v>
      </c>
    </row>
    <row r="88" spans="2:14">
      <c r="B88" s="7" t="s">
        <v>77</v>
      </c>
      <c r="C88" s="47" t="s">
        <v>232</v>
      </c>
      <c r="D88" s="2" t="s">
        <v>0</v>
      </c>
      <c r="E88" s="1" t="s">
        <v>8</v>
      </c>
      <c r="F88" s="1"/>
      <c r="G88" s="1"/>
      <c r="H88" s="56" t="str">
        <f>VLOOKUP(C88,'Base de datos'!$B$4:$N$103,Reto!$H$7,FALSE)</f>
        <v>NO</v>
      </c>
      <c r="I88" s="56">
        <f>VLOOKUP($C88,'Base de datos'!$B$4:$N$103,Reto!I$7,FALSE)</f>
        <v>6</v>
      </c>
      <c r="J88" s="56">
        <f>VLOOKUP($C88,'Base de datos'!$B$4:$N$103,Reto!J$7,FALSE)</f>
        <v>10</v>
      </c>
      <c r="K88" s="60">
        <f>VLOOKUP($C88,'Base de datos'!$B$4:$N$103,Reto!K$7,FALSE)</f>
        <v>0</v>
      </c>
      <c r="L88" s="60">
        <f>VLOOKUP($C88,'Base de datos'!$B$4:$N$103,Reto!L$7,FALSE)</f>
        <v>0</v>
      </c>
      <c r="M88" s="60">
        <f>VLOOKUP($C88,'Base de datos'!$B$4:$N$103,Reto!M$7,FALSE)</f>
        <v>95212463</v>
      </c>
      <c r="N88" s="60">
        <f>VLOOKUP($C88,'Base de datos'!$B$4:$N$103,Reto!N$7,FALSE)</f>
        <v>0</v>
      </c>
    </row>
    <row r="89" spans="2:14">
      <c r="B89" s="7" t="s">
        <v>126</v>
      </c>
      <c r="C89" s="47" t="s">
        <v>231</v>
      </c>
      <c r="D89" s="3" t="s">
        <v>7</v>
      </c>
      <c r="E89" s="1" t="s">
        <v>21</v>
      </c>
      <c r="F89" s="26"/>
      <c r="G89" s="1"/>
      <c r="H89" s="56" t="str">
        <f>VLOOKUP(C89,'Base de datos'!$B$4:$N$103,Reto!$H$7,FALSE)</f>
        <v>NO</v>
      </c>
      <c r="I89" s="56">
        <f>VLOOKUP($C89,'Base de datos'!$B$4:$N$103,Reto!I$7,FALSE)</f>
        <v>3</v>
      </c>
      <c r="J89" s="56">
        <f>VLOOKUP($C89,'Base de datos'!$B$4:$N$103,Reto!J$7,FALSE)</f>
        <v>9</v>
      </c>
      <c r="K89" s="60">
        <f>VLOOKUP($C89,'Base de datos'!$B$4:$N$103,Reto!K$7,FALSE)</f>
        <v>5000000</v>
      </c>
      <c r="L89" s="60">
        <f>VLOOKUP($C89,'Base de datos'!$B$4:$N$103,Reto!L$7,FALSE)</f>
        <v>32915397</v>
      </c>
      <c r="M89" s="60">
        <f>VLOOKUP($C89,'Base de datos'!$B$4:$N$103,Reto!M$7,FALSE)</f>
        <v>74493461</v>
      </c>
      <c r="N89" s="60">
        <f>VLOOKUP($C89,'Base de datos'!$B$4:$N$103,Reto!N$7,FALSE)</f>
        <v>151779</v>
      </c>
    </row>
    <row r="90" spans="2:14">
      <c r="B90" s="7" t="s">
        <v>75</v>
      </c>
      <c r="C90" s="47" t="s">
        <v>230</v>
      </c>
      <c r="D90" s="1" t="s">
        <v>5</v>
      </c>
      <c r="E90" s="1" t="s">
        <v>17</v>
      </c>
      <c r="F90" s="1"/>
      <c r="G90" s="3"/>
      <c r="H90" s="56" t="str">
        <f>VLOOKUP(C90,'Base de datos'!$B$4:$N$103,Reto!$H$7,FALSE)</f>
        <v>NO</v>
      </c>
      <c r="I90" s="56">
        <f>VLOOKUP($C90,'Base de datos'!$B$4:$N$103,Reto!I$7,FALSE)</f>
        <v>3</v>
      </c>
      <c r="J90" s="56">
        <f>VLOOKUP($C90,'Base de datos'!$B$4:$N$103,Reto!J$7,FALSE)</f>
        <v>7</v>
      </c>
      <c r="K90" s="60">
        <f>VLOOKUP($C90,'Base de datos'!$B$4:$N$103,Reto!K$7,FALSE)</f>
        <v>0</v>
      </c>
      <c r="L90" s="60">
        <f>VLOOKUP($C90,'Base de datos'!$B$4:$N$103,Reto!L$7,FALSE)</f>
        <v>0</v>
      </c>
      <c r="M90" s="60">
        <f>VLOOKUP($C90,'Base de datos'!$B$4:$N$103,Reto!M$7,FALSE)</f>
        <v>43223505</v>
      </c>
      <c r="N90" s="60">
        <f>VLOOKUP($C90,'Base de datos'!$B$4:$N$103,Reto!N$7,FALSE)</f>
        <v>0</v>
      </c>
    </row>
    <row r="91" spans="2:14">
      <c r="B91" s="7" t="s">
        <v>119</v>
      </c>
      <c r="C91" s="47" t="s">
        <v>229</v>
      </c>
      <c r="D91" s="1" t="s">
        <v>5</v>
      </c>
      <c r="E91" s="1" t="s">
        <v>21</v>
      </c>
      <c r="F91" s="1"/>
      <c r="G91" s="3"/>
      <c r="H91" s="56" t="str">
        <f>VLOOKUP(C91,'Base de datos'!$B$4:$N$103,Reto!$H$7,FALSE)</f>
        <v>NO</v>
      </c>
      <c r="I91" s="56">
        <f>VLOOKUP($C91,'Base de datos'!$B$4:$N$103,Reto!I$7,FALSE)</f>
        <v>7</v>
      </c>
      <c r="J91" s="56">
        <f>VLOOKUP($C91,'Base de datos'!$B$4:$N$103,Reto!J$7,FALSE)</f>
        <v>10</v>
      </c>
      <c r="K91" s="60">
        <f>VLOOKUP($C91,'Base de datos'!$B$4:$N$103,Reto!K$7,FALSE)</f>
        <v>0</v>
      </c>
      <c r="L91" s="60">
        <f>VLOOKUP($C91,'Base de datos'!$B$4:$N$103,Reto!L$7,FALSE)</f>
        <v>0</v>
      </c>
      <c r="M91" s="60">
        <f>VLOOKUP($C91,'Base de datos'!$B$4:$N$103,Reto!M$7,FALSE)</f>
        <v>14141858</v>
      </c>
      <c r="N91" s="60">
        <f>VLOOKUP($C91,'Base de datos'!$B$4:$N$103,Reto!N$7,FALSE)</f>
        <v>87162317</v>
      </c>
    </row>
    <row r="92" spans="2:14">
      <c r="B92" s="7" t="s">
        <v>79</v>
      </c>
      <c r="C92" s="47" t="s">
        <v>228</v>
      </c>
      <c r="D92" s="1" t="s">
        <v>5</v>
      </c>
      <c r="E92" s="1" t="s">
        <v>21</v>
      </c>
      <c r="F92" s="1"/>
      <c r="G92" s="3"/>
      <c r="H92" s="56" t="str">
        <f>VLOOKUP(C92,'Base de datos'!$B$4:$N$103,Reto!$H$7,FALSE)</f>
        <v>NO</v>
      </c>
      <c r="I92" s="56">
        <f>VLOOKUP($C92,'Base de datos'!$B$4:$N$103,Reto!I$7,FALSE)</f>
        <v>3</v>
      </c>
      <c r="J92" s="56">
        <f>VLOOKUP($C92,'Base de datos'!$B$4:$N$103,Reto!J$7,FALSE)</f>
        <v>7</v>
      </c>
      <c r="K92" s="60">
        <f>VLOOKUP($C92,'Base de datos'!$B$4:$N$103,Reto!K$7,FALSE)</f>
        <v>0</v>
      </c>
      <c r="L92" s="60">
        <f>VLOOKUP($C92,'Base de datos'!$B$4:$N$103,Reto!L$7,FALSE)</f>
        <v>0</v>
      </c>
      <c r="M92" s="60">
        <f>VLOOKUP($C92,'Base de datos'!$B$4:$N$103,Reto!M$7,FALSE)</f>
        <v>29525162</v>
      </c>
      <c r="N92" s="60">
        <f>VLOOKUP($C92,'Base de datos'!$B$4:$N$103,Reto!N$7,FALSE)</f>
        <v>0</v>
      </c>
    </row>
    <row r="93" spans="2:14">
      <c r="B93" s="7" t="s">
        <v>58</v>
      </c>
      <c r="C93" s="47" t="s">
        <v>227</v>
      </c>
      <c r="D93" s="1" t="s">
        <v>5</v>
      </c>
      <c r="E93" s="1" t="s">
        <v>21</v>
      </c>
      <c r="F93" s="1"/>
      <c r="G93" s="3"/>
      <c r="H93" s="56" t="str">
        <f>VLOOKUP(C93,'Base de datos'!$B$4:$N$103,Reto!$H$7,FALSE)</f>
        <v>SI</v>
      </c>
      <c r="I93" s="56">
        <f>VLOOKUP($C93,'Base de datos'!$B$4:$N$103,Reto!I$7,FALSE)</f>
        <v>7</v>
      </c>
      <c r="J93" s="56">
        <f>VLOOKUP($C93,'Base de datos'!$B$4:$N$103,Reto!J$7,FALSE)</f>
        <v>4</v>
      </c>
      <c r="K93" s="60">
        <f>VLOOKUP($C93,'Base de datos'!$B$4:$N$103,Reto!K$7,FALSE)</f>
        <v>0</v>
      </c>
      <c r="L93" s="60">
        <f>VLOOKUP($C93,'Base de datos'!$B$4:$N$103,Reto!L$7,FALSE)</f>
        <v>0</v>
      </c>
      <c r="M93" s="60">
        <f>VLOOKUP($C93,'Base de datos'!$B$4:$N$103,Reto!M$7,FALSE)</f>
        <v>29366791</v>
      </c>
      <c r="N93" s="60">
        <f>VLOOKUP($C93,'Base de datos'!$B$4:$N$103,Reto!N$7,FALSE)</f>
        <v>89805774</v>
      </c>
    </row>
    <row r="94" spans="2:14">
      <c r="B94" s="7" t="s">
        <v>141</v>
      </c>
      <c r="C94" s="47" t="s">
        <v>226</v>
      </c>
      <c r="D94" s="1" t="s">
        <v>5</v>
      </c>
      <c r="E94" s="1" t="s">
        <v>21</v>
      </c>
      <c r="F94" s="1"/>
      <c r="G94" s="3"/>
      <c r="H94" s="56" t="str">
        <f>VLOOKUP(C94,'Base de datos'!$B$4:$N$103,Reto!$H$7,FALSE)</f>
        <v>SI</v>
      </c>
      <c r="I94" s="56">
        <f>VLOOKUP($C94,'Base de datos'!$B$4:$N$103,Reto!I$7,FALSE)</f>
        <v>9</v>
      </c>
      <c r="J94" s="56">
        <f>VLOOKUP($C94,'Base de datos'!$B$4:$N$103,Reto!J$7,FALSE)</f>
        <v>5</v>
      </c>
      <c r="K94" s="60">
        <f>VLOOKUP($C94,'Base de datos'!$B$4:$N$103,Reto!K$7,FALSE)</f>
        <v>0</v>
      </c>
      <c r="L94" s="60">
        <f>VLOOKUP($C94,'Base de datos'!$B$4:$N$103,Reto!L$7,FALSE)</f>
        <v>0</v>
      </c>
      <c r="M94" s="60">
        <f>VLOOKUP($C94,'Base de datos'!$B$4:$N$103,Reto!M$7,FALSE)</f>
        <v>73195518</v>
      </c>
      <c r="N94" s="60">
        <f>VLOOKUP($C94,'Base de datos'!$B$4:$N$103,Reto!N$7,FALSE)</f>
        <v>10695678</v>
      </c>
    </row>
    <row r="95" spans="2:14">
      <c r="B95" s="7" t="s">
        <v>154</v>
      </c>
      <c r="C95" s="47" t="s">
        <v>225</v>
      </c>
      <c r="D95" s="1" t="s">
        <v>5</v>
      </c>
      <c r="E95" s="1" t="s">
        <v>21</v>
      </c>
      <c r="F95" s="1"/>
      <c r="G95" s="3"/>
      <c r="H95" s="56" t="str">
        <f>VLOOKUP(C95,'Base de datos'!$B$4:$N$103,Reto!$H$7,FALSE)</f>
        <v>NO</v>
      </c>
      <c r="I95" s="56">
        <f>VLOOKUP($C95,'Base de datos'!$B$4:$N$103,Reto!I$7,FALSE)</f>
        <v>3</v>
      </c>
      <c r="J95" s="56">
        <f>VLOOKUP($C95,'Base de datos'!$B$4:$N$103,Reto!J$7,FALSE)</f>
        <v>6</v>
      </c>
      <c r="K95" s="60">
        <f>VLOOKUP($C95,'Base de datos'!$B$4:$N$103,Reto!K$7,FALSE)</f>
        <v>0</v>
      </c>
      <c r="L95" s="60">
        <f>VLOOKUP($C95,'Base de datos'!$B$4:$N$103,Reto!L$7,FALSE)</f>
        <v>0</v>
      </c>
      <c r="M95" s="60">
        <f>VLOOKUP($C95,'Base de datos'!$B$4:$N$103,Reto!M$7,FALSE)</f>
        <v>1432950</v>
      </c>
      <c r="N95" s="60">
        <f>VLOOKUP($C95,'Base de datos'!$B$4:$N$103,Reto!N$7,FALSE)</f>
        <v>29672451</v>
      </c>
    </row>
    <row r="96" spans="2:14">
      <c r="B96" s="7" t="s">
        <v>114</v>
      </c>
      <c r="C96" s="47" t="s">
        <v>224</v>
      </c>
      <c r="D96" s="1" t="s">
        <v>5</v>
      </c>
      <c r="E96" s="1" t="s">
        <v>21</v>
      </c>
      <c r="F96" s="26"/>
      <c r="G96" s="1"/>
      <c r="H96" s="56" t="str">
        <f>VLOOKUP(C96,'Base de datos'!$B$4:$N$103,Reto!$H$7,FALSE)</f>
        <v>SI</v>
      </c>
      <c r="I96" s="56">
        <f>VLOOKUP($C96,'Base de datos'!$B$4:$N$103,Reto!I$7,FALSE)</f>
        <v>8</v>
      </c>
      <c r="J96" s="56">
        <f>VLOOKUP($C96,'Base de datos'!$B$4:$N$103,Reto!J$7,FALSE)</f>
        <v>7</v>
      </c>
      <c r="K96" s="60">
        <f>VLOOKUP($C96,'Base de datos'!$B$4:$N$103,Reto!K$7,FALSE)</f>
        <v>1000000</v>
      </c>
      <c r="L96" s="60">
        <f>VLOOKUP($C96,'Base de datos'!$B$4:$N$103,Reto!L$7,FALSE)</f>
        <v>77159264</v>
      </c>
      <c r="M96" s="60">
        <f>VLOOKUP($C96,'Base de datos'!$B$4:$N$103,Reto!M$7,FALSE)</f>
        <v>0</v>
      </c>
      <c r="N96" s="60">
        <f>VLOOKUP($C96,'Base de datos'!$B$4:$N$103,Reto!N$7,FALSE)</f>
        <v>97234303</v>
      </c>
    </row>
    <row r="97" spans="2:14">
      <c r="B97" s="7" t="s">
        <v>87</v>
      </c>
      <c r="C97" s="47" t="s">
        <v>223</v>
      </c>
      <c r="D97" s="3" t="s">
        <v>7</v>
      </c>
      <c r="E97" s="1" t="s">
        <v>21</v>
      </c>
      <c r="F97" s="1"/>
      <c r="G97" s="1"/>
      <c r="H97" s="56" t="str">
        <f>VLOOKUP(C97,'Base de datos'!$B$4:$N$103,Reto!$H$7,FALSE)</f>
        <v>NO</v>
      </c>
      <c r="I97" s="56">
        <f>VLOOKUP($C97,'Base de datos'!$B$4:$N$103,Reto!I$7,FALSE)</f>
        <v>7</v>
      </c>
      <c r="J97" s="56">
        <f>VLOOKUP($C97,'Base de datos'!$B$4:$N$103,Reto!J$7,FALSE)</f>
        <v>10</v>
      </c>
      <c r="K97" s="60">
        <f>VLOOKUP($C97,'Base de datos'!$B$4:$N$103,Reto!K$7,FALSE)</f>
        <v>100000000</v>
      </c>
      <c r="L97" s="60">
        <f>VLOOKUP($C97,'Base de datos'!$B$4:$N$103,Reto!L$7,FALSE)</f>
        <v>12451199</v>
      </c>
      <c r="M97" s="60">
        <f>VLOOKUP($C97,'Base de datos'!$B$4:$N$103,Reto!M$7,FALSE)</f>
        <v>74231711</v>
      </c>
      <c r="N97" s="60">
        <f>VLOOKUP($C97,'Base de datos'!$B$4:$N$103,Reto!N$7,FALSE)</f>
        <v>42951226</v>
      </c>
    </row>
    <row r="98" spans="2:14">
      <c r="B98" s="7" t="s">
        <v>64</v>
      </c>
      <c r="C98" s="47" t="s">
        <v>222</v>
      </c>
      <c r="D98" s="1" t="s">
        <v>5</v>
      </c>
      <c r="E98" s="1" t="s">
        <v>10</v>
      </c>
      <c r="F98" s="26"/>
      <c r="G98" s="1"/>
      <c r="H98" s="56" t="str">
        <f>VLOOKUP(C98,'Base de datos'!$B$4:$N$103,Reto!$H$7,FALSE)</f>
        <v>SI</v>
      </c>
      <c r="I98" s="56">
        <f>VLOOKUP($C98,'Base de datos'!$B$4:$N$103,Reto!I$7,FALSE)</f>
        <v>3</v>
      </c>
      <c r="J98" s="56">
        <f>VLOOKUP($C98,'Base de datos'!$B$4:$N$103,Reto!J$7,FALSE)</f>
        <v>9</v>
      </c>
      <c r="K98" s="60">
        <f>VLOOKUP($C98,'Base de datos'!$B$4:$N$103,Reto!K$7,FALSE)</f>
        <v>90000000</v>
      </c>
      <c r="L98" s="60">
        <f>VLOOKUP($C98,'Base de datos'!$B$4:$N$103,Reto!L$7,FALSE)</f>
        <v>13287929</v>
      </c>
      <c r="M98" s="60">
        <f>VLOOKUP($C98,'Base de datos'!$B$4:$N$103,Reto!M$7,FALSE)</f>
        <v>27090183</v>
      </c>
      <c r="N98" s="60">
        <f>VLOOKUP($C98,'Base de datos'!$B$4:$N$103,Reto!N$7,FALSE)</f>
        <v>79518711</v>
      </c>
    </row>
    <row r="99" spans="2:14">
      <c r="B99" s="7" t="s">
        <v>128</v>
      </c>
      <c r="C99" s="47" t="s">
        <v>221</v>
      </c>
      <c r="D99" s="3" t="s">
        <v>7</v>
      </c>
      <c r="E99" s="1" t="s">
        <v>8</v>
      </c>
      <c r="F99" s="1"/>
      <c r="G99" s="1"/>
      <c r="H99" s="56" t="str">
        <f>VLOOKUP(C99,'Base de datos'!$B$4:$N$103,Reto!$H$7,FALSE)</f>
        <v>NO</v>
      </c>
      <c r="I99" s="56">
        <f>VLOOKUP($C99,'Base de datos'!$B$4:$N$103,Reto!I$7,FALSE)</f>
        <v>6</v>
      </c>
      <c r="J99" s="56">
        <f>VLOOKUP($C99,'Base de datos'!$B$4:$N$103,Reto!J$7,FALSE)</f>
        <v>5</v>
      </c>
      <c r="K99" s="60">
        <f>VLOOKUP($C99,'Base de datos'!$B$4:$N$103,Reto!K$7,FALSE)</f>
        <v>0</v>
      </c>
      <c r="L99" s="60">
        <f>VLOOKUP($C99,'Base de datos'!$B$4:$N$103,Reto!L$7,FALSE)</f>
        <v>0</v>
      </c>
      <c r="M99" s="60">
        <f>VLOOKUP($C99,'Base de datos'!$B$4:$N$103,Reto!M$7,FALSE)</f>
        <v>20898506</v>
      </c>
      <c r="N99" s="60">
        <f>VLOOKUP($C99,'Base de datos'!$B$4:$N$103,Reto!N$7,FALSE)</f>
        <v>24525645</v>
      </c>
    </row>
    <row r="100" spans="2:14">
      <c r="B100" s="7" t="s">
        <v>130</v>
      </c>
      <c r="C100" s="47" t="s">
        <v>220</v>
      </c>
      <c r="D100" s="1" t="s">
        <v>5</v>
      </c>
      <c r="E100" s="1" t="s">
        <v>21</v>
      </c>
      <c r="F100" s="26"/>
      <c r="G100" s="1"/>
      <c r="H100" s="56" t="str">
        <f>VLOOKUP(C100,'Base de datos'!$B$4:$N$103,Reto!$H$7,FALSE)</f>
        <v>NO</v>
      </c>
      <c r="I100" s="56">
        <f>VLOOKUP($C100,'Base de datos'!$B$4:$N$103,Reto!I$7,FALSE)</f>
        <v>8</v>
      </c>
      <c r="J100" s="56">
        <f>VLOOKUP($C100,'Base de datos'!$B$4:$N$103,Reto!J$7,FALSE)</f>
        <v>7</v>
      </c>
      <c r="K100" s="60">
        <f>VLOOKUP($C100,'Base de datos'!$B$4:$N$103,Reto!K$7,FALSE)</f>
        <v>5000000</v>
      </c>
      <c r="L100" s="60">
        <f>VLOOKUP($C100,'Base de datos'!$B$4:$N$103,Reto!L$7,FALSE)</f>
        <v>37959268</v>
      </c>
      <c r="M100" s="60">
        <f>VLOOKUP($C100,'Base de datos'!$B$4:$N$103,Reto!M$7,FALSE)</f>
        <v>69132389</v>
      </c>
      <c r="N100" s="60">
        <f>VLOOKUP($C100,'Base de datos'!$B$4:$N$103,Reto!N$7,FALSE)</f>
        <v>99564796</v>
      </c>
    </row>
    <row r="101" spans="2:14">
      <c r="B101" s="7" t="s">
        <v>121</v>
      </c>
      <c r="C101" s="47" t="s">
        <v>219</v>
      </c>
      <c r="D101" s="1" t="s">
        <v>5</v>
      </c>
      <c r="E101" s="1" t="s">
        <v>21</v>
      </c>
      <c r="F101" s="1"/>
      <c r="G101" s="3"/>
      <c r="H101" s="56" t="str">
        <f>VLOOKUP(C101,'Base de datos'!$B$4:$N$103,Reto!$H$7,FALSE)</f>
        <v>SI</v>
      </c>
      <c r="I101" s="56">
        <f>VLOOKUP($C101,'Base de datos'!$B$4:$N$103,Reto!I$7,FALSE)</f>
        <v>3</v>
      </c>
      <c r="J101" s="56">
        <f>VLOOKUP($C101,'Base de datos'!$B$4:$N$103,Reto!J$7,FALSE)</f>
        <v>6</v>
      </c>
      <c r="K101" s="60">
        <f>VLOOKUP($C101,'Base de datos'!$B$4:$N$103,Reto!K$7,FALSE)</f>
        <v>0</v>
      </c>
      <c r="L101" s="60">
        <f>VLOOKUP($C101,'Base de datos'!$B$4:$N$103,Reto!L$7,FALSE)</f>
        <v>0</v>
      </c>
      <c r="M101" s="60">
        <f>VLOOKUP($C101,'Base de datos'!$B$4:$N$103,Reto!M$7,FALSE)</f>
        <v>26450622</v>
      </c>
      <c r="N101" s="60">
        <f>VLOOKUP($C101,'Base de datos'!$B$4:$N$103,Reto!N$7,FALSE)</f>
        <v>4227264</v>
      </c>
    </row>
    <row r="102" spans="2:14">
      <c r="B102" s="7" t="s">
        <v>109</v>
      </c>
      <c r="C102" s="47" t="s">
        <v>218</v>
      </c>
      <c r="D102" s="3" t="s">
        <v>4</v>
      </c>
      <c r="E102" s="1" t="s">
        <v>21</v>
      </c>
      <c r="F102" s="1"/>
      <c r="G102" s="3"/>
      <c r="H102" s="56" t="str">
        <f>VLOOKUP(C102,'Base de datos'!$B$4:$N$103,Reto!$H$7,FALSE)</f>
        <v>SI</v>
      </c>
      <c r="I102" s="56">
        <f>VLOOKUP($C102,'Base de datos'!$B$4:$N$103,Reto!I$7,FALSE)</f>
        <v>6</v>
      </c>
      <c r="J102" s="56">
        <f>VLOOKUP($C102,'Base de datos'!$B$4:$N$103,Reto!J$7,FALSE)</f>
        <v>5</v>
      </c>
      <c r="K102" s="60">
        <f>VLOOKUP($C102,'Base de datos'!$B$4:$N$103,Reto!K$7,FALSE)</f>
        <v>0</v>
      </c>
      <c r="L102" s="60">
        <f>VLOOKUP($C102,'Base de datos'!$B$4:$N$103,Reto!L$7,FALSE)</f>
        <v>0</v>
      </c>
      <c r="M102" s="60">
        <f>VLOOKUP($C102,'Base de datos'!$B$4:$N$103,Reto!M$7,FALSE)</f>
        <v>0</v>
      </c>
      <c r="N102" s="60">
        <f>VLOOKUP($C102,'Base de datos'!$B$4:$N$103,Reto!N$7,FALSE)</f>
        <v>54376640</v>
      </c>
    </row>
    <row r="103" spans="2:14">
      <c r="B103" s="7" t="s">
        <v>59</v>
      </c>
      <c r="C103" s="47" t="s">
        <v>217</v>
      </c>
      <c r="D103" s="1" t="s">
        <v>5</v>
      </c>
      <c r="E103" s="1" t="s">
        <v>21</v>
      </c>
      <c r="F103" s="26"/>
      <c r="G103" s="1"/>
      <c r="H103" s="56" t="str">
        <f>VLOOKUP(C103,'Base de datos'!$B$4:$N$103,Reto!$H$7,FALSE)</f>
        <v>NO</v>
      </c>
      <c r="I103" s="56">
        <f>VLOOKUP($C103,'Base de datos'!$B$4:$N$103,Reto!I$7,FALSE)</f>
        <v>7</v>
      </c>
      <c r="J103" s="56">
        <f>VLOOKUP($C103,'Base de datos'!$B$4:$N$103,Reto!J$7,FALSE)</f>
        <v>9</v>
      </c>
      <c r="K103" s="60">
        <f>VLOOKUP($C103,'Base de datos'!$B$4:$N$103,Reto!K$7,FALSE)</f>
        <v>90000000</v>
      </c>
      <c r="L103" s="60">
        <f>VLOOKUP($C103,'Base de datos'!$B$4:$N$103,Reto!L$7,FALSE)</f>
        <v>29991873</v>
      </c>
      <c r="M103" s="60">
        <f>VLOOKUP($C103,'Base de datos'!$B$4:$N$103,Reto!M$7,FALSE)</f>
        <v>39252741</v>
      </c>
      <c r="N103" s="60">
        <f>VLOOKUP($C103,'Base de datos'!$B$4:$N$103,Reto!N$7,FALSE)</f>
        <v>15542722</v>
      </c>
    </row>
    <row r="104" spans="2:14">
      <c r="B104" s="7" t="s">
        <v>129</v>
      </c>
      <c r="C104" s="47" t="s">
        <v>216</v>
      </c>
      <c r="D104" s="1" t="s">
        <v>5</v>
      </c>
      <c r="E104" s="1" t="s">
        <v>21</v>
      </c>
      <c r="F104" s="26"/>
      <c r="G104" s="1"/>
      <c r="H104" s="56" t="str">
        <f>VLOOKUP(C104,'Base de datos'!$B$4:$N$103,Reto!$H$7,FALSE)</f>
        <v>NO</v>
      </c>
      <c r="I104" s="56">
        <f>VLOOKUP($C104,'Base de datos'!$B$4:$N$103,Reto!I$7,FALSE)</f>
        <v>6</v>
      </c>
      <c r="J104" s="56">
        <f>VLOOKUP($C104,'Base de datos'!$B$4:$N$103,Reto!J$7,FALSE)</f>
        <v>10</v>
      </c>
      <c r="K104" s="60">
        <f>VLOOKUP($C104,'Base de datos'!$B$4:$N$103,Reto!K$7,FALSE)</f>
        <v>10000000</v>
      </c>
      <c r="L104" s="60">
        <f>VLOOKUP($C104,'Base de datos'!$B$4:$N$103,Reto!L$7,FALSE)</f>
        <v>7303129</v>
      </c>
      <c r="M104" s="60">
        <f>VLOOKUP($C104,'Base de datos'!$B$4:$N$103,Reto!M$7,FALSE)</f>
        <v>3765621</v>
      </c>
      <c r="N104" s="60">
        <f>VLOOKUP($C104,'Base de datos'!$B$4:$N$103,Reto!N$7,FALSE)</f>
        <v>18125151</v>
      </c>
    </row>
    <row r="105" spans="2:14">
      <c r="B105" s="7" t="s">
        <v>115</v>
      </c>
      <c r="C105" s="47" t="s">
        <v>215</v>
      </c>
      <c r="D105" s="3" t="s">
        <v>11</v>
      </c>
      <c r="E105" s="1" t="s">
        <v>21</v>
      </c>
      <c r="F105" s="26"/>
      <c r="G105" s="1"/>
      <c r="H105" s="56" t="str">
        <f>VLOOKUP(C105,'Base de datos'!$B$4:$N$103,Reto!$H$7,FALSE)</f>
        <v>NO</v>
      </c>
      <c r="I105" s="56">
        <f>VLOOKUP($C105,'Base de datos'!$B$4:$N$103,Reto!I$7,FALSE)</f>
        <v>3</v>
      </c>
      <c r="J105" s="56">
        <f>VLOOKUP($C105,'Base de datos'!$B$4:$N$103,Reto!J$7,FALSE)</f>
        <v>9</v>
      </c>
      <c r="K105" s="60">
        <f>VLOOKUP($C105,'Base de datos'!$B$4:$N$103,Reto!K$7,FALSE)</f>
        <v>30000000</v>
      </c>
      <c r="L105" s="60">
        <f>VLOOKUP($C105,'Base de datos'!$B$4:$N$103,Reto!L$7,FALSE)</f>
        <v>44457754</v>
      </c>
      <c r="M105" s="60">
        <f>VLOOKUP($C105,'Base de datos'!$B$4:$N$103,Reto!M$7,FALSE)</f>
        <v>0</v>
      </c>
      <c r="N105" s="60">
        <f>VLOOKUP($C105,'Base de datos'!$B$4:$N$103,Reto!N$7,FALSE)</f>
        <v>62249765</v>
      </c>
    </row>
    <row r="106" spans="2:14">
      <c r="B106" s="7" t="s">
        <v>104</v>
      </c>
      <c r="C106" s="47" t="s">
        <v>214</v>
      </c>
      <c r="D106" s="1" t="s">
        <v>5</v>
      </c>
      <c r="E106" s="1" t="s">
        <v>21</v>
      </c>
      <c r="F106" s="26"/>
      <c r="G106" s="1"/>
      <c r="H106" s="56" t="str">
        <f>VLOOKUP(C106,'Base de datos'!$B$4:$N$103,Reto!$H$7,FALSE)</f>
        <v>NO</v>
      </c>
      <c r="I106" s="56">
        <f>VLOOKUP($C106,'Base de datos'!$B$4:$N$103,Reto!I$7,FALSE)</f>
        <v>4</v>
      </c>
      <c r="J106" s="56">
        <f>VLOOKUP($C106,'Base de datos'!$B$4:$N$103,Reto!J$7,FALSE)</f>
        <v>10</v>
      </c>
      <c r="K106" s="60">
        <f>VLOOKUP($C106,'Base de datos'!$B$4:$N$103,Reto!K$7,FALSE)</f>
        <v>10000000</v>
      </c>
      <c r="L106" s="60">
        <f>VLOOKUP($C106,'Base de datos'!$B$4:$N$103,Reto!L$7,FALSE)</f>
        <v>54467236</v>
      </c>
      <c r="M106" s="60">
        <f>VLOOKUP($C106,'Base de datos'!$B$4:$N$103,Reto!M$7,FALSE)</f>
        <v>0</v>
      </c>
      <c r="N106" s="60">
        <f>VLOOKUP($C106,'Base de datos'!$B$4:$N$103,Reto!N$7,FALSE)</f>
        <v>1234692</v>
      </c>
    </row>
    <row r="107" spans="2:14">
      <c r="B107" s="7" t="s">
        <v>110</v>
      </c>
      <c r="C107" s="47" t="s">
        <v>213</v>
      </c>
      <c r="D107" s="1" t="s">
        <v>5</v>
      </c>
      <c r="E107" s="1" t="s">
        <v>21</v>
      </c>
      <c r="F107" s="26"/>
      <c r="G107" s="1"/>
      <c r="H107" s="56" t="str">
        <f>VLOOKUP(C107,'Base de datos'!$B$4:$N$103,Reto!$H$7,FALSE)</f>
        <v>NO</v>
      </c>
      <c r="I107" s="56">
        <f>VLOOKUP($C107,'Base de datos'!$B$4:$N$103,Reto!I$7,FALSE)</f>
        <v>4</v>
      </c>
      <c r="J107" s="56">
        <f>VLOOKUP($C107,'Base de datos'!$B$4:$N$103,Reto!J$7,FALSE)</f>
        <v>10</v>
      </c>
      <c r="K107" s="60">
        <f>VLOOKUP($C107,'Base de datos'!$B$4:$N$103,Reto!K$7,FALSE)</f>
        <v>10000000</v>
      </c>
      <c r="L107" s="60">
        <f>VLOOKUP($C107,'Base de datos'!$B$4:$N$103,Reto!L$7,FALSE)</f>
        <v>17991607</v>
      </c>
      <c r="M107" s="60">
        <f>VLOOKUP($C107,'Base de datos'!$B$4:$N$103,Reto!M$7,FALSE)</f>
        <v>0</v>
      </c>
      <c r="N107" s="60">
        <f>VLOOKUP($C107,'Base de datos'!$B$4:$N$103,Reto!N$7,FALSE)</f>
        <v>174626</v>
      </c>
    </row>
    <row r="108" spans="2:14">
      <c r="B108" s="7" t="s">
        <v>97</v>
      </c>
      <c r="C108" s="47" t="s">
        <v>212</v>
      </c>
      <c r="D108" s="1" t="s">
        <v>5</v>
      </c>
      <c r="E108" s="1" t="s">
        <v>21</v>
      </c>
      <c r="F108" s="1"/>
      <c r="G108" s="3"/>
      <c r="H108" s="56" t="str">
        <f>VLOOKUP(C108,'Base de datos'!$B$4:$N$103,Reto!$H$7,FALSE)</f>
        <v>NO</v>
      </c>
      <c r="I108" s="56">
        <f>VLOOKUP($C108,'Base de datos'!$B$4:$N$103,Reto!I$7,FALSE)</f>
        <v>5</v>
      </c>
      <c r="J108" s="56">
        <f>VLOOKUP($C108,'Base de datos'!$B$4:$N$103,Reto!J$7,FALSE)</f>
        <v>10</v>
      </c>
      <c r="K108" s="60">
        <f>VLOOKUP($C108,'Base de datos'!$B$4:$N$103,Reto!K$7,FALSE)</f>
        <v>0</v>
      </c>
      <c r="L108" s="60">
        <f>VLOOKUP($C108,'Base de datos'!$B$4:$N$103,Reto!L$7,FALSE)</f>
        <v>0</v>
      </c>
      <c r="M108" s="60">
        <f>VLOOKUP($C108,'Base de datos'!$B$4:$N$103,Reto!M$7,FALSE)</f>
        <v>24965127</v>
      </c>
      <c r="N108" s="60">
        <f>VLOOKUP($C108,'Base de datos'!$B$4:$N$103,Reto!N$7,FALSE)</f>
        <v>41129782</v>
      </c>
    </row>
  </sheetData>
  <autoFilter ref="B8:M108" xr:uid="{00000000-0009-0000-0000-000001000000}"/>
  <mergeCells count="2">
    <mergeCell ref="F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494D-8719-4C66-99E5-A9EB4D71820D}">
  <sheetPr codeName="Hoja8"/>
  <dimension ref="B3:N103"/>
  <sheetViews>
    <sheetView workbookViewId="0">
      <selection activeCell="G3" sqref="G3"/>
    </sheetView>
  </sheetViews>
  <sheetFormatPr baseColWidth="10" defaultColWidth="9.140625" defaultRowHeight="15"/>
  <cols>
    <col min="2" max="2" width="26.425781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14" ht="45" customHeight="1">
      <c r="B3" s="28" t="s">
        <v>314</v>
      </c>
      <c r="C3" s="28" t="s">
        <v>43</v>
      </c>
      <c r="D3" s="28" t="s">
        <v>28</v>
      </c>
      <c r="E3" s="28" t="s">
        <v>25</v>
      </c>
      <c r="F3" s="28" t="s">
        <v>32</v>
      </c>
      <c r="G3" s="28" t="s">
        <v>56</v>
      </c>
      <c r="H3" s="28" t="s">
        <v>30</v>
      </c>
      <c r="I3" s="28" t="s">
        <v>313</v>
      </c>
      <c r="J3" s="28" t="s">
        <v>312</v>
      </c>
      <c r="K3" s="28" t="s">
        <v>171</v>
      </c>
      <c r="L3" s="28" t="s">
        <v>170</v>
      </c>
      <c r="M3" s="28" t="s">
        <v>169</v>
      </c>
      <c r="N3" s="28" t="s">
        <v>168</v>
      </c>
    </row>
    <row r="4" spans="2:14">
      <c r="B4" s="47" t="s">
        <v>311</v>
      </c>
      <c r="C4" s="7" t="s">
        <v>127</v>
      </c>
      <c r="D4" s="1" t="s">
        <v>5</v>
      </c>
      <c r="E4" s="1" t="s">
        <v>8</v>
      </c>
      <c r="F4" s="1" t="s">
        <v>12</v>
      </c>
      <c r="G4" s="1" t="s">
        <v>49</v>
      </c>
      <c r="H4" s="1" t="s">
        <v>14</v>
      </c>
      <c r="I4" s="1">
        <v>3</v>
      </c>
      <c r="J4" s="1">
        <v>8</v>
      </c>
      <c r="K4" s="25">
        <v>0</v>
      </c>
      <c r="L4" s="25">
        <v>0</v>
      </c>
      <c r="M4" s="25">
        <v>96781441</v>
      </c>
      <c r="N4" s="25">
        <v>47643060</v>
      </c>
    </row>
    <row r="5" spans="2:14">
      <c r="B5" s="47" t="s">
        <v>310</v>
      </c>
      <c r="C5" s="7" t="s">
        <v>92</v>
      </c>
      <c r="D5" s="1" t="s">
        <v>5</v>
      </c>
      <c r="E5" s="1" t="s">
        <v>21</v>
      </c>
      <c r="F5" s="26" t="s">
        <v>16</v>
      </c>
      <c r="G5" s="1" t="s">
        <v>47</v>
      </c>
      <c r="H5" s="1" t="s">
        <v>18</v>
      </c>
      <c r="I5" s="1">
        <v>8</v>
      </c>
      <c r="J5" s="1">
        <v>7</v>
      </c>
      <c r="K5" s="25">
        <v>10000000</v>
      </c>
      <c r="L5" s="25">
        <v>40848959</v>
      </c>
      <c r="M5" s="25">
        <v>92963332</v>
      </c>
      <c r="N5" s="25">
        <v>47565587</v>
      </c>
    </row>
    <row r="6" spans="2:14">
      <c r="B6" s="47" t="s">
        <v>309</v>
      </c>
      <c r="C6" s="7" t="s">
        <v>74</v>
      </c>
      <c r="D6" s="1" t="s">
        <v>5</v>
      </c>
      <c r="E6" s="1" t="s">
        <v>10</v>
      </c>
      <c r="F6" s="1" t="s">
        <v>20</v>
      </c>
      <c r="G6" s="3" t="s">
        <v>48</v>
      </c>
      <c r="H6" s="1" t="s">
        <v>14</v>
      </c>
      <c r="I6" s="1">
        <v>5</v>
      </c>
      <c r="J6" s="1">
        <v>10</v>
      </c>
      <c r="K6" s="25">
        <v>0</v>
      </c>
      <c r="L6" s="25">
        <v>0</v>
      </c>
      <c r="M6" s="25">
        <v>49599457</v>
      </c>
      <c r="N6" s="25">
        <v>0</v>
      </c>
    </row>
    <row r="7" spans="2:14">
      <c r="B7" s="47" t="s">
        <v>308</v>
      </c>
      <c r="C7" s="7" t="s">
        <v>124</v>
      </c>
      <c r="D7" s="1" t="s">
        <v>5</v>
      </c>
      <c r="E7" s="1" t="s">
        <v>21</v>
      </c>
      <c r="F7" s="26" t="s">
        <v>16</v>
      </c>
      <c r="G7" s="1" t="s">
        <v>50</v>
      </c>
      <c r="H7" s="1" t="s">
        <v>14</v>
      </c>
      <c r="I7" s="1">
        <v>4</v>
      </c>
      <c r="J7" s="1">
        <v>8</v>
      </c>
      <c r="K7" s="25">
        <v>10000000</v>
      </c>
      <c r="L7" s="25">
        <v>78308880</v>
      </c>
      <c r="M7" s="25">
        <v>3248026</v>
      </c>
      <c r="N7" s="25">
        <v>27143270</v>
      </c>
    </row>
    <row r="8" spans="2:14">
      <c r="B8" s="47" t="s">
        <v>307</v>
      </c>
      <c r="C8" s="7" t="s">
        <v>157</v>
      </c>
      <c r="D8" s="1" t="s">
        <v>5</v>
      </c>
      <c r="E8" s="1" t="s">
        <v>10</v>
      </c>
      <c r="F8" s="26" t="s">
        <v>16</v>
      </c>
      <c r="G8" s="1" t="s">
        <v>47</v>
      </c>
      <c r="H8" s="1" t="s">
        <v>14</v>
      </c>
      <c r="I8" s="1">
        <v>4</v>
      </c>
      <c r="J8" s="1">
        <v>9</v>
      </c>
      <c r="K8" s="25">
        <v>50000000</v>
      </c>
      <c r="L8" s="25">
        <v>2910571</v>
      </c>
      <c r="M8" s="25">
        <v>37561085</v>
      </c>
      <c r="N8" s="25">
        <v>19598007</v>
      </c>
    </row>
    <row r="9" spans="2:14">
      <c r="B9" s="47" t="s">
        <v>306</v>
      </c>
      <c r="C9" s="7" t="s">
        <v>67</v>
      </c>
      <c r="D9" s="1" t="s">
        <v>5</v>
      </c>
      <c r="E9" s="1" t="s">
        <v>21</v>
      </c>
      <c r="F9" s="26" t="s">
        <v>16</v>
      </c>
      <c r="G9" s="1" t="s">
        <v>50</v>
      </c>
      <c r="H9" s="1" t="s">
        <v>14</v>
      </c>
      <c r="I9" s="1">
        <v>9</v>
      </c>
      <c r="J9" s="1">
        <v>7</v>
      </c>
      <c r="K9" s="25">
        <v>90000000</v>
      </c>
      <c r="L9" s="25">
        <v>50075523</v>
      </c>
      <c r="M9" s="25">
        <v>59142617</v>
      </c>
      <c r="N9" s="25">
        <v>95314026</v>
      </c>
    </row>
    <row r="10" spans="2:14">
      <c r="B10" s="47" t="s">
        <v>305</v>
      </c>
      <c r="C10" s="7" t="s">
        <v>111</v>
      </c>
      <c r="D10" s="1" t="s">
        <v>5</v>
      </c>
      <c r="E10" s="1" t="s">
        <v>21</v>
      </c>
      <c r="F10" s="1" t="s">
        <v>20</v>
      </c>
      <c r="G10" s="3" t="s">
        <v>48</v>
      </c>
      <c r="H10" s="1" t="s">
        <v>14</v>
      </c>
      <c r="I10" s="1">
        <v>5</v>
      </c>
      <c r="J10" s="1">
        <v>9</v>
      </c>
      <c r="K10" s="10">
        <v>0</v>
      </c>
      <c r="L10" s="25">
        <v>0</v>
      </c>
      <c r="M10" s="25">
        <v>0</v>
      </c>
      <c r="N10" s="25">
        <v>67714973</v>
      </c>
    </row>
    <row r="11" spans="2:14">
      <c r="B11" s="47" t="s">
        <v>304</v>
      </c>
      <c r="C11" s="7" t="s">
        <v>150</v>
      </c>
      <c r="D11" s="1" t="s">
        <v>5</v>
      </c>
      <c r="E11" s="1" t="s">
        <v>21</v>
      </c>
      <c r="F11" s="26" t="s">
        <v>16</v>
      </c>
      <c r="G11" s="1" t="s">
        <v>47</v>
      </c>
      <c r="H11" s="1" t="s">
        <v>18</v>
      </c>
      <c r="I11" s="1">
        <v>8</v>
      </c>
      <c r="J11" s="1">
        <v>10</v>
      </c>
      <c r="K11" s="10">
        <v>1000000</v>
      </c>
      <c r="L11" s="25">
        <v>5305190</v>
      </c>
      <c r="M11" s="25">
        <v>53291805</v>
      </c>
      <c r="N11" s="25">
        <v>84809282</v>
      </c>
    </row>
    <row r="12" spans="2:14" ht="28.5" customHeight="1">
      <c r="B12" s="47" t="s">
        <v>303</v>
      </c>
      <c r="C12" s="7" t="s">
        <v>84</v>
      </c>
      <c r="D12" s="7" t="s">
        <v>5</v>
      </c>
      <c r="E12" s="7" t="s">
        <v>13</v>
      </c>
      <c r="F12" s="7" t="s">
        <v>20</v>
      </c>
      <c r="G12" s="49" t="s">
        <v>48</v>
      </c>
      <c r="H12" s="7" t="s">
        <v>18</v>
      </c>
      <c r="I12" s="1">
        <v>8</v>
      </c>
      <c r="J12" s="1">
        <v>3</v>
      </c>
      <c r="K12" s="25">
        <v>0</v>
      </c>
      <c r="L12" s="25">
        <v>0</v>
      </c>
      <c r="M12" s="25">
        <v>50085574</v>
      </c>
      <c r="N12" s="25">
        <v>42495353</v>
      </c>
    </row>
    <row r="13" spans="2:14">
      <c r="B13" s="47" t="s">
        <v>302</v>
      </c>
      <c r="C13" s="7" t="s">
        <v>83</v>
      </c>
      <c r="D13" s="1" t="s">
        <v>5</v>
      </c>
      <c r="E13" s="1" t="s">
        <v>17</v>
      </c>
      <c r="F13" s="26" t="s">
        <v>16</v>
      </c>
      <c r="G13" s="1" t="s">
        <v>50</v>
      </c>
      <c r="H13" s="1" t="s">
        <v>14</v>
      </c>
      <c r="I13" s="1">
        <v>5</v>
      </c>
      <c r="J13" s="1">
        <v>9</v>
      </c>
      <c r="K13" s="25">
        <v>10000000</v>
      </c>
      <c r="L13" s="25">
        <v>38941670</v>
      </c>
      <c r="M13" s="25">
        <v>67846781</v>
      </c>
      <c r="N13" s="25">
        <v>87726693</v>
      </c>
    </row>
    <row r="14" spans="2:14">
      <c r="B14" s="47" t="s">
        <v>301</v>
      </c>
      <c r="C14" s="7" t="s">
        <v>63</v>
      </c>
      <c r="D14" s="3" t="s">
        <v>1</v>
      </c>
      <c r="E14" s="1" t="s">
        <v>21</v>
      </c>
      <c r="F14" s="26" t="s">
        <v>16</v>
      </c>
      <c r="G14" s="1" t="s">
        <v>50</v>
      </c>
      <c r="H14" s="1" t="s">
        <v>14</v>
      </c>
      <c r="I14" s="1">
        <v>4</v>
      </c>
      <c r="J14" s="1">
        <v>5</v>
      </c>
      <c r="K14" s="10">
        <v>1000000</v>
      </c>
      <c r="L14" s="25">
        <v>28926771</v>
      </c>
      <c r="M14" s="25">
        <v>56939610</v>
      </c>
      <c r="N14" s="25">
        <v>92726884</v>
      </c>
    </row>
    <row r="15" spans="2:14">
      <c r="B15" s="47" t="s">
        <v>300</v>
      </c>
      <c r="C15" s="7" t="s">
        <v>96</v>
      </c>
      <c r="D15" s="1" t="s">
        <v>5</v>
      </c>
      <c r="E15" s="1" t="s">
        <v>21</v>
      </c>
      <c r="F15" s="26" t="s">
        <v>16</v>
      </c>
      <c r="G15" s="1" t="s">
        <v>50</v>
      </c>
      <c r="H15" s="1" t="s">
        <v>14</v>
      </c>
      <c r="I15" s="1">
        <v>3</v>
      </c>
      <c r="J15" s="1">
        <v>8</v>
      </c>
      <c r="K15" s="10">
        <v>1000000</v>
      </c>
      <c r="L15" s="25">
        <v>34252074</v>
      </c>
      <c r="M15" s="25">
        <v>0</v>
      </c>
      <c r="N15" s="25">
        <v>22994819</v>
      </c>
    </row>
    <row r="16" spans="2:14">
      <c r="B16" s="47" t="s">
        <v>299</v>
      </c>
      <c r="C16" s="7" t="s">
        <v>155</v>
      </c>
      <c r="D16" s="1" t="s">
        <v>5</v>
      </c>
      <c r="E16" s="1" t="s">
        <v>10</v>
      </c>
      <c r="F16" s="1" t="s">
        <v>20</v>
      </c>
      <c r="G16" s="3" t="s">
        <v>51</v>
      </c>
      <c r="H16" s="1" t="s">
        <v>14</v>
      </c>
      <c r="I16" s="1">
        <v>7</v>
      </c>
      <c r="J16" s="1">
        <v>9</v>
      </c>
      <c r="K16" s="25">
        <v>0</v>
      </c>
      <c r="L16" s="25">
        <v>0</v>
      </c>
      <c r="M16" s="25">
        <v>45347826</v>
      </c>
      <c r="N16" s="25">
        <v>14301768</v>
      </c>
    </row>
    <row r="17" spans="2:14">
      <c r="B17" s="47" t="s">
        <v>298</v>
      </c>
      <c r="C17" s="7" t="s">
        <v>147</v>
      </c>
      <c r="D17" s="1" t="s">
        <v>5</v>
      </c>
      <c r="E17" s="1" t="s">
        <v>21</v>
      </c>
      <c r="F17" s="1" t="s">
        <v>20</v>
      </c>
      <c r="G17" s="3" t="s">
        <v>51</v>
      </c>
      <c r="H17" s="1" t="s">
        <v>18</v>
      </c>
      <c r="I17" s="1">
        <v>4</v>
      </c>
      <c r="J17" s="1">
        <v>8</v>
      </c>
      <c r="K17" s="25">
        <v>0</v>
      </c>
      <c r="L17" s="25">
        <v>0</v>
      </c>
      <c r="M17" s="25">
        <v>71453938</v>
      </c>
      <c r="N17" s="25">
        <v>38593802</v>
      </c>
    </row>
    <row r="18" spans="2:14">
      <c r="B18" s="47" t="s">
        <v>297</v>
      </c>
      <c r="C18" s="7" t="s">
        <v>136</v>
      </c>
      <c r="D18" s="1" t="s">
        <v>5</v>
      </c>
      <c r="E18" s="1" t="s">
        <v>17</v>
      </c>
      <c r="F18" s="26" t="s">
        <v>16</v>
      </c>
      <c r="G18" s="1" t="s">
        <v>47</v>
      </c>
      <c r="H18" s="1" t="s">
        <v>14</v>
      </c>
      <c r="I18" s="1">
        <v>9</v>
      </c>
      <c r="J18" s="1">
        <v>10</v>
      </c>
      <c r="K18" s="25">
        <v>20000000</v>
      </c>
      <c r="L18" s="25">
        <v>32346156</v>
      </c>
      <c r="M18" s="25">
        <v>22346275</v>
      </c>
      <c r="N18" s="25">
        <v>73743047</v>
      </c>
    </row>
    <row r="19" spans="2:14">
      <c r="B19" s="47" t="s">
        <v>296</v>
      </c>
      <c r="C19" s="7" t="s">
        <v>120</v>
      </c>
      <c r="D19" s="1" t="s">
        <v>5</v>
      </c>
      <c r="E19" s="1" t="s">
        <v>8</v>
      </c>
      <c r="F19" s="1" t="s">
        <v>12</v>
      </c>
      <c r="G19" s="1" t="s">
        <v>49</v>
      </c>
      <c r="H19" s="1" t="s">
        <v>14</v>
      </c>
      <c r="I19" s="1">
        <v>4</v>
      </c>
      <c r="J19" s="1">
        <v>6</v>
      </c>
      <c r="K19" s="25">
        <v>0</v>
      </c>
      <c r="L19" s="25">
        <v>0</v>
      </c>
      <c r="M19" s="25">
        <v>96357193</v>
      </c>
      <c r="N19" s="25">
        <v>67901582</v>
      </c>
    </row>
    <row r="20" spans="2:14" ht="15" customHeight="1">
      <c r="B20" s="47" t="s">
        <v>295</v>
      </c>
      <c r="C20" s="7" t="s">
        <v>99</v>
      </c>
      <c r="D20" s="1" t="s">
        <v>5</v>
      </c>
      <c r="E20" s="1" t="s">
        <v>21</v>
      </c>
      <c r="F20" s="1" t="s">
        <v>16</v>
      </c>
      <c r="G20" s="1" t="s">
        <v>47</v>
      </c>
      <c r="H20" s="1" t="s">
        <v>14</v>
      </c>
      <c r="I20" s="1">
        <v>5</v>
      </c>
      <c r="J20" s="1">
        <v>7</v>
      </c>
      <c r="K20" s="25">
        <v>100000000</v>
      </c>
      <c r="L20" s="25">
        <v>72903049</v>
      </c>
      <c r="M20" s="25">
        <v>67375493</v>
      </c>
      <c r="N20" s="25">
        <v>4753995</v>
      </c>
    </row>
    <row r="21" spans="2:14">
      <c r="B21" s="47" t="s">
        <v>294</v>
      </c>
      <c r="C21" s="7" t="s">
        <v>86</v>
      </c>
      <c r="D21" s="1" t="s">
        <v>5</v>
      </c>
      <c r="E21" s="1" t="s">
        <v>8</v>
      </c>
      <c r="F21" s="1" t="s">
        <v>12</v>
      </c>
      <c r="G21" s="1" t="s">
        <v>49</v>
      </c>
      <c r="H21" s="1" t="s">
        <v>14</v>
      </c>
      <c r="I21" s="1">
        <v>6</v>
      </c>
      <c r="J21" s="1">
        <v>7</v>
      </c>
      <c r="K21" s="25">
        <v>0</v>
      </c>
      <c r="L21" s="25">
        <v>0</v>
      </c>
      <c r="M21" s="25">
        <v>80671052</v>
      </c>
      <c r="N21" s="25">
        <v>58339670</v>
      </c>
    </row>
    <row r="22" spans="2:14" ht="15" customHeight="1">
      <c r="B22" s="47" t="s">
        <v>293</v>
      </c>
      <c r="C22" s="7" t="s">
        <v>116</v>
      </c>
      <c r="D22" s="1" t="s">
        <v>11</v>
      </c>
      <c r="E22" s="1" t="s">
        <v>17</v>
      </c>
      <c r="F22" s="1" t="s">
        <v>20</v>
      </c>
      <c r="G22" s="3" t="s">
        <v>51</v>
      </c>
      <c r="H22" s="1" t="s">
        <v>18</v>
      </c>
      <c r="I22" s="1">
        <v>9</v>
      </c>
      <c r="J22" s="1">
        <v>8</v>
      </c>
      <c r="K22" s="25">
        <v>0</v>
      </c>
      <c r="L22" s="25">
        <v>0</v>
      </c>
      <c r="M22" s="25">
        <v>0</v>
      </c>
      <c r="N22" s="25">
        <v>44898366</v>
      </c>
    </row>
    <row r="23" spans="2:14">
      <c r="B23" s="47" t="s">
        <v>292</v>
      </c>
      <c r="C23" s="7" t="s">
        <v>66</v>
      </c>
      <c r="D23" s="1" t="s">
        <v>5</v>
      </c>
      <c r="E23" s="1" t="s">
        <v>21</v>
      </c>
      <c r="F23" s="26" t="s">
        <v>16</v>
      </c>
      <c r="G23" s="1" t="s">
        <v>50</v>
      </c>
      <c r="H23" s="1" t="s">
        <v>14</v>
      </c>
      <c r="I23" s="1">
        <v>5</v>
      </c>
      <c r="J23" s="1">
        <v>6</v>
      </c>
      <c r="K23" s="10">
        <v>1000000</v>
      </c>
      <c r="L23" s="25">
        <v>96696256</v>
      </c>
      <c r="M23" s="25">
        <v>62106884</v>
      </c>
      <c r="N23" s="25">
        <v>85228190</v>
      </c>
    </row>
    <row r="24" spans="2:14">
      <c r="B24" s="47" t="s">
        <v>291</v>
      </c>
      <c r="C24" s="7" t="s">
        <v>122</v>
      </c>
      <c r="D24" s="1" t="s">
        <v>5</v>
      </c>
      <c r="E24" s="1" t="s">
        <v>21</v>
      </c>
      <c r="F24" s="26" t="s">
        <v>16</v>
      </c>
      <c r="G24" s="1" t="s">
        <v>50</v>
      </c>
      <c r="H24" s="1" t="s">
        <v>14</v>
      </c>
      <c r="I24" s="1">
        <v>6</v>
      </c>
      <c r="J24" s="1">
        <v>7</v>
      </c>
      <c r="K24" s="25">
        <v>10000000</v>
      </c>
      <c r="L24" s="25">
        <v>51531809</v>
      </c>
      <c r="M24" s="25">
        <v>99819688</v>
      </c>
      <c r="N24" s="25">
        <v>24233431</v>
      </c>
    </row>
    <row r="25" spans="2:14">
      <c r="B25" s="47" t="s">
        <v>290</v>
      </c>
      <c r="C25" s="7" t="s">
        <v>93</v>
      </c>
      <c r="D25" s="1" t="s">
        <v>5</v>
      </c>
      <c r="E25" s="1" t="s">
        <v>13</v>
      </c>
      <c r="F25" s="1" t="s">
        <v>16</v>
      </c>
      <c r="G25" s="3" t="s">
        <v>47</v>
      </c>
      <c r="H25" s="1" t="s">
        <v>18</v>
      </c>
      <c r="I25" s="1">
        <v>6</v>
      </c>
      <c r="J25" s="1">
        <v>10</v>
      </c>
      <c r="K25" s="25">
        <v>0</v>
      </c>
      <c r="L25" s="25">
        <v>0</v>
      </c>
      <c r="M25" s="25">
        <v>34214902</v>
      </c>
      <c r="N25" s="25">
        <v>24896611</v>
      </c>
    </row>
    <row r="26" spans="2:14">
      <c r="B26" s="47" t="s">
        <v>289</v>
      </c>
      <c r="C26" s="7" t="s">
        <v>89</v>
      </c>
      <c r="D26" s="3" t="s">
        <v>19</v>
      </c>
      <c r="E26" s="1" t="s">
        <v>17</v>
      </c>
      <c r="F26" s="1" t="s">
        <v>20</v>
      </c>
      <c r="G26" s="3" t="s">
        <v>48</v>
      </c>
      <c r="H26" s="1" t="s">
        <v>14</v>
      </c>
      <c r="I26" s="1">
        <v>8</v>
      </c>
      <c r="J26" s="1">
        <v>5</v>
      </c>
      <c r="K26" s="10">
        <v>0</v>
      </c>
      <c r="L26" s="25">
        <v>0</v>
      </c>
      <c r="M26" s="25">
        <v>7121108</v>
      </c>
      <c r="N26" s="25">
        <v>6991703</v>
      </c>
    </row>
    <row r="27" spans="2:14" ht="15" customHeight="1">
      <c r="B27" s="47" t="s">
        <v>288</v>
      </c>
      <c r="C27" s="7" t="s">
        <v>88</v>
      </c>
      <c r="D27" s="1" t="s">
        <v>5</v>
      </c>
      <c r="E27" s="1" t="s">
        <v>13</v>
      </c>
      <c r="F27" s="26" t="s">
        <v>16</v>
      </c>
      <c r="G27" s="1" t="s">
        <v>47</v>
      </c>
      <c r="H27" s="1" t="s">
        <v>14</v>
      </c>
      <c r="I27" s="1">
        <v>7</v>
      </c>
      <c r="J27" s="1">
        <v>10</v>
      </c>
      <c r="K27" s="25">
        <v>20000000</v>
      </c>
      <c r="L27" s="25">
        <v>93037614</v>
      </c>
      <c r="M27" s="25">
        <v>48185946</v>
      </c>
      <c r="N27" s="25">
        <v>75039300</v>
      </c>
    </row>
    <row r="28" spans="2:14">
      <c r="B28" s="47" t="s">
        <v>287</v>
      </c>
      <c r="C28" s="7" t="s">
        <v>146</v>
      </c>
      <c r="D28" s="1" t="s">
        <v>5</v>
      </c>
      <c r="E28" s="1" t="s">
        <v>21</v>
      </c>
      <c r="F28" s="26" t="s">
        <v>16</v>
      </c>
      <c r="G28" s="1" t="s">
        <v>47</v>
      </c>
      <c r="H28" s="1" t="s">
        <v>14</v>
      </c>
      <c r="I28" s="1">
        <v>9</v>
      </c>
      <c r="J28" s="1">
        <v>10</v>
      </c>
      <c r="K28" s="25">
        <v>90000000</v>
      </c>
      <c r="L28" s="25">
        <v>62088180</v>
      </c>
      <c r="M28" s="25">
        <v>18047519</v>
      </c>
      <c r="N28" s="25">
        <v>3738158</v>
      </c>
    </row>
    <row r="29" spans="2:14">
      <c r="B29" s="47" t="s">
        <v>286</v>
      </c>
      <c r="C29" s="7" t="s">
        <v>123</v>
      </c>
      <c r="D29" s="1" t="s">
        <v>5</v>
      </c>
      <c r="E29" s="1" t="s">
        <v>17</v>
      </c>
      <c r="F29" s="26" t="s">
        <v>16</v>
      </c>
      <c r="G29" s="1" t="s">
        <v>47</v>
      </c>
      <c r="H29" s="1" t="s">
        <v>14</v>
      </c>
      <c r="I29" s="1">
        <v>3</v>
      </c>
      <c r="J29" s="1">
        <v>9</v>
      </c>
      <c r="K29" s="10">
        <v>1000000</v>
      </c>
      <c r="L29" s="25">
        <v>1160848</v>
      </c>
      <c r="M29" s="25">
        <v>32268145</v>
      </c>
      <c r="N29" s="25">
        <v>13339687</v>
      </c>
    </row>
    <row r="30" spans="2:14">
      <c r="B30" s="47" t="s">
        <v>285</v>
      </c>
      <c r="C30" s="7" t="s">
        <v>68</v>
      </c>
      <c r="D30" s="1" t="s">
        <v>5</v>
      </c>
      <c r="E30" s="1" t="s">
        <v>21</v>
      </c>
      <c r="F30" s="1" t="s">
        <v>20</v>
      </c>
      <c r="G30" s="3" t="s">
        <v>48</v>
      </c>
      <c r="H30" s="1" t="s">
        <v>14</v>
      </c>
      <c r="I30" s="1">
        <v>6</v>
      </c>
      <c r="J30" s="1">
        <v>2</v>
      </c>
      <c r="K30" s="10">
        <v>0</v>
      </c>
      <c r="L30" s="25">
        <v>0</v>
      </c>
      <c r="M30" s="25">
        <v>21224611</v>
      </c>
      <c r="N30" s="25">
        <v>62562457</v>
      </c>
    </row>
    <row r="31" spans="2:14">
      <c r="B31" s="47" t="s">
        <v>284</v>
      </c>
      <c r="C31" s="7" t="s">
        <v>148</v>
      </c>
      <c r="D31" s="1" t="s">
        <v>5</v>
      </c>
      <c r="E31" s="1" t="s">
        <v>17</v>
      </c>
      <c r="F31" s="1" t="s">
        <v>20</v>
      </c>
      <c r="G31" s="3" t="s">
        <v>48</v>
      </c>
      <c r="H31" s="1" t="s">
        <v>14</v>
      </c>
      <c r="I31" s="1">
        <v>9</v>
      </c>
      <c r="J31" s="1">
        <v>9</v>
      </c>
      <c r="K31" s="25">
        <v>0</v>
      </c>
      <c r="L31" s="25">
        <v>0</v>
      </c>
      <c r="M31" s="25">
        <v>85434615</v>
      </c>
      <c r="N31" s="25">
        <v>79508333</v>
      </c>
    </row>
    <row r="32" spans="2:14">
      <c r="B32" s="47" t="s">
        <v>283</v>
      </c>
      <c r="C32" s="7" t="s">
        <v>102</v>
      </c>
      <c r="D32" s="1" t="s">
        <v>5</v>
      </c>
      <c r="E32" s="1" t="s">
        <v>21</v>
      </c>
      <c r="F32" s="26" t="s">
        <v>16</v>
      </c>
      <c r="G32" s="1" t="s">
        <v>50</v>
      </c>
      <c r="H32" s="1" t="s">
        <v>14</v>
      </c>
      <c r="I32" s="1">
        <v>8</v>
      </c>
      <c r="J32" s="1">
        <v>7</v>
      </c>
      <c r="K32" s="25">
        <v>90000000</v>
      </c>
      <c r="L32" s="25">
        <v>23888885</v>
      </c>
      <c r="M32" s="25">
        <v>68725539</v>
      </c>
      <c r="N32" s="25">
        <v>78613526</v>
      </c>
    </row>
    <row r="33" spans="2:14" ht="49.5" customHeight="1">
      <c r="B33" s="47" t="s">
        <v>282</v>
      </c>
      <c r="C33" s="7" t="s">
        <v>81</v>
      </c>
      <c r="D33" s="7" t="s">
        <v>5</v>
      </c>
      <c r="E33" s="7" t="s">
        <v>17</v>
      </c>
      <c r="F33" s="48" t="s">
        <v>16</v>
      </c>
      <c r="G33" s="7" t="s">
        <v>47</v>
      </c>
      <c r="H33" s="7" t="s">
        <v>18</v>
      </c>
      <c r="I33" s="1">
        <v>8</v>
      </c>
      <c r="J33" s="7">
        <v>8</v>
      </c>
      <c r="K33" s="25">
        <v>10000000</v>
      </c>
      <c r="L33" s="25">
        <v>23464528</v>
      </c>
      <c r="M33" s="25">
        <v>904543</v>
      </c>
      <c r="N33" s="25">
        <v>0</v>
      </c>
    </row>
    <row r="34" spans="2:14">
      <c r="B34" s="47" t="s">
        <v>281</v>
      </c>
      <c r="C34" s="7" t="s">
        <v>61</v>
      </c>
      <c r="D34" s="1" t="s">
        <v>5</v>
      </c>
      <c r="E34" s="1" t="s">
        <v>13</v>
      </c>
      <c r="F34" s="1" t="s">
        <v>20</v>
      </c>
      <c r="G34" s="3" t="s">
        <v>48</v>
      </c>
      <c r="H34" s="1" t="s">
        <v>14</v>
      </c>
      <c r="I34" s="1">
        <v>6</v>
      </c>
      <c r="J34" s="1">
        <v>8</v>
      </c>
      <c r="K34" s="25">
        <v>0</v>
      </c>
      <c r="L34" s="25">
        <v>0</v>
      </c>
      <c r="M34" s="25">
        <v>66204884</v>
      </c>
      <c r="N34" s="25">
        <v>27801447</v>
      </c>
    </row>
    <row r="35" spans="2:14">
      <c r="B35" s="47" t="s">
        <v>280</v>
      </c>
      <c r="C35" s="7" t="s">
        <v>98</v>
      </c>
      <c r="D35" s="1" t="s">
        <v>11</v>
      </c>
      <c r="E35" s="1" t="s">
        <v>17</v>
      </c>
      <c r="F35" s="1" t="s">
        <v>20</v>
      </c>
      <c r="G35" s="3" t="s">
        <v>51</v>
      </c>
      <c r="H35" s="1" t="s">
        <v>18</v>
      </c>
      <c r="I35" s="1">
        <v>3</v>
      </c>
      <c r="J35" s="1">
        <v>5</v>
      </c>
      <c r="K35" s="25">
        <v>0</v>
      </c>
      <c r="L35" s="25">
        <v>0</v>
      </c>
      <c r="M35" s="25">
        <v>30987169</v>
      </c>
      <c r="N35" s="25">
        <v>7339680</v>
      </c>
    </row>
    <row r="36" spans="2:14">
      <c r="B36" s="47" t="s">
        <v>279</v>
      </c>
      <c r="C36" s="7" t="s">
        <v>82</v>
      </c>
      <c r="D36" s="1" t="s">
        <v>5</v>
      </c>
      <c r="E36" s="1" t="s">
        <v>21</v>
      </c>
      <c r="F36" s="26" t="s">
        <v>16</v>
      </c>
      <c r="G36" s="1" t="s">
        <v>47</v>
      </c>
      <c r="H36" s="1" t="s">
        <v>14</v>
      </c>
      <c r="I36" s="1">
        <v>6</v>
      </c>
      <c r="J36" s="1">
        <v>7</v>
      </c>
      <c r="K36" s="25">
        <v>10000000</v>
      </c>
      <c r="L36" s="25">
        <v>22390348</v>
      </c>
      <c r="M36" s="25">
        <v>24476166</v>
      </c>
      <c r="N36" s="25">
        <v>0</v>
      </c>
    </row>
    <row r="37" spans="2:14">
      <c r="B37" s="47" t="s">
        <v>278</v>
      </c>
      <c r="C37" s="7" t="s">
        <v>65</v>
      </c>
      <c r="D37" s="1" t="s">
        <v>5</v>
      </c>
      <c r="E37" s="1" t="s">
        <v>17</v>
      </c>
      <c r="F37" s="26" t="s">
        <v>16</v>
      </c>
      <c r="G37" s="1" t="s">
        <v>50</v>
      </c>
      <c r="H37" s="1" t="s">
        <v>14</v>
      </c>
      <c r="I37" s="1">
        <v>6</v>
      </c>
      <c r="J37" s="1">
        <v>10</v>
      </c>
      <c r="K37" s="25">
        <v>20000000</v>
      </c>
      <c r="L37" s="25">
        <v>31670482</v>
      </c>
      <c r="M37" s="25">
        <v>15619630</v>
      </c>
      <c r="N37" s="25">
        <v>59838390</v>
      </c>
    </row>
    <row r="38" spans="2:14">
      <c r="B38" s="47" t="s">
        <v>277</v>
      </c>
      <c r="C38" s="7" t="s">
        <v>133</v>
      </c>
      <c r="D38" s="1" t="s">
        <v>5</v>
      </c>
      <c r="E38" s="1" t="s">
        <v>10</v>
      </c>
      <c r="F38" s="26" t="s">
        <v>16</v>
      </c>
      <c r="G38" s="1" t="s">
        <v>50</v>
      </c>
      <c r="H38" s="1" t="s">
        <v>14</v>
      </c>
      <c r="I38" s="1">
        <v>8</v>
      </c>
      <c r="J38" s="1">
        <v>5</v>
      </c>
      <c r="K38" s="25">
        <v>20000000</v>
      </c>
      <c r="L38" s="25">
        <v>81056910</v>
      </c>
      <c r="M38" s="25">
        <v>96438403</v>
      </c>
      <c r="N38" s="25">
        <v>90723423</v>
      </c>
    </row>
    <row r="39" spans="2:14">
      <c r="B39" s="47" t="s">
        <v>276</v>
      </c>
      <c r="C39" s="7" t="s">
        <v>107</v>
      </c>
      <c r="D39" s="1" t="s">
        <v>5</v>
      </c>
      <c r="E39" s="1" t="s">
        <v>21</v>
      </c>
      <c r="F39" s="1" t="s">
        <v>12</v>
      </c>
      <c r="G39" s="1" t="s">
        <v>46</v>
      </c>
      <c r="H39" s="1" t="s">
        <v>14</v>
      </c>
      <c r="I39" s="1">
        <v>5</v>
      </c>
      <c r="J39" s="1">
        <v>7</v>
      </c>
      <c r="K39" s="10">
        <v>0</v>
      </c>
      <c r="L39" s="25">
        <v>0</v>
      </c>
      <c r="M39" s="25">
        <v>0</v>
      </c>
      <c r="N39" s="25">
        <v>52936315</v>
      </c>
    </row>
    <row r="40" spans="2:14">
      <c r="B40" s="47" t="s">
        <v>275</v>
      </c>
      <c r="C40" s="7" t="s">
        <v>78</v>
      </c>
      <c r="D40" s="1" t="s">
        <v>5</v>
      </c>
      <c r="E40" s="1" t="s">
        <v>21</v>
      </c>
      <c r="F40" s="26" t="s">
        <v>16</v>
      </c>
      <c r="G40" s="1" t="s">
        <v>47</v>
      </c>
      <c r="H40" s="1" t="s">
        <v>14</v>
      </c>
      <c r="I40" s="1">
        <v>9</v>
      </c>
      <c r="J40" s="1">
        <v>7</v>
      </c>
      <c r="K40" s="25">
        <v>30000000</v>
      </c>
      <c r="L40" s="25">
        <v>91413171</v>
      </c>
      <c r="M40" s="25">
        <v>13211402</v>
      </c>
      <c r="N40" s="25">
        <v>0</v>
      </c>
    </row>
    <row r="41" spans="2:14">
      <c r="B41" s="47" t="s">
        <v>274</v>
      </c>
      <c r="C41" s="7" t="s">
        <v>145</v>
      </c>
      <c r="D41" s="1" t="s">
        <v>5</v>
      </c>
      <c r="E41" s="1" t="s">
        <v>10</v>
      </c>
      <c r="F41" s="26" t="s">
        <v>16</v>
      </c>
      <c r="G41" s="1" t="s">
        <v>50</v>
      </c>
      <c r="H41" s="1" t="s">
        <v>14</v>
      </c>
      <c r="I41" s="1">
        <v>4</v>
      </c>
      <c r="J41" s="1">
        <v>7</v>
      </c>
      <c r="K41" s="10">
        <v>1000000</v>
      </c>
      <c r="L41" s="25">
        <v>87347043</v>
      </c>
      <c r="M41" s="25">
        <v>50796112</v>
      </c>
      <c r="N41" s="25">
        <v>72757830</v>
      </c>
    </row>
    <row r="42" spans="2:14">
      <c r="B42" s="47" t="s">
        <v>273</v>
      </c>
      <c r="C42" s="7" t="s">
        <v>137</v>
      </c>
      <c r="D42" s="1" t="s">
        <v>5</v>
      </c>
      <c r="E42" s="1" t="s">
        <v>17</v>
      </c>
      <c r="F42" s="1" t="s">
        <v>20</v>
      </c>
      <c r="G42" s="3" t="s">
        <v>51</v>
      </c>
      <c r="H42" s="1" t="s">
        <v>14</v>
      </c>
      <c r="I42" s="1">
        <v>4</v>
      </c>
      <c r="J42" s="1">
        <v>9</v>
      </c>
      <c r="K42" s="25">
        <v>0</v>
      </c>
      <c r="L42" s="25">
        <v>0</v>
      </c>
      <c r="M42" s="25">
        <v>38721754</v>
      </c>
      <c r="N42" s="25">
        <v>77230635</v>
      </c>
    </row>
    <row r="43" spans="2:14" ht="46.5" customHeight="1">
      <c r="B43" s="47" t="s">
        <v>272</v>
      </c>
      <c r="C43" s="7" t="s">
        <v>90</v>
      </c>
      <c r="D43" s="1" t="s">
        <v>5</v>
      </c>
      <c r="E43" s="1" t="s">
        <v>21</v>
      </c>
      <c r="F43" s="26" t="s">
        <v>16</v>
      </c>
      <c r="G43" s="1" t="s">
        <v>50</v>
      </c>
      <c r="H43" s="1" t="s">
        <v>14</v>
      </c>
      <c r="I43" s="1">
        <v>9</v>
      </c>
      <c r="J43" s="1">
        <v>5</v>
      </c>
      <c r="K43" s="25">
        <v>10000000</v>
      </c>
      <c r="L43" s="25">
        <v>43538967</v>
      </c>
      <c r="M43" s="25">
        <v>5161300</v>
      </c>
      <c r="N43" s="25">
        <v>85417673</v>
      </c>
    </row>
    <row r="44" spans="2:14">
      <c r="B44" s="47" t="s">
        <v>271</v>
      </c>
      <c r="C44" s="7" t="s">
        <v>139</v>
      </c>
      <c r="D44" s="1" t="s">
        <v>5</v>
      </c>
      <c r="E44" s="1" t="s">
        <v>21</v>
      </c>
      <c r="F44" s="26" t="s">
        <v>16</v>
      </c>
      <c r="G44" s="1" t="s">
        <v>50</v>
      </c>
      <c r="H44" s="1" t="s">
        <v>18</v>
      </c>
      <c r="I44" s="1">
        <v>6</v>
      </c>
      <c r="J44" s="1">
        <v>10</v>
      </c>
      <c r="K44" s="10">
        <v>1000000</v>
      </c>
      <c r="L44" s="25">
        <v>95899452</v>
      </c>
      <c r="M44" s="25">
        <v>2565664</v>
      </c>
      <c r="N44" s="25">
        <v>39602953</v>
      </c>
    </row>
    <row r="45" spans="2:14">
      <c r="B45" s="47" t="s">
        <v>270</v>
      </c>
      <c r="C45" s="7" t="s">
        <v>142</v>
      </c>
      <c r="D45" s="1" t="s">
        <v>5</v>
      </c>
      <c r="E45" s="1" t="s">
        <v>21</v>
      </c>
      <c r="F45" s="26" t="s">
        <v>16</v>
      </c>
      <c r="G45" s="1" t="s">
        <v>50</v>
      </c>
      <c r="H45" s="1" t="s">
        <v>18</v>
      </c>
      <c r="I45" s="1">
        <v>8</v>
      </c>
      <c r="J45" s="1">
        <v>8</v>
      </c>
      <c r="K45" s="10">
        <v>1000000</v>
      </c>
      <c r="L45" s="25">
        <v>81347428</v>
      </c>
      <c r="M45" s="25">
        <v>10860215</v>
      </c>
      <c r="N45" s="25">
        <v>28637290</v>
      </c>
    </row>
    <row r="46" spans="2:14">
      <c r="B46" s="47" t="s">
        <v>269</v>
      </c>
      <c r="C46" s="7" t="s">
        <v>72</v>
      </c>
      <c r="D46" s="1" t="s">
        <v>5</v>
      </c>
      <c r="E46" s="1" t="s">
        <v>17</v>
      </c>
      <c r="F46" s="26" t="s">
        <v>16</v>
      </c>
      <c r="G46" s="1" t="s">
        <v>50</v>
      </c>
      <c r="H46" s="1" t="s">
        <v>18</v>
      </c>
      <c r="I46" s="1">
        <v>6</v>
      </c>
      <c r="J46" s="1">
        <v>10</v>
      </c>
      <c r="K46" s="25">
        <v>30000000</v>
      </c>
      <c r="L46" s="25">
        <v>52442860</v>
      </c>
      <c r="M46" s="25">
        <v>2659881</v>
      </c>
      <c r="N46" s="25">
        <v>80287314</v>
      </c>
    </row>
    <row r="47" spans="2:14">
      <c r="B47" s="47" t="s">
        <v>268</v>
      </c>
      <c r="C47" s="7" t="s">
        <v>138</v>
      </c>
      <c r="D47" s="1" t="s">
        <v>5</v>
      </c>
      <c r="E47" s="1" t="s">
        <v>21</v>
      </c>
      <c r="F47" s="26" t="s">
        <v>16</v>
      </c>
      <c r="G47" s="1" t="s">
        <v>50</v>
      </c>
      <c r="H47" s="1" t="s">
        <v>18</v>
      </c>
      <c r="I47" s="1">
        <v>7</v>
      </c>
      <c r="J47" s="1">
        <v>5</v>
      </c>
      <c r="K47" s="25">
        <v>10000000</v>
      </c>
      <c r="L47" s="25">
        <v>96199053</v>
      </c>
      <c r="M47" s="25">
        <v>31746355</v>
      </c>
      <c r="N47" s="25">
        <v>80063468</v>
      </c>
    </row>
    <row r="48" spans="2:14">
      <c r="B48" s="47" t="s">
        <v>267</v>
      </c>
      <c r="C48" s="7" t="s">
        <v>85</v>
      </c>
      <c r="D48" s="1" t="s">
        <v>5</v>
      </c>
      <c r="E48" s="1" t="s">
        <v>21</v>
      </c>
      <c r="F48" s="26" t="s">
        <v>16</v>
      </c>
      <c r="G48" s="1" t="s">
        <v>50</v>
      </c>
      <c r="H48" s="1" t="s">
        <v>14</v>
      </c>
      <c r="I48" s="1">
        <v>5</v>
      </c>
      <c r="J48" s="1">
        <v>7</v>
      </c>
      <c r="K48" s="10">
        <v>1000000</v>
      </c>
      <c r="L48" s="25">
        <v>71783742</v>
      </c>
      <c r="M48" s="25">
        <v>64667814</v>
      </c>
      <c r="N48" s="25">
        <v>70653180</v>
      </c>
    </row>
    <row r="49" spans="2:14">
      <c r="B49" s="47" t="s">
        <v>266</v>
      </c>
      <c r="C49" s="7" t="s">
        <v>70</v>
      </c>
      <c r="D49" s="1" t="s">
        <v>5</v>
      </c>
      <c r="E49" s="1" t="s">
        <v>17</v>
      </c>
      <c r="F49" s="26" t="s">
        <v>16</v>
      </c>
      <c r="G49" s="1" t="s">
        <v>50</v>
      </c>
      <c r="H49" s="1" t="s">
        <v>14</v>
      </c>
      <c r="I49" s="1">
        <v>3</v>
      </c>
      <c r="J49" s="1">
        <v>8</v>
      </c>
      <c r="K49" s="25">
        <v>90000000</v>
      </c>
      <c r="L49" s="25">
        <v>94913746</v>
      </c>
      <c r="M49" s="25">
        <v>74083223</v>
      </c>
      <c r="N49" s="25">
        <v>31617670</v>
      </c>
    </row>
    <row r="50" spans="2:14">
      <c r="B50" s="47" t="s">
        <v>265</v>
      </c>
      <c r="C50" s="7" t="s">
        <v>71</v>
      </c>
      <c r="D50" s="1" t="s">
        <v>5</v>
      </c>
      <c r="E50" s="1" t="s">
        <v>17</v>
      </c>
      <c r="F50" s="1" t="s">
        <v>20</v>
      </c>
      <c r="G50" s="3" t="s">
        <v>48</v>
      </c>
      <c r="H50" s="1" t="s">
        <v>14</v>
      </c>
      <c r="I50" s="1">
        <v>7</v>
      </c>
      <c r="J50" s="1">
        <v>9</v>
      </c>
      <c r="K50" s="25">
        <v>0</v>
      </c>
      <c r="L50" s="25">
        <v>0</v>
      </c>
      <c r="M50" s="25">
        <v>67753952</v>
      </c>
      <c r="N50" s="25">
        <v>77205812</v>
      </c>
    </row>
    <row r="51" spans="2:14">
      <c r="B51" s="47" t="s">
        <v>264</v>
      </c>
      <c r="C51" s="7" t="s">
        <v>108</v>
      </c>
      <c r="D51" s="1" t="s">
        <v>11</v>
      </c>
      <c r="E51" s="1" t="s">
        <v>21</v>
      </c>
      <c r="F51" s="26" t="s">
        <v>16</v>
      </c>
      <c r="G51" s="1" t="s">
        <v>50</v>
      </c>
      <c r="H51" s="1" t="s">
        <v>18</v>
      </c>
      <c r="I51" s="1">
        <v>5</v>
      </c>
      <c r="J51" s="1">
        <v>6</v>
      </c>
      <c r="K51" s="25">
        <v>30000000</v>
      </c>
      <c r="L51" s="25">
        <v>33477783</v>
      </c>
      <c r="M51" s="25">
        <v>0</v>
      </c>
      <c r="N51" s="25">
        <v>27651635</v>
      </c>
    </row>
    <row r="52" spans="2:14">
      <c r="B52" s="47" t="s">
        <v>263</v>
      </c>
      <c r="C52" s="7" t="s">
        <v>105</v>
      </c>
      <c r="D52" s="1" t="s">
        <v>5</v>
      </c>
      <c r="E52" s="1" t="s">
        <v>10</v>
      </c>
      <c r="F52" s="26" t="s">
        <v>16</v>
      </c>
      <c r="G52" s="1" t="s">
        <v>47</v>
      </c>
      <c r="H52" s="1" t="s">
        <v>18</v>
      </c>
      <c r="I52" s="1">
        <v>9</v>
      </c>
      <c r="J52" s="1">
        <v>9</v>
      </c>
      <c r="K52" s="25">
        <v>50000000</v>
      </c>
      <c r="L52" s="25">
        <v>2702447</v>
      </c>
      <c r="M52" s="25">
        <v>0</v>
      </c>
      <c r="N52" s="25">
        <v>44671760</v>
      </c>
    </row>
    <row r="53" spans="2:14">
      <c r="B53" s="47" t="s">
        <v>262</v>
      </c>
      <c r="C53" s="7" t="s">
        <v>94</v>
      </c>
      <c r="D53" s="3" t="s">
        <v>9</v>
      </c>
      <c r="E53" s="1" t="s">
        <v>21</v>
      </c>
      <c r="F53" s="26" t="s">
        <v>16</v>
      </c>
      <c r="G53" s="1" t="s">
        <v>47</v>
      </c>
      <c r="H53" s="1" t="s">
        <v>14</v>
      </c>
      <c r="I53" s="1">
        <v>6</v>
      </c>
      <c r="J53" s="1">
        <v>8</v>
      </c>
      <c r="K53" s="25">
        <v>50000000</v>
      </c>
      <c r="L53" s="25">
        <v>70787848</v>
      </c>
      <c r="M53" s="25">
        <v>33368202</v>
      </c>
      <c r="N53" s="25">
        <v>43277527</v>
      </c>
    </row>
    <row r="54" spans="2:14">
      <c r="B54" s="47" t="s">
        <v>261</v>
      </c>
      <c r="C54" s="7" t="s">
        <v>149</v>
      </c>
      <c r="D54" s="1" t="s">
        <v>11</v>
      </c>
      <c r="E54" s="1" t="s">
        <v>21</v>
      </c>
      <c r="F54" s="1" t="s">
        <v>20</v>
      </c>
      <c r="G54" s="3" t="s">
        <v>48</v>
      </c>
      <c r="H54" s="1" t="s">
        <v>18</v>
      </c>
      <c r="I54" s="1">
        <v>7</v>
      </c>
      <c r="J54" s="1">
        <v>5</v>
      </c>
      <c r="K54" s="25">
        <v>0</v>
      </c>
      <c r="L54" s="25">
        <v>0</v>
      </c>
      <c r="M54" s="25">
        <v>46563396</v>
      </c>
      <c r="N54" s="25">
        <v>63313535</v>
      </c>
    </row>
    <row r="55" spans="2:14">
      <c r="B55" s="47" t="s">
        <v>260</v>
      </c>
      <c r="C55" s="7" t="s">
        <v>80</v>
      </c>
      <c r="D55" s="1" t="s">
        <v>2</v>
      </c>
      <c r="E55" s="1" t="s">
        <v>21</v>
      </c>
      <c r="F55" s="26" t="s">
        <v>16</v>
      </c>
      <c r="G55" s="1" t="s">
        <v>47</v>
      </c>
      <c r="H55" s="1" t="s">
        <v>14</v>
      </c>
      <c r="I55" s="1">
        <v>5</v>
      </c>
      <c r="J55" s="1">
        <v>6</v>
      </c>
      <c r="K55" s="25">
        <v>20000000</v>
      </c>
      <c r="L55" s="25">
        <v>40064620</v>
      </c>
      <c r="M55" s="25">
        <v>98137438</v>
      </c>
      <c r="N55" s="25">
        <v>0</v>
      </c>
    </row>
    <row r="56" spans="2:14">
      <c r="B56" s="47" t="s">
        <v>259</v>
      </c>
      <c r="C56" s="7" t="s">
        <v>106</v>
      </c>
      <c r="D56" s="1" t="s">
        <v>5</v>
      </c>
      <c r="E56" s="1" t="s">
        <v>21</v>
      </c>
      <c r="F56" s="26" t="s">
        <v>16</v>
      </c>
      <c r="G56" s="1" t="s">
        <v>50</v>
      </c>
      <c r="H56" s="1" t="s">
        <v>14</v>
      </c>
      <c r="I56" s="1">
        <v>4</v>
      </c>
      <c r="J56" s="1">
        <v>6</v>
      </c>
      <c r="K56" s="25">
        <v>30000000</v>
      </c>
      <c r="L56" s="25">
        <v>45289360</v>
      </c>
      <c r="M56" s="25">
        <v>0</v>
      </c>
      <c r="N56" s="25">
        <v>46980526</v>
      </c>
    </row>
    <row r="57" spans="2:14">
      <c r="B57" s="47" t="s">
        <v>258</v>
      </c>
      <c r="C57" s="7" t="s">
        <v>131</v>
      </c>
      <c r="D57" s="1" t="s">
        <v>5</v>
      </c>
      <c r="E57" s="1" t="s">
        <v>17</v>
      </c>
      <c r="F57" s="26" t="s">
        <v>16</v>
      </c>
      <c r="G57" s="1" t="s">
        <v>50</v>
      </c>
      <c r="H57" s="1" t="s">
        <v>14</v>
      </c>
      <c r="I57" s="1">
        <v>7</v>
      </c>
      <c r="J57" s="1">
        <v>5</v>
      </c>
      <c r="K57" s="25">
        <v>30000000</v>
      </c>
      <c r="L57" s="25">
        <v>34397393</v>
      </c>
      <c r="M57" s="25">
        <v>72192037</v>
      </c>
      <c r="N57" s="25">
        <v>21247716</v>
      </c>
    </row>
    <row r="58" spans="2:14">
      <c r="B58" s="47" t="s">
        <v>257</v>
      </c>
      <c r="C58" s="7" t="s">
        <v>69</v>
      </c>
      <c r="D58" s="1" t="s">
        <v>5</v>
      </c>
      <c r="E58" s="1" t="s">
        <v>21</v>
      </c>
      <c r="F58" s="1" t="s">
        <v>20</v>
      </c>
      <c r="G58" s="3" t="s">
        <v>51</v>
      </c>
      <c r="H58" s="1" t="s">
        <v>18</v>
      </c>
      <c r="I58" s="1">
        <v>3</v>
      </c>
      <c r="J58" s="1">
        <v>9</v>
      </c>
      <c r="K58" s="25">
        <v>0</v>
      </c>
      <c r="L58" s="25">
        <v>0</v>
      </c>
      <c r="M58" s="25">
        <v>69870077</v>
      </c>
      <c r="N58" s="25">
        <v>98441580</v>
      </c>
    </row>
    <row r="59" spans="2:14">
      <c r="B59" s="47" t="s">
        <v>256</v>
      </c>
      <c r="C59" s="7" t="s">
        <v>151</v>
      </c>
      <c r="D59" s="3" t="s">
        <v>7</v>
      </c>
      <c r="E59" s="1" t="s">
        <v>17</v>
      </c>
      <c r="F59" s="26" t="s">
        <v>16</v>
      </c>
      <c r="G59" s="1" t="s">
        <v>50</v>
      </c>
      <c r="H59" s="1" t="s">
        <v>14</v>
      </c>
      <c r="I59" s="1">
        <v>3</v>
      </c>
      <c r="J59" s="1">
        <v>6</v>
      </c>
      <c r="K59" s="10">
        <v>1000000</v>
      </c>
      <c r="L59" s="25">
        <v>34126405</v>
      </c>
      <c r="M59" s="25">
        <v>88265167</v>
      </c>
      <c r="N59" s="25">
        <v>56002928</v>
      </c>
    </row>
    <row r="60" spans="2:14">
      <c r="B60" s="47" t="s">
        <v>255</v>
      </c>
      <c r="C60" s="7" t="s">
        <v>140</v>
      </c>
      <c r="D60" s="1" t="s">
        <v>5</v>
      </c>
      <c r="E60" s="1" t="s">
        <v>21</v>
      </c>
      <c r="F60" s="26" t="s">
        <v>16</v>
      </c>
      <c r="G60" s="1" t="s">
        <v>47</v>
      </c>
      <c r="H60" s="1" t="s">
        <v>14</v>
      </c>
      <c r="I60" s="1">
        <v>7</v>
      </c>
      <c r="J60" s="1">
        <v>10</v>
      </c>
      <c r="K60" s="10">
        <v>1000000</v>
      </c>
      <c r="L60" s="25">
        <v>53008255</v>
      </c>
      <c r="M60" s="25">
        <v>46917910</v>
      </c>
      <c r="N60" s="25">
        <v>47557281</v>
      </c>
    </row>
    <row r="61" spans="2:14">
      <c r="B61" s="47" t="s">
        <v>254</v>
      </c>
      <c r="C61" s="7" t="s">
        <v>112</v>
      </c>
      <c r="D61" s="1" t="s">
        <v>5</v>
      </c>
      <c r="E61" s="1" t="s">
        <v>21</v>
      </c>
      <c r="F61" s="1" t="s">
        <v>20</v>
      </c>
      <c r="G61" s="3" t="s">
        <v>51</v>
      </c>
      <c r="H61" s="1" t="s">
        <v>14</v>
      </c>
      <c r="I61" s="1">
        <v>5</v>
      </c>
      <c r="J61" s="1">
        <v>9</v>
      </c>
      <c r="K61" s="25">
        <v>0</v>
      </c>
      <c r="L61" s="25">
        <v>0</v>
      </c>
      <c r="M61" s="25">
        <v>0</v>
      </c>
      <c r="N61" s="25">
        <v>22675260</v>
      </c>
    </row>
    <row r="62" spans="2:14">
      <c r="B62" s="47" t="s">
        <v>253</v>
      </c>
      <c r="C62" s="7" t="s">
        <v>100</v>
      </c>
      <c r="D62" s="3" t="s">
        <v>15</v>
      </c>
      <c r="E62" s="1" t="s">
        <v>21</v>
      </c>
      <c r="F62" s="1" t="s">
        <v>16</v>
      </c>
      <c r="G62" s="1" t="s">
        <v>47</v>
      </c>
      <c r="H62" s="1" t="s">
        <v>14</v>
      </c>
      <c r="I62" s="1">
        <v>9</v>
      </c>
      <c r="J62" s="1">
        <v>5</v>
      </c>
      <c r="K62" s="25">
        <v>100000000</v>
      </c>
      <c r="L62" s="25">
        <v>94688720</v>
      </c>
      <c r="M62" s="25">
        <v>86323763</v>
      </c>
      <c r="N62" s="25">
        <v>20929788</v>
      </c>
    </row>
    <row r="63" spans="2:14">
      <c r="B63" s="47" t="s">
        <v>252</v>
      </c>
      <c r="C63" s="7" t="s">
        <v>60</v>
      </c>
      <c r="D63" s="1" t="s">
        <v>5</v>
      </c>
      <c r="E63" s="1" t="s">
        <v>8</v>
      </c>
      <c r="F63" s="1" t="s">
        <v>12</v>
      </c>
      <c r="G63" s="1" t="s">
        <v>49</v>
      </c>
      <c r="H63" s="1" t="s">
        <v>14</v>
      </c>
      <c r="I63" s="1">
        <v>4</v>
      </c>
      <c r="J63" s="1">
        <v>8</v>
      </c>
      <c r="K63" s="25">
        <v>0</v>
      </c>
      <c r="L63" s="25">
        <v>0</v>
      </c>
      <c r="M63" s="25">
        <v>96750826</v>
      </c>
      <c r="N63" s="25">
        <v>31435769</v>
      </c>
    </row>
    <row r="64" spans="2:14">
      <c r="B64" s="47" t="s">
        <v>251</v>
      </c>
      <c r="C64" s="7" t="s">
        <v>117</v>
      </c>
      <c r="D64" s="1" t="s">
        <v>5</v>
      </c>
      <c r="E64" s="1" t="s">
        <v>17</v>
      </c>
      <c r="F64" s="26" t="s">
        <v>16</v>
      </c>
      <c r="G64" s="1" t="s">
        <v>47</v>
      </c>
      <c r="H64" s="1" t="s">
        <v>14</v>
      </c>
      <c r="I64" s="1">
        <v>5</v>
      </c>
      <c r="J64" s="1">
        <v>10</v>
      </c>
      <c r="K64" s="25">
        <v>10000000</v>
      </c>
      <c r="L64" s="25">
        <v>89686683</v>
      </c>
      <c r="M64" s="25">
        <v>62448793</v>
      </c>
      <c r="N64" s="25">
        <v>26812600</v>
      </c>
    </row>
    <row r="65" spans="2:14">
      <c r="B65" s="47" t="s">
        <v>250</v>
      </c>
      <c r="C65" s="7" t="s">
        <v>103</v>
      </c>
      <c r="D65" s="1" t="s">
        <v>5</v>
      </c>
      <c r="E65" s="1" t="s">
        <v>21</v>
      </c>
      <c r="F65" s="26" t="s">
        <v>16</v>
      </c>
      <c r="G65" s="1" t="s">
        <v>50</v>
      </c>
      <c r="H65" s="1" t="s">
        <v>14</v>
      </c>
      <c r="I65" s="1">
        <v>3</v>
      </c>
      <c r="J65" s="1">
        <v>10</v>
      </c>
      <c r="K65" s="25">
        <v>30000000</v>
      </c>
      <c r="L65" s="25">
        <v>32890743</v>
      </c>
      <c r="M65" s="25">
        <v>0</v>
      </c>
      <c r="N65" s="25">
        <v>39864620</v>
      </c>
    </row>
    <row r="66" spans="2:14">
      <c r="B66" s="47" t="s">
        <v>249</v>
      </c>
      <c r="C66" s="7" t="s">
        <v>143</v>
      </c>
      <c r="D66" s="1" t="s">
        <v>5</v>
      </c>
      <c r="E66" s="1" t="s">
        <v>17</v>
      </c>
      <c r="F66" s="26" t="s">
        <v>16</v>
      </c>
      <c r="G66" s="1" t="s">
        <v>47</v>
      </c>
      <c r="H66" s="1" t="s">
        <v>14</v>
      </c>
      <c r="I66" s="1">
        <v>3</v>
      </c>
      <c r="J66" s="1">
        <v>10</v>
      </c>
      <c r="K66" s="25">
        <v>10000000</v>
      </c>
      <c r="L66" s="25">
        <v>32370896</v>
      </c>
      <c r="M66" s="25">
        <v>96066942</v>
      </c>
      <c r="N66" s="25">
        <v>3767736</v>
      </c>
    </row>
    <row r="67" spans="2:14">
      <c r="B67" s="47" t="s">
        <v>248</v>
      </c>
      <c r="C67" s="7" t="s">
        <v>152</v>
      </c>
      <c r="D67" s="1" t="s">
        <v>5</v>
      </c>
      <c r="E67" s="1" t="s">
        <v>17</v>
      </c>
      <c r="F67" s="1" t="s">
        <v>20</v>
      </c>
      <c r="G67" s="3" t="s">
        <v>48</v>
      </c>
      <c r="H67" s="1" t="s">
        <v>14</v>
      </c>
      <c r="I67" s="1">
        <v>5</v>
      </c>
      <c r="J67" s="1">
        <v>5</v>
      </c>
      <c r="K67" s="25">
        <v>0</v>
      </c>
      <c r="L67" s="25">
        <v>0</v>
      </c>
      <c r="M67" s="25">
        <v>24514428</v>
      </c>
      <c r="N67" s="25">
        <v>27890231</v>
      </c>
    </row>
    <row r="68" spans="2:14">
      <c r="B68" s="47" t="s">
        <v>247</v>
      </c>
      <c r="C68" s="7" t="s">
        <v>144</v>
      </c>
      <c r="D68" s="1" t="s">
        <v>5</v>
      </c>
      <c r="E68" s="1" t="s">
        <v>21</v>
      </c>
      <c r="F68" s="26" t="s">
        <v>16</v>
      </c>
      <c r="G68" s="1" t="s">
        <v>47</v>
      </c>
      <c r="H68" s="1" t="s">
        <v>18</v>
      </c>
      <c r="I68" s="1">
        <v>7</v>
      </c>
      <c r="J68" s="1">
        <v>7</v>
      </c>
      <c r="K68" s="25">
        <v>10000000</v>
      </c>
      <c r="L68" s="25">
        <v>31953589</v>
      </c>
      <c r="M68" s="25">
        <v>40068224</v>
      </c>
      <c r="N68" s="25">
        <v>80951038</v>
      </c>
    </row>
    <row r="69" spans="2:14">
      <c r="B69" s="47" t="s">
        <v>246</v>
      </c>
      <c r="C69" s="7" t="s">
        <v>132</v>
      </c>
      <c r="D69" s="1" t="s">
        <v>5</v>
      </c>
      <c r="E69" s="1" t="s">
        <v>21</v>
      </c>
      <c r="F69" s="26" t="s">
        <v>16</v>
      </c>
      <c r="G69" s="1" t="s">
        <v>47</v>
      </c>
      <c r="H69" s="1" t="s">
        <v>14</v>
      </c>
      <c r="I69" s="1">
        <v>7</v>
      </c>
      <c r="J69" s="1">
        <v>5</v>
      </c>
      <c r="K69" s="25">
        <v>50000000</v>
      </c>
      <c r="L69" s="25">
        <v>78205651</v>
      </c>
      <c r="M69" s="25">
        <v>62381180</v>
      </c>
      <c r="N69" s="25">
        <v>6508585</v>
      </c>
    </row>
    <row r="70" spans="2:14">
      <c r="B70" s="47" t="s">
        <v>245</v>
      </c>
      <c r="C70" s="7" t="s">
        <v>73</v>
      </c>
      <c r="D70" s="1" t="s">
        <v>5</v>
      </c>
      <c r="E70" s="1" t="s">
        <v>13</v>
      </c>
      <c r="F70" s="1" t="s">
        <v>20</v>
      </c>
      <c r="G70" s="3" t="s">
        <v>51</v>
      </c>
      <c r="H70" s="1" t="s">
        <v>14</v>
      </c>
      <c r="I70" s="1">
        <v>5</v>
      </c>
      <c r="J70" s="1">
        <v>4</v>
      </c>
      <c r="K70" s="25">
        <v>0</v>
      </c>
      <c r="L70" s="25">
        <v>0</v>
      </c>
      <c r="M70" s="25">
        <v>34584522</v>
      </c>
      <c r="N70" s="25">
        <v>0</v>
      </c>
    </row>
    <row r="71" spans="2:14">
      <c r="B71" s="47" t="s">
        <v>244</v>
      </c>
      <c r="C71" s="7" t="s">
        <v>101</v>
      </c>
      <c r="D71" s="3" t="s">
        <v>3</v>
      </c>
      <c r="E71" s="1" t="s">
        <v>21</v>
      </c>
      <c r="F71" s="1" t="s">
        <v>12</v>
      </c>
      <c r="G71" s="1" t="s">
        <v>46</v>
      </c>
      <c r="H71" s="1" t="s">
        <v>14</v>
      </c>
      <c r="I71" s="1">
        <v>7</v>
      </c>
      <c r="J71" s="1">
        <v>7</v>
      </c>
      <c r="K71" s="25">
        <v>0</v>
      </c>
      <c r="L71" s="25">
        <v>0</v>
      </c>
      <c r="M71" s="25">
        <v>76942676</v>
      </c>
      <c r="N71" s="25">
        <v>74216691</v>
      </c>
    </row>
    <row r="72" spans="2:14">
      <c r="B72" s="47" t="s">
        <v>243</v>
      </c>
      <c r="C72" s="7" t="s">
        <v>134</v>
      </c>
      <c r="D72" s="1" t="s">
        <v>11</v>
      </c>
      <c r="E72" s="1" t="s">
        <v>17</v>
      </c>
      <c r="F72" s="26" t="s">
        <v>16</v>
      </c>
      <c r="G72" s="1" t="s">
        <v>50</v>
      </c>
      <c r="H72" s="1" t="s">
        <v>18</v>
      </c>
      <c r="I72" s="1">
        <v>8</v>
      </c>
      <c r="J72" s="1">
        <v>9</v>
      </c>
      <c r="K72" s="25">
        <v>5000000</v>
      </c>
      <c r="L72" s="25">
        <v>70270294</v>
      </c>
      <c r="M72" s="25">
        <v>19588762</v>
      </c>
      <c r="N72" s="25">
        <v>78634577</v>
      </c>
    </row>
    <row r="73" spans="2:14">
      <c r="B73" s="47" t="s">
        <v>242</v>
      </c>
      <c r="C73" s="7" t="s">
        <v>125</v>
      </c>
      <c r="D73" s="1" t="s">
        <v>5</v>
      </c>
      <c r="E73" s="1" t="s">
        <v>13</v>
      </c>
      <c r="F73" s="1" t="s">
        <v>20</v>
      </c>
      <c r="G73" s="3" t="s">
        <v>51</v>
      </c>
      <c r="H73" s="1" t="s">
        <v>14</v>
      </c>
      <c r="I73" s="1">
        <v>3</v>
      </c>
      <c r="J73" s="1">
        <v>5</v>
      </c>
      <c r="K73" s="25">
        <v>0</v>
      </c>
      <c r="L73" s="25">
        <v>0</v>
      </c>
      <c r="M73" s="25">
        <v>85955846</v>
      </c>
      <c r="N73" s="25">
        <v>25891596</v>
      </c>
    </row>
    <row r="74" spans="2:14">
      <c r="B74" s="47" t="s">
        <v>241</v>
      </c>
      <c r="C74" s="7" t="s">
        <v>95</v>
      </c>
      <c r="D74" s="1" t="s">
        <v>5</v>
      </c>
      <c r="E74" s="1" t="s">
        <v>13</v>
      </c>
      <c r="F74" s="26" t="s">
        <v>16</v>
      </c>
      <c r="G74" s="1" t="s">
        <v>50</v>
      </c>
      <c r="H74" s="1" t="s">
        <v>18</v>
      </c>
      <c r="I74" s="1">
        <v>8</v>
      </c>
      <c r="J74" s="1">
        <v>10</v>
      </c>
      <c r="K74" s="25">
        <v>20000000</v>
      </c>
      <c r="L74" s="25">
        <v>62745331</v>
      </c>
      <c r="M74" s="25">
        <v>39843357</v>
      </c>
      <c r="N74" s="25">
        <v>64840967</v>
      </c>
    </row>
    <row r="75" spans="2:14">
      <c r="B75" s="47" t="s">
        <v>240</v>
      </c>
      <c r="C75" s="7" t="s">
        <v>135</v>
      </c>
      <c r="D75" s="1" t="s">
        <v>5</v>
      </c>
      <c r="E75" s="1" t="s">
        <v>21</v>
      </c>
      <c r="F75" s="1" t="s">
        <v>20</v>
      </c>
      <c r="G75" s="3" t="s">
        <v>48</v>
      </c>
      <c r="H75" s="1" t="s">
        <v>14</v>
      </c>
      <c r="I75" s="1">
        <v>5</v>
      </c>
      <c r="J75" s="1">
        <v>7</v>
      </c>
      <c r="K75" s="25">
        <v>0</v>
      </c>
      <c r="L75" s="25">
        <v>0</v>
      </c>
      <c r="M75" s="25">
        <v>82583322</v>
      </c>
      <c r="N75" s="25">
        <v>809058</v>
      </c>
    </row>
    <row r="76" spans="2:14">
      <c r="B76" s="47" t="s">
        <v>239</v>
      </c>
      <c r="C76" s="7" t="s">
        <v>76</v>
      </c>
      <c r="D76" s="1" t="s">
        <v>5</v>
      </c>
      <c r="E76" s="1" t="s">
        <v>21</v>
      </c>
      <c r="F76" s="26" t="s">
        <v>16</v>
      </c>
      <c r="G76" s="1" t="s">
        <v>50</v>
      </c>
      <c r="H76" s="1" t="s">
        <v>18</v>
      </c>
      <c r="I76" s="1">
        <v>6</v>
      </c>
      <c r="J76" s="1">
        <v>6</v>
      </c>
      <c r="K76" s="25">
        <v>10000000</v>
      </c>
      <c r="L76" s="25">
        <v>59890317</v>
      </c>
      <c r="M76" s="25">
        <v>42451842</v>
      </c>
      <c r="N76" s="25">
        <v>0</v>
      </c>
    </row>
    <row r="77" spans="2:14">
      <c r="B77" s="47" t="s">
        <v>238</v>
      </c>
      <c r="C77" s="7" t="s">
        <v>156</v>
      </c>
      <c r="D77" s="1" t="s">
        <v>5</v>
      </c>
      <c r="E77" s="1" t="s">
        <v>13</v>
      </c>
      <c r="F77" s="26" t="s">
        <v>16</v>
      </c>
      <c r="G77" s="1" t="s">
        <v>47</v>
      </c>
      <c r="H77" s="1" t="s">
        <v>14</v>
      </c>
      <c r="I77" s="1">
        <v>3</v>
      </c>
      <c r="J77" s="1">
        <v>6</v>
      </c>
      <c r="K77" s="25">
        <v>10000000</v>
      </c>
      <c r="L77" s="25">
        <v>97449662</v>
      </c>
      <c r="M77" s="25">
        <v>49624160</v>
      </c>
      <c r="N77" s="25">
        <v>17854677</v>
      </c>
    </row>
    <row r="78" spans="2:14">
      <c r="B78" s="47" t="s">
        <v>237</v>
      </c>
      <c r="C78" s="7" t="s">
        <v>153</v>
      </c>
      <c r="D78" s="1" t="s">
        <v>5</v>
      </c>
      <c r="E78" s="1" t="s">
        <v>10</v>
      </c>
      <c r="F78" s="1" t="s">
        <v>20</v>
      </c>
      <c r="G78" s="3" t="s">
        <v>48</v>
      </c>
      <c r="H78" s="1" t="s">
        <v>14</v>
      </c>
      <c r="I78" s="1">
        <v>8</v>
      </c>
      <c r="J78" s="1">
        <v>10</v>
      </c>
      <c r="K78" s="25">
        <v>0</v>
      </c>
      <c r="L78" s="25">
        <v>0</v>
      </c>
      <c r="M78" s="25">
        <v>44422091</v>
      </c>
      <c r="N78" s="25">
        <v>8898260</v>
      </c>
    </row>
    <row r="79" spans="2:14">
      <c r="B79" s="47" t="s">
        <v>236</v>
      </c>
      <c r="C79" s="7" t="s">
        <v>113</v>
      </c>
      <c r="D79" s="3" t="s">
        <v>2</v>
      </c>
      <c r="E79" s="1" t="s">
        <v>21</v>
      </c>
      <c r="F79" s="1" t="s">
        <v>20</v>
      </c>
      <c r="G79" s="3" t="s">
        <v>51</v>
      </c>
      <c r="H79" s="1" t="s">
        <v>14</v>
      </c>
      <c r="I79" s="1">
        <v>5</v>
      </c>
      <c r="J79" s="1">
        <v>7</v>
      </c>
      <c r="K79" s="25">
        <v>0</v>
      </c>
      <c r="L79" s="25">
        <v>0</v>
      </c>
      <c r="M79" s="25">
        <v>0</v>
      </c>
      <c r="N79" s="25">
        <v>63436099</v>
      </c>
    </row>
    <row r="80" spans="2:14">
      <c r="B80" s="47" t="s">
        <v>235</v>
      </c>
      <c r="C80" s="7" t="s">
        <v>62</v>
      </c>
      <c r="D80" s="1" t="s">
        <v>5</v>
      </c>
      <c r="E80" s="1" t="s">
        <v>21</v>
      </c>
      <c r="F80" s="26" t="s">
        <v>16</v>
      </c>
      <c r="G80" s="1" t="s">
        <v>47</v>
      </c>
      <c r="H80" s="1" t="s">
        <v>18</v>
      </c>
      <c r="I80" s="1">
        <v>8</v>
      </c>
      <c r="J80" s="1">
        <v>9</v>
      </c>
      <c r="K80" s="25">
        <v>10000000</v>
      </c>
      <c r="L80" s="25">
        <v>99989764</v>
      </c>
      <c r="M80" s="25">
        <v>8030175</v>
      </c>
      <c r="N80" s="25">
        <v>37676206</v>
      </c>
    </row>
    <row r="81" spans="2:14">
      <c r="B81" s="47" t="s">
        <v>234</v>
      </c>
      <c r="C81" s="7" t="s">
        <v>118</v>
      </c>
      <c r="D81" s="1" t="s">
        <v>5</v>
      </c>
      <c r="E81" s="1" t="s">
        <v>21</v>
      </c>
      <c r="F81" s="1" t="s">
        <v>20</v>
      </c>
      <c r="G81" s="3" t="s">
        <v>51</v>
      </c>
      <c r="H81" s="1" t="s">
        <v>18</v>
      </c>
      <c r="I81" s="1">
        <v>4</v>
      </c>
      <c r="J81" s="1">
        <v>5</v>
      </c>
      <c r="K81" s="25">
        <v>0</v>
      </c>
      <c r="L81" s="25">
        <v>0</v>
      </c>
      <c r="M81" s="25">
        <v>12862402</v>
      </c>
      <c r="N81" s="25">
        <v>68922404</v>
      </c>
    </row>
    <row r="82" spans="2:14">
      <c r="B82" s="47" t="s">
        <v>233</v>
      </c>
      <c r="C82" s="7" t="s">
        <v>91</v>
      </c>
      <c r="D82" s="1" t="s">
        <v>5</v>
      </c>
      <c r="E82" s="1" t="s">
        <v>17</v>
      </c>
      <c r="F82" s="1" t="s">
        <v>20</v>
      </c>
      <c r="G82" s="3" t="s">
        <v>51</v>
      </c>
      <c r="H82" s="1" t="s">
        <v>18</v>
      </c>
      <c r="I82" s="1">
        <v>9</v>
      </c>
      <c r="J82" s="1">
        <v>9</v>
      </c>
      <c r="K82" s="25">
        <v>0</v>
      </c>
      <c r="L82" s="25">
        <v>0</v>
      </c>
      <c r="M82" s="25">
        <v>46914257</v>
      </c>
      <c r="N82" s="25">
        <v>43734508</v>
      </c>
    </row>
    <row r="83" spans="2:14">
      <c r="B83" s="47" t="s">
        <v>232</v>
      </c>
      <c r="C83" s="7" t="s">
        <v>77</v>
      </c>
      <c r="D83" s="2" t="s">
        <v>0</v>
      </c>
      <c r="E83" s="1" t="s">
        <v>8</v>
      </c>
      <c r="F83" s="1" t="s">
        <v>12</v>
      </c>
      <c r="G83" s="1" t="s">
        <v>49</v>
      </c>
      <c r="H83" s="1" t="s">
        <v>14</v>
      </c>
      <c r="I83" s="1">
        <v>6</v>
      </c>
      <c r="J83" s="1">
        <v>10</v>
      </c>
      <c r="K83" s="10">
        <v>0</v>
      </c>
      <c r="L83" s="25">
        <v>0</v>
      </c>
      <c r="M83" s="25">
        <v>95212463</v>
      </c>
      <c r="N83" s="25">
        <v>0</v>
      </c>
    </row>
    <row r="84" spans="2:14">
      <c r="B84" s="47" t="s">
        <v>231</v>
      </c>
      <c r="C84" s="7" t="s">
        <v>126</v>
      </c>
      <c r="D84" s="3" t="s">
        <v>7</v>
      </c>
      <c r="E84" s="1" t="s">
        <v>21</v>
      </c>
      <c r="F84" s="26" t="s">
        <v>16</v>
      </c>
      <c r="G84" s="1" t="s">
        <v>47</v>
      </c>
      <c r="H84" s="1" t="s">
        <v>14</v>
      </c>
      <c r="I84" s="1">
        <v>3</v>
      </c>
      <c r="J84" s="1">
        <v>9</v>
      </c>
      <c r="K84" s="25">
        <v>5000000</v>
      </c>
      <c r="L84" s="25">
        <v>32915397</v>
      </c>
      <c r="M84" s="25">
        <v>74493461</v>
      </c>
      <c r="N84" s="25">
        <v>151779</v>
      </c>
    </row>
    <row r="85" spans="2:14">
      <c r="B85" s="47" t="s">
        <v>230</v>
      </c>
      <c r="C85" s="7" t="s">
        <v>75</v>
      </c>
      <c r="D85" s="1" t="s">
        <v>5</v>
      </c>
      <c r="E85" s="1" t="s">
        <v>17</v>
      </c>
      <c r="F85" s="1" t="s">
        <v>20</v>
      </c>
      <c r="G85" s="3" t="s">
        <v>51</v>
      </c>
      <c r="H85" s="1" t="s">
        <v>14</v>
      </c>
      <c r="I85" s="1">
        <v>3</v>
      </c>
      <c r="J85" s="1">
        <v>7</v>
      </c>
      <c r="K85" s="25">
        <v>0</v>
      </c>
      <c r="L85" s="25">
        <v>0</v>
      </c>
      <c r="M85" s="25">
        <v>43223505</v>
      </c>
      <c r="N85" s="25">
        <v>0</v>
      </c>
    </row>
    <row r="86" spans="2:14">
      <c r="B86" s="47" t="s">
        <v>229</v>
      </c>
      <c r="C86" s="7" t="s">
        <v>119</v>
      </c>
      <c r="D86" s="1" t="s">
        <v>5</v>
      </c>
      <c r="E86" s="1" t="s">
        <v>21</v>
      </c>
      <c r="F86" s="1" t="s">
        <v>20</v>
      </c>
      <c r="G86" s="3" t="s">
        <v>51</v>
      </c>
      <c r="H86" s="1" t="s">
        <v>14</v>
      </c>
      <c r="I86" s="1">
        <v>7</v>
      </c>
      <c r="J86" s="1">
        <v>10</v>
      </c>
      <c r="K86" s="25">
        <v>0</v>
      </c>
      <c r="L86" s="25">
        <v>0</v>
      </c>
      <c r="M86" s="25">
        <v>14141858</v>
      </c>
      <c r="N86" s="25">
        <v>87162317</v>
      </c>
    </row>
    <row r="87" spans="2:14">
      <c r="B87" s="47" t="s">
        <v>228</v>
      </c>
      <c r="C87" s="7" t="s">
        <v>79</v>
      </c>
      <c r="D87" s="1" t="s">
        <v>5</v>
      </c>
      <c r="E87" s="1" t="s">
        <v>21</v>
      </c>
      <c r="F87" s="1" t="s">
        <v>20</v>
      </c>
      <c r="G87" s="3" t="s">
        <v>51</v>
      </c>
      <c r="H87" s="1" t="s">
        <v>14</v>
      </c>
      <c r="I87" s="1">
        <v>3</v>
      </c>
      <c r="J87" s="1">
        <v>7</v>
      </c>
      <c r="K87" s="25">
        <v>0</v>
      </c>
      <c r="L87" s="25">
        <v>0</v>
      </c>
      <c r="M87" s="25">
        <v>29525162</v>
      </c>
      <c r="N87" s="25">
        <v>0</v>
      </c>
    </row>
    <row r="88" spans="2:14">
      <c r="B88" s="47" t="s">
        <v>227</v>
      </c>
      <c r="C88" s="7" t="s">
        <v>58</v>
      </c>
      <c r="D88" s="1" t="s">
        <v>5</v>
      </c>
      <c r="E88" s="1" t="s">
        <v>21</v>
      </c>
      <c r="F88" s="1" t="s">
        <v>20</v>
      </c>
      <c r="G88" s="3" t="s">
        <v>48</v>
      </c>
      <c r="H88" s="1" t="s">
        <v>18</v>
      </c>
      <c r="I88" s="1">
        <v>7</v>
      </c>
      <c r="J88" s="1">
        <v>4</v>
      </c>
      <c r="K88" s="25">
        <v>0</v>
      </c>
      <c r="L88" s="25">
        <v>0</v>
      </c>
      <c r="M88" s="25">
        <v>29366791</v>
      </c>
      <c r="N88" s="25">
        <v>89805774</v>
      </c>
    </row>
    <row r="89" spans="2:14">
      <c r="B89" s="47" t="s">
        <v>226</v>
      </c>
      <c r="C89" s="7" t="s">
        <v>141</v>
      </c>
      <c r="D89" s="1" t="s">
        <v>5</v>
      </c>
      <c r="E89" s="1" t="s">
        <v>21</v>
      </c>
      <c r="F89" s="1" t="s">
        <v>20</v>
      </c>
      <c r="G89" s="3" t="s">
        <v>51</v>
      </c>
      <c r="H89" s="1" t="s">
        <v>18</v>
      </c>
      <c r="I89" s="1">
        <v>9</v>
      </c>
      <c r="J89" s="1">
        <v>5</v>
      </c>
      <c r="K89" s="25">
        <v>0</v>
      </c>
      <c r="L89" s="25">
        <v>0</v>
      </c>
      <c r="M89" s="25">
        <v>73195518</v>
      </c>
      <c r="N89" s="25">
        <v>10695678</v>
      </c>
    </row>
    <row r="90" spans="2:14">
      <c r="B90" s="47" t="s">
        <v>225</v>
      </c>
      <c r="C90" s="7" t="s">
        <v>154</v>
      </c>
      <c r="D90" s="1" t="s">
        <v>5</v>
      </c>
      <c r="E90" s="1" t="s">
        <v>21</v>
      </c>
      <c r="F90" s="1" t="s">
        <v>20</v>
      </c>
      <c r="G90" s="3" t="s">
        <v>51</v>
      </c>
      <c r="H90" s="1" t="s">
        <v>14</v>
      </c>
      <c r="I90" s="1">
        <v>3</v>
      </c>
      <c r="J90" s="1">
        <v>6</v>
      </c>
      <c r="K90" s="25">
        <v>0</v>
      </c>
      <c r="L90" s="25">
        <v>0</v>
      </c>
      <c r="M90" s="25">
        <v>1432950</v>
      </c>
      <c r="N90" s="25">
        <v>29672451</v>
      </c>
    </row>
    <row r="91" spans="2:14">
      <c r="B91" s="47" t="s">
        <v>224</v>
      </c>
      <c r="C91" s="7" t="s">
        <v>114</v>
      </c>
      <c r="D91" s="1" t="s">
        <v>5</v>
      </c>
      <c r="E91" s="1" t="s">
        <v>21</v>
      </c>
      <c r="F91" s="26" t="s">
        <v>16</v>
      </c>
      <c r="G91" s="1" t="s">
        <v>47</v>
      </c>
      <c r="H91" s="1" t="s">
        <v>18</v>
      </c>
      <c r="I91" s="1">
        <v>8</v>
      </c>
      <c r="J91" s="1">
        <v>7</v>
      </c>
      <c r="K91" s="10">
        <v>1000000</v>
      </c>
      <c r="L91" s="25">
        <v>77159264</v>
      </c>
      <c r="M91" s="25">
        <v>0</v>
      </c>
      <c r="N91" s="25">
        <v>97234303</v>
      </c>
    </row>
    <row r="92" spans="2:14">
      <c r="B92" s="47" t="s">
        <v>223</v>
      </c>
      <c r="C92" s="7" t="s">
        <v>87</v>
      </c>
      <c r="D92" s="3" t="s">
        <v>7</v>
      </c>
      <c r="E92" s="1" t="s">
        <v>21</v>
      </c>
      <c r="F92" s="1" t="s">
        <v>16</v>
      </c>
      <c r="G92" s="1" t="s">
        <v>47</v>
      </c>
      <c r="H92" s="1" t="s">
        <v>14</v>
      </c>
      <c r="I92" s="1">
        <v>7</v>
      </c>
      <c r="J92" s="1">
        <v>10</v>
      </c>
      <c r="K92" s="25">
        <v>100000000</v>
      </c>
      <c r="L92" s="25">
        <v>12451199</v>
      </c>
      <c r="M92" s="25">
        <v>74231711</v>
      </c>
      <c r="N92" s="25">
        <v>42951226</v>
      </c>
    </row>
    <row r="93" spans="2:14">
      <c r="B93" s="47" t="s">
        <v>222</v>
      </c>
      <c r="C93" s="7" t="s">
        <v>64</v>
      </c>
      <c r="D93" s="1" t="s">
        <v>5</v>
      </c>
      <c r="E93" s="1" t="s">
        <v>10</v>
      </c>
      <c r="F93" s="26" t="s">
        <v>16</v>
      </c>
      <c r="G93" s="1" t="s">
        <v>47</v>
      </c>
      <c r="H93" s="1" t="s">
        <v>18</v>
      </c>
      <c r="I93" s="1">
        <v>3</v>
      </c>
      <c r="J93" s="1">
        <v>9</v>
      </c>
      <c r="K93" s="25">
        <v>90000000</v>
      </c>
      <c r="L93" s="25">
        <v>13287929</v>
      </c>
      <c r="M93" s="25">
        <v>27090183</v>
      </c>
      <c r="N93" s="25">
        <v>79518711</v>
      </c>
    </row>
    <row r="94" spans="2:14">
      <c r="B94" s="47" t="s">
        <v>221</v>
      </c>
      <c r="C94" s="7" t="s">
        <v>128</v>
      </c>
      <c r="D94" s="3" t="s">
        <v>7</v>
      </c>
      <c r="E94" s="1" t="s">
        <v>8</v>
      </c>
      <c r="F94" s="1" t="s">
        <v>12</v>
      </c>
      <c r="G94" s="1" t="s">
        <v>49</v>
      </c>
      <c r="H94" s="1" t="s">
        <v>14</v>
      </c>
      <c r="I94" s="1">
        <v>6</v>
      </c>
      <c r="J94" s="1">
        <v>5</v>
      </c>
      <c r="K94" s="10">
        <v>0</v>
      </c>
      <c r="L94" s="25">
        <v>0</v>
      </c>
      <c r="M94" s="25">
        <v>20898506</v>
      </c>
      <c r="N94" s="25">
        <v>24525645</v>
      </c>
    </row>
    <row r="95" spans="2:14">
      <c r="B95" s="47" t="s">
        <v>220</v>
      </c>
      <c r="C95" s="7" t="s">
        <v>130</v>
      </c>
      <c r="D95" s="1" t="s">
        <v>5</v>
      </c>
      <c r="E95" s="1" t="s">
        <v>21</v>
      </c>
      <c r="F95" s="26" t="s">
        <v>16</v>
      </c>
      <c r="G95" s="1" t="s">
        <v>47</v>
      </c>
      <c r="H95" s="1" t="s">
        <v>14</v>
      </c>
      <c r="I95" s="1">
        <v>8</v>
      </c>
      <c r="J95" s="1">
        <v>7</v>
      </c>
      <c r="K95" s="25">
        <v>5000000</v>
      </c>
      <c r="L95" s="25">
        <v>37959268</v>
      </c>
      <c r="M95" s="25">
        <v>69132389</v>
      </c>
      <c r="N95" s="25">
        <v>99564796</v>
      </c>
    </row>
    <row r="96" spans="2:14">
      <c r="B96" s="47" t="s">
        <v>219</v>
      </c>
      <c r="C96" s="7" t="s">
        <v>121</v>
      </c>
      <c r="D96" s="1" t="s">
        <v>5</v>
      </c>
      <c r="E96" s="1" t="s">
        <v>21</v>
      </c>
      <c r="F96" s="1" t="s">
        <v>20</v>
      </c>
      <c r="G96" s="3" t="s">
        <v>51</v>
      </c>
      <c r="H96" s="1" t="s">
        <v>18</v>
      </c>
      <c r="I96" s="1">
        <v>3</v>
      </c>
      <c r="J96" s="1">
        <v>6</v>
      </c>
      <c r="K96" s="25">
        <v>0</v>
      </c>
      <c r="L96" s="25">
        <v>0</v>
      </c>
      <c r="M96" s="25">
        <v>26450622</v>
      </c>
      <c r="N96" s="25">
        <v>4227264</v>
      </c>
    </row>
    <row r="97" spans="2:14">
      <c r="B97" s="47" t="s">
        <v>218</v>
      </c>
      <c r="C97" s="7" t="s">
        <v>109</v>
      </c>
      <c r="D97" s="3" t="s">
        <v>4</v>
      </c>
      <c r="E97" s="1" t="s">
        <v>21</v>
      </c>
      <c r="F97" s="1" t="s">
        <v>20</v>
      </c>
      <c r="G97" s="3" t="s">
        <v>51</v>
      </c>
      <c r="H97" s="1" t="s">
        <v>18</v>
      </c>
      <c r="I97" s="1">
        <v>6</v>
      </c>
      <c r="J97" s="1">
        <v>5</v>
      </c>
      <c r="K97" s="25">
        <v>0</v>
      </c>
      <c r="L97" s="25">
        <v>0</v>
      </c>
      <c r="M97" s="25">
        <v>0</v>
      </c>
      <c r="N97" s="25">
        <v>54376640</v>
      </c>
    </row>
    <row r="98" spans="2:14">
      <c r="B98" s="47" t="s">
        <v>217</v>
      </c>
      <c r="C98" s="7" t="s">
        <v>59</v>
      </c>
      <c r="D98" s="1" t="s">
        <v>5</v>
      </c>
      <c r="E98" s="1" t="s">
        <v>21</v>
      </c>
      <c r="F98" s="26" t="s">
        <v>16</v>
      </c>
      <c r="G98" s="1" t="s">
        <v>50</v>
      </c>
      <c r="H98" s="1" t="s">
        <v>14</v>
      </c>
      <c r="I98" s="1">
        <v>7</v>
      </c>
      <c r="J98" s="1">
        <v>9</v>
      </c>
      <c r="K98" s="25">
        <v>90000000</v>
      </c>
      <c r="L98" s="25">
        <v>29991873</v>
      </c>
      <c r="M98" s="25">
        <v>39252741</v>
      </c>
      <c r="N98" s="25">
        <v>15542722</v>
      </c>
    </row>
    <row r="99" spans="2:14">
      <c r="B99" s="47" t="s">
        <v>216</v>
      </c>
      <c r="C99" s="7" t="s">
        <v>129</v>
      </c>
      <c r="D99" s="1" t="s">
        <v>5</v>
      </c>
      <c r="E99" s="1" t="s">
        <v>21</v>
      </c>
      <c r="F99" s="26" t="s">
        <v>16</v>
      </c>
      <c r="G99" s="1" t="s">
        <v>50</v>
      </c>
      <c r="H99" s="1" t="s">
        <v>14</v>
      </c>
      <c r="I99" s="1">
        <v>6</v>
      </c>
      <c r="J99" s="1">
        <v>10</v>
      </c>
      <c r="K99" s="25">
        <v>10000000</v>
      </c>
      <c r="L99" s="25">
        <v>7303129</v>
      </c>
      <c r="M99" s="25">
        <v>3765621</v>
      </c>
      <c r="N99" s="25">
        <v>18125151</v>
      </c>
    </row>
    <row r="100" spans="2:14">
      <c r="B100" s="47" t="s">
        <v>215</v>
      </c>
      <c r="C100" s="7" t="s">
        <v>115</v>
      </c>
      <c r="D100" s="3" t="s">
        <v>11</v>
      </c>
      <c r="E100" s="1" t="s">
        <v>21</v>
      </c>
      <c r="F100" s="26" t="s">
        <v>16</v>
      </c>
      <c r="G100" s="1" t="s">
        <v>50</v>
      </c>
      <c r="H100" s="1" t="s">
        <v>14</v>
      </c>
      <c r="I100" s="1">
        <v>3</v>
      </c>
      <c r="J100" s="1">
        <v>9</v>
      </c>
      <c r="K100" s="25">
        <v>30000000</v>
      </c>
      <c r="L100" s="25">
        <v>44457754</v>
      </c>
      <c r="M100" s="25">
        <v>0</v>
      </c>
      <c r="N100" s="25">
        <v>62249765</v>
      </c>
    </row>
    <row r="101" spans="2:14">
      <c r="B101" s="47" t="s">
        <v>214</v>
      </c>
      <c r="C101" s="7" t="s">
        <v>104</v>
      </c>
      <c r="D101" s="1" t="s">
        <v>5</v>
      </c>
      <c r="E101" s="1" t="s">
        <v>21</v>
      </c>
      <c r="F101" s="26" t="s">
        <v>16</v>
      </c>
      <c r="G101" s="1" t="s">
        <v>47</v>
      </c>
      <c r="H101" s="1" t="s">
        <v>14</v>
      </c>
      <c r="I101" s="1">
        <v>4</v>
      </c>
      <c r="J101" s="1">
        <v>10</v>
      </c>
      <c r="K101" s="25">
        <v>10000000</v>
      </c>
      <c r="L101" s="25">
        <v>54467236</v>
      </c>
      <c r="M101" s="25">
        <v>0</v>
      </c>
      <c r="N101" s="25">
        <v>1234692</v>
      </c>
    </row>
    <row r="102" spans="2:14">
      <c r="B102" s="47" t="s">
        <v>213</v>
      </c>
      <c r="C102" s="7" t="s">
        <v>110</v>
      </c>
      <c r="D102" s="1" t="s">
        <v>5</v>
      </c>
      <c r="E102" s="1" t="s">
        <v>21</v>
      </c>
      <c r="F102" s="26" t="s">
        <v>16</v>
      </c>
      <c r="G102" s="1" t="s">
        <v>50</v>
      </c>
      <c r="H102" s="1" t="s">
        <v>14</v>
      </c>
      <c r="I102" s="1">
        <v>4</v>
      </c>
      <c r="J102" s="1">
        <v>10</v>
      </c>
      <c r="K102" s="25">
        <v>10000000</v>
      </c>
      <c r="L102" s="25">
        <v>17991607</v>
      </c>
      <c r="M102" s="25">
        <v>0</v>
      </c>
      <c r="N102" s="25">
        <v>174626</v>
      </c>
    </row>
    <row r="103" spans="2:14">
      <c r="B103" s="47" t="s">
        <v>212</v>
      </c>
      <c r="C103" s="7" t="s">
        <v>97</v>
      </c>
      <c r="D103" s="1" t="s">
        <v>5</v>
      </c>
      <c r="E103" s="1" t="s">
        <v>21</v>
      </c>
      <c r="F103" s="1" t="s">
        <v>20</v>
      </c>
      <c r="G103" s="3" t="s">
        <v>48</v>
      </c>
      <c r="H103" s="1" t="s">
        <v>14</v>
      </c>
      <c r="I103" s="1">
        <v>5</v>
      </c>
      <c r="J103" s="1">
        <v>10</v>
      </c>
      <c r="K103" s="25">
        <v>0</v>
      </c>
      <c r="L103" s="25">
        <v>0</v>
      </c>
      <c r="M103" s="25">
        <v>24965127</v>
      </c>
      <c r="N103" s="25">
        <v>41129782</v>
      </c>
    </row>
  </sheetData>
  <autoFilter ref="C3:N103" xr:uid="{00000000-0009-0000-0000-000002000000}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F409-C9E3-463B-93D6-78A05454C8CE}">
  <sheetPr codeName="Hoja9"/>
  <dimension ref="B3:I37"/>
  <sheetViews>
    <sheetView topLeftCell="A25" workbookViewId="0">
      <selection activeCell="G42" sqref="G42"/>
    </sheetView>
  </sheetViews>
  <sheetFormatPr baseColWidth="10" defaultColWidth="9.140625" defaultRowHeight="15"/>
  <cols>
    <col min="2" max="2" width="15.140625" bestFit="1" customWidth="1"/>
    <col min="3" max="3" width="22" bestFit="1" customWidth="1"/>
    <col min="4" max="4" width="13.7109375" bestFit="1" customWidth="1"/>
    <col min="5" max="5" width="19.7109375" customWidth="1"/>
    <col min="6" max="6" width="20.85546875" bestFit="1" customWidth="1"/>
    <col min="7" max="9" width="16.42578125" customWidth="1"/>
    <col min="10" max="10" width="18.42578125" customWidth="1"/>
    <col min="11" max="11" width="13.5703125" customWidth="1"/>
    <col min="12" max="12" width="14.7109375" customWidth="1"/>
    <col min="13" max="13" width="13.5703125" customWidth="1"/>
    <col min="14" max="14" width="18.42578125" customWidth="1"/>
    <col min="15" max="15" width="5.28515625" customWidth="1"/>
  </cols>
  <sheetData>
    <row r="3" spans="2:9">
      <c r="B3" s="65" t="s">
        <v>330</v>
      </c>
      <c r="C3" s="65"/>
      <c r="D3" s="65"/>
      <c r="E3" s="65"/>
      <c r="H3" s="52"/>
      <c r="I3" s="52"/>
    </row>
    <row r="4" spans="2:9">
      <c r="B4" s="37" t="s">
        <v>328</v>
      </c>
      <c r="C4" s="37" t="s">
        <v>323</v>
      </c>
      <c r="H4" s="52"/>
      <c r="I4" s="52"/>
    </row>
    <row r="5" spans="2:9">
      <c r="B5" s="1" t="s">
        <v>326</v>
      </c>
      <c r="C5" s="6">
        <f>HLOOKUP(B5,B8:E11,2,FALSE)</f>
        <v>30</v>
      </c>
      <c r="H5" s="52"/>
      <c r="I5" s="52"/>
    </row>
    <row r="6" spans="2:9">
      <c r="H6" s="52"/>
      <c r="I6" s="52"/>
    </row>
    <row r="7" spans="2:9">
      <c r="H7" s="52"/>
      <c r="I7" s="52"/>
    </row>
    <row r="8" spans="2:9">
      <c r="B8" s="1"/>
      <c r="C8" s="37" t="s">
        <v>326</v>
      </c>
      <c r="D8" s="37" t="s">
        <v>325</v>
      </c>
      <c r="E8" s="37" t="s">
        <v>324</v>
      </c>
      <c r="H8" s="52"/>
      <c r="I8" s="52"/>
    </row>
    <row r="9" spans="2:9">
      <c r="B9" s="1" t="s">
        <v>316</v>
      </c>
      <c r="C9" s="1">
        <v>30</v>
      </c>
      <c r="D9" s="1">
        <v>60</v>
      </c>
      <c r="E9" s="1">
        <v>70</v>
      </c>
      <c r="H9" s="52"/>
      <c r="I9" s="52"/>
    </row>
    <row r="10" spans="2:9">
      <c r="B10" s="1" t="s">
        <v>323</v>
      </c>
      <c r="C10" s="1">
        <v>20</v>
      </c>
      <c r="D10" s="64">
        <v>50</v>
      </c>
      <c r="E10" s="1">
        <v>40</v>
      </c>
      <c r="H10" s="52"/>
      <c r="I10" s="52"/>
    </row>
    <row r="11" spans="2:9">
      <c r="B11" s="1" t="s">
        <v>322</v>
      </c>
      <c r="C11" s="1">
        <f>+C9-C10</f>
        <v>10</v>
      </c>
      <c r="D11" s="1">
        <f>+D9-D10</f>
        <v>10</v>
      </c>
      <c r="E11" s="1">
        <f>+E9-E10</f>
        <v>30</v>
      </c>
      <c r="H11" s="52"/>
      <c r="I11" s="52"/>
    </row>
    <row r="14" spans="2:9">
      <c r="B14" s="65" t="s">
        <v>329</v>
      </c>
      <c r="C14" s="65"/>
      <c r="D14" s="65"/>
      <c r="E14" s="65"/>
    </row>
    <row r="15" spans="2:9">
      <c r="B15" s="37" t="s">
        <v>328</v>
      </c>
      <c r="C15" s="37" t="s">
        <v>316</v>
      </c>
    </row>
    <row r="16" spans="2:9">
      <c r="B16" s="1" t="s">
        <v>326</v>
      </c>
      <c r="C16" s="6">
        <f>HLOOKUP(B16,B19:E20,F20,FALSE)</f>
        <v>30</v>
      </c>
    </row>
    <row r="19" spans="2:6">
      <c r="B19" s="1"/>
      <c r="C19" s="37" t="s">
        <v>326</v>
      </c>
      <c r="D19" s="37" t="s">
        <v>325</v>
      </c>
      <c r="E19" s="37" t="s">
        <v>324</v>
      </c>
    </row>
    <row r="20" spans="2:6">
      <c r="B20" s="1" t="s">
        <v>316</v>
      </c>
      <c r="C20" s="1">
        <v>30</v>
      </c>
      <c r="D20" s="1">
        <v>60</v>
      </c>
      <c r="E20" s="1">
        <v>70</v>
      </c>
      <c r="F20">
        <v>2</v>
      </c>
    </row>
    <row r="21" spans="2:6">
      <c r="B21" s="1" t="s">
        <v>323</v>
      </c>
      <c r="C21" s="1">
        <v>20</v>
      </c>
      <c r="D21" s="1">
        <v>50</v>
      </c>
      <c r="E21" s="1">
        <v>40</v>
      </c>
      <c r="F21">
        <v>3</v>
      </c>
    </row>
    <row r="22" spans="2:6">
      <c r="B22" s="1" t="s">
        <v>322</v>
      </c>
      <c r="C22" s="1">
        <f>+C20-C21</f>
        <v>10</v>
      </c>
      <c r="D22" s="1">
        <f>+D20-D21</f>
        <v>10</v>
      </c>
      <c r="E22" s="1">
        <f>+E20-E21</f>
        <v>30</v>
      </c>
      <c r="F22">
        <v>4</v>
      </c>
    </row>
    <row r="26" spans="2:6">
      <c r="B26" s="65" t="s">
        <v>327</v>
      </c>
      <c r="C26" s="65"/>
      <c r="D26" s="65"/>
      <c r="E26" s="65"/>
    </row>
    <row r="27" spans="2:6">
      <c r="B27" s="37" t="s">
        <v>317</v>
      </c>
      <c r="C27" s="37" t="s">
        <v>322</v>
      </c>
    </row>
    <row r="28" spans="2:6">
      <c r="B28" s="1" t="s">
        <v>331</v>
      </c>
      <c r="C28" s="6">
        <f>HLOOKUP($B$28,$C$30:$E$33,VLOOKUP($C$27,B31:F33,5,FALSE),FALSE)</f>
        <v>30</v>
      </c>
    </row>
    <row r="30" spans="2:6">
      <c r="C30" s="37" t="s">
        <v>326</v>
      </c>
      <c r="D30" s="37" t="s">
        <v>325</v>
      </c>
      <c r="E30" s="37" t="s">
        <v>324</v>
      </c>
    </row>
    <row r="31" spans="2:6">
      <c r="B31" s="1" t="s">
        <v>316</v>
      </c>
      <c r="C31" s="1">
        <v>30</v>
      </c>
      <c r="D31" s="64">
        <v>60</v>
      </c>
      <c r="E31" s="1">
        <v>70</v>
      </c>
      <c r="F31" s="63">
        <v>2</v>
      </c>
    </row>
    <row r="32" spans="2:6">
      <c r="B32" s="1" t="s">
        <v>323</v>
      </c>
      <c r="C32" s="1">
        <v>20</v>
      </c>
      <c r="D32" s="1">
        <v>50</v>
      </c>
      <c r="E32" s="1">
        <v>40</v>
      </c>
      <c r="F32" s="63">
        <v>3</v>
      </c>
    </row>
    <row r="33" spans="2:6">
      <c r="B33" s="1" t="s">
        <v>322</v>
      </c>
      <c r="C33" s="1">
        <f>+C31-C32</f>
        <v>10</v>
      </c>
      <c r="D33" s="1">
        <f>+D31-D32</f>
        <v>10</v>
      </c>
      <c r="E33" s="64">
        <f>+E31-E32</f>
        <v>30</v>
      </c>
      <c r="F33" s="63">
        <v>4</v>
      </c>
    </row>
    <row r="37" spans="2:6">
      <c r="B37" t="s">
        <v>321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4</vt:i4>
      </vt:variant>
    </vt:vector>
  </HeadingPairs>
  <TitlesOfParts>
    <vt:vector size="20" baseType="lpstr">
      <vt:lpstr>Lista sencilla</vt:lpstr>
      <vt:lpstr>Lista dependiente</vt:lpstr>
      <vt:lpstr>Separar texto</vt:lpstr>
      <vt:lpstr>Promedio ponderado</vt:lpstr>
      <vt:lpstr>Buscar V</vt:lpstr>
      <vt:lpstr>BuscarV2</vt:lpstr>
      <vt:lpstr>Reto</vt:lpstr>
      <vt:lpstr>Base de datos</vt:lpstr>
      <vt:lpstr>BuscarH</vt:lpstr>
      <vt:lpstr>Formula SI</vt:lpstr>
      <vt:lpstr>Formato condicional</vt:lpstr>
      <vt:lpstr>Semáforo</vt:lpstr>
      <vt:lpstr>Graficas sencillas</vt:lpstr>
      <vt:lpstr>Formular con tablas dinámicas</vt:lpstr>
      <vt:lpstr>Buscar objetivo</vt:lpstr>
      <vt:lpstr>Hoja2</vt:lpstr>
      <vt:lpstr>Conocimiento</vt:lpstr>
      <vt:lpstr>'Lista dependiente'!Intencion</vt:lpstr>
      <vt:lpstr>Inversión</vt:lpstr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rubio martinez</dc:creator>
  <cp:lastModifiedBy>marco antonio rubio martinez</cp:lastModifiedBy>
  <cp:lastPrinted>2020-04-20T03:49:51Z</cp:lastPrinted>
  <dcterms:created xsi:type="dcterms:W3CDTF">2020-04-15T22:14:17Z</dcterms:created>
  <dcterms:modified xsi:type="dcterms:W3CDTF">2020-04-22T03:52:56Z</dcterms:modified>
</cp:coreProperties>
</file>