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275" documentId="7_{37D07C9A-26B8-8848-AB40-7FF98FF6309E}" xr6:coauthVersionLast="47" xr6:coauthVersionMax="47" xr10:uidLastSave="{1DB5AE55-3C64-214F-AA38-AC8949430447}"/>
  <bookViews>
    <workbookView xWindow="0" yWindow="0" windowWidth="0" windowHeight="0" activeTab="1" xr2:uid="{00000000-000D-0000-FFFF-FFFF00000000}"/>
  </bookViews>
  <sheets>
    <sheet name="1" sheetId="1" r:id="rId1"/>
    <sheet name="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J9" i="2"/>
  <c r="H9" i="2"/>
  <c r="G9" i="2"/>
  <c r="F9" i="2"/>
  <c r="J8" i="2"/>
  <c r="H8" i="2"/>
  <c r="G8" i="2"/>
  <c r="H7" i="2"/>
  <c r="J7" i="2"/>
  <c r="G7" i="2"/>
  <c r="F7" i="2"/>
  <c r="J6" i="2"/>
  <c r="G6" i="2"/>
  <c r="F6" i="2"/>
  <c r="L4" i="2"/>
  <c r="J5" i="2"/>
  <c r="H5" i="2"/>
  <c r="G5" i="2"/>
  <c r="F5" i="2"/>
  <c r="J4" i="2"/>
  <c r="F4" i="2"/>
  <c r="G4" i="2"/>
  <c r="L24" i="1"/>
  <c r="H31" i="1"/>
  <c r="H30" i="1"/>
  <c r="H29" i="1"/>
  <c r="H28" i="1"/>
  <c r="H27" i="1"/>
  <c r="H26" i="1"/>
  <c r="H25" i="1"/>
  <c r="H24" i="1"/>
  <c r="H23" i="1"/>
  <c r="H22" i="1"/>
  <c r="H21" i="1"/>
  <c r="I21" i="1"/>
  <c r="I22" i="1"/>
  <c r="I23" i="1"/>
  <c r="I24" i="1"/>
  <c r="I25" i="1"/>
  <c r="I26" i="1"/>
  <c r="I27" i="1"/>
  <c r="I28" i="1"/>
  <c r="I29" i="1"/>
  <c r="I30" i="1"/>
  <c r="I31" i="1"/>
  <c r="I33" i="1"/>
  <c r="L21" i="1"/>
  <c r="L9" i="1"/>
  <c r="O9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17" i="1"/>
  <c r="L5" i="1"/>
</calcChain>
</file>

<file path=xl/sharedStrings.xml><?xml version="1.0" encoding="utf-8"?>
<sst xmlns="http://schemas.openxmlformats.org/spreadsheetml/2006/main" count="95" uniqueCount="29">
  <si>
    <t>V0</t>
  </si>
  <si>
    <t>|V|</t>
  </si>
  <si>
    <t>δV</t>
  </si>
  <si>
    <t>t</t>
  </si>
  <si>
    <t>δt</t>
  </si>
  <si>
    <t>ln(V0/|V|)/t = δ</t>
  </si>
  <si>
    <t>μs</t>
  </si>
  <si>
    <t>H</t>
  </si>
  <si>
    <t>L=R/2δ</t>
  </si>
  <si>
    <t>R1</t>
  </si>
  <si>
    <t>δ medio:</t>
  </si>
  <si>
    <t>Ω</t>
  </si>
  <si>
    <t>rad/s</t>
  </si>
  <si>
    <t>L=1/(ω0^2*c)</t>
  </si>
  <si>
    <t>ln(V0/|V|)/t = δ'</t>
  </si>
  <si>
    <t>δ't</t>
  </si>
  <si>
    <t>δ'</t>
  </si>
  <si>
    <t>δ</t>
  </si>
  <si>
    <t>δ' medio:</t>
  </si>
  <si>
    <t>L=R1/(2*(δ-δ'))</t>
  </si>
  <si>
    <t>R*=2L*δ'</t>
  </si>
  <si>
    <t>f</t>
  </si>
  <si>
    <t>Vc</t>
  </si>
  <si>
    <t>A=Vc/V0</t>
  </si>
  <si>
    <t>t*</t>
  </si>
  <si>
    <t>|φ|</t>
  </si>
  <si>
    <t>ns</t>
  </si>
  <si>
    <t>Hz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</si>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</sst>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 applyAlignment="1">
      <alignment horizontal="center"/>
    </xf>
    <xf numFmtId="0" fontId="0" fillId="3" borderId="4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1" fillId="4" borderId="0" xfId="0" applyFont="1" applyFill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4581-2BDC-964A-BEF4-12E5FE621D51}">
  <dimension ref="A3:P39"/>
  <sheetViews>
    <sheetView topLeftCell="A14" zoomScaleNormal="80" zoomScaleSheetLayoutView="100" workbookViewId="0">
      <selection activeCell="C38" sqref="C38:H39"/>
    </sheetView>
  </sheetViews>
  <sheetFormatPr defaultRowHeight="15" x14ac:dyDescent="0.2"/>
  <cols>
    <col min="8" max="8" width="9.4140625" bestFit="1" customWidth="1"/>
    <col min="9" max="9" width="13.85546875" bestFit="1" customWidth="1"/>
    <col min="10" max="10" width="2.15234375" bestFit="1" customWidth="1"/>
    <col min="12" max="12" width="12.9140625" bestFit="1" customWidth="1"/>
    <col min="13" max="13" width="5.109375" bestFit="1" customWidth="1"/>
    <col min="15" max="15" width="11.97265625" bestFit="1" customWidth="1"/>
    <col min="16" max="16" width="2.28515625" bestFit="1" customWidth="1"/>
  </cols>
  <sheetData>
    <row r="3" spans="1:16" ht="21" x14ac:dyDescent="0.3">
      <c r="A3" s="10" t="s">
        <v>17</v>
      </c>
    </row>
    <row r="4" spans="1:16" x14ac:dyDescent="0.2">
      <c r="C4" s="5" t="s">
        <v>0</v>
      </c>
      <c r="D4" s="5" t="s">
        <v>1</v>
      </c>
      <c r="E4" s="5" t="s">
        <v>2</v>
      </c>
      <c r="F4" s="5" t="s">
        <v>3</v>
      </c>
      <c r="G4" s="5"/>
      <c r="H4" s="5" t="s">
        <v>4</v>
      </c>
      <c r="I4" s="5" t="s">
        <v>5</v>
      </c>
      <c r="J4" s="1"/>
      <c r="L4" s="5" t="s">
        <v>8</v>
      </c>
      <c r="O4" s="5" t="s">
        <v>9</v>
      </c>
    </row>
    <row r="5" spans="1:16" x14ac:dyDescent="0.2">
      <c r="C5" s="2">
        <v>29.1</v>
      </c>
      <c r="D5" s="2">
        <v>25.5</v>
      </c>
      <c r="E5" s="2"/>
      <c r="F5" s="2">
        <v>4.88</v>
      </c>
      <c r="G5" s="2" t="s">
        <v>6</v>
      </c>
      <c r="H5" s="2">
        <f>LN(C$5/D5)</f>
        <v>0.13205972201306651</v>
      </c>
      <c r="I5" s="2">
        <f>H5/F5*10^6</f>
        <v>27061.418445300515</v>
      </c>
      <c r="J5" s="2" t="s">
        <v>7</v>
      </c>
      <c r="L5" s="2">
        <f>$O$5/(2*$I$17)</f>
        <v>5.5591615399152466E-4</v>
      </c>
      <c r="O5" s="6">
        <v>34</v>
      </c>
      <c r="P5" s="2" t="s">
        <v>11</v>
      </c>
    </row>
    <row r="6" spans="1:16" x14ac:dyDescent="0.2">
      <c r="C6" s="2"/>
      <c r="D6" s="2">
        <v>21.4</v>
      </c>
      <c r="E6" s="2"/>
      <c r="F6" s="2">
        <v>9.76</v>
      </c>
      <c r="G6" s="2" t="s">
        <v>6</v>
      </c>
      <c r="H6" s="2">
        <f>LN(C$5/D6)</f>
        <v>0.30734725214964109</v>
      </c>
      <c r="I6" s="2">
        <f t="shared" ref="I6:I12" si="0">H6/F6*10^6</f>
        <v>31490.497146479618</v>
      </c>
      <c r="J6" s="2" t="s">
        <v>7</v>
      </c>
    </row>
    <row r="7" spans="1:16" x14ac:dyDescent="0.2">
      <c r="C7" s="2"/>
      <c r="D7" s="2">
        <v>18.899999999999999</v>
      </c>
      <c r="E7" s="2"/>
      <c r="F7" s="2">
        <v>14.5</v>
      </c>
      <c r="G7" s="2" t="s">
        <v>6</v>
      </c>
      <c r="H7" s="2">
        <f t="shared" ref="H7:H14" si="1">LN(C$5/D7)</f>
        <v>0.43157625211185019</v>
      </c>
      <c r="I7" s="2">
        <f t="shared" si="0"/>
        <v>29763.879455989671</v>
      </c>
      <c r="J7" s="2" t="s">
        <v>7</v>
      </c>
    </row>
    <row r="8" spans="1:16" x14ac:dyDescent="0.2">
      <c r="C8" s="2"/>
      <c r="D8" s="2">
        <v>15.5</v>
      </c>
      <c r="E8" s="2"/>
      <c r="F8" s="2">
        <v>19.5</v>
      </c>
      <c r="G8" s="2" t="s">
        <v>6</v>
      </c>
      <c r="H8" s="2">
        <f t="shared" si="1"/>
        <v>0.62989815025224594</v>
      </c>
      <c r="I8" s="2">
        <f t="shared" si="0"/>
        <v>32302.469243704916</v>
      </c>
      <c r="J8" s="2" t="s">
        <v>7</v>
      </c>
      <c r="L8" s="7" t="s">
        <v>11</v>
      </c>
      <c r="O8" s="9" t="s">
        <v>13</v>
      </c>
    </row>
    <row r="9" spans="1:16" x14ac:dyDescent="0.2">
      <c r="C9" s="2"/>
      <c r="D9" s="2">
        <v>13.9</v>
      </c>
      <c r="E9" s="2"/>
      <c r="F9" s="2">
        <v>24.4</v>
      </c>
      <c r="G9" s="2" t="s">
        <v>6</v>
      </c>
      <c r="H9" s="2">
        <f t="shared" si="1"/>
        <v>0.73884933404080066</v>
      </c>
      <c r="I9" s="2">
        <f t="shared" si="0"/>
        <v>30280.710411508226</v>
      </c>
      <c r="J9" s="2" t="s">
        <v>7</v>
      </c>
      <c r="L9" s="6">
        <f>2*PI()/9.76*10^6</f>
        <v>643768.98639135109</v>
      </c>
      <c r="M9" s="2" t="s">
        <v>12</v>
      </c>
      <c r="O9" s="2">
        <f>1/(10^(-9)*L9^2)</f>
        <v>2.4129031957320882E-3</v>
      </c>
    </row>
    <row r="10" spans="1:16" x14ac:dyDescent="0.2">
      <c r="C10" s="2"/>
      <c r="D10" s="2">
        <v>11.4</v>
      </c>
      <c r="E10" s="2"/>
      <c r="F10" s="2">
        <v>29.2</v>
      </c>
      <c r="G10" s="2" t="s">
        <v>6</v>
      </c>
      <c r="H10" s="2">
        <f t="shared" si="1"/>
        <v>0.93712481877699716</v>
      </c>
      <c r="I10" s="2">
        <f t="shared" si="0"/>
        <v>32093.315711540996</v>
      </c>
      <c r="J10" s="2" t="s">
        <v>7</v>
      </c>
    </row>
    <row r="11" spans="1:16" x14ac:dyDescent="0.2">
      <c r="C11" s="2"/>
      <c r="D11" s="2">
        <v>10.199999999999999</v>
      </c>
      <c r="E11" s="2"/>
      <c r="F11" s="2">
        <v>34.4</v>
      </c>
      <c r="G11" s="2" t="s">
        <v>6</v>
      </c>
      <c r="H11" s="2">
        <f t="shared" si="1"/>
        <v>1.0483504538872217</v>
      </c>
      <c r="I11" s="2">
        <f t="shared" si="0"/>
        <v>30475.303892070398</v>
      </c>
      <c r="J11" s="2" t="s">
        <v>7</v>
      </c>
    </row>
    <row r="12" spans="1:16" x14ac:dyDescent="0.2">
      <c r="C12" s="2"/>
      <c r="D12" s="2">
        <v>8.6199999999999992</v>
      </c>
      <c r="E12" s="2"/>
      <c r="F12" s="2">
        <v>39</v>
      </c>
      <c r="G12" s="2" t="s">
        <v>6</v>
      </c>
      <c r="H12" s="2">
        <f t="shared" si="1"/>
        <v>1.2166530895018453</v>
      </c>
      <c r="I12" s="2">
        <f t="shared" si="0"/>
        <v>31196.233064149877</v>
      </c>
      <c r="J12" s="2" t="s">
        <v>7</v>
      </c>
    </row>
    <row r="13" spans="1:16" x14ac:dyDescent="0.2">
      <c r="C13" s="4"/>
      <c r="D13" s="4">
        <v>7.78</v>
      </c>
      <c r="E13" s="4"/>
      <c r="F13" s="4">
        <v>44</v>
      </c>
      <c r="G13" s="2" t="s">
        <v>6</v>
      </c>
      <c r="H13" s="2">
        <f t="shared" si="1"/>
        <v>1.3191818359871466</v>
      </c>
      <c r="I13" s="2">
        <f>H13/F13*10^6</f>
        <v>29981.405363344238</v>
      </c>
      <c r="J13" s="2" t="s">
        <v>7</v>
      </c>
    </row>
    <row r="14" spans="1:16" x14ac:dyDescent="0.2">
      <c r="C14" s="4"/>
      <c r="D14" s="4">
        <v>6.12</v>
      </c>
      <c r="E14" s="4"/>
      <c r="F14" s="4">
        <v>48.9</v>
      </c>
      <c r="G14" s="3" t="s">
        <v>6</v>
      </c>
      <c r="H14" s="2">
        <f t="shared" si="1"/>
        <v>1.5591760776532122</v>
      </c>
      <c r="I14" s="2">
        <f>H14/F14*10^6</f>
        <v>31884.991363051377</v>
      </c>
      <c r="J14" s="2" t="s">
        <v>7</v>
      </c>
    </row>
    <row r="15" spans="1:16" x14ac:dyDescent="0.2">
      <c r="C15" s="2"/>
      <c r="D15" s="2">
        <v>5.84</v>
      </c>
      <c r="E15" s="2"/>
      <c r="F15" s="2">
        <v>53.8</v>
      </c>
      <c r="G15" s="3" t="s">
        <v>6</v>
      </c>
      <c r="H15" s="2">
        <f t="shared" ref="H15" si="2">LN(C$5/D15)</f>
        <v>1.6060073773373111</v>
      </c>
      <c r="I15" s="2">
        <f>H15/F15*10^6</f>
        <v>29851.438240470467</v>
      </c>
      <c r="J15" s="2" t="s">
        <v>7</v>
      </c>
    </row>
    <row r="17" spans="1:12" x14ac:dyDescent="0.2">
      <c r="H17" s="8" t="s">
        <v>10</v>
      </c>
      <c r="I17" s="2">
        <f>AVERAGE(I5:I15)</f>
        <v>30580.151121600935</v>
      </c>
      <c r="J17" s="2" t="s">
        <v>7</v>
      </c>
    </row>
    <row r="19" spans="1:12" ht="21" x14ac:dyDescent="0.3">
      <c r="A19" s="10" t="s">
        <v>16</v>
      </c>
    </row>
    <row r="20" spans="1:12" x14ac:dyDescent="0.2">
      <c r="C20" s="5" t="s">
        <v>0</v>
      </c>
      <c r="D20" s="5" t="s">
        <v>1</v>
      </c>
      <c r="E20" s="5" t="s">
        <v>2</v>
      </c>
      <c r="F20" s="5" t="s">
        <v>3</v>
      </c>
      <c r="G20" s="5"/>
      <c r="H20" s="5" t="s">
        <v>15</v>
      </c>
      <c r="I20" s="5" t="s">
        <v>14</v>
      </c>
      <c r="J20" s="1"/>
      <c r="L20" s="8" t="s">
        <v>19</v>
      </c>
    </row>
    <row r="21" spans="1:12" x14ac:dyDescent="0.2">
      <c r="C21" s="2">
        <v>26.6</v>
      </c>
      <c r="D21" s="2">
        <v>24</v>
      </c>
      <c r="E21" s="2"/>
      <c r="F21" s="2">
        <v>4.88</v>
      </c>
      <c r="G21" s="2" t="s">
        <v>6</v>
      </c>
      <c r="H21" s="2">
        <f>LN(C$21/D21)</f>
        <v>0.10285738543970782</v>
      </c>
      <c r="I21" s="2">
        <f>H21/F21*10^6</f>
        <v>21077.333081907342</v>
      </c>
      <c r="J21" s="2" t="s">
        <v>7</v>
      </c>
      <c r="L21" s="2">
        <f>O5/(2*(I17-I33))</f>
        <v>2.3556693589752522E-3</v>
      </c>
    </row>
    <row r="22" spans="1:12" x14ac:dyDescent="0.2">
      <c r="C22" s="2"/>
      <c r="D22" s="2">
        <v>21.1</v>
      </c>
      <c r="E22" s="2"/>
      <c r="F22" s="2">
        <v>9.76</v>
      </c>
      <c r="G22" s="2" t="s">
        <v>6</v>
      </c>
      <c r="H22" s="2">
        <f t="shared" ref="H22:H31" si="3">LN(C$21/D22)</f>
        <v>0.23163817530563252</v>
      </c>
      <c r="I22" s="2">
        <f t="shared" ref="I22:I28" si="4">H22/F22*10^6</f>
        <v>23733.419600986941</v>
      </c>
      <c r="J22" s="2" t="s">
        <v>7</v>
      </c>
    </row>
    <row r="23" spans="1:12" x14ac:dyDescent="0.2">
      <c r="C23" s="2"/>
      <c r="D23" s="2">
        <v>19.100000000000001</v>
      </c>
      <c r="E23" s="2"/>
      <c r="F23" s="2">
        <v>14.5</v>
      </c>
      <c r="G23" s="2" t="s">
        <v>6</v>
      </c>
      <c r="H23" s="2">
        <f t="shared" si="3"/>
        <v>0.33122288073506923</v>
      </c>
      <c r="I23" s="2">
        <f t="shared" si="4"/>
        <v>22842.957292073741</v>
      </c>
      <c r="J23" s="2" t="s">
        <v>7</v>
      </c>
      <c r="L23" s="8" t="s">
        <v>20</v>
      </c>
    </row>
    <row r="24" spans="1:12" x14ac:dyDescent="0.2">
      <c r="C24" s="2"/>
      <c r="D24" s="2">
        <v>16.5</v>
      </c>
      <c r="E24" s="2"/>
      <c r="F24" s="2">
        <v>19.5</v>
      </c>
      <c r="G24" s="2" t="s">
        <v>6</v>
      </c>
      <c r="H24" s="2">
        <f t="shared" si="3"/>
        <v>0.47755083488111855</v>
      </c>
      <c r="I24" s="2">
        <f t="shared" si="4"/>
        <v>24489.786404159924</v>
      </c>
      <c r="J24" s="2" t="s">
        <v>7</v>
      </c>
      <c r="L24" s="2">
        <f>2*L21*I33</f>
        <v>110.07344997997603</v>
      </c>
    </row>
    <row r="25" spans="1:12" x14ac:dyDescent="0.2">
      <c r="C25" s="2"/>
      <c r="D25" s="2">
        <v>15.1</v>
      </c>
      <c r="E25" s="2"/>
      <c r="F25" s="2">
        <v>24.4</v>
      </c>
      <c r="G25" s="2" t="s">
        <v>6</v>
      </c>
      <c r="H25" s="2">
        <f t="shared" si="3"/>
        <v>0.56621647196677483</v>
      </c>
      <c r="I25" s="2">
        <f t="shared" si="4"/>
        <v>23205.593113392413</v>
      </c>
      <c r="J25" s="2" t="s">
        <v>7</v>
      </c>
    </row>
    <row r="26" spans="1:12" x14ac:dyDescent="0.2">
      <c r="C26" s="2"/>
      <c r="D26" s="2">
        <v>13.1</v>
      </c>
      <c r="E26" s="2"/>
      <c r="F26" s="2">
        <v>29.2</v>
      </c>
      <c r="G26" s="2" t="s">
        <v>6</v>
      </c>
      <c r="H26" s="2">
        <f t="shared" si="3"/>
        <v>0.7082989855805476</v>
      </c>
      <c r="I26" s="2">
        <f t="shared" si="4"/>
        <v>24256.814574676286</v>
      </c>
      <c r="J26" s="2" t="s">
        <v>7</v>
      </c>
    </row>
    <row r="27" spans="1:12" x14ac:dyDescent="0.2">
      <c r="C27" s="2"/>
      <c r="D27" s="2">
        <v>12</v>
      </c>
      <c r="E27" s="2"/>
      <c r="F27" s="2">
        <v>34.4</v>
      </c>
      <c r="G27" s="2" t="s">
        <v>6</v>
      </c>
      <c r="H27" s="2">
        <f t="shared" si="3"/>
        <v>0.79600456599965308</v>
      </c>
      <c r="I27" s="2">
        <f t="shared" si="4"/>
        <v>23139.667616268987</v>
      </c>
      <c r="J27" s="2" t="s">
        <v>7</v>
      </c>
    </row>
    <row r="28" spans="1:12" x14ac:dyDescent="0.2">
      <c r="C28" s="2"/>
      <c r="D28" s="2">
        <v>10.5</v>
      </c>
      <c r="E28" s="2"/>
      <c r="F28" s="2">
        <v>39</v>
      </c>
      <c r="G28" s="2" t="s">
        <v>6</v>
      </c>
      <c r="H28" s="2">
        <f t="shared" si="3"/>
        <v>0.92953595862417582</v>
      </c>
      <c r="I28" s="2">
        <f t="shared" si="4"/>
        <v>23834.255349337844</v>
      </c>
      <c r="J28" s="2" t="s">
        <v>7</v>
      </c>
    </row>
    <row r="29" spans="1:12" x14ac:dyDescent="0.2">
      <c r="C29" s="4"/>
      <c r="D29" s="4">
        <v>9.7200000000000006</v>
      </c>
      <c r="E29" s="4"/>
      <c r="F29" s="4">
        <v>44</v>
      </c>
      <c r="G29" s="2" t="s">
        <v>6</v>
      </c>
      <c r="H29" s="2">
        <f t="shared" si="3"/>
        <v>1.0067255973153055</v>
      </c>
      <c r="I29" s="2">
        <f>H29/F29*10^6</f>
        <v>22880.12721171149</v>
      </c>
      <c r="J29" s="2" t="s">
        <v>7</v>
      </c>
    </row>
    <row r="30" spans="1:12" x14ac:dyDescent="0.2">
      <c r="C30" s="4"/>
      <c r="D30" s="4">
        <v>8.01</v>
      </c>
      <c r="E30" s="4"/>
      <c r="F30" s="4">
        <v>48.9</v>
      </c>
      <c r="G30" s="3" t="s">
        <v>6</v>
      </c>
      <c r="H30" s="2">
        <f t="shared" si="3"/>
        <v>1.2002204547073856</v>
      </c>
      <c r="I30" s="2">
        <f>H30/F30*10^6</f>
        <v>24544.385576838151</v>
      </c>
      <c r="J30" s="2" t="s">
        <v>7</v>
      </c>
    </row>
    <row r="31" spans="1:12" x14ac:dyDescent="0.2">
      <c r="C31" s="2"/>
      <c r="D31" s="2">
        <v>7.72</v>
      </c>
      <c r="E31" s="2"/>
      <c r="F31" s="2">
        <v>53.8</v>
      </c>
      <c r="G31" s="3" t="s">
        <v>6</v>
      </c>
      <c r="H31" s="2">
        <f t="shared" si="3"/>
        <v>1.2370968517509686</v>
      </c>
      <c r="I31" s="2">
        <f>H31/F31*10^6</f>
        <v>22994.365274181571</v>
      </c>
      <c r="J31" s="2" t="s">
        <v>7</v>
      </c>
    </row>
    <row r="33" spans="3:10" x14ac:dyDescent="0.2">
      <c r="H33" s="11" t="s">
        <v>18</v>
      </c>
      <c r="I33" s="2">
        <f>AVERAGE(I21:I31)</f>
        <v>23363.518645048611</v>
      </c>
      <c r="J33" s="2" t="s">
        <v>7</v>
      </c>
    </row>
    <row r="38" spans="3:10" x14ac:dyDescent="0.2">
      <c r="C38" s="5" t="s">
        <v>21</v>
      </c>
      <c r="D38" s="5" t="s">
        <v>22</v>
      </c>
      <c r="E38" s="5" t="s">
        <v>0</v>
      </c>
      <c r="F38" s="5" t="s">
        <v>23</v>
      </c>
      <c r="G38" s="5" t="s">
        <v>24</v>
      </c>
      <c r="H38" s="5" t="s">
        <v>25</v>
      </c>
    </row>
    <row r="39" spans="3:10" x14ac:dyDescent="0.2">
      <c r="D39">
        <v>46.4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F213-BA72-894B-A39B-1CC6EB26031A}">
  <dimension ref="C3:L9"/>
  <sheetViews>
    <sheetView tabSelected="1" zoomScaleNormal="80" zoomScaleSheetLayoutView="100" workbookViewId="0">
      <selection activeCell="N12" sqref="N12"/>
    </sheetView>
  </sheetViews>
  <sheetFormatPr defaultRowHeight="15" x14ac:dyDescent="0.2"/>
  <cols>
    <col min="4" max="4" width="2.82421875" bestFit="1" customWidth="1"/>
    <col min="7" max="7" width="9.4140625" bestFit="1" customWidth="1"/>
    <col min="9" max="9" width="2.6875" bestFit="1" customWidth="1"/>
    <col min="10" max="10" width="11.296875" bestFit="1" customWidth="1"/>
    <col min="12" max="12" width="9.4140625" bestFit="1" customWidth="1"/>
  </cols>
  <sheetData>
    <row r="3" spans="3:12" x14ac:dyDescent="0.2">
      <c r="C3" s="5" t="s">
        <v>21</v>
      </c>
      <c r="E3" s="5" t="s">
        <v>22</v>
      </c>
      <c r="F3" s="5" t="s">
        <v>0</v>
      </c>
      <c r="G3" s="5" t="s">
        <v>23</v>
      </c>
      <c r="H3" s="5" t="s">
        <v>24</v>
      </c>
      <c r="J3" s="5" t="s">
        <v>25</v>
      </c>
      <c r="L3" s="8" t="s">
        <v>28</v>
      </c>
    </row>
    <row r="4" spans="3:12" x14ac:dyDescent="0.2">
      <c r="C4" s="2">
        <v>102000</v>
      </c>
      <c r="D4" s="2" t="s">
        <v>27</v>
      </c>
      <c r="E4" s="2">
        <v>46.4</v>
      </c>
      <c r="F4" s="2">
        <f>15.2/5</f>
        <v>3.04</v>
      </c>
      <c r="G4" s="2">
        <f>E4/F4</f>
        <v>15.263157894736841</v>
      </c>
      <c r="H4" s="2">
        <v>2640</v>
      </c>
      <c r="I4" s="2" t="s">
        <v>26</v>
      </c>
      <c r="J4" s="2">
        <f>H4*C4*2*PI()*10^9</f>
        <v>1.6919361395173189E+18</v>
      </c>
      <c r="L4" s="2">
        <f>PI()/2</f>
        <v>1.5707963267948966</v>
      </c>
    </row>
    <row r="5" spans="3:12" x14ac:dyDescent="0.2">
      <c r="C5" s="2">
        <v>101600</v>
      </c>
      <c r="D5" s="2" t="s">
        <v>27</v>
      </c>
      <c r="E5" s="2">
        <v>46.4</v>
      </c>
      <c r="F5" s="2">
        <f>30.4/10</f>
        <v>3.04</v>
      </c>
      <c r="G5" s="2">
        <f>E5/F5</f>
        <v>15.263157894736841</v>
      </c>
      <c r="H5" s="2">
        <f>6*400</f>
        <v>2400</v>
      </c>
      <c r="I5" s="2" t="s">
        <v>26</v>
      </c>
      <c r="J5" s="2">
        <f>H5*C5*2*PI()*10^9</f>
        <v>1.5320919053026703E+18</v>
      </c>
    </row>
    <row r="6" spans="3:12" x14ac:dyDescent="0.2">
      <c r="C6" s="2">
        <v>101780</v>
      </c>
      <c r="D6" s="2" t="s">
        <v>27</v>
      </c>
      <c r="E6" s="2">
        <v>46.4</v>
      </c>
      <c r="F6" s="2">
        <f>29.2/10</f>
        <v>2.92</v>
      </c>
      <c r="G6" s="2">
        <f>E6/F6</f>
        <v>15.890410958904109</v>
      </c>
      <c r="H6" s="2">
        <v>2320</v>
      </c>
      <c r="I6" s="2" t="s">
        <v>26</v>
      </c>
      <c r="J6" s="2">
        <f>H6*C6*2*PI()*10^9</f>
        <v>1.4836460333101929E+18</v>
      </c>
    </row>
    <row r="7" spans="3:12" x14ac:dyDescent="0.2">
      <c r="C7" s="2">
        <v>102380</v>
      </c>
      <c r="D7" s="2" t="s">
        <v>27</v>
      </c>
      <c r="E7" s="2">
        <v>46</v>
      </c>
      <c r="F7" s="2">
        <f>40.4/10</f>
        <v>4.04</v>
      </c>
      <c r="G7" s="2">
        <f>E7/F7</f>
        <v>11.386138613861386</v>
      </c>
      <c r="H7" s="2">
        <f>400*6+240</f>
        <v>2640</v>
      </c>
      <c r="I7" s="2" t="s">
        <v>26</v>
      </c>
      <c r="J7" s="2">
        <f>H7*C7*2*PI()*10^9</f>
        <v>1.6982394310174815E+18</v>
      </c>
    </row>
    <row r="8" spans="3:12" x14ac:dyDescent="0.2">
      <c r="C8" s="2">
        <v>100800</v>
      </c>
      <c r="D8" s="2" t="s">
        <v>27</v>
      </c>
      <c r="E8" s="2">
        <v>45.2</v>
      </c>
      <c r="F8" s="2">
        <f>30.8/10</f>
        <v>3.08</v>
      </c>
      <c r="G8" s="2">
        <f>E8/F8</f>
        <v>14.675324675324676</v>
      </c>
      <c r="H8" s="2">
        <f>4*400+4/5*400</f>
        <v>1920</v>
      </c>
      <c r="I8" s="2" t="s">
        <v>26</v>
      </c>
      <c r="J8" s="2">
        <f>H8*C8*2*PI()*10^9</f>
        <v>1.2160225516103084E+18</v>
      </c>
    </row>
    <row r="9" spans="3:12" x14ac:dyDescent="0.2">
      <c r="C9" s="2">
        <v>101400</v>
      </c>
      <c r="D9" s="2" t="s">
        <v>27</v>
      </c>
      <c r="E9" s="2">
        <v>46.4</v>
      </c>
      <c r="F9" s="2">
        <f>30.4/10</f>
        <v>3.04</v>
      </c>
      <c r="G9" s="2">
        <f>E9/F9</f>
        <v>15.263157894736841</v>
      </c>
      <c r="H9" s="2">
        <f>5*400+35/50*400</f>
        <v>2280</v>
      </c>
      <c r="I9" s="2" t="s">
        <v>26</v>
      </c>
      <c r="J9" s="2">
        <f>H9*C9*2*PI()*10^9</f>
        <v>1.452622177537463E+18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Alessio</dc:creator>
  <dcterms:created xsi:type="dcterms:W3CDTF">2023-12-19T14:42:54Z</dcterms:created>
</cp:coreProperties>
</file>