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281922\Documents\Marco Antônio\Arquitetura de Computadores\"/>
    </mc:Choice>
  </mc:AlternateContent>
  <xr:revisionPtr revIDLastSave="0" documentId="13_ncr:1_{B1221185-BE18-4628-BC85-345A77273453}" xr6:coauthVersionLast="47" xr6:coauthVersionMax="47" xr10:uidLastSave="{00000000-0000-0000-0000-000000000000}"/>
  <bookViews>
    <workbookView xWindow="-120" yWindow="-120" windowWidth="20730" windowHeight="11160" xr2:uid="{493568DC-9781-44B0-98B1-D90ECAB4AA0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2" l="1"/>
  <c r="K7" i="2"/>
  <c r="K6" i="2"/>
  <c r="K5" i="2"/>
  <c r="K4" i="2"/>
  <c r="K3" i="2"/>
  <c r="I8" i="2"/>
  <c r="I7" i="2"/>
  <c r="I6" i="2"/>
  <c r="I5" i="2"/>
  <c r="I4" i="2"/>
  <c r="I3" i="2"/>
  <c r="G8" i="2"/>
  <c r="G7" i="2"/>
  <c r="G6" i="2"/>
  <c r="G5" i="2"/>
  <c r="G4" i="2"/>
  <c r="G3" i="2"/>
  <c r="E8" i="2"/>
  <c r="E7" i="2"/>
  <c r="E6" i="2"/>
  <c r="E5" i="2"/>
  <c r="E4" i="2"/>
  <c r="E3" i="2"/>
  <c r="C8" i="2"/>
  <c r="C7" i="2"/>
  <c r="C6" i="2"/>
  <c r="C5" i="2"/>
  <c r="C4" i="2"/>
  <c r="C3" i="2"/>
  <c r="D14" i="1"/>
  <c r="E41" i="1"/>
</calcChain>
</file>

<file path=xl/sharedStrings.xml><?xml version="1.0" encoding="utf-8"?>
<sst xmlns="http://schemas.openxmlformats.org/spreadsheetml/2006/main" count="39" uniqueCount="31">
  <si>
    <t>Terreno</t>
  </si>
  <si>
    <t>Projeto arquitetônico e engenharia</t>
  </si>
  <si>
    <t>Licenças e permissões</t>
  </si>
  <si>
    <t>Materiais de construção</t>
  </si>
  <si>
    <t>Mão de obra</t>
  </si>
  <si>
    <t>Equipamentos e ferramentas</t>
  </si>
  <si>
    <t>Instalações elétricas e hidráulicas</t>
  </si>
  <si>
    <t>Acabamentos</t>
  </si>
  <si>
    <t>Mobiliário e decoração</t>
  </si>
  <si>
    <t>Contingências</t>
  </si>
  <si>
    <t>Construção de Casa</t>
  </si>
  <si>
    <t>Construção de  Casa</t>
  </si>
  <si>
    <t>Custos</t>
  </si>
  <si>
    <t>Total</t>
  </si>
  <si>
    <t>Projeto</t>
  </si>
  <si>
    <t>Licenças</t>
  </si>
  <si>
    <t>Materiais</t>
  </si>
  <si>
    <t>Equipamentos</t>
  </si>
  <si>
    <t>Instalações</t>
  </si>
  <si>
    <t>Mobília</t>
  </si>
  <si>
    <t>Terreno + Projeto</t>
  </si>
  <si>
    <t>Pacotes/Parcelas</t>
  </si>
  <si>
    <t>À vista</t>
  </si>
  <si>
    <t>2 Meses</t>
  </si>
  <si>
    <t>3 Meses</t>
  </si>
  <si>
    <t>4 Meses</t>
  </si>
  <si>
    <t>5 Meses</t>
  </si>
  <si>
    <t>6 Meses</t>
  </si>
  <si>
    <t>Equip + Instalações</t>
  </si>
  <si>
    <t>Acab + Mob</t>
  </si>
  <si>
    <t>Licenças e Contingências terão preço fixo.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</si>
</sst>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006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6" fontId="0" fillId="0" borderId="0" xfId="0" applyNumberFormat="1"/>
    <xf numFmtId="6" fontId="3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64" fontId="1" fillId="10" borderId="6" xfId="0" applyNumberFormat="1" applyFont="1" applyFill="1" applyBorder="1" applyAlignment="1">
      <alignment horizontal="center"/>
    </xf>
    <xf numFmtId="164" fontId="1" fillId="10" borderId="7" xfId="0" applyNumberFormat="1" applyFont="1" applyFill="1" applyBorder="1" applyAlignment="1">
      <alignment horizontal="center"/>
    </xf>
    <xf numFmtId="6" fontId="1" fillId="3" borderId="6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6" fontId="1" fillId="4" borderId="6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6" fontId="1" fillId="11" borderId="6" xfId="0" applyNumberFormat="1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6" fontId="1" fillId="6" borderId="6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6" fontId="1" fillId="5" borderId="6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6" fontId="1" fillId="7" borderId="6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6" fontId="1" fillId="12" borderId="6" xfId="0" applyNumberFormat="1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6" fontId="1" fillId="8" borderId="6" xfId="0" applyNumberFormat="1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6" fontId="1" fillId="9" borderId="6" xfId="0" applyNumberFormat="1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164" fontId="1" fillId="13" borderId="6" xfId="0" applyNumberFormat="1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164" fontId="1" fillId="4" borderId="7" xfId="0" applyNumberFormat="1" applyFont="1" applyFill="1" applyBorder="1" applyAlignment="1">
      <alignment horizontal="center"/>
    </xf>
    <xf numFmtId="164" fontId="1" fillId="6" borderId="6" xfId="0" applyNumberFormat="1" applyFont="1" applyFill="1" applyBorder="1" applyAlignment="1">
      <alignment horizontal="center"/>
    </xf>
    <xf numFmtId="164" fontId="1" fillId="6" borderId="7" xfId="0" applyNumberFormat="1" applyFont="1" applyFill="1" applyBorder="1" applyAlignment="1">
      <alignment horizontal="center"/>
    </xf>
    <xf numFmtId="164" fontId="1" fillId="7" borderId="6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164" fontId="1" fillId="8" borderId="6" xfId="0" applyNumberFormat="1" applyFont="1" applyFill="1" applyBorder="1" applyAlignment="1">
      <alignment horizontal="center"/>
    </xf>
    <xf numFmtId="164" fontId="1" fillId="8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4F99-9D32-46E1-8F08-7FD3565B93EF}">
  <dimension ref="A1:N41"/>
  <sheetViews>
    <sheetView tabSelected="1" workbookViewId="0">
      <selection activeCell="D5" sqref="D5:E5"/>
    </sheetView>
  </sheetViews>
  <sheetFormatPr defaultRowHeight="15" x14ac:dyDescent="0.25"/>
  <cols>
    <col min="5" max="5" width="11.42578125" bestFit="1" customWidth="1"/>
    <col min="7" max="7" width="10.140625" bestFit="1" customWidth="1"/>
    <col min="15" max="15" width="10.7109375" bestFit="1" customWidth="1"/>
  </cols>
  <sheetData>
    <row r="1" spans="1:14" ht="15.75" thickBot="1" x14ac:dyDescent="0.3"/>
    <row r="2" spans="1:14" x14ac:dyDescent="0.25">
      <c r="B2" s="6" t="s">
        <v>10</v>
      </c>
      <c r="C2" s="7"/>
      <c r="D2" s="6" t="s">
        <v>12</v>
      </c>
      <c r="E2" s="7"/>
    </row>
    <row r="3" spans="1:14" ht="15.75" thickBot="1" x14ac:dyDescent="0.3">
      <c r="A3" s="2"/>
      <c r="B3" s="8"/>
      <c r="C3" s="9"/>
      <c r="D3" s="8"/>
      <c r="E3" s="9"/>
    </row>
    <row r="4" spans="1:14" ht="15.75" thickBot="1" x14ac:dyDescent="0.3">
      <c r="A4" s="2"/>
      <c r="B4" s="10" t="s">
        <v>0</v>
      </c>
      <c r="C4" s="11"/>
      <c r="D4" s="12">
        <v>100000</v>
      </c>
      <c r="E4" s="13"/>
    </row>
    <row r="5" spans="1:14" ht="15.75" thickBot="1" x14ac:dyDescent="0.3">
      <c r="A5" s="2"/>
      <c r="B5" s="10" t="s">
        <v>14</v>
      </c>
      <c r="C5" s="11"/>
      <c r="D5" s="14">
        <v>20000</v>
      </c>
      <c r="E5" s="15"/>
    </row>
    <row r="6" spans="1:14" ht="15.75" thickBot="1" x14ac:dyDescent="0.3">
      <c r="A6" s="2"/>
      <c r="B6" s="10" t="s">
        <v>15</v>
      </c>
      <c r="C6" s="11"/>
      <c r="D6" s="16">
        <v>3000</v>
      </c>
      <c r="E6" s="17"/>
    </row>
    <row r="7" spans="1:14" ht="15.75" thickBot="1" x14ac:dyDescent="0.3">
      <c r="A7" s="2"/>
      <c r="B7" s="10" t="s">
        <v>16</v>
      </c>
      <c r="C7" s="11"/>
      <c r="D7" s="18">
        <v>50000</v>
      </c>
      <c r="E7" s="19"/>
    </row>
    <row r="8" spans="1:14" ht="15.75" thickBot="1" x14ac:dyDescent="0.3">
      <c r="A8" s="2"/>
      <c r="B8" s="10" t="s">
        <v>4</v>
      </c>
      <c r="C8" s="11"/>
      <c r="D8" s="20">
        <v>20000</v>
      </c>
      <c r="E8" s="21"/>
      <c r="K8" s="5"/>
    </row>
    <row r="9" spans="1:14" ht="15.75" thickBot="1" x14ac:dyDescent="0.3">
      <c r="A9" s="2"/>
      <c r="B9" s="10" t="s">
        <v>17</v>
      </c>
      <c r="C9" s="11"/>
      <c r="D9" s="22">
        <v>5000</v>
      </c>
      <c r="E9" s="23"/>
    </row>
    <row r="10" spans="1:14" ht="15.75" thickBot="1" x14ac:dyDescent="0.3">
      <c r="A10" s="2"/>
      <c r="B10" s="10" t="s">
        <v>18</v>
      </c>
      <c r="C10" s="11"/>
      <c r="D10" s="24">
        <v>10000</v>
      </c>
      <c r="E10" s="25"/>
    </row>
    <row r="11" spans="1:14" ht="15.75" thickBot="1" x14ac:dyDescent="0.3">
      <c r="A11" s="2"/>
      <c r="B11" s="10" t="s">
        <v>7</v>
      </c>
      <c r="C11" s="11"/>
      <c r="D11" s="26">
        <v>20000</v>
      </c>
      <c r="E11" s="27"/>
    </row>
    <row r="12" spans="1:14" ht="15.75" thickBot="1" x14ac:dyDescent="0.3">
      <c r="A12" s="2"/>
      <c r="B12" s="10" t="s">
        <v>19</v>
      </c>
      <c r="C12" s="11"/>
      <c r="D12" s="28">
        <v>15000</v>
      </c>
      <c r="E12" s="29"/>
    </row>
    <row r="13" spans="1:14" ht="15.75" thickBot="1" x14ac:dyDescent="0.3">
      <c r="A13" s="2"/>
      <c r="B13" s="10" t="s">
        <v>9</v>
      </c>
      <c r="C13" s="11"/>
      <c r="D13" s="30">
        <v>30450</v>
      </c>
      <c r="E13" s="31"/>
    </row>
    <row r="14" spans="1:14" ht="15.75" thickBot="1" x14ac:dyDescent="0.3">
      <c r="A14" s="2"/>
      <c r="B14" s="10" t="s">
        <v>13</v>
      </c>
      <c r="C14" s="11"/>
      <c r="D14" s="32">
        <f>SUM(D4:E13)</f>
        <v>273450</v>
      </c>
      <c r="E14" s="33"/>
      <c r="N14" s="1"/>
    </row>
    <row r="15" spans="1:14" x14ac:dyDescent="0.25">
      <c r="A15" s="2"/>
    </row>
    <row r="16" spans="1:14" x14ac:dyDescent="0.25">
      <c r="A16" s="2"/>
    </row>
    <row r="17" spans="1:5" x14ac:dyDescent="0.25">
      <c r="A17" s="2"/>
    </row>
    <row r="18" spans="1:5" x14ac:dyDescent="0.25">
      <c r="A18" s="2"/>
    </row>
    <row r="19" spans="1:5" x14ac:dyDescent="0.25">
      <c r="A19" s="2"/>
    </row>
    <row r="20" spans="1:5" x14ac:dyDescent="0.25">
      <c r="A20" s="2"/>
    </row>
    <row r="21" spans="1:5" x14ac:dyDescent="0.25">
      <c r="A21" s="2"/>
    </row>
    <row r="30" spans="1:5" x14ac:dyDescent="0.25">
      <c r="A30" t="s">
        <v>11</v>
      </c>
      <c r="E30" t="s">
        <v>12</v>
      </c>
    </row>
    <row r="31" spans="1:5" x14ac:dyDescent="0.25">
      <c r="A31" t="s">
        <v>0</v>
      </c>
      <c r="E31" s="3">
        <v>100000</v>
      </c>
    </row>
    <row r="32" spans="1:5" x14ac:dyDescent="0.25">
      <c r="A32" s="2" t="s">
        <v>1</v>
      </c>
      <c r="E32" s="3">
        <v>20000</v>
      </c>
    </row>
    <row r="33" spans="1:5" x14ac:dyDescent="0.25">
      <c r="A33" s="2" t="s">
        <v>2</v>
      </c>
      <c r="E33" s="3">
        <v>3000</v>
      </c>
    </row>
    <row r="34" spans="1:5" x14ac:dyDescent="0.25">
      <c r="A34" s="2" t="s">
        <v>3</v>
      </c>
      <c r="E34" s="3">
        <v>50000</v>
      </c>
    </row>
    <row r="35" spans="1:5" x14ac:dyDescent="0.25">
      <c r="A35" s="2" t="s">
        <v>4</v>
      </c>
      <c r="E35" s="4">
        <v>20000</v>
      </c>
    </row>
    <row r="36" spans="1:5" x14ac:dyDescent="0.25">
      <c r="A36" s="2" t="s">
        <v>5</v>
      </c>
      <c r="E36" s="4">
        <v>5000</v>
      </c>
    </row>
    <row r="37" spans="1:5" x14ac:dyDescent="0.25">
      <c r="A37" s="2" t="s">
        <v>6</v>
      </c>
      <c r="E37" s="4">
        <v>10000</v>
      </c>
    </row>
    <row r="38" spans="1:5" x14ac:dyDescent="0.25">
      <c r="A38" s="2" t="s">
        <v>7</v>
      </c>
      <c r="E38" s="4">
        <v>20000</v>
      </c>
    </row>
    <row r="39" spans="1:5" x14ac:dyDescent="0.25">
      <c r="A39" s="2" t="s">
        <v>8</v>
      </c>
      <c r="E39" s="4">
        <v>15000</v>
      </c>
    </row>
    <row r="40" spans="1:5" x14ac:dyDescent="0.25">
      <c r="A40" s="2" t="s">
        <v>9</v>
      </c>
      <c r="E40" s="4">
        <v>30450</v>
      </c>
    </row>
    <row r="41" spans="1:5" x14ac:dyDescent="0.25">
      <c r="A41" s="2" t="s">
        <v>13</v>
      </c>
      <c r="E41" s="3">
        <f>SUM(E31:E40)</f>
        <v>273450</v>
      </c>
    </row>
  </sheetData>
  <mergeCells count="24">
    <mergeCell ref="D12:E12"/>
    <mergeCell ref="D13:E13"/>
    <mergeCell ref="D14:E14"/>
    <mergeCell ref="B12:C12"/>
    <mergeCell ref="B13:C13"/>
    <mergeCell ref="B14:C14"/>
    <mergeCell ref="B9:C9"/>
    <mergeCell ref="B10:C10"/>
    <mergeCell ref="D9:E9"/>
    <mergeCell ref="D10:E10"/>
    <mergeCell ref="B11:C11"/>
    <mergeCell ref="D11:E11"/>
    <mergeCell ref="B7:C7"/>
    <mergeCell ref="D5:E5"/>
    <mergeCell ref="D6:E6"/>
    <mergeCell ref="D7:E7"/>
    <mergeCell ref="D8:E8"/>
    <mergeCell ref="B8:C8"/>
    <mergeCell ref="B6:C6"/>
    <mergeCell ref="B2:C3"/>
    <mergeCell ref="D2:E3"/>
    <mergeCell ref="B4:C4"/>
    <mergeCell ref="D4:E4"/>
    <mergeCell ref="B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BC07-CE4B-4781-851A-6BE4B9CA4324}">
  <dimension ref="A1:L11"/>
  <sheetViews>
    <sheetView workbookViewId="0">
      <selection activeCell="H15" sqref="H15"/>
    </sheetView>
  </sheetViews>
  <sheetFormatPr defaultRowHeight="15" x14ac:dyDescent="0.25"/>
  <sheetData>
    <row r="1" spans="1:12" ht="15.75" thickBot="1" x14ac:dyDescent="0.3"/>
    <row r="2" spans="1:12" ht="15.75" thickBot="1" x14ac:dyDescent="0.3">
      <c r="A2" s="10" t="s">
        <v>21</v>
      </c>
      <c r="B2" s="11"/>
      <c r="C2" s="10" t="s">
        <v>20</v>
      </c>
      <c r="D2" s="11"/>
      <c r="E2" s="10" t="s">
        <v>16</v>
      </c>
      <c r="F2" s="11"/>
      <c r="G2" s="10" t="s">
        <v>4</v>
      </c>
      <c r="H2" s="11"/>
      <c r="I2" s="10" t="s">
        <v>28</v>
      </c>
      <c r="J2" s="11"/>
      <c r="K2" s="10" t="s">
        <v>29</v>
      </c>
      <c r="L2" s="11"/>
    </row>
    <row r="3" spans="1:12" ht="15.75" thickBot="1" x14ac:dyDescent="0.3">
      <c r="A3" s="10" t="s">
        <v>22</v>
      </c>
      <c r="B3" s="11"/>
      <c r="C3" s="34">
        <f>SUM(Planilha1!D4:E5)</f>
        <v>120000</v>
      </c>
      <c r="D3" s="35"/>
      <c r="E3" s="34">
        <f>SUM(Planilha1!D4+Planilha1!D5+Planilha1!D7)</f>
        <v>170000</v>
      </c>
      <c r="F3" s="35"/>
      <c r="G3" s="34">
        <f>SUM(Planilha1!D4+Planilha1!D5+Planilha1!D7+Planilha1!D8)</f>
        <v>190000</v>
      </c>
      <c r="H3" s="35"/>
      <c r="I3" s="34">
        <f>SUM(Planilha1!D4+Planilha1!D5+Planilha1!D7+Planilha1!D8+Planilha1!D9+Planilha1!D10)</f>
        <v>205000</v>
      </c>
      <c r="J3" s="35"/>
      <c r="K3" s="14">
        <f>SUM(Planilha1!D4+Planilha1!D5+Planilha1!D7+Planilha1!D8+Planilha1!D9+Planilha1!D10+Planilha1!D11+Planilha1!D12)</f>
        <v>240000</v>
      </c>
      <c r="L3" s="15"/>
    </row>
    <row r="4" spans="1:12" ht="15.75" thickBot="1" x14ac:dyDescent="0.3">
      <c r="A4" s="10" t="s">
        <v>23</v>
      </c>
      <c r="B4" s="11"/>
      <c r="C4" s="36">
        <f>SUM(Planilha1!D4:E5) + (120000  / 100)</f>
        <v>121200</v>
      </c>
      <c r="D4" s="37"/>
      <c r="E4" s="36">
        <f>SUM(Planilha1!D4+Planilha1!D5+Planilha1!D7) + (170000 / 100)</f>
        <v>171700</v>
      </c>
      <c r="F4" s="37"/>
      <c r="G4" s="36">
        <f>SUM(Planilha1!D4+Planilha1!D5+Planilha1!D7+Planilha1!D8) + (190000 / 100)</f>
        <v>191900</v>
      </c>
      <c r="H4" s="37"/>
      <c r="I4" s="36">
        <f>SUM(Planilha1!D4+Planilha1!D5+Planilha1!D7+Planilha1!D8+Planilha1!D9+Planilha1!D10) + (205000 / 100)</f>
        <v>207050</v>
      </c>
      <c r="J4" s="37"/>
      <c r="K4" s="16">
        <f>SUM(Planilha1!D4+Planilha1!D5+Planilha1!D7+Planilha1!D8+Planilha1!D9+Planilha1!D10+Planilha1!D11+Planilha1!D12) + (240000 / 100)</f>
        <v>242400</v>
      </c>
      <c r="L4" s="17"/>
    </row>
    <row r="5" spans="1:12" ht="15.75" thickBot="1" x14ac:dyDescent="0.3">
      <c r="A5" s="10" t="s">
        <v>24</v>
      </c>
      <c r="B5" s="11"/>
      <c r="C5" s="36">
        <f>SUM(Planilha1!D4:E5) + (120000  / 50)</f>
        <v>122400</v>
      </c>
      <c r="D5" s="37"/>
      <c r="E5" s="36">
        <f>SUM(Planilha1!D4+Planilha1!D5+Planilha1!D7) + (170000 / 50)</f>
        <v>173400</v>
      </c>
      <c r="F5" s="37"/>
      <c r="G5" s="36">
        <f>SUM(Planilha1!D4+Planilha1!D5+Planilha1!D7+Planilha1!D8) + (190000 / 50)</f>
        <v>193800</v>
      </c>
      <c r="H5" s="37"/>
      <c r="I5" s="36">
        <f>SUM(Planilha1!D4+Planilha1!D5+Planilha1!D7+Planilha1!D8+Planilha1!D9+Planilha1!D10) + (205000 / 50)</f>
        <v>209100</v>
      </c>
      <c r="J5" s="37"/>
      <c r="K5" s="16">
        <f>SUM(Planilha1!D4+Planilha1!D5+Planilha1!D7+Planilha1!D8+Planilha1!D9+Planilha1!D10+Planilha1!D11+Planilha1!D12) + (240000 / 50)</f>
        <v>244800</v>
      </c>
      <c r="L5" s="17"/>
    </row>
    <row r="6" spans="1:12" ht="15.75" thickBot="1" x14ac:dyDescent="0.3">
      <c r="A6" s="10" t="s">
        <v>25</v>
      </c>
      <c r="B6" s="11"/>
      <c r="C6" s="38">
        <f>SUM(Planilha1!D4:E5) + (120000  / 32)</f>
        <v>123750</v>
      </c>
      <c r="D6" s="39"/>
      <c r="E6" s="38">
        <f>SUM(Planilha1!D4+Planilha1!D5+Planilha1!D7) + (170000 / 32)</f>
        <v>175312.5</v>
      </c>
      <c r="F6" s="39"/>
      <c r="G6" s="38">
        <f>SUM(Planilha1!D4+Planilha1!D5+Planilha1!D7+Planilha1!D8) + (190000 / 32)</f>
        <v>195937.5</v>
      </c>
      <c r="H6" s="39"/>
      <c r="I6" s="38">
        <f>SUM(Planilha1!D4+Planilha1!D5+Planilha1!D7+Planilha1!D8+Planilha1!D9+Planilha1!D10) + (205000 / 32)</f>
        <v>211406.25</v>
      </c>
      <c r="J6" s="39"/>
      <c r="K6" s="20">
        <f>SUM(Planilha1!D4+Planilha1!D5+Planilha1!D7+Planilha1!D8+Planilha1!D9+Planilha1!D10+Planilha1!D11+Planilha1!D12) + (240000 / 32)</f>
        <v>247500</v>
      </c>
      <c r="L6" s="21"/>
    </row>
    <row r="7" spans="1:12" ht="15.75" thickBot="1" x14ac:dyDescent="0.3">
      <c r="A7" s="10" t="s">
        <v>26</v>
      </c>
      <c r="B7" s="11"/>
      <c r="C7" s="40">
        <f>SUM(Planilha1!D4:E5) + (120000  / 20)</f>
        <v>126000</v>
      </c>
      <c r="D7" s="41"/>
      <c r="E7" s="40">
        <f>SUM(Planilha1!D4+Planilha1!D5+Planilha1!D7) + (170000 / 20)</f>
        <v>178500</v>
      </c>
      <c r="F7" s="41"/>
      <c r="G7" s="40">
        <f>SUM(Planilha1!D4+Planilha1!D5+Planilha1!D7+Planilha1!D8) + (190000 / 20)</f>
        <v>199500</v>
      </c>
      <c r="H7" s="41"/>
      <c r="I7" s="40">
        <f>SUM(Planilha1!D4+Planilha1!D5+Planilha1!D7+Planilha1!D8+Planilha1!D9+Planilha1!D10) + (205000 / 20)</f>
        <v>215250</v>
      </c>
      <c r="J7" s="41"/>
      <c r="K7" s="24">
        <f>SUM(Planilha1!D4+Planilha1!D5+Planilha1!D7+Planilha1!D8+Planilha1!D9+Planilha1!D10+Planilha1!D11+Planilha1!D12) + (240000 / 20)</f>
        <v>252000</v>
      </c>
      <c r="L7" s="25"/>
    </row>
    <row r="8" spans="1:12" ht="15.75" thickBot="1" x14ac:dyDescent="0.3">
      <c r="A8" s="10" t="s">
        <v>27</v>
      </c>
      <c r="B8" s="11"/>
      <c r="C8" s="51">
        <f>SUM(Planilha1!D4:E5) + (120000  / 12)</f>
        <v>130000</v>
      </c>
      <c r="D8" s="52"/>
      <c r="E8" s="51">
        <f>SUM(Planilha1!D4+Planilha1!D5+Planilha1!D7) + (170000 / 12)</f>
        <v>184166.66666666666</v>
      </c>
      <c r="F8" s="52"/>
      <c r="G8" s="51">
        <f>SUM(Planilha1!D4+Planilha1!D5+Planilha1!D7+Planilha1!D8) + (190000 / 12)</f>
        <v>205833.33333333334</v>
      </c>
      <c r="H8" s="52"/>
      <c r="I8" s="51">
        <f>SUM(Planilha1!D4+Planilha1!D5+Planilha1!D7+Planilha1!D8+Planilha1!D9+Planilha1!D10) + (205000 / 12)</f>
        <v>222083.33333333334</v>
      </c>
      <c r="J8" s="52"/>
      <c r="K8" s="28">
        <f>SUM(Planilha1!D4+Planilha1!D5+Planilha1!D7+Planilha1!D8+Planilha1!D9+Planilha1!D10+Planilha1!D11+Planilha1!D12) + (240000 / 12)</f>
        <v>260000</v>
      </c>
      <c r="L8" s="29"/>
    </row>
    <row r="9" spans="1:12" x14ac:dyDescent="0.25">
      <c r="E9" s="42" t="s">
        <v>30</v>
      </c>
      <c r="F9" s="43"/>
      <c r="G9" s="43"/>
      <c r="H9" s="43"/>
      <c r="I9" s="43"/>
      <c r="J9" s="44"/>
    </row>
    <row r="10" spans="1:12" x14ac:dyDescent="0.25">
      <c r="E10" s="45"/>
      <c r="F10" s="46"/>
      <c r="G10" s="46"/>
      <c r="H10" s="46"/>
      <c r="I10" s="46"/>
      <c r="J10" s="47"/>
    </row>
    <row r="11" spans="1:12" ht="15.75" thickBot="1" x14ac:dyDescent="0.3">
      <c r="E11" s="48"/>
      <c r="F11" s="49"/>
      <c r="G11" s="49"/>
      <c r="H11" s="49"/>
      <c r="I11" s="49"/>
      <c r="J11" s="50"/>
    </row>
  </sheetData>
  <mergeCells count="43">
    <mergeCell ref="E9:J11"/>
    <mergeCell ref="K7:L7"/>
    <mergeCell ref="K8:L8"/>
    <mergeCell ref="A8:B8"/>
    <mergeCell ref="C8:D8"/>
    <mergeCell ref="E8:F8"/>
    <mergeCell ref="G8:H8"/>
    <mergeCell ref="I8:J8"/>
    <mergeCell ref="A7:B7"/>
    <mergeCell ref="K2:L2"/>
    <mergeCell ref="K3:L3"/>
    <mergeCell ref="K4:L4"/>
    <mergeCell ref="K5:L5"/>
    <mergeCell ref="K6:L6"/>
    <mergeCell ref="A2:B2"/>
    <mergeCell ref="A3:B3"/>
    <mergeCell ref="A4:B4"/>
    <mergeCell ref="A5:B5"/>
    <mergeCell ref="A6:B6"/>
    <mergeCell ref="G5:H5"/>
    <mergeCell ref="G6:H6"/>
    <mergeCell ref="G7:H7"/>
    <mergeCell ref="I3:J3"/>
    <mergeCell ref="I4:J4"/>
    <mergeCell ref="I5:J5"/>
    <mergeCell ref="I6:J6"/>
    <mergeCell ref="I7:J7"/>
    <mergeCell ref="G4:H4"/>
    <mergeCell ref="C5:D5"/>
    <mergeCell ref="C6:D6"/>
    <mergeCell ref="C7:D7"/>
    <mergeCell ref="E3:F3"/>
    <mergeCell ref="E4:F4"/>
    <mergeCell ref="E5:F5"/>
    <mergeCell ref="E6:F6"/>
    <mergeCell ref="E7:F7"/>
    <mergeCell ref="C4:D4"/>
    <mergeCell ref="C2:D2"/>
    <mergeCell ref="E2:F2"/>
    <mergeCell ref="G2:H2"/>
    <mergeCell ref="I2:J2"/>
    <mergeCell ref="C3:D3"/>
    <mergeCell ref="G3:H3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De Freitas Gava</dc:creator>
  <cp:lastModifiedBy>Marco Antonio De Freitas Gava</cp:lastModifiedBy>
  <dcterms:created xsi:type="dcterms:W3CDTF">2024-04-11T18:05:28Z</dcterms:created>
  <dcterms:modified xsi:type="dcterms:W3CDTF">2024-05-02T18:16:13Z</dcterms:modified>
</cp:coreProperties>
</file>