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-PC\Desktop\SMDE - Second Part - Pihan Carega\"/>
    </mc:Choice>
  </mc:AlternateContent>
  <xr:revisionPtr revIDLastSave="0" documentId="13_ncr:1_{90D4D5E0-2926-4DDD-94B2-D859D8EC2302}" xr6:coauthVersionLast="47" xr6:coauthVersionMax="47" xr10:uidLastSave="{00000000-0000-0000-0000-000000000000}"/>
  <bookViews>
    <workbookView xWindow="1044" yWindow="2772" windowWidth="17280" windowHeight="8964" activeTab="1" xr2:uid="{6E6FA792-0BA8-4F03-AD39-8F143A2548C0}"/>
  </bookViews>
  <sheets>
    <sheet name="Sheet2" sheetId="2" r:id="rId1"/>
    <sheet name="Sheet3" sheetId="3" r:id="rId2"/>
  </sheets>
  <definedNames>
    <definedName name="alpha">Sheet2!$M$3</definedName>
    <definedName name="beta">Sheet2!$M$2</definedName>
    <definedName name="D0">Sheet2!$J$6</definedName>
    <definedName name="E0">Sheet2!$J$3</definedName>
    <definedName name="gamma">Sheet2!$M$4</definedName>
    <definedName name="I0">Sheet2!$J$4</definedName>
    <definedName name="mu">Sheet2!$M$5</definedName>
    <definedName name="N">Sheet2!$M$6</definedName>
    <definedName name="R0">Sheet2!$J$5</definedName>
    <definedName name="S0">Sheet2!$J$2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4" i="2" l="1"/>
  <c r="S19" i="3"/>
  <c r="S31" i="3"/>
  <c r="S30" i="3"/>
  <c r="S18" i="3"/>
  <c r="D2" i="2"/>
  <c r="A4" i="2" l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N2" i="2"/>
  <c r="F2" i="2"/>
  <c r="F3" i="2" s="1"/>
  <c r="E2" i="2"/>
  <c r="C2" i="2"/>
  <c r="B2" i="2"/>
  <c r="B3" i="2" s="1"/>
  <c r="C3" i="2" l="1"/>
  <c r="D3" i="2"/>
  <c r="D4" i="2" s="1"/>
  <c r="E3" i="2"/>
  <c r="C4" i="2" l="1"/>
  <c r="D5" i="2" s="1"/>
  <c r="E4" i="2"/>
  <c r="E5" i="2" s="1"/>
  <c r="B4" i="2"/>
  <c r="C5" i="2" s="1"/>
  <c r="D6" i="2" l="1"/>
  <c r="B5" i="2"/>
  <c r="C6" i="2" s="1"/>
  <c r="E6" i="2" l="1"/>
  <c r="E7" i="2" s="1"/>
  <c r="B6" i="2"/>
  <c r="C7" i="2" s="1"/>
  <c r="D7" i="2"/>
  <c r="B7" i="2" l="1"/>
  <c r="C8" i="2" s="1"/>
  <c r="D8" i="2" l="1"/>
  <c r="D9" i="2" s="1"/>
  <c r="B8" i="2"/>
  <c r="E8" i="2"/>
  <c r="C9" i="2" l="1"/>
  <c r="D10" i="2" s="1"/>
  <c r="E9" i="2"/>
  <c r="E10" i="2" s="1"/>
  <c r="B9" i="2"/>
  <c r="B10" i="2" s="1"/>
  <c r="C10" i="2" l="1"/>
  <c r="C11" i="2" s="1"/>
  <c r="D11" i="2" l="1"/>
  <c r="D12" i="2" s="1"/>
  <c r="E11" i="2"/>
  <c r="B11" i="2"/>
  <c r="C12" i="2" l="1"/>
  <c r="D13" i="2" s="1"/>
  <c r="B12" i="2"/>
  <c r="E12" i="2"/>
  <c r="C13" i="2" l="1"/>
  <c r="D14" i="2" s="1"/>
  <c r="E13" i="2"/>
  <c r="B13" i="2"/>
  <c r="C14" i="2" s="1"/>
  <c r="E14" i="2" l="1"/>
  <c r="E15" i="2" s="1"/>
  <c r="B14" i="2"/>
  <c r="B15" i="2" s="1"/>
  <c r="D15" i="2"/>
  <c r="C15" i="2" l="1"/>
  <c r="C16" i="2" s="1"/>
  <c r="B16" i="2"/>
  <c r="D16" i="2" l="1"/>
  <c r="C17" i="2" s="1"/>
  <c r="E16" i="2"/>
  <c r="D17" i="2" l="1"/>
  <c r="E17" i="2"/>
  <c r="B17" i="2"/>
  <c r="B18" i="2" l="1"/>
  <c r="E18" i="2"/>
  <c r="D18" i="2"/>
  <c r="C18" i="2"/>
  <c r="B19" i="2" l="1"/>
  <c r="D19" i="2"/>
  <c r="C19" i="2"/>
  <c r="E19" i="2"/>
  <c r="B20" i="2" l="1"/>
  <c r="E20" i="2"/>
  <c r="C20" i="2"/>
  <c r="D20" i="2"/>
  <c r="B21" i="2" s="1"/>
  <c r="D21" i="2" l="1"/>
  <c r="B22" i="2" s="1"/>
  <c r="F4" i="2"/>
  <c r="E21" i="2"/>
  <c r="C21" i="2"/>
  <c r="E22" i="2" l="1"/>
  <c r="C22" i="2"/>
  <c r="F5" i="2"/>
  <c r="D22" i="2"/>
  <c r="B23" i="2" s="1"/>
  <c r="D23" i="2" l="1"/>
  <c r="B24" i="2" s="1"/>
  <c r="C23" i="2"/>
  <c r="E23" i="2"/>
  <c r="E24" i="2" l="1"/>
  <c r="C24" i="2"/>
  <c r="F6" i="2"/>
  <c r="F7" i="2" s="1"/>
  <c r="D24" i="2"/>
  <c r="B25" i="2" s="1"/>
  <c r="C25" i="2" l="1"/>
  <c r="F8" i="2"/>
  <c r="E25" i="2"/>
  <c r="D25" i="2"/>
  <c r="B26" i="2" s="1"/>
  <c r="E26" i="2" l="1"/>
  <c r="D26" i="2"/>
  <c r="B27" i="2" s="1"/>
  <c r="C26" i="2"/>
  <c r="F9" i="2"/>
  <c r="C27" i="2" l="1"/>
  <c r="D27" i="2"/>
  <c r="B28" i="2" s="1"/>
  <c r="E27" i="2"/>
  <c r="D28" i="2" l="1"/>
  <c r="B29" i="2" s="1"/>
  <c r="F10" i="2"/>
  <c r="F11" i="2" s="1"/>
  <c r="E28" i="2"/>
  <c r="C28" i="2"/>
  <c r="E29" i="2" l="1"/>
  <c r="C29" i="2"/>
  <c r="F12" i="2"/>
  <c r="D29" i="2"/>
  <c r="E30" i="2" l="1"/>
  <c r="B30" i="2"/>
  <c r="C30" i="2"/>
  <c r="D30" i="2"/>
  <c r="B31" i="2" l="1"/>
  <c r="F13" i="2"/>
  <c r="C31" i="2"/>
  <c r="D31" i="2"/>
  <c r="E31" i="2"/>
  <c r="D32" i="2" l="1"/>
  <c r="F14" i="2"/>
  <c r="B32" i="2"/>
  <c r="E32" i="2"/>
  <c r="C32" i="2"/>
  <c r="D33" i="2" l="1"/>
  <c r="E33" i="2"/>
  <c r="B33" i="2"/>
  <c r="F15" i="2"/>
  <c r="C33" i="2"/>
  <c r="D34" i="2" s="1"/>
  <c r="E34" i="2"/>
  <c r="F16" i="2"/>
  <c r="B34" i="2" l="1"/>
  <c r="F17" i="2"/>
  <c r="E35" i="2"/>
  <c r="B35" i="2"/>
  <c r="C34" i="2"/>
  <c r="C35" i="2" s="1"/>
  <c r="F18" i="2" l="1"/>
  <c r="D35" i="2"/>
  <c r="E36" i="2" s="1"/>
  <c r="B36" i="2" l="1"/>
  <c r="F19" i="2"/>
  <c r="D36" i="2"/>
  <c r="C36" i="2"/>
  <c r="C37" i="2" l="1"/>
  <c r="D37" i="2"/>
  <c r="E37" i="2"/>
  <c r="B37" i="2"/>
  <c r="D38" i="2" l="1"/>
  <c r="C38" i="2"/>
  <c r="D39" i="2" s="1"/>
  <c r="E38" i="2"/>
  <c r="B38" i="2"/>
  <c r="F20" i="2"/>
  <c r="E39" i="2" l="1"/>
  <c r="E40" i="2" s="1"/>
  <c r="B39" i="2"/>
  <c r="B40" i="2" s="1"/>
  <c r="C39" i="2"/>
  <c r="D40" i="2" s="1"/>
  <c r="F21" i="2"/>
  <c r="E41" i="2" l="1"/>
  <c r="C40" i="2"/>
  <c r="C41" i="2" s="1"/>
  <c r="F22" i="2"/>
  <c r="F23" i="2" s="1"/>
  <c r="B41" i="2"/>
  <c r="D41" i="2" l="1"/>
  <c r="B42" i="2" s="1"/>
  <c r="F24" i="2"/>
  <c r="E42" i="2" l="1"/>
  <c r="C42" i="2"/>
  <c r="D42" i="2"/>
  <c r="B43" i="2" s="1"/>
  <c r="F25" i="2"/>
  <c r="F26" i="2" l="1"/>
  <c r="C43" i="2"/>
  <c r="E43" i="2"/>
  <c r="D43" i="2"/>
  <c r="B44" i="2" s="1"/>
  <c r="E44" i="2"/>
  <c r="D44" i="2"/>
  <c r="B45" i="2" s="1"/>
  <c r="C44" i="2"/>
  <c r="D45" i="2" l="1"/>
  <c r="B46" i="2" s="1"/>
  <c r="C45" i="2"/>
  <c r="F27" i="2"/>
  <c r="F28" i="2" s="1"/>
  <c r="E45" i="2"/>
  <c r="E46" i="2" l="1"/>
  <c r="F29" i="2"/>
  <c r="C46" i="2"/>
  <c r="D46" i="2"/>
  <c r="B47" i="2" s="1"/>
  <c r="D47" i="2" l="1"/>
  <c r="B48" i="2" s="1"/>
  <c r="C47" i="2"/>
  <c r="E47" i="2"/>
  <c r="E48" i="2" l="1"/>
  <c r="C48" i="2"/>
  <c r="F30" i="2"/>
  <c r="D48" i="2"/>
  <c r="B49" i="2" s="1"/>
  <c r="E49" i="2" l="1"/>
  <c r="C49" i="2"/>
  <c r="F31" i="2"/>
  <c r="F32" i="2" s="1"/>
  <c r="D49" i="2"/>
  <c r="D50" i="2" l="1"/>
  <c r="B50" i="2"/>
  <c r="C50" i="2"/>
  <c r="E50" i="2"/>
  <c r="B51" i="2" l="1"/>
  <c r="E51" i="2"/>
  <c r="C51" i="2"/>
  <c r="D51" i="2"/>
  <c r="F33" i="2"/>
  <c r="F34" i="2" l="1"/>
  <c r="B52" i="2"/>
  <c r="D52" i="2"/>
  <c r="B53" i="2" s="1"/>
  <c r="C52" i="2"/>
  <c r="E52" i="2"/>
  <c r="E53" i="2" l="1"/>
  <c r="C53" i="2"/>
  <c r="D53" i="2"/>
  <c r="B54" i="2" s="1"/>
  <c r="F35" i="2"/>
  <c r="F36" i="2" s="1"/>
  <c r="E54" i="2" l="1"/>
  <c r="D54" i="2"/>
  <c r="B55" i="2" s="1"/>
  <c r="C54" i="2"/>
  <c r="C55" i="2" l="1"/>
  <c r="D55" i="2"/>
  <c r="B56" i="2" s="1"/>
  <c r="E55" i="2"/>
  <c r="F37" i="2"/>
  <c r="F38" i="2" s="1"/>
  <c r="E56" i="2" l="1"/>
  <c r="C56" i="2"/>
  <c r="D56" i="2"/>
  <c r="B57" i="2" s="1"/>
  <c r="C57" i="2" l="1"/>
  <c r="D57" i="2"/>
  <c r="D58" i="2" s="1"/>
  <c r="E57" i="2"/>
  <c r="F39" i="2"/>
  <c r="F40" i="2" s="1"/>
  <c r="E58" i="2" l="1"/>
  <c r="E59" i="2" s="1"/>
  <c r="B58" i="2"/>
  <c r="B59" i="2" s="1"/>
  <c r="C58" i="2"/>
  <c r="F41" i="2" l="1"/>
  <c r="C59" i="2"/>
  <c r="D59" i="2"/>
  <c r="F42" i="2"/>
  <c r="F43" i="2" s="1"/>
  <c r="F44" i="2" s="1"/>
  <c r="F45" i="2" s="1"/>
  <c r="F46" i="2" s="1"/>
  <c r="F47" i="2" s="1"/>
  <c r="F48" i="2" s="1"/>
  <c r="F49" i="2" s="1"/>
  <c r="F50" i="2" s="1"/>
  <c r="F51" i="2" s="1"/>
  <c r="F52" i="2" s="1"/>
  <c r="F53" i="2" s="1"/>
  <c r="F54" i="2" s="1"/>
  <c r="F55" i="2" s="1"/>
  <c r="F56" i="2" s="1"/>
  <c r="F57" i="2" s="1"/>
  <c r="F58" i="2" s="1"/>
  <c r="F59" i="2" s="1"/>
  <c r="F60" i="2" s="1"/>
</calcChain>
</file>

<file path=xl/sharedStrings.xml><?xml version="1.0" encoding="utf-8"?>
<sst xmlns="http://schemas.openxmlformats.org/spreadsheetml/2006/main" count="191" uniqueCount="53">
  <si>
    <t>beta</t>
  </si>
  <si>
    <t>alpha</t>
  </si>
  <si>
    <t>gamma</t>
  </si>
  <si>
    <t>mu</t>
  </si>
  <si>
    <t>N</t>
  </si>
  <si>
    <t>Constant</t>
  </si>
  <si>
    <t>Value</t>
  </si>
  <si>
    <t>S0</t>
  </si>
  <si>
    <t>E0</t>
  </si>
  <si>
    <t>I0</t>
  </si>
  <si>
    <t>D0</t>
  </si>
  <si>
    <t>Days</t>
  </si>
  <si>
    <t>Susceptible S</t>
  </si>
  <si>
    <t>Exposed E</t>
  </si>
  <si>
    <t>Infected I</t>
  </si>
  <si>
    <t>Recovered R</t>
  </si>
  <si>
    <t>Died D</t>
  </si>
  <si>
    <t>R0</t>
  </si>
  <si>
    <t>Initial states</t>
  </si>
  <si>
    <t>SEIRD</t>
  </si>
  <si>
    <t>transmission rate</t>
  </si>
  <si>
    <t xml:space="preserve">fatality rate </t>
  </si>
  <si>
    <t>nb pers in catalogne</t>
  </si>
  <si>
    <t>latency  rate</t>
  </si>
  <si>
    <t xml:space="preserve">recovery rate </t>
  </si>
  <si>
    <t>C</t>
  </si>
  <si>
    <t>R</t>
  </si>
  <si>
    <t>RS1</t>
  </si>
  <si>
    <t>RS2</t>
  </si>
  <si>
    <t>-</t>
  </si>
  <si>
    <t>+</t>
  </si>
  <si>
    <t>Effects</t>
  </si>
  <si>
    <t>beta*C</t>
  </si>
  <si>
    <t>beta*R</t>
  </si>
  <si>
    <t>C*R</t>
  </si>
  <si>
    <t>beta*C*R</t>
  </si>
  <si>
    <t>mean</t>
  </si>
  <si>
    <t>beta (Transmission rate)</t>
  </si>
  <si>
    <t>Factors / Levels</t>
  </si>
  <si>
    <t xml:space="preserve">RS1 (Result 1): the maximum number of infected cases per day </t>
  </si>
  <si>
    <t xml:space="preserve">RS2 (Result 2): the maximum number of persons with 2nd effects </t>
  </si>
  <si>
    <t>1st model: with Python</t>
  </si>
  <si>
    <t>2nd model: with InsightMaker</t>
  </si>
  <si>
    <t>NO: 0,85</t>
  </si>
  <si>
    <t>YES: 0,08</t>
  </si>
  <si>
    <t>The max is with 1:</t>
  </si>
  <si>
    <t>The min is with 8</t>
  </si>
  <si>
    <t>158132.25</t>
  </si>
  <si>
    <t>271920.25</t>
  </si>
  <si>
    <t>l</t>
  </si>
  <si>
    <t>c</t>
  </si>
  <si>
    <t>l (Recommandation: 2nd effect rate)</t>
  </si>
  <si>
    <t>c (Percent of contained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</si>
</sst>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14">
    <xf numFmtId="0" fontId="0" fillId="0" borderId="0" xfId="0"/>
    <xf numFmtId="0" fontId="1" fillId="2" borderId="0" xfId="1"/>
    <xf numFmtId="0" fontId="0" fillId="2" borderId="0" xfId="1" applyFont="1"/>
    <xf numFmtId="0" fontId="5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0" borderId="0" xfId="0" applyAlignment="1">
      <alignment vertical="top" wrapText="1"/>
    </xf>
    <xf numFmtId="0" fontId="2" fillId="3" borderId="0" xfId="2" applyAlignment="1">
      <alignment horizontal="center" vertical="center"/>
    </xf>
    <xf numFmtId="3" fontId="0" fillId="8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4" borderId="0" xfId="3" applyAlignment="1">
      <alignment horizontal="center" vertical="top" wrapText="1"/>
    </xf>
    <xf numFmtId="0" fontId="1" fillId="6" borderId="0" xfId="5" applyAlignment="1">
      <alignment horizontal="center" wrapText="1"/>
    </xf>
    <xf numFmtId="0" fontId="1" fillId="5" borderId="0" xfId="4" applyAlignment="1">
      <alignment horizontal="center" wrapText="1"/>
    </xf>
    <xf numFmtId="0" fontId="0" fillId="0" borderId="2" xfId="0" applyBorder="1" applyAlignment="1">
      <alignment horizontal="center"/>
    </xf>
  </cellXfs>
  <cellStyles count="6">
    <cellStyle name="40% - Colore 1" xfId="1" builtinId="31"/>
    <cellStyle name="40% - Colore 5" xfId="4" builtinId="47"/>
    <cellStyle name="60% - Colore 5" xfId="5" builtinId="48"/>
    <cellStyle name="Neutrale" xfId="3" builtinId="28"/>
    <cellStyle name="Normale" xfId="0" builtinId="0"/>
    <cellStyle name="Valore valido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Sheet2!$B$1</c:f>
              <c:strCache>
                <c:ptCount val="1"/>
                <c:pt idx="0">
                  <c:v>Susceptible 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Sheet2!$A:$A</c15:sqref>
                  </c15:fullRef>
                </c:ext>
              </c:extLst>
              <c:f>Sheet2!$A$2:$A$1048576</c:f>
              <c:strCache>
                <c:ptCount val="5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Sheet2!$B$2:$B$53</c15:sqref>
                  </c15:fullRef>
                </c:ext>
              </c:extLst>
              <c:f>Sheet2!$B$3:$B$53</c:f>
              <c:numCache>
                <c:formatCode>General</c:formatCode>
                <c:ptCount val="51"/>
                <c:pt idx="0">
                  <c:v>7999999.1638189694</c:v>
                </c:pt>
                <c:pt idx="1">
                  <c:v>7999998.4353933027</c:v>
                </c:pt>
                <c:pt idx="2">
                  <c:v>7999994.3048440851</c:v>
                </c:pt>
                <c:pt idx="3">
                  <c:v>7999990.7065839954</c:v>
                </c:pt>
                <c:pt idx="4">
                  <c:v>7999970.302604178</c:v>
                </c:pt>
                <c:pt idx="5">
                  <c:v>7999952.5280485367</c:v>
                </c:pt>
                <c:pt idx="6">
                  <c:v>7999851.737464671</c:v>
                </c:pt>
                <c:pt idx="7">
                  <c:v>7999763.9364643171</c:v>
                </c:pt>
                <c:pt idx="8">
                  <c:v>7999266.0674284063</c:v>
                </c:pt>
                <c:pt idx="9">
                  <c:v>7998832.3837655969</c:v>
                </c:pt>
                <c:pt idx="10">
                  <c:v>7996373.3682428896</c:v>
                </c:pt>
                <c:pt idx="11">
                  <c:v>7994231.8947019493</c:v>
                </c:pt>
                <c:pt idx="12">
                  <c:v>7982093.3858422879</c:v>
                </c:pt>
                <c:pt idx="13">
                  <c:v>7971535.1738724532</c:v>
                </c:pt>
                <c:pt idx="14">
                  <c:v>7911780.3415978141</c:v>
                </c:pt>
                <c:pt idx="15">
                  <c:v>7860116.0759299528</c:v>
                </c:pt>
                <c:pt idx="16">
                  <c:v>7569942.5722766463</c:v>
                </c:pt>
                <c:pt idx="17">
                  <c:v>7326494.4924318874</c:v>
                </c:pt>
                <c:pt idx="18">
                  <c:v>6010187.1078505553</c:v>
                </c:pt>
                <c:pt idx="19">
                  <c:v>5069524.1172183342</c:v>
                </c:pt>
                <c:pt idx="20">
                  <c:v>890908.16174921812</c:v>
                </c:pt>
                <c:pt idx="21">
                  <c:v>251198.10674521071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292-4FFC-A1EE-69AFF0817EDB}"/>
            </c:ext>
          </c:extLst>
        </c:ser>
        <c:ser>
          <c:idx val="2"/>
          <c:order val="2"/>
          <c:tx>
            <c:strRef>
              <c:f>Sheet2!$C$1</c:f>
              <c:strCache>
                <c:ptCount val="1"/>
                <c:pt idx="0">
                  <c:v>Exposed 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Sheet2!$A:$A</c15:sqref>
                  </c15:fullRef>
                </c:ext>
              </c:extLst>
              <c:f>Sheet2!$A$2:$A$1048576</c:f>
              <c:strCache>
                <c:ptCount val="5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Sheet2!$C$2:$C$53</c15:sqref>
                  </c15:fullRef>
                </c:ext>
              </c:extLst>
              <c:f>Sheet2!$C$3:$C$53</c:f>
              <c:numCache>
                <c:formatCode>General</c:formatCode>
                <c:ptCount val="51"/>
                <c:pt idx="0">
                  <c:v>0.83618103058005488</c:v>
                </c:pt>
                <c:pt idx="1">
                  <c:v>0</c:v>
                </c:pt>
                <c:pt idx="2">
                  <c:v>4.1305492180123657</c:v>
                </c:pt>
                <c:pt idx="3">
                  <c:v>0</c:v>
                </c:pt>
                <c:pt idx="4">
                  <c:v>20.403979817775507</c:v>
                </c:pt>
                <c:pt idx="5">
                  <c:v>0</c:v>
                </c:pt>
                <c:pt idx="6">
                  <c:v>100.79058386553042</c:v>
                </c:pt>
                <c:pt idx="7">
                  <c:v>0</c:v>
                </c:pt>
                <c:pt idx="8">
                  <c:v>497.86903591080619</c:v>
                </c:pt>
                <c:pt idx="9">
                  <c:v>0</c:v>
                </c:pt>
                <c:pt idx="10">
                  <c:v>2459.0155227069781</c:v>
                </c:pt>
                <c:pt idx="11">
                  <c:v>0</c:v>
                </c:pt>
                <c:pt idx="12">
                  <c:v>12138.508859660946</c:v>
                </c:pt>
                <c:pt idx="13">
                  <c:v>0</c:v>
                </c:pt>
                <c:pt idx="14">
                  <c:v>59754.832274639273</c:v>
                </c:pt>
                <c:pt idx="15">
                  <c:v>0</c:v>
                </c:pt>
                <c:pt idx="16">
                  <c:v>290173.50365330692</c:v>
                </c:pt>
                <c:pt idx="17">
                  <c:v>0</c:v>
                </c:pt>
                <c:pt idx="18">
                  <c:v>1316307.3845813326</c:v>
                </c:pt>
                <c:pt idx="19">
                  <c:v>0</c:v>
                </c:pt>
                <c:pt idx="20">
                  <c:v>4178615.9554691161</c:v>
                </c:pt>
                <c:pt idx="21">
                  <c:v>0</c:v>
                </c:pt>
                <c:pt idx="22">
                  <c:v>705693.6046805745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292-4FFC-A1EE-69AFF0817EDB}"/>
            </c:ext>
          </c:extLst>
        </c:ser>
        <c:ser>
          <c:idx val="3"/>
          <c:order val="3"/>
          <c:tx>
            <c:strRef>
              <c:f>Sheet2!$D$1</c:f>
              <c:strCache>
                <c:ptCount val="1"/>
                <c:pt idx="0">
                  <c:v>Infected I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Sheet2!$A:$A</c15:sqref>
                  </c15:fullRef>
                </c:ext>
              </c:extLst>
              <c:f>Sheet2!$A$2:$A$1048576</c:f>
              <c:strCache>
                <c:ptCount val="5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Sheet2!$D$2:$D$53</c15:sqref>
                  </c15:fullRef>
                </c:ext>
              </c:extLst>
              <c:f>Sheet2!$D$3:$D$53</c:f>
              <c:numCache>
                <c:formatCode>General</c:formatCode>
                <c:ptCount val="51"/>
                <c:pt idx="0">
                  <c:v>0.87113402061855671</c:v>
                </c:pt>
                <c:pt idx="1">
                  <c:v>4.9397796347793275</c:v>
                </c:pt>
                <c:pt idx="2">
                  <c:v>4.3032100942149807</c:v>
                </c:pt>
                <c:pt idx="3">
                  <c:v>24.401418801001682</c:v>
                </c:pt>
                <c:pt idx="4">
                  <c:v>21.256906068913835</c:v>
                </c:pt>
                <c:pt idx="5">
                  <c:v>120.53751313860144</c:v>
                </c:pt>
                <c:pt idx="6">
                  <c:v>105.00432845579198</c:v>
                </c:pt>
                <c:pt idx="7">
                  <c:v>595.4257621576977</c:v>
                </c:pt>
                <c:pt idx="8">
                  <c:v>518.69563816830362</c:v>
                </c:pt>
                <c:pt idx="9">
                  <c:v>2941.1985963088932</c:v>
                </c:pt>
                <c:pt idx="10">
                  <c:v>2562.1781586402212</c:v>
                </c:pt>
                <c:pt idx="11">
                  <c:v>14527.078174412196</c:v>
                </c:pt>
                <c:pt idx="12">
                  <c:v>12655.032017915779</c:v>
                </c:pt>
                <c:pt idx="13">
                  <c:v>71716.773221128271</c:v>
                </c:pt>
                <c:pt idx="14">
                  <c:v>62474.921001910712</c:v>
                </c:pt>
                <c:pt idx="15">
                  <c:v>353198.1904934175</c:v>
                </c:pt>
                <c:pt idx="16">
                  <c:v>307682.95975972968</c:v>
                </c:pt>
                <c:pt idx="17">
                  <c:v>1718900.6120778455</c:v>
                </c:pt>
                <c:pt idx="18">
                  <c:v>1497392.8012430714</c:v>
                </c:pt>
                <c:pt idx="19">
                  <c:v>7885966.7342988234</c:v>
                </c:pt>
                <c:pt idx="20">
                  <c:v>6869733.9077139236</c:v>
                </c:pt>
                <c:pt idx="21">
                  <c:v>26877538.696952038</c:v>
                </c:pt>
                <c:pt idx="22">
                  <c:v>23413938.349406671</c:v>
                </c:pt>
                <c:pt idx="23">
                  <c:v>23925146.276236519</c:v>
                </c:pt>
                <c:pt idx="24">
                  <c:v>20842008.869505011</c:v>
                </c:pt>
                <c:pt idx="25">
                  <c:v>18156182.98425952</c:v>
                </c:pt>
                <c:pt idx="26">
                  <c:v>15816468.68216422</c:v>
                </c:pt>
                <c:pt idx="27">
                  <c:v>13778263.955081202</c:v>
                </c:pt>
                <c:pt idx="28">
                  <c:v>12002714.476333624</c:v>
                </c:pt>
                <c:pt idx="29">
                  <c:v>10455972.920105064</c:v>
                </c:pt>
                <c:pt idx="30">
                  <c:v>9108553.729369875</c:v>
                </c:pt>
                <c:pt idx="31">
                  <c:v>7934771.032286128</c:v>
                </c:pt>
                <c:pt idx="32">
                  <c:v>6912248.9920430705</c:v>
                </c:pt>
                <c:pt idx="33">
                  <c:v>6021495.255955046</c:v>
                </c:pt>
                <c:pt idx="34">
                  <c:v>5245529.3724556845</c:v>
                </c:pt>
                <c:pt idx="35">
                  <c:v>4569559.0925000552</c:v>
                </c:pt>
                <c:pt idx="36">
                  <c:v>3980698.3847036562</c:v>
                </c:pt>
                <c:pt idx="37">
                  <c:v>3467721.7887366903</c:v>
                </c:pt>
                <c:pt idx="38">
                  <c:v>3020850.4242087663</c:v>
                </c:pt>
                <c:pt idx="39">
                  <c:v>2631565.5757282553</c:v>
                </c:pt>
                <c:pt idx="40">
                  <c:v>2292446.3005055422</c:v>
                </c:pt>
                <c:pt idx="41">
                  <c:v>1997027.9628115289</c:v>
                </c:pt>
                <c:pt idx="42">
                  <c:v>1739678.9985316927</c:v>
                </c:pt>
                <c:pt idx="43">
                  <c:v>1515493.5605765777</c:v>
                </c:pt>
                <c:pt idx="44">
                  <c:v>1320197.9986466062</c:v>
                </c:pt>
                <c:pt idx="45">
                  <c:v>1150069.3905735901</c:v>
                </c:pt>
                <c:pt idx="46">
                  <c:v>1001864.5722007047</c:v>
                </c:pt>
                <c:pt idx="47">
                  <c:v>872758.31289649021</c:v>
                </c:pt>
                <c:pt idx="48">
                  <c:v>760289.45814178791</c:v>
                </c:pt>
                <c:pt idx="49">
                  <c:v>662314.0125049596</c:v>
                </c:pt>
                <c:pt idx="50">
                  <c:v>576964.26862545451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292-4FFC-A1EE-69AFF0817EDB}"/>
            </c:ext>
          </c:extLst>
        </c:ser>
        <c:ser>
          <c:idx val="4"/>
          <c:order val="4"/>
          <c:tx>
            <c:strRef>
              <c:f>Sheet2!$E$1</c:f>
              <c:strCache>
                <c:ptCount val="1"/>
                <c:pt idx="0">
                  <c:v>Recovered 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Sheet2!$A:$A</c15:sqref>
                  </c15:fullRef>
                </c:ext>
              </c:extLst>
              <c:f>Sheet2!$A$2:$A$1048576</c:f>
              <c:strCache>
                <c:ptCount val="5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Sheet2!$E$2:$E$53</c15:sqref>
                  </c15:fullRef>
                </c:ext>
              </c:extLst>
              <c:f>Sheet2!$E$3:$E$53</c:f>
              <c:numCache>
                <c:formatCode>General</c:formatCode>
                <c:ptCount val="51"/>
                <c:pt idx="0">
                  <c:v>0.12757731958762888</c:v>
                </c:pt>
                <c:pt idx="1">
                  <c:v>0.23871426293973858</c:v>
                </c:pt>
                <c:pt idx="2">
                  <c:v>0.86891810809844161</c:v>
                </c:pt>
                <c:pt idx="3">
                  <c:v>1.4179101175408166</c:v>
                </c:pt>
                <c:pt idx="4">
                  <c:v>4.5309777223077843</c:v>
                </c:pt>
                <c:pt idx="5">
                  <c:v>7.2428768213058126</c:v>
                </c:pt>
                <c:pt idx="6">
                  <c:v>22.620729657287185</c:v>
                </c:pt>
                <c:pt idx="7">
                  <c:v>36.016900426776111</c:v>
                </c:pt>
                <c:pt idx="8">
                  <c:v>111.97972317627622</c:v>
                </c:pt>
                <c:pt idx="9">
                  <c:v>178.15352237558301</c:v>
                </c:pt>
                <c:pt idx="10">
                  <c:v>553.38375566756815</c:v>
                </c:pt>
                <c:pt idx="11">
                  <c:v>880.25957745285416</c:v>
                </c:pt>
                <c:pt idx="12">
                  <c:v>2733.5852723843072</c:v>
                </c:pt>
                <c:pt idx="13">
                  <c:v>4348.0803365256252</c:v>
                </c:pt>
                <c:pt idx="14">
                  <c:v>13497.514033551011</c:v>
                </c:pt>
                <c:pt idx="15">
                  <c:v>21467.896996423642</c:v>
                </c:pt>
                <c:pt idx="16">
                  <c:v>66527.975422774587</c:v>
                </c:pt>
                <c:pt idx="17">
                  <c:v>105781.34271170918</c:v>
                </c:pt>
                <c:pt idx="18">
                  <c:v>325074.07543813536</c:v>
                </c:pt>
                <c:pt idx="19">
                  <c:v>516107.43539053755</c:v>
                </c:pt>
                <c:pt idx="20">
                  <c:v>1522177.9337095886</c:v>
                </c:pt>
                <c:pt idx="21">
                  <c:v>2398600.1719359783</c:v>
                </c:pt>
                <c:pt idx="22">
                  <c:v>5827564.5160058904</c:v>
                </c:pt>
                <c:pt idx="23">
                  <c:v>8814652.0116131846</c:v>
                </c:pt>
                <c:pt idx="24">
                  <c:v>11866958.044277381</c:v>
                </c:pt>
                <c:pt idx="25">
                  <c:v>14525925.670670418</c:v>
                </c:pt>
                <c:pt idx="26">
                  <c:v>16842242.829744764</c:v>
                </c:pt>
                <c:pt idx="27">
                  <c:v>18860065.509556953</c:v>
                </c:pt>
                <c:pt idx="28">
                  <c:v>20617859.493517056</c:v>
                </c:pt>
                <c:pt idx="29">
                  <c:v>22149133.634183332</c:v>
                </c:pt>
                <c:pt idx="30">
                  <c:v>23483078.63301117</c:v>
                </c:pt>
                <c:pt idx="31">
                  <c:v>24645123.503124081</c:v>
                </c:pt>
                <c:pt idx="32">
                  <c:v>25657420.322964709</c:v>
                </c:pt>
                <c:pt idx="33">
                  <c:v>26539266.521691855</c:v>
                </c:pt>
                <c:pt idx="34">
                  <c:v>27307472.746356223</c:v>
                </c:pt>
                <c:pt idx="35">
                  <c:v>27976683.323512297</c:v>
                </c:pt>
                <c:pt idx="36">
                  <c:v>28559655.424230732</c:v>
                </c:pt>
                <c:pt idx="37">
                  <c:v>29067502.254238028</c:v>
                </c:pt>
                <c:pt idx="38">
                  <c:v>29509904.905120675</c:v>
                </c:pt>
                <c:pt idx="39">
                  <c:v>29895296.905116379</c:v>
                </c:pt>
                <c:pt idx="40">
                  <c:v>30231024.987586867</c:v>
                </c:pt>
                <c:pt idx="41">
                  <c:v>30523489.141903941</c:v>
                </c:pt>
                <c:pt idx="42">
                  <c:v>30778264.61654098</c:v>
                </c:pt>
                <c:pt idx="43">
                  <c:v>31000208.200116545</c:v>
                </c:pt>
                <c:pt idx="44">
                  <c:v>31193550.806427218</c:v>
                </c:pt>
                <c:pt idx="45">
                  <c:v>31361978.128419504</c:v>
                </c:pt>
                <c:pt idx="46">
                  <c:v>31508700.898608658</c:v>
                </c:pt>
                <c:pt idx="47">
                  <c:v>31636516.09531983</c:v>
                </c:pt>
                <c:pt idx="48">
                  <c:v>31747860.261526987</c:v>
                </c:pt>
                <c:pt idx="49">
                  <c:v>31844855.952707447</c:v>
                </c:pt>
                <c:pt idx="50">
                  <c:v>31929352.199148156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292-4FFC-A1EE-69AFF0817EDB}"/>
            </c:ext>
          </c:extLst>
        </c:ser>
        <c:ser>
          <c:idx val="5"/>
          <c:order val="5"/>
          <c:tx>
            <c:strRef>
              <c:f>Sheet2!$F$1</c:f>
              <c:strCache>
                <c:ptCount val="1"/>
                <c:pt idx="0">
                  <c:v>Died 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Sheet2!$A:$A</c15:sqref>
                  </c15:fullRef>
                </c:ext>
              </c:extLst>
              <c:f>Sheet2!$A$2:$A$1048576</c:f>
              <c:strCache>
                <c:ptCount val="5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Sheet2!$F$2:$F$53</c15:sqref>
                  </c15:fullRef>
                </c:ext>
              </c:extLst>
              <c:f>Sheet2!$F$3:$F$53</c:f>
              <c:numCache>
                <c:formatCode>General</c:formatCode>
                <c:ptCount val="51"/>
                <c:pt idx="0">
                  <c:v>1.2886597938144332E-3</c:v>
                </c:pt>
                <c:pt idx="1">
                  <c:v>7999999.1638189694</c:v>
                </c:pt>
                <c:pt idx="2">
                  <c:v>7999999.1701846644</c:v>
                </c:pt>
                <c:pt idx="3">
                  <c:v>7999999.1757300384</c:v>
                </c:pt>
                <c:pt idx="4">
                  <c:v>7999999.2071751654</c:v>
                </c:pt>
                <c:pt idx="5">
                  <c:v>7999999.2345680855</c:v>
                </c:pt>
                <c:pt idx="6">
                  <c:v>7999999.3898999328</c:v>
                </c:pt>
                <c:pt idx="7">
                  <c:v>7999999.5252147894</c:v>
                </c:pt>
                <c:pt idx="8">
                  <c:v>8000000.2925160294</c:v>
                </c:pt>
                <c:pt idx="9">
                  <c:v>8000000.9609382432</c:v>
                </c:pt>
                <c:pt idx="10">
                  <c:v>8000004.7511426201</c:v>
                </c:pt>
                <c:pt idx="11">
                  <c:v>8000008.0529185981</c:v>
                </c:pt>
                <c:pt idx="12">
                  <c:v>8000026.7733801631</c:v>
                </c:pt>
                <c:pt idx="13">
                  <c:v>8000043.081411114</c:v>
                </c:pt>
                <c:pt idx="14">
                  <c:v>8000135.4999333061</c:v>
                </c:pt>
                <c:pt idx="15">
                  <c:v>8000216.0088521233</c:v>
                </c:pt>
                <c:pt idx="16">
                  <c:v>8000671.1611594604</c:v>
                </c:pt>
                <c:pt idx="17">
                  <c:v>8001067.6598189445</c:v>
                </c:pt>
                <c:pt idx="18">
                  <c:v>8003282.7379272925</c:v>
                </c:pt>
                <c:pt idx="19">
                  <c:v>8005212.3678258015</c:v>
                </c:pt>
                <c:pt idx="20">
                  <c:v>8015374.6960916501</c:v>
                </c:pt>
                <c:pt idx="21">
                  <c:v>8024227.4459727248</c:v>
                </c:pt>
                <c:pt idx="22">
                  <c:v>8058863.4494481785</c:v>
                </c:pt>
                <c:pt idx="23">
                  <c:v>8089036.0504139084</c:v>
                </c:pt>
                <c:pt idx="24">
                  <c:v>8119867.4244812233</c:v>
                </c:pt>
                <c:pt idx="25">
                  <c:v>8146725.6833336782</c:v>
                </c:pt>
                <c:pt idx="26">
                  <c:v>8170122.8263546312</c:v>
                </c:pt>
                <c:pt idx="27">
                  <c:v>8190504.873625461</c:v>
                </c:pt>
                <c:pt idx="28">
                  <c:v>8208260.368412937</c:v>
                </c:pt>
                <c:pt idx="29">
                  <c:v>8223727.7839752231</c:v>
                </c:pt>
                <c:pt idx="30">
                  <c:v>8237201.9758825749</c:v>
                </c:pt>
                <c:pt idx="31">
                  <c:v>8248939.802853412</c:v>
                </c:pt>
                <c:pt idx="32">
                  <c:v>8259165.0232558427</c:v>
                </c:pt>
                <c:pt idx="33">
                  <c:v>8268072.5606167233</c:v>
                </c:pt>
                <c:pt idx="34">
                  <c:v>8275832.2194517171</c:v>
                </c:pt>
                <c:pt idx="35">
                  <c:v>8282591.9222512729</c:v>
                </c:pt>
                <c:pt idx="36">
                  <c:v>8288480.5293292366</c:v>
                </c:pt>
                <c:pt idx="37">
                  <c:v>8293610.2952889064</c:v>
                </c:pt>
                <c:pt idx="38">
                  <c:v>8298079.0089341858</c:v>
                </c:pt>
                <c:pt idx="39">
                  <c:v>8301971.8574189907</c:v>
                </c:pt>
                <c:pt idx="40">
                  <c:v>8305363.0501712179</c:v>
                </c:pt>
                <c:pt idx="41">
                  <c:v>8308317.2335481578</c:v>
                </c:pt>
                <c:pt idx="42">
                  <c:v>8310890.7231909558</c:v>
                </c:pt>
                <c:pt idx="43">
                  <c:v>8313132.5775705073</c:v>
                </c:pt>
                <c:pt idx="44">
                  <c:v>8315085.5331898071</c:v>
                </c:pt>
                <c:pt idx="45">
                  <c:v>8316786.8192705372</c:v>
                </c:pt>
                <c:pt idx="46">
                  <c:v>8318268.8674542662</c:v>
                </c:pt>
                <c:pt idx="47">
                  <c:v>8319559.9300473081</c:v>
                </c:pt>
                <c:pt idx="48">
                  <c:v>8320684.6185948551</c:v>
                </c:pt>
                <c:pt idx="49">
                  <c:v>8321664.3730512233</c:v>
                </c:pt>
                <c:pt idx="50">
                  <c:v>8322517.8704900183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292-4FFC-A1EE-69AFF0817E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6880832"/>
        <c:axId val="47687558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Sheet2!$A$1</c15:sqref>
                        </c15:formulaRef>
                      </c:ext>
                    </c:extLst>
                    <c:strCache>
                      <c:ptCount val="1"/>
                      <c:pt idx="0">
                        <c:v>Days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ullRef>
                          <c15:sqref>Sheet2!$A:$A</c15:sqref>
                        </c15:fullRef>
                        <c15:formulaRef>
                          <c15:sqref>Sheet2!$A$2:$A$1048576</c15:sqref>
                        </c15:formulaRef>
                      </c:ext>
                    </c:extLst>
                    <c:strCache>
                      <c:ptCount val="58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Sheet2!$A$2:$A$53</c15:sqref>
                        </c15:fullRef>
                        <c15:formulaRef>
                          <c15:sqref>Sheet2!$A$3:$A$53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B292-4FFC-A1EE-69AFF0817EDB}"/>
                  </c:ext>
                </c:extLst>
              </c15:ser>
            </c15:filteredLineSeries>
          </c:ext>
        </c:extLst>
      </c:lineChart>
      <c:catAx>
        <c:axId val="476880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76875584"/>
        <c:crosses val="autoZero"/>
        <c:auto val="1"/>
        <c:lblAlgn val="ctr"/>
        <c:lblOffset val="100"/>
        <c:noMultiLvlLbl val="0"/>
      </c:catAx>
      <c:valAx>
        <c:axId val="476875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76880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209550</xdr:colOff>
      <xdr:row>8</xdr:row>
      <xdr:rowOff>123825</xdr:rowOff>
    </xdr:from>
    <xdr:to>
      <xdr:col>16</xdr:col>
      <xdr:colOff>142875</xdr:colOff>
      <xdr:row>35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22F4F4-BB33-A50B-6714-7FD669A8FF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2D4553-2EF7-43F3-911C-CBC90010C833}" name="Table1" displayName="Table1" ref="I1:J6" totalsRowShown="0">
  <autoFilter ref="I1:J6" xr:uid="{BF2D4553-2EF7-43F3-911C-CBC90010C833}"/>
  <tableColumns count="2">
    <tableColumn id="1" xr3:uid="{EB74DE59-8A7C-4B6B-AAF0-307EF017F3CD}" name="SEIRD"/>
    <tableColumn id="2" xr3:uid="{4DC63986-7852-40C7-9211-2CBEF0E84408}" name="Initial states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BD929-246F-4A46-B713-B4228E71EE94}">
  <dimension ref="A1:N60"/>
  <sheetViews>
    <sheetView topLeftCell="A40" workbookViewId="0">
      <selection activeCell="O6" sqref="O6"/>
    </sheetView>
  </sheetViews>
  <sheetFormatPr defaultRowHeight="14.4" x14ac:dyDescent="0.3"/>
  <cols>
    <col min="2" max="2" width="13.6640625" customWidth="1"/>
    <col min="3" max="3" width="14.44140625" customWidth="1"/>
    <col min="4" max="4" width="12.109375" customWidth="1"/>
    <col min="5" max="5" width="13.88671875" customWidth="1"/>
    <col min="9" max="9" width="12.5546875" customWidth="1"/>
    <col min="10" max="10" width="14" customWidth="1"/>
    <col min="11" max="11" width="18" customWidth="1"/>
    <col min="12" max="12" width="11" customWidth="1"/>
  </cols>
  <sheetData>
    <row r="1" spans="1:14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I1" t="s">
        <v>19</v>
      </c>
      <c r="J1" t="s">
        <v>18</v>
      </c>
      <c r="L1" s="1" t="s">
        <v>5</v>
      </c>
      <c r="M1" s="1" t="s">
        <v>6</v>
      </c>
    </row>
    <row r="2" spans="1:14" x14ac:dyDescent="0.3">
      <c r="A2">
        <v>0</v>
      </c>
      <c r="B2">
        <f>S0</f>
        <v>8000000</v>
      </c>
      <c r="C2">
        <f>E0</f>
        <v>0</v>
      </c>
      <c r="D2">
        <f>I0</f>
        <v>1</v>
      </c>
      <c r="E2">
        <f>R0</f>
        <v>0</v>
      </c>
      <c r="F2">
        <f>D0</f>
        <v>0</v>
      </c>
      <c r="I2" t="s">
        <v>7</v>
      </c>
      <c r="J2">
        <v>8000000</v>
      </c>
      <c r="K2" t="s">
        <v>20</v>
      </c>
      <c r="L2" s="1" t="s">
        <v>0</v>
      </c>
      <c r="M2" s="1">
        <v>0.8</v>
      </c>
      <c r="N2">
        <f>15*0.42</f>
        <v>6.3</v>
      </c>
    </row>
    <row r="3" spans="1:14" x14ac:dyDescent="0.3">
      <c r="A3">
        <v>1</v>
      </c>
      <c r="B3">
        <f>IF(B2-((beta*B2*D2)/N)&gt;=0,B2-((beta*B2*D2)/N),0)</f>
        <v>7999999.1638189694</v>
      </c>
      <c r="C3">
        <f>C2+((beta*B2*D2)/N)-alpha*C2</f>
        <v>0.83618103058005488</v>
      </c>
      <c r="D3">
        <f>IF(D2+alpha*C2-gamma*D2&gt;=0,D2+alpha*C2-gamma*D2,0)</f>
        <v>0.87113402061855671</v>
      </c>
      <c r="E3">
        <f t="shared" ref="E3:E34" si="0">IF(E2+gamma*(1-mu)*D2&gt;=0,E2+gamma*(1-mu)*D2,0)</f>
        <v>0.12757731958762888</v>
      </c>
      <c r="F3">
        <f>IF(F2+gamma*mu*D2&gt;=0,F2+gamma*mu*D2,0)</f>
        <v>1.2886597938144332E-3</v>
      </c>
      <c r="I3" t="s">
        <v>8</v>
      </c>
      <c r="J3">
        <v>0</v>
      </c>
      <c r="K3" t="s">
        <v>23</v>
      </c>
      <c r="L3" s="1" t="s">
        <v>1</v>
      </c>
      <c r="M3" s="1">
        <v>5</v>
      </c>
    </row>
    <row r="4" spans="1:14" x14ac:dyDescent="0.3">
      <c r="A4">
        <f t="shared" ref="A4:A59" si="1">A3+1</f>
        <v>2</v>
      </c>
      <c r="B4">
        <f t="shared" ref="B4:B59" si="2">IF(B3-((beta*B3*D3)/N)&gt;=0,B3-((beta*B3*D3)/N),0)</f>
        <v>7999998.4353933027</v>
      </c>
      <c r="C4">
        <f t="shared" ref="C4:C34" si="3">IF(C3+((beta*B3*D3)/N)-alpha*C3&gt;=0,C3+((beta*B3*D3)/N)-alpha*C3,0)</f>
        <v>0</v>
      </c>
      <c r="D4">
        <f t="shared" ref="D4:D34" si="4">IF(D3+alpha*C3-gamma*D3&gt;=0,D3+alpha*C3-gamma*D3,0)</f>
        <v>4.9397796347793275</v>
      </c>
      <c r="E4">
        <f t="shared" si="0"/>
        <v>0.23871426293973858</v>
      </c>
      <c r="F4">
        <f t="shared" ref="F4:F35" si="5">IF(F3+gamma*mu*D3&gt;=B21,F3+gamma*mu*D3,B3)</f>
        <v>7999999.1638189694</v>
      </c>
      <c r="I4" t="s">
        <v>9</v>
      </c>
      <c r="J4">
        <v>1</v>
      </c>
      <c r="K4" t="s">
        <v>24</v>
      </c>
      <c r="L4" s="1" t="s">
        <v>2</v>
      </c>
      <c r="M4" s="2">
        <f>1/7.76</f>
        <v>0.12886597938144331</v>
      </c>
    </row>
    <row r="5" spans="1:14" x14ac:dyDescent="0.3">
      <c r="A5">
        <f t="shared" si="1"/>
        <v>3</v>
      </c>
      <c r="B5">
        <f t="shared" si="2"/>
        <v>7999994.3048440851</v>
      </c>
      <c r="C5">
        <f t="shared" si="3"/>
        <v>4.1305492180123657</v>
      </c>
      <c r="D5">
        <f t="shared" si="4"/>
        <v>4.3032100942149807</v>
      </c>
      <c r="E5">
        <f t="shared" si="0"/>
        <v>0.86891810809844161</v>
      </c>
      <c r="F5">
        <f t="shared" si="5"/>
        <v>7999999.1701846644</v>
      </c>
      <c r="I5" t="s">
        <v>17</v>
      </c>
      <c r="J5">
        <v>0</v>
      </c>
      <c r="K5" t="s">
        <v>21</v>
      </c>
      <c r="L5" s="1" t="s">
        <v>3</v>
      </c>
      <c r="M5" s="1">
        <v>0.01</v>
      </c>
    </row>
    <row r="6" spans="1:14" x14ac:dyDescent="0.3">
      <c r="A6">
        <f t="shared" si="1"/>
        <v>4</v>
      </c>
      <c r="B6">
        <f t="shared" si="2"/>
        <v>7999990.7065839954</v>
      </c>
      <c r="C6">
        <f t="shared" si="3"/>
        <v>0</v>
      </c>
      <c r="D6">
        <f t="shared" si="4"/>
        <v>24.401418801001682</v>
      </c>
      <c r="E6">
        <f t="shared" si="0"/>
        <v>1.4179101175408166</v>
      </c>
      <c r="F6">
        <f t="shared" si="5"/>
        <v>7999999.1757300384</v>
      </c>
      <c r="I6" t="s">
        <v>10</v>
      </c>
      <c r="J6">
        <v>0</v>
      </c>
      <c r="K6" t="s">
        <v>22</v>
      </c>
      <c r="L6" s="1" t="s">
        <v>4</v>
      </c>
      <c r="M6" s="1">
        <v>7653845</v>
      </c>
    </row>
    <row r="7" spans="1:14" x14ac:dyDescent="0.3">
      <c r="A7">
        <f t="shared" si="1"/>
        <v>5</v>
      </c>
      <c r="B7">
        <f t="shared" si="2"/>
        <v>7999970.302604178</v>
      </c>
      <c r="C7">
        <f t="shared" si="3"/>
        <v>20.403979817775507</v>
      </c>
      <c r="D7">
        <f t="shared" si="4"/>
        <v>21.256906068913835</v>
      </c>
      <c r="E7">
        <f t="shared" si="0"/>
        <v>4.5309777223077843</v>
      </c>
      <c r="F7">
        <f t="shared" si="5"/>
        <v>7999999.2071751654</v>
      </c>
    </row>
    <row r="8" spans="1:14" x14ac:dyDescent="0.3">
      <c r="A8">
        <f t="shared" si="1"/>
        <v>6</v>
      </c>
      <c r="B8">
        <f t="shared" si="2"/>
        <v>7999952.5280485367</v>
      </c>
      <c r="C8">
        <f t="shared" si="3"/>
        <v>0</v>
      </c>
      <c r="D8">
        <f t="shared" si="4"/>
        <v>120.53751313860144</v>
      </c>
      <c r="E8">
        <f t="shared" si="0"/>
        <v>7.2428768213058126</v>
      </c>
      <c r="F8">
        <f t="shared" si="5"/>
        <v>7999999.2345680855</v>
      </c>
    </row>
    <row r="9" spans="1:14" x14ac:dyDescent="0.3">
      <c r="A9">
        <f t="shared" si="1"/>
        <v>7</v>
      </c>
      <c r="B9">
        <f t="shared" si="2"/>
        <v>7999851.737464671</v>
      </c>
      <c r="C9">
        <f t="shared" si="3"/>
        <v>100.79058386553042</v>
      </c>
      <c r="D9">
        <f t="shared" si="4"/>
        <v>105.00432845579198</v>
      </c>
      <c r="E9">
        <f t="shared" si="0"/>
        <v>22.620729657287185</v>
      </c>
      <c r="F9">
        <f t="shared" si="5"/>
        <v>7999999.3898999328</v>
      </c>
    </row>
    <row r="10" spans="1:14" x14ac:dyDescent="0.3">
      <c r="A10">
        <f t="shared" si="1"/>
        <v>8</v>
      </c>
      <c r="B10">
        <f t="shared" si="2"/>
        <v>7999763.9364643171</v>
      </c>
      <c r="C10">
        <f t="shared" si="3"/>
        <v>0</v>
      </c>
      <c r="D10">
        <f t="shared" si="4"/>
        <v>595.4257621576977</v>
      </c>
      <c r="E10">
        <f t="shared" si="0"/>
        <v>36.016900426776111</v>
      </c>
      <c r="F10">
        <f t="shared" si="5"/>
        <v>7999999.5252147894</v>
      </c>
    </row>
    <row r="11" spans="1:14" x14ac:dyDescent="0.3">
      <c r="A11">
        <f t="shared" si="1"/>
        <v>9</v>
      </c>
      <c r="B11">
        <f t="shared" si="2"/>
        <v>7999266.0674284063</v>
      </c>
      <c r="C11">
        <f t="shared" si="3"/>
        <v>497.86903591080619</v>
      </c>
      <c r="D11">
        <f t="shared" si="4"/>
        <v>518.69563816830362</v>
      </c>
      <c r="E11">
        <f t="shared" si="0"/>
        <v>111.97972317627622</v>
      </c>
      <c r="F11">
        <f t="shared" si="5"/>
        <v>8000000.2925160294</v>
      </c>
    </row>
    <row r="12" spans="1:14" x14ac:dyDescent="0.3">
      <c r="A12">
        <f t="shared" si="1"/>
        <v>10</v>
      </c>
      <c r="B12">
        <f t="shared" si="2"/>
        <v>7998832.3837655969</v>
      </c>
      <c r="C12">
        <f t="shared" si="3"/>
        <v>0</v>
      </c>
      <c r="D12">
        <f t="shared" si="4"/>
        <v>2941.1985963088932</v>
      </c>
      <c r="E12">
        <f t="shared" si="0"/>
        <v>178.15352237558301</v>
      </c>
      <c r="F12">
        <f t="shared" si="5"/>
        <v>8000000.9609382432</v>
      </c>
    </row>
    <row r="13" spans="1:14" x14ac:dyDescent="0.3">
      <c r="A13">
        <f t="shared" si="1"/>
        <v>11</v>
      </c>
      <c r="B13">
        <f t="shared" si="2"/>
        <v>7996373.3682428896</v>
      </c>
      <c r="C13">
        <f t="shared" si="3"/>
        <v>2459.0155227069781</v>
      </c>
      <c r="D13">
        <f t="shared" si="4"/>
        <v>2562.1781586402212</v>
      </c>
      <c r="E13">
        <f t="shared" si="0"/>
        <v>553.38375566756815</v>
      </c>
      <c r="F13">
        <f t="shared" si="5"/>
        <v>8000004.7511426201</v>
      </c>
    </row>
    <row r="14" spans="1:14" x14ac:dyDescent="0.3">
      <c r="A14">
        <f t="shared" si="1"/>
        <v>12</v>
      </c>
      <c r="B14">
        <f t="shared" si="2"/>
        <v>7994231.8947019493</v>
      </c>
      <c r="C14">
        <f t="shared" si="3"/>
        <v>0</v>
      </c>
      <c r="D14">
        <f t="shared" si="4"/>
        <v>14527.078174412196</v>
      </c>
      <c r="E14">
        <f t="shared" si="0"/>
        <v>880.25957745285416</v>
      </c>
      <c r="F14">
        <f t="shared" si="5"/>
        <v>8000008.0529185981</v>
      </c>
    </row>
    <row r="15" spans="1:14" x14ac:dyDescent="0.3">
      <c r="A15">
        <f t="shared" si="1"/>
        <v>13</v>
      </c>
      <c r="B15">
        <f t="shared" si="2"/>
        <v>7982093.3858422879</v>
      </c>
      <c r="C15">
        <f t="shared" si="3"/>
        <v>12138.508859660946</v>
      </c>
      <c r="D15">
        <f t="shared" si="4"/>
        <v>12655.032017915779</v>
      </c>
      <c r="E15">
        <f t="shared" si="0"/>
        <v>2733.5852723843072</v>
      </c>
      <c r="F15">
        <f t="shared" si="5"/>
        <v>8000026.7733801631</v>
      </c>
    </row>
    <row r="16" spans="1:14" x14ac:dyDescent="0.3">
      <c r="A16">
        <f t="shared" si="1"/>
        <v>14</v>
      </c>
      <c r="B16">
        <f t="shared" si="2"/>
        <v>7971535.1738724532</v>
      </c>
      <c r="C16">
        <f t="shared" si="3"/>
        <v>0</v>
      </c>
      <c r="D16">
        <f t="shared" si="4"/>
        <v>71716.773221128271</v>
      </c>
      <c r="E16">
        <f t="shared" si="0"/>
        <v>4348.0803365256252</v>
      </c>
      <c r="F16">
        <f t="shared" si="5"/>
        <v>8000043.081411114</v>
      </c>
    </row>
    <row r="17" spans="1:6" x14ac:dyDescent="0.3">
      <c r="A17">
        <f t="shared" si="1"/>
        <v>15</v>
      </c>
      <c r="B17">
        <f t="shared" si="2"/>
        <v>7911780.3415978141</v>
      </c>
      <c r="C17">
        <f t="shared" si="3"/>
        <v>59754.832274639273</v>
      </c>
      <c r="D17">
        <f t="shared" si="4"/>
        <v>62474.921001910712</v>
      </c>
      <c r="E17">
        <f t="shared" si="0"/>
        <v>13497.514033551011</v>
      </c>
      <c r="F17">
        <f t="shared" si="5"/>
        <v>8000135.4999333061</v>
      </c>
    </row>
    <row r="18" spans="1:6" x14ac:dyDescent="0.3">
      <c r="A18">
        <f t="shared" si="1"/>
        <v>16</v>
      </c>
      <c r="B18">
        <f t="shared" si="2"/>
        <v>7860116.0759299528</v>
      </c>
      <c r="C18">
        <f t="shared" si="3"/>
        <v>0</v>
      </c>
      <c r="D18">
        <f t="shared" si="4"/>
        <v>353198.1904934175</v>
      </c>
      <c r="E18">
        <f t="shared" si="0"/>
        <v>21467.896996423642</v>
      </c>
      <c r="F18">
        <f t="shared" si="5"/>
        <v>8000216.0088521233</v>
      </c>
    </row>
    <row r="19" spans="1:6" x14ac:dyDescent="0.3">
      <c r="A19">
        <f t="shared" si="1"/>
        <v>17</v>
      </c>
      <c r="B19">
        <f t="shared" si="2"/>
        <v>7569942.5722766463</v>
      </c>
      <c r="C19">
        <f t="shared" si="3"/>
        <v>290173.50365330692</v>
      </c>
      <c r="D19">
        <f t="shared" si="4"/>
        <v>307682.95975972968</v>
      </c>
      <c r="E19">
        <f t="shared" si="0"/>
        <v>66527.975422774587</v>
      </c>
      <c r="F19">
        <f t="shared" si="5"/>
        <v>8000671.1611594604</v>
      </c>
    </row>
    <row r="20" spans="1:6" x14ac:dyDescent="0.3">
      <c r="A20">
        <f t="shared" si="1"/>
        <v>18</v>
      </c>
      <c r="B20">
        <f t="shared" si="2"/>
        <v>7326494.4924318874</v>
      </c>
      <c r="C20">
        <f t="shared" si="3"/>
        <v>0</v>
      </c>
      <c r="D20">
        <f t="shared" si="4"/>
        <v>1718900.6120778455</v>
      </c>
      <c r="E20">
        <f t="shared" si="0"/>
        <v>105781.34271170918</v>
      </c>
      <c r="F20">
        <f t="shared" si="5"/>
        <v>8001067.6598189445</v>
      </c>
    </row>
    <row r="21" spans="1:6" x14ac:dyDescent="0.3">
      <c r="A21">
        <f t="shared" si="1"/>
        <v>19</v>
      </c>
      <c r="B21">
        <f t="shared" si="2"/>
        <v>6010187.1078505553</v>
      </c>
      <c r="C21">
        <f t="shared" si="3"/>
        <v>1316307.3845813326</v>
      </c>
      <c r="D21">
        <f t="shared" si="4"/>
        <v>1497392.8012430714</v>
      </c>
      <c r="E21">
        <f t="shared" si="0"/>
        <v>325074.07543813536</v>
      </c>
      <c r="F21">
        <f t="shared" si="5"/>
        <v>8003282.7379272925</v>
      </c>
    </row>
    <row r="22" spans="1:6" x14ac:dyDescent="0.3">
      <c r="A22">
        <f t="shared" si="1"/>
        <v>20</v>
      </c>
      <c r="B22">
        <f t="shared" si="2"/>
        <v>5069524.1172183342</v>
      </c>
      <c r="C22">
        <f t="shared" si="3"/>
        <v>0</v>
      </c>
      <c r="D22">
        <f t="shared" si="4"/>
        <v>7885966.7342988234</v>
      </c>
      <c r="E22">
        <f t="shared" si="0"/>
        <v>516107.43539053755</v>
      </c>
      <c r="F22">
        <f t="shared" si="5"/>
        <v>8005212.3678258015</v>
      </c>
    </row>
    <row r="23" spans="1:6" x14ac:dyDescent="0.3">
      <c r="A23">
        <f t="shared" si="1"/>
        <v>21</v>
      </c>
      <c r="B23">
        <f t="shared" si="2"/>
        <v>890908.16174921812</v>
      </c>
      <c r="C23">
        <f t="shared" si="3"/>
        <v>4178615.9554691161</v>
      </c>
      <c r="D23">
        <f t="shared" si="4"/>
        <v>6869733.9077139236</v>
      </c>
      <c r="E23">
        <f t="shared" si="0"/>
        <v>1522177.9337095886</v>
      </c>
      <c r="F23">
        <f t="shared" si="5"/>
        <v>8015374.6960916501</v>
      </c>
    </row>
    <row r="24" spans="1:6" x14ac:dyDescent="0.3">
      <c r="A24">
        <f t="shared" si="1"/>
        <v>22</v>
      </c>
      <c r="B24">
        <f t="shared" si="2"/>
        <v>251198.10674521071</v>
      </c>
      <c r="C24">
        <f t="shared" si="3"/>
        <v>0</v>
      </c>
      <c r="D24">
        <f t="shared" si="4"/>
        <v>26877538.696952038</v>
      </c>
      <c r="E24">
        <f t="shared" si="0"/>
        <v>2398600.1719359783</v>
      </c>
      <c r="F24">
        <f t="shared" si="5"/>
        <v>8024227.4459727248</v>
      </c>
    </row>
    <row r="25" spans="1:6" x14ac:dyDescent="0.3">
      <c r="A25">
        <f t="shared" si="1"/>
        <v>23</v>
      </c>
      <c r="B25">
        <f t="shared" si="2"/>
        <v>0</v>
      </c>
      <c r="C25">
        <f t="shared" si="3"/>
        <v>705693.6046805745</v>
      </c>
      <c r="D25">
        <f t="shared" si="4"/>
        <v>23413938.349406671</v>
      </c>
      <c r="E25">
        <f t="shared" si="0"/>
        <v>5827564.5160058904</v>
      </c>
      <c r="F25">
        <f t="shared" si="5"/>
        <v>8058863.4494481785</v>
      </c>
    </row>
    <row r="26" spans="1:6" x14ac:dyDescent="0.3">
      <c r="A26">
        <f t="shared" si="1"/>
        <v>24</v>
      </c>
      <c r="B26">
        <f t="shared" si="2"/>
        <v>0</v>
      </c>
      <c r="C26">
        <f t="shared" si="3"/>
        <v>0</v>
      </c>
      <c r="D26">
        <f t="shared" si="4"/>
        <v>23925146.276236519</v>
      </c>
      <c r="E26">
        <f t="shared" si="0"/>
        <v>8814652.0116131846</v>
      </c>
      <c r="F26">
        <f t="shared" si="5"/>
        <v>8089036.0504139084</v>
      </c>
    </row>
    <row r="27" spans="1:6" x14ac:dyDescent="0.3">
      <c r="A27">
        <f t="shared" si="1"/>
        <v>25</v>
      </c>
      <c r="B27">
        <f t="shared" si="2"/>
        <v>0</v>
      </c>
      <c r="C27">
        <f t="shared" si="3"/>
        <v>0</v>
      </c>
      <c r="D27">
        <f t="shared" si="4"/>
        <v>20842008.869505011</v>
      </c>
      <c r="E27">
        <f t="shared" si="0"/>
        <v>11866958.044277381</v>
      </c>
      <c r="F27">
        <f t="shared" si="5"/>
        <v>8119867.4244812233</v>
      </c>
    </row>
    <row r="28" spans="1:6" x14ac:dyDescent="0.3">
      <c r="A28">
        <f t="shared" si="1"/>
        <v>26</v>
      </c>
      <c r="B28">
        <f t="shared" si="2"/>
        <v>0</v>
      </c>
      <c r="C28">
        <f t="shared" si="3"/>
        <v>0</v>
      </c>
      <c r="D28">
        <f t="shared" si="4"/>
        <v>18156182.98425952</v>
      </c>
      <c r="E28">
        <f t="shared" si="0"/>
        <v>14525925.670670418</v>
      </c>
      <c r="F28">
        <f t="shared" si="5"/>
        <v>8146725.6833336782</v>
      </c>
    </row>
    <row r="29" spans="1:6" x14ac:dyDescent="0.3">
      <c r="A29">
        <f t="shared" si="1"/>
        <v>27</v>
      </c>
      <c r="B29">
        <f t="shared" si="2"/>
        <v>0</v>
      </c>
      <c r="C29">
        <f t="shared" si="3"/>
        <v>0</v>
      </c>
      <c r="D29">
        <f t="shared" si="4"/>
        <v>15816468.68216422</v>
      </c>
      <c r="E29">
        <f t="shared" si="0"/>
        <v>16842242.829744764</v>
      </c>
      <c r="F29">
        <f t="shared" si="5"/>
        <v>8170122.8263546312</v>
      </c>
    </row>
    <row r="30" spans="1:6" x14ac:dyDescent="0.3">
      <c r="A30">
        <f t="shared" si="1"/>
        <v>28</v>
      </c>
      <c r="B30">
        <f t="shared" si="2"/>
        <v>0</v>
      </c>
      <c r="C30">
        <f t="shared" si="3"/>
        <v>0</v>
      </c>
      <c r="D30">
        <f t="shared" si="4"/>
        <v>13778263.955081202</v>
      </c>
      <c r="E30">
        <f t="shared" si="0"/>
        <v>18860065.509556953</v>
      </c>
      <c r="F30">
        <f t="shared" si="5"/>
        <v>8190504.873625461</v>
      </c>
    </row>
    <row r="31" spans="1:6" x14ac:dyDescent="0.3">
      <c r="A31">
        <f t="shared" si="1"/>
        <v>29</v>
      </c>
      <c r="B31">
        <f t="shared" si="2"/>
        <v>0</v>
      </c>
      <c r="C31">
        <f t="shared" si="3"/>
        <v>0</v>
      </c>
      <c r="D31">
        <f t="shared" si="4"/>
        <v>12002714.476333624</v>
      </c>
      <c r="E31">
        <f t="shared" si="0"/>
        <v>20617859.493517056</v>
      </c>
      <c r="F31">
        <f t="shared" si="5"/>
        <v>8208260.368412937</v>
      </c>
    </row>
    <row r="32" spans="1:6" x14ac:dyDescent="0.3">
      <c r="A32">
        <f t="shared" si="1"/>
        <v>30</v>
      </c>
      <c r="B32">
        <f t="shared" si="2"/>
        <v>0</v>
      </c>
      <c r="C32">
        <f t="shared" si="3"/>
        <v>0</v>
      </c>
      <c r="D32">
        <f t="shared" si="4"/>
        <v>10455972.920105064</v>
      </c>
      <c r="E32">
        <f t="shared" si="0"/>
        <v>22149133.634183332</v>
      </c>
      <c r="F32">
        <f t="shared" si="5"/>
        <v>8223727.7839752231</v>
      </c>
    </row>
    <row r="33" spans="1:6" x14ac:dyDescent="0.3">
      <c r="A33">
        <f t="shared" si="1"/>
        <v>31</v>
      </c>
      <c r="B33">
        <f t="shared" si="2"/>
        <v>0</v>
      </c>
      <c r="C33">
        <f t="shared" si="3"/>
        <v>0</v>
      </c>
      <c r="D33">
        <f t="shared" si="4"/>
        <v>9108553.729369875</v>
      </c>
      <c r="E33">
        <f t="shared" si="0"/>
        <v>23483078.63301117</v>
      </c>
      <c r="F33">
        <f t="shared" si="5"/>
        <v>8237201.9758825749</v>
      </c>
    </row>
    <row r="34" spans="1:6" x14ac:dyDescent="0.3">
      <c r="A34">
        <f t="shared" si="1"/>
        <v>32</v>
      </c>
      <c r="B34">
        <f t="shared" si="2"/>
        <v>0</v>
      </c>
      <c r="C34">
        <f t="shared" si="3"/>
        <v>0</v>
      </c>
      <c r="D34">
        <f t="shared" si="4"/>
        <v>7934771.032286128</v>
      </c>
      <c r="E34">
        <f t="shared" si="0"/>
        <v>24645123.503124081</v>
      </c>
      <c r="F34">
        <f t="shared" si="5"/>
        <v>8248939.802853412</v>
      </c>
    </row>
    <row r="35" spans="1:6" x14ac:dyDescent="0.3">
      <c r="A35">
        <f t="shared" si="1"/>
        <v>33</v>
      </c>
      <c r="B35">
        <f t="shared" si="2"/>
        <v>0</v>
      </c>
      <c r="C35">
        <f t="shared" ref="C35:C59" si="6">IF(C34+((beta*B34*D34)/N)-alpha*C34&gt;=0,C34+((beta*B34*D34)/N)-alpha*C34,0)</f>
        <v>0</v>
      </c>
      <c r="D35">
        <f t="shared" ref="D35:D59" si="7">IF(D34+alpha*C34-gamma*D34&gt;=0,D34+alpha*C34-gamma*D34,0)</f>
        <v>6912248.9920430705</v>
      </c>
      <c r="E35">
        <f t="shared" ref="E35:E59" si="8">IF(E34+gamma*(1-mu)*D34&gt;=0,E34+gamma*(1-mu)*D34,0)</f>
        <v>25657420.322964709</v>
      </c>
      <c r="F35">
        <f t="shared" si="5"/>
        <v>8259165.0232558427</v>
      </c>
    </row>
    <row r="36" spans="1:6" x14ac:dyDescent="0.3">
      <c r="A36">
        <f t="shared" si="1"/>
        <v>34</v>
      </c>
      <c r="B36">
        <f t="shared" si="2"/>
        <v>0</v>
      </c>
      <c r="C36">
        <f t="shared" si="6"/>
        <v>0</v>
      </c>
      <c r="D36">
        <f t="shared" si="7"/>
        <v>6021495.255955046</v>
      </c>
      <c r="E36">
        <f t="shared" si="8"/>
        <v>26539266.521691855</v>
      </c>
      <c r="F36">
        <f t="shared" ref="F36:F60" si="9">IF(F35+gamma*mu*D35&gt;=B53,F35+gamma*mu*D35,B35)</f>
        <v>8268072.5606167233</v>
      </c>
    </row>
    <row r="37" spans="1:6" x14ac:dyDescent="0.3">
      <c r="A37">
        <f t="shared" si="1"/>
        <v>35</v>
      </c>
      <c r="B37">
        <f t="shared" si="2"/>
        <v>0</v>
      </c>
      <c r="C37">
        <f t="shared" si="6"/>
        <v>0</v>
      </c>
      <c r="D37">
        <f t="shared" si="7"/>
        <v>5245529.3724556845</v>
      </c>
      <c r="E37">
        <f t="shared" si="8"/>
        <v>27307472.746356223</v>
      </c>
      <c r="F37">
        <f t="shared" si="9"/>
        <v>8275832.2194517171</v>
      </c>
    </row>
    <row r="38" spans="1:6" x14ac:dyDescent="0.3">
      <c r="A38">
        <f t="shared" si="1"/>
        <v>36</v>
      </c>
      <c r="B38">
        <f t="shared" si="2"/>
        <v>0</v>
      </c>
      <c r="C38">
        <f t="shared" si="6"/>
        <v>0</v>
      </c>
      <c r="D38">
        <f t="shared" si="7"/>
        <v>4569559.0925000552</v>
      </c>
      <c r="E38">
        <f t="shared" si="8"/>
        <v>27976683.323512297</v>
      </c>
      <c r="F38">
        <f t="shared" si="9"/>
        <v>8282591.9222512729</v>
      </c>
    </row>
    <row r="39" spans="1:6" x14ac:dyDescent="0.3">
      <c r="A39">
        <f t="shared" si="1"/>
        <v>37</v>
      </c>
      <c r="B39">
        <f t="shared" si="2"/>
        <v>0</v>
      </c>
      <c r="C39">
        <f t="shared" si="6"/>
        <v>0</v>
      </c>
      <c r="D39">
        <f t="shared" si="7"/>
        <v>3980698.3847036562</v>
      </c>
      <c r="E39">
        <f t="shared" si="8"/>
        <v>28559655.424230732</v>
      </c>
      <c r="F39">
        <f t="shared" si="9"/>
        <v>8288480.5293292366</v>
      </c>
    </row>
    <row r="40" spans="1:6" x14ac:dyDescent="0.3">
      <c r="A40">
        <f t="shared" si="1"/>
        <v>38</v>
      </c>
      <c r="B40">
        <f t="shared" si="2"/>
        <v>0</v>
      </c>
      <c r="C40">
        <f t="shared" si="6"/>
        <v>0</v>
      </c>
      <c r="D40">
        <f t="shared" si="7"/>
        <v>3467721.7887366903</v>
      </c>
      <c r="E40">
        <f t="shared" si="8"/>
        <v>29067502.254238028</v>
      </c>
      <c r="F40">
        <f t="shared" si="9"/>
        <v>8293610.2952889064</v>
      </c>
    </row>
    <row r="41" spans="1:6" x14ac:dyDescent="0.3">
      <c r="A41">
        <f t="shared" si="1"/>
        <v>39</v>
      </c>
      <c r="B41">
        <f t="shared" si="2"/>
        <v>0</v>
      </c>
      <c r="C41">
        <f t="shared" si="6"/>
        <v>0</v>
      </c>
      <c r="D41">
        <f t="shared" si="7"/>
        <v>3020850.4242087663</v>
      </c>
      <c r="E41">
        <f t="shared" si="8"/>
        <v>29509904.905120675</v>
      </c>
      <c r="F41">
        <f t="shared" si="9"/>
        <v>8298079.0089341858</v>
      </c>
    </row>
    <row r="42" spans="1:6" x14ac:dyDescent="0.3">
      <c r="A42">
        <f t="shared" si="1"/>
        <v>40</v>
      </c>
      <c r="B42">
        <f t="shared" si="2"/>
        <v>0</v>
      </c>
      <c r="C42">
        <f t="shared" si="6"/>
        <v>0</v>
      </c>
      <c r="D42">
        <f t="shared" si="7"/>
        <v>2631565.5757282553</v>
      </c>
      <c r="E42">
        <f t="shared" si="8"/>
        <v>29895296.905116379</v>
      </c>
      <c r="F42">
        <f t="shared" si="9"/>
        <v>8301971.8574189907</v>
      </c>
    </row>
    <row r="43" spans="1:6" x14ac:dyDescent="0.3">
      <c r="A43">
        <f t="shared" si="1"/>
        <v>41</v>
      </c>
      <c r="B43">
        <f t="shared" si="2"/>
        <v>0</v>
      </c>
      <c r="C43">
        <f t="shared" si="6"/>
        <v>0</v>
      </c>
      <c r="D43">
        <f t="shared" si="7"/>
        <v>2292446.3005055422</v>
      </c>
      <c r="E43">
        <f t="shared" si="8"/>
        <v>30231024.987586867</v>
      </c>
      <c r="F43">
        <f t="shared" si="9"/>
        <v>8305363.0501712179</v>
      </c>
    </row>
    <row r="44" spans="1:6" x14ac:dyDescent="0.3">
      <c r="A44">
        <f t="shared" si="1"/>
        <v>42</v>
      </c>
      <c r="B44">
        <f t="shared" si="2"/>
        <v>0</v>
      </c>
      <c r="C44">
        <f t="shared" si="6"/>
        <v>0</v>
      </c>
      <c r="D44">
        <f t="shared" si="7"/>
        <v>1997027.9628115289</v>
      </c>
      <c r="E44">
        <f t="shared" si="8"/>
        <v>30523489.141903941</v>
      </c>
      <c r="F44">
        <f t="shared" si="9"/>
        <v>8308317.2335481578</v>
      </c>
    </row>
    <row r="45" spans="1:6" x14ac:dyDescent="0.3">
      <c r="A45">
        <f t="shared" si="1"/>
        <v>43</v>
      </c>
      <c r="B45">
        <f t="shared" si="2"/>
        <v>0</v>
      </c>
      <c r="C45">
        <f t="shared" si="6"/>
        <v>0</v>
      </c>
      <c r="D45">
        <f t="shared" si="7"/>
        <v>1739678.9985316927</v>
      </c>
      <c r="E45">
        <f t="shared" si="8"/>
        <v>30778264.61654098</v>
      </c>
      <c r="F45">
        <f t="shared" si="9"/>
        <v>8310890.7231909558</v>
      </c>
    </row>
    <row r="46" spans="1:6" x14ac:dyDescent="0.3">
      <c r="A46">
        <f t="shared" si="1"/>
        <v>44</v>
      </c>
      <c r="B46">
        <f t="shared" si="2"/>
        <v>0</v>
      </c>
      <c r="C46">
        <f t="shared" si="6"/>
        <v>0</v>
      </c>
      <c r="D46">
        <f t="shared" si="7"/>
        <v>1515493.5605765777</v>
      </c>
      <c r="E46">
        <f t="shared" si="8"/>
        <v>31000208.200116545</v>
      </c>
      <c r="F46">
        <f t="shared" si="9"/>
        <v>8313132.5775705073</v>
      </c>
    </row>
    <row r="47" spans="1:6" x14ac:dyDescent="0.3">
      <c r="A47">
        <f t="shared" si="1"/>
        <v>45</v>
      </c>
      <c r="B47">
        <f t="shared" si="2"/>
        <v>0</v>
      </c>
      <c r="C47">
        <f t="shared" si="6"/>
        <v>0</v>
      </c>
      <c r="D47">
        <f t="shared" si="7"/>
        <v>1320197.9986466062</v>
      </c>
      <c r="E47">
        <f t="shared" si="8"/>
        <v>31193550.806427218</v>
      </c>
      <c r="F47">
        <f t="shared" si="9"/>
        <v>8315085.5331898071</v>
      </c>
    </row>
    <row r="48" spans="1:6" x14ac:dyDescent="0.3">
      <c r="A48">
        <f t="shared" si="1"/>
        <v>46</v>
      </c>
      <c r="B48">
        <f t="shared" si="2"/>
        <v>0</v>
      </c>
      <c r="C48">
        <f t="shared" si="6"/>
        <v>0</v>
      </c>
      <c r="D48">
        <f t="shared" si="7"/>
        <v>1150069.3905735901</v>
      </c>
      <c r="E48">
        <f t="shared" si="8"/>
        <v>31361978.128419504</v>
      </c>
      <c r="F48">
        <f t="shared" si="9"/>
        <v>8316786.8192705372</v>
      </c>
    </row>
    <row r="49" spans="1:6" x14ac:dyDescent="0.3">
      <c r="A49">
        <f t="shared" si="1"/>
        <v>47</v>
      </c>
      <c r="B49">
        <f t="shared" si="2"/>
        <v>0</v>
      </c>
      <c r="C49">
        <f t="shared" si="6"/>
        <v>0</v>
      </c>
      <c r="D49">
        <f t="shared" si="7"/>
        <v>1001864.5722007047</v>
      </c>
      <c r="E49">
        <f t="shared" si="8"/>
        <v>31508700.898608658</v>
      </c>
      <c r="F49">
        <f t="shared" si="9"/>
        <v>8318268.8674542662</v>
      </c>
    </row>
    <row r="50" spans="1:6" x14ac:dyDescent="0.3">
      <c r="A50">
        <f t="shared" si="1"/>
        <v>48</v>
      </c>
      <c r="B50">
        <f t="shared" si="2"/>
        <v>0</v>
      </c>
      <c r="C50">
        <f t="shared" si="6"/>
        <v>0</v>
      </c>
      <c r="D50">
        <f t="shared" si="7"/>
        <v>872758.31289649021</v>
      </c>
      <c r="E50">
        <f t="shared" si="8"/>
        <v>31636516.09531983</v>
      </c>
      <c r="F50">
        <f t="shared" si="9"/>
        <v>8319559.9300473081</v>
      </c>
    </row>
    <row r="51" spans="1:6" x14ac:dyDescent="0.3">
      <c r="A51">
        <f t="shared" si="1"/>
        <v>49</v>
      </c>
      <c r="B51">
        <f t="shared" si="2"/>
        <v>0</v>
      </c>
      <c r="C51">
        <f t="shared" si="6"/>
        <v>0</v>
      </c>
      <c r="D51">
        <f t="shared" si="7"/>
        <v>760289.45814178791</v>
      </c>
      <c r="E51">
        <f t="shared" si="8"/>
        <v>31747860.261526987</v>
      </c>
      <c r="F51">
        <f t="shared" si="9"/>
        <v>8320684.6185948551</v>
      </c>
    </row>
    <row r="52" spans="1:6" x14ac:dyDescent="0.3">
      <c r="A52">
        <f t="shared" si="1"/>
        <v>50</v>
      </c>
      <c r="B52">
        <f t="shared" si="2"/>
        <v>0</v>
      </c>
      <c r="C52">
        <f t="shared" si="6"/>
        <v>0</v>
      </c>
      <c r="D52">
        <f t="shared" si="7"/>
        <v>662314.0125049596</v>
      </c>
      <c r="E52">
        <f t="shared" si="8"/>
        <v>31844855.952707447</v>
      </c>
      <c r="F52">
        <f t="shared" si="9"/>
        <v>8321664.3730512233</v>
      </c>
    </row>
    <row r="53" spans="1:6" x14ac:dyDescent="0.3">
      <c r="A53">
        <f t="shared" si="1"/>
        <v>51</v>
      </c>
      <c r="B53">
        <f t="shared" si="2"/>
        <v>0</v>
      </c>
      <c r="C53">
        <f t="shared" si="6"/>
        <v>0</v>
      </c>
      <c r="D53">
        <f t="shared" si="7"/>
        <v>576964.26862545451</v>
      </c>
      <c r="E53">
        <f t="shared" si="8"/>
        <v>31929352.199148156</v>
      </c>
      <c r="F53">
        <f t="shared" si="9"/>
        <v>8322517.8704900183</v>
      </c>
    </row>
    <row r="54" spans="1:6" x14ac:dyDescent="0.3">
      <c r="A54">
        <f t="shared" si="1"/>
        <v>52</v>
      </c>
      <c r="B54">
        <f t="shared" si="2"/>
        <v>0</v>
      </c>
      <c r="C54">
        <f t="shared" si="6"/>
        <v>0</v>
      </c>
      <c r="D54">
        <f t="shared" si="7"/>
        <v>502613.20308093715</v>
      </c>
      <c r="E54">
        <f t="shared" si="8"/>
        <v>32002959.754037227</v>
      </c>
      <c r="F54">
        <f t="shared" si="9"/>
        <v>8323261.3811454633</v>
      </c>
    </row>
    <row r="55" spans="1:6" x14ac:dyDescent="0.3">
      <c r="A55">
        <f t="shared" si="1"/>
        <v>53</v>
      </c>
      <c r="B55">
        <f t="shared" si="2"/>
        <v>0</v>
      </c>
      <c r="C55">
        <f t="shared" si="6"/>
        <v>0</v>
      </c>
      <c r="D55">
        <f t="shared" si="7"/>
        <v>437843.46041586791</v>
      </c>
      <c r="E55">
        <f t="shared" si="8"/>
        <v>32067081.799275648</v>
      </c>
      <c r="F55">
        <f t="shared" si="9"/>
        <v>8323909.078572114</v>
      </c>
    </row>
    <row r="56" spans="1:6" x14ac:dyDescent="0.3">
      <c r="A56">
        <f t="shared" si="1"/>
        <v>54</v>
      </c>
      <c r="B56">
        <f t="shared" si="2"/>
        <v>0</v>
      </c>
      <c r="C56">
        <f t="shared" si="6"/>
        <v>0</v>
      </c>
      <c r="D56">
        <f t="shared" si="7"/>
        <v>381420.33407361689</v>
      </c>
      <c r="E56">
        <f t="shared" si="8"/>
        <v>32122940.694354475</v>
      </c>
      <c r="F56">
        <f t="shared" si="9"/>
        <v>8324473.3098355364</v>
      </c>
    </row>
    <row r="57" spans="1:6" x14ac:dyDescent="0.3">
      <c r="A57">
        <f t="shared" si="1"/>
        <v>55</v>
      </c>
      <c r="B57">
        <f t="shared" si="2"/>
        <v>0</v>
      </c>
      <c r="C57">
        <f t="shared" si="6"/>
        <v>0</v>
      </c>
      <c r="D57">
        <f t="shared" si="7"/>
        <v>332268.22916722298</v>
      </c>
      <c r="E57">
        <f t="shared" si="8"/>
        <v>32171601.278211806</v>
      </c>
      <c r="F57">
        <f t="shared" si="9"/>
        <v>8324964.8308846001</v>
      </c>
    </row>
    <row r="58" spans="1:6" x14ac:dyDescent="0.3">
      <c r="A58">
        <f t="shared" si="1"/>
        <v>56</v>
      </c>
      <c r="B58">
        <f t="shared" si="2"/>
        <v>0</v>
      </c>
      <c r="C58">
        <f t="shared" si="6"/>
        <v>0</v>
      </c>
      <c r="D58">
        <f t="shared" si="7"/>
        <v>289450.15839825093</v>
      </c>
      <c r="E58">
        <f t="shared" si="8"/>
        <v>32213991.168273088</v>
      </c>
      <c r="F58">
        <f t="shared" si="9"/>
        <v>8325393.0115922894</v>
      </c>
    </row>
    <row r="59" spans="1:6" x14ac:dyDescent="0.3">
      <c r="A59">
        <f t="shared" si="1"/>
        <v>57</v>
      </c>
      <c r="B59">
        <f t="shared" si="2"/>
        <v>0</v>
      </c>
      <c r="C59">
        <f t="shared" si="6"/>
        <v>0</v>
      </c>
      <c r="D59">
        <f t="shared" si="7"/>
        <v>252149.88025414641</v>
      </c>
      <c r="E59">
        <f t="shared" si="8"/>
        <v>32250918.443635751</v>
      </c>
      <c r="F59">
        <f t="shared" si="9"/>
        <v>8325766.0143737309</v>
      </c>
    </row>
    <row r="60" spans="1:6" x14ac:dyDescent="0.3">
      <c r="F60">
        <f t="shared" si="9"/>
        <v>8326090.9497864293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B5A89-C0A2-4D5B-966B-B9631EBC7885}">
  <dimension ref="A2:U31"/>
  <sheetViews>
    <sheetView tabSelected="1" topLeftCell="D6" zoomScale="106" zoomScaleNormal="106" workbookViewId="0">
      <selection activeCell="K14" sqref="K14"/>
    </sheetView>
  </sheetViews>
  <sheetFormatPr defaultRowHeight="14.4" x14ac:dyDescent="0.3"/>
  <cols>
    <col min="1" max="1" width="32.44140625" customWidth="1"/>
    <col min="11" max="11" width="10" bestFit="1" customWidth="1"/>
    <col min="20" max="20" width="13" bestFit="1" customWidth="1"/>
  </cols>
  <sheetData>
    <row r="2" spans="1:21" x14ac:dyDescent="0.3">
      <c r="A2" s="7" t="s">
        <v>38</v>
      </c>
      <c r="B2" s="3" t="s">
        <v>29</v>
      </c>
      <c r="C2" s="3" t="s">
        <v>30</v>
      </c>
    </row>
    <row r="3" spans="1:21" x14ac:dyDescent="0.3">
      <c r="A3" s="3" t="s">
        <v>37</v>
      </c>
      <c r="B3" s="5">
        <v>1.3</v>
      </c>
      <c r="C3" s="5">
        <v>0.3</v>
      </c>
    </row>
    <row r="4" spans="1:21" x14ac:dyDescent="0.3">
      <c r="A4" s="3" t="s">
        <v>52</v>
      </c>
      <c r="B4" s="5">
        <v>0</v>
      </c>
      <c r="C4" s="5">
        <v>0.65</v>
      </c>
    </row>
    <row r="5" spans="1:21" x14ac:dyDescent="0.3">
      <c r="A5" s="3" t="s">
        <v>51</v>
      </c>
      <c r="B5" s="5" t="s">
        <v>43</v>
      </c>
      <c r="C5" s="5" t="s">
        <v>44</v>
      </c>
    </row>
    <row r="6" spans="1:21" x14ac:dyDescent="0.3">
      <c r="F6" s="11" t="s">
        <v>41</v>
      </c>
      <c r="G6" s="11"/>
      <c r="H6" s="11"/>
      <c r="I6" s="11"/>
      <c r="J6" s="11"/>
      <c r="K6" s="11"/>
      <c r="L6" s="11"/>
      <c r="O6" s="12" t="s">
        <v>42</v>
      </c>
      <c r="P6" s="12"/>
      <c r="Q6" s="12"/>
      <c r="R6" s="12"/>
      <c r="S6" s="12"/>
      <c r="T6" s="12"/>
      <c r="U6" s="12"/>
    </row>
    <row r="7" spans="1:21" ht="15" customHeight="1" x14ac:dyDescent="0.3">
      <c r="A7" s="10" t="s">
        <v>39</v>
      </c>
    </row>
    <row r="8" spans="1:21" x14ac:dyDescent="0.3">
      <c r="A8" s="10"/>
    </row>
    <row r="9" spans="1:21" x14ac:dyDescent="0.3">
      <c r="A9" s="6"/>
      <c r="G9" s="3" t="s">
        <v>0</v>
      </c>
      <c r="H9" s="3" t="s">
        <v>50</v>
      </c>
      <c r="I9" s="3" t="s">
        <v>49</v>
      </c>
      <c r="J9" s="3" t="s">
        <v>27</v>
      </c>
      <c r="K9" s="3" t="s">
        <v>31</v>
      </c>
      <c r="P9" s="3" t="s">
        <v>0</v>
      </c>
      <c r="Q9" s="3" t="s">
        <v>50</v>
      </c>
      <c r="R9" s="3" t="s">
        <v>49</v>
      </c>
      <c r="S9" s="3" t="s">
        <v>27</v>
      </c>
      <c r="T9" s="3" t="s">
        <v>31</v>
      </c>
    </row>
    <row r="10" spans="1:21" x14ac:dyDescent="0.3">
      <c r="A10" s="10" t="s">
        <v>40</v>
      </c>
      <c r="F10" s="4">
        <v>1</v>
      </c>
      <c r="G10" s="5" t="s">
        <v>29</v>
      </c>
      <c r="H10" s="5" t="s">
        <v>29</v>
      </c>
      <c r="I10" s="5" t="s">
        <v>29</v>
      </c>
      <c r="J10" s="5">
        <v>3297005</v>
      </c>
      <c r="K10" s="5">
        <v>4163781</v>
      </c>
      <c r="L10" s="3" t="s">
        <v>36</v>
      </c>
      <c r="O10" s="4">
        <v>1</v>
      </c>
      <c r="P10" s="5" t="s">
        <v>29</v>
      </c>
      <c r="Q10" s="5" t="s">
        <v>29</v>
      </c>
      <c r="R10" s="5" t="s">
        <v>29</v>
      </c>
      <c r="S10" s="5">
        <v>2723104</v>
      </c>
      <c r="T10" s="5">
        <v>1218368</v>
      </c>
      <c r="U10" s="3" t="s">
        <v>36</v>
      </c>
    </row>
    <row r="11" spans="1:21" x14ac:dyDescent="0.3">
      <c r="A11" s="10"/>
      <c r="F11" s="4">
        <v>2</v>
      </c>
      <c r="G11" s="5" t="s">
        <v>30</v>
      </c>
      <c r="H11" s="5" t="s">
        <v>29</v>
      </c>
      <c r="I11" s="5" t="s">
        <v>29</v>
      </c>
      <c r="J11" s="5">
        <v>2162338</v>
      </c>
      <c r="K11" s="5">
        <v>-1823569</v>
      </c>
      <c r="L11" s="3" t="s">
        <v>0</v>
      </c>
      <c r="O11" s="4">
        <v>2</v>
      </c>
      <c r="P11" s="5" t="s">
        <v>30</v>
      </c>
      <c r="Q11" s="5" t="s">
        <v>29</v>
      </c>
      <c r="R11" s="5" t="s">
        <v>29</v>
      </c>
      <c r="S11" s="5">
        <v>886941</v>
      </c>
      <c r="T11" s="5">
        <v>-1239364</v>
      </c>
      <c r="U11" s="3" t="s">
        <v>0</v>
      </c>
    </row>
    <row r="12" spans="1:21" x14ac:dyDescent="0.3">
      <c r="A12" s="6"/>
      <c r="F12" s="4">
        <v>3</v>
      </c>
      <c r="G12" s="5" t="s">
        <v>29</v>
      </c>
      <c r="H12" s="5" t="s">
        <v>30</v>
      </c>
      <c r="I12" s="5" t="s">
        <v>29</v>
      </c>
      <c r="J12" s="5">
        <v>3297005</v>
      </c>
      <c r="K12" s="5">
        <v>0</v>
      </c>
      <c r="L12" s="3" t="s">
        <v>25</v>
      </c>
      <c r="O12" s="4">
        <v>3</v>
      </c>
      <c r="P12" s="5" t="s">
        <v>29</v>
      </c>
      <c r="Q12" s="5" t="s">
        <v>30</v>
      </c>
      <c r="R12" s="5" t="s">
        <v>29</v>
      </c>
      <c r="S12" s="5">
        <v>952996</v>
      </c>
      <c r="T12" s="5">
        <v>-1173309</v>
      </c>
      <c r="U12" s="3" t="s">
        <v>25</v>
      </c>
    </row>
    <row r="13" spans="1:21" x14ac:dyDescent="0.3">
      <c r="F13" s="4">
        <v>4</v>
      </c>
      <c r="G13" s="5" t="s">
        <v>30</v>
      </c>
      <c r="H13" s="5" t="s">
        <v>30</v>
      </c>
      <c r="I13" s="5" t="s">
        <v>29</v>
      </c>
      <c r="J13" s="5">
        <v>2162338</v>
      </c>
      <c r="K13" s="5">
        <v>0</v>
      </c>
      <c r="L13" s="3" t="s">
        <v>32</v>
      </c>
      <c r="O13" s="4">
        <v>4</v>
      </c>
      <c r="P13" s="5" t="s">
        <v>30</v>
      </c>
      <c r="Q13" s="5" t="s">
        <v>30</v>
      </c>
      <c r="R13" s="5" t="s">
        <v>29</v>
      </c>
      <c r="S13" s="5">
        <v>310431</v>
      </c>
      <c r="T13" s="5">
        <v>596799</v>
      </c>
      <c r="U13" s="3" t="s">
        <v>32</v>
      </c>
    </row>
    <row r="14" spans="1:21" x14ac:dyDescent="0.3">
      <c r="F14" s="4">
        <v>5</v>
      </c>
      <c r="G14" s="5" t="s">
        <v>29</v>
      </c>
      <c r="H14" s="5" t="s">
        <v>29</v>
      </c>
      <c r="I14" s="5" t="s">
        <v>30</v>
      </c>
      <c r="J14" s="5">
        <v>6854125</v>
      </c>
      <c r="K14" s="5">
        <v>2868218</v>
      </c>
      <c r="L14" s="3" t="s">
        <v>26</v>
      </c>
      <c r="O14" s="4">
        <v>5</v>
      </c>
      <c r="P14" s="5" t="s">
        <v>29</v>
      </c>
      <c r="Q14" s="5" t="s">
        <v>29</v>
      </c>
      <c r="R14" s="5" t="s">
        <v>30</v>
      </c>
      <c r="S14" s="5">
        <v>2723104</v>
      </c>
      <c r="T14" s="5">
        <v>0</v>
      </c>
      <c r="U14" s="3" t="s">
        <v>26</v>
      </c>
    </row>
    <row r="15" spans="1:21" x14ac:dyDescent="0.3">
      <c r="F15" s="4">
        <v>6</v>
      </c>
      <c r="G15" s="5" t="s">
        <v>30</v>
      </c>
      <c r="H15" s="5" t="s">
        <v>29</v>
      </c>
      <c r="I15" s="5" t="s">
        <v>30</v>
      </c>
      <c r="J15" s="5">
        <v>4341654</v>
      </c>
      <c r="K15" s="5">
        <v>-688903</v>
      </c>
      <c r="L15" s="3" t="s">
        <v>33</v>
      </c>
      <c r="O15" s="4">
        <v>6</v>
      </c>
      <c r="P15" s="5" t="s">
        <v>30</v>
      </c>
      <c r="Q15" s="5" t="s">
        <v>29</v>
      </c>
      <c r="R15" s="5" t="s">
        <v>30</v>
      </c>
      <c r="S15" s="5">
        <v>886941</v>
      </c>
      <c r="T15" s="5">
        <v>0</v>
      </c>
      <c r="U15" s="3" t="s">
        <v>33</v>
      </c>
    </row>
    <row r="16" spans="1:21" x14ac:dyDescent="0.3">
      <c r="F16" s="4">
        <v>7</v>
      </c>
      <c r="G16" s="5" t="s">
        <v>29</v>
      </c>
      <c r="H16" s="5" t="s">
        <v>30</v>
      </c>
      <c r="I16" s="5" t="s">
        <v>30</v>
      </c>
      <c r="J16" s="5">
        <v>6854125</v>
      </c>
      <c r="K16" s="5">
        <v>0</v>
      </c>
      <c r="L16" s="3" t="s">
        <v>34</v>
      </c>
      <c r="O16" s="4">
        <v>7</v>
      </c>
      <c r="P16" s="5" t="s">
        <v>29</v>
      </c>
      <c r="Q16" s="5" t="s">
        <v>30</v>
      </c>
      <c r="R16" s="5" t="s">
        <v>30</v>
      </c>
      <c r="S16" s="5">
        <v>952996</v>
      </c>
      <c r="T16" s="5">
        <v>0</v>
      </c>
      <c r="U16" s="3" t="s">
        <v>34</v>
      </c>
    </row>
    <row r="17" spans="6:21" x14ac:dyDescent="0.3">
      <c r="F17" s="4">
        <v>8</v>
      </c>
      <c r="G17" s="5" t="s">
        <v>30</v>
      </c>
      <c r="H17" s="5" t="s">
        <v>30</v>
      </c>
      <c r="I17" s="5" t="s">
        <v>30</v>
      </c>
      <c r="J17" s="5">
        <v>4341654</v>
      </c>
      <c r="K17" s="5">
        <v>0</v>
      </c>
      <c r="L17" s="3" t="s">
        <v>35</v>
      </c>
      <c r="O17" s="4">
        <v>8</v>
      </c>
      <c r="P17" s="5" t="s">
        <v>30</v>
      </c>
      <c r="Q17" s="5" t="s">
        <v>30</v>
      </c>
      <c r="R17" s="5" t="s">
        <v>30</v>
      </c>
      <c r="S17" s="5">
        <v>310431</v>
      </c>
      <c r="T17" s="5">
        <v>0</v>
      </c>
      <c r="U17" s="3" t="s">
        <v>35</v>
      </c>
    </row>
    <row r="18" spans="6:21" x14ac:dyDescent="0.3">
      <c r="O18" s="13" t="s">
        <v>45</v>
      </c>
      <c r="P18" s="13"/>
      <c r="Q18" s="13"/>
      <c r="R18" s="13"/>
      <c r="S18">
        <f>MAX(S10:S17)</f>
        <v>2723104</v>
      </c>
    </row>
    <row r="19" spans="6:21" x14ac:dyDescent="0.3">
      <c r="O19" s="9" t="s">
        <v>46</v>
      </c>
      <c r="P19" s="9"/>
      <c r="Q19" s="9"/>
      <c r="R19" s="9"/>
      <c r="S19">
        <f>MIN(S10:S17)</f>
        <v>310431</v>
      </c>
    </row>
    <row r="21" spans="6:21" x14ac:dyDescent="0.3">
      <c r="G21" s="3" t="s">
        <v>0</v>
      </c>
      <c r="H21" s="3" t="s">
        <v>50</v>
      </c>
      <c r="I21" s="3" t="s">
        <v>49</v>
      </c>
      <c r="J21" s="3" t="s">
        <v>28</v>
      </c>
      <c r="K21" s="3" t="s">
        <v>31</v>
      </c>
      <c r="P21" s="3" t="s">
        <v>0</v>
      </c>
      <c r="Q21" s="3" t="s">
        <v>50</v>
      </c>
      <c r="R21" s="3" t="s">
        <v>49</v>
      </c>
      <c r="S21" s="3" t="s">
        <v>28</v>
      </c>
      <c r="T21" s="3" t="s">
        <v>31</v>
      </c>
    </row>
    <row r="22" spans="6:21" x14ac:dyDescent="0.3">
      <c r="F22" s="4">
        <v>1</v>
      </c>
      <c r="G22" s="5" t="s">
        <v>29</v>
      </c>
      <c r="H22" s="5" t="s">
        <v>29</v>
      </c>
      <c r="I22" s="5" t="s">
        <v>29</v>
      </c>
      <c r="J22" s="5">
        <v>2602307</v>
      </c>
      <c r="K22" s="5">
        <v>2119048</v>
      </c>
      <c r="L22" s="3" t="s">
        <v>36</v>
      </c>
      <c r="O22" s="4">
        <v>1</v>
      </c>
      <c r="P22" s="5" t="s">
        <v>29</v>
      </c>
      <c r="Q22" s="5" t="s">
        <v>29</v>
      </c>
      <c r="R22" s="5" t="s">
        <v>29</v>
      </c>
      <c r="S22" s="5">
        <v>6450261</v>
      </c>
      <c r="T22" s="8">
        <v>2217642.125</v>
      </c>
      <c r="U22" s="3" t="s">
        <v>36</v>
      </c>
    </row>
    <row r="23" spans="6:21" x14ac:dyDescent="0.3">
      <c r="F23" s="4">
        <v>2</v>
      </c>
      <c r="G23" s="5" t="s">
        <v>30</v>
      </c>
      <c r="H23" s="5" t="s">
        <v>29</v>
      </c>
      <c r="I23" s="5" t="s">
        <v>29</v>
      </c>
      <c r="J23" s="5">
        <v>2562398</v>
      </c>
      <c r="K23" s="5">
        <v>-32749.5</v>
      </c>
      <c r="L23" s="3" t="s">
        <v>0</v>
      </c>
      <c r="O23" s="4">
        <v>2</v>
      </c>
      <c r="P23" s="5" t="s">
        <v>30</v>
      </c>
      <c r="Q23" s="5" t="s">
        <v>29</v>
      </c>
      <c r="R23" s="5" t="s">
        <v>29</v>
      </c>
      <c r="S23" s="5">
        <v>5560859</v>
      </c>
      <c r="T23" s="5">
        <v>-328422.75</v>
      </c>
      <c r="U23" s="3" t="s">
        <v>0</v>
      </c>
    </row>
    <row r="24" spans="6:21" x14ac:dyDescent="0.3">
      <c r="F24" s="4">
        <v>3</v>
      </c>
      <c r="G24" s="5" t="s">
        <v>29</v>
      </c>
      <c r="H24" s="5" t="s">
        <v>30</v>
      </c>
      <c r="I24" s="5" t="s">
        <v>29</v>
      </c>
      <c r="J24" s="5">
        <v>244923</v>
      </c>
      <c r="K24" s="5">
        <v>-3508961</v>
      </c>
      <c r="L24" s="3" t="s">
        <v>25</v>
      </c>
      <c r="O24" s="4">
        <v>3</v>
      </c>
      <c r="P24" s="5" t="s">
        <v>29</v>
      </c>
      <c r="Q24" s="5" t="s">
        <v>30</v>
      </c>
      <c r="R24" s="5" t="s">
        <v>29</v>
      </c>
      <c r="S24" s="5">
        <v>2257591</v>
      </c>
      <c r="T24" s="5">
        <v>-2135504.75</v>
      </c>
      <c r="U24" s="3" t="s">
        <v>25</v>
      </c>
    </row>
    <row r="25" spans="6:21" x14ac:dyDescent="0.3">
      <c r="F25" s="4">
        <v>4</v>
      </c>
      <c r="G25" s="5" t="s">
        <v>30</v>
      </c>
      <c r="H25" s="5" t="s">
        <v>30</v>
      </c>
      <c r="I25" s="5" t="s">
        <v>29</v>
      </c>
      <c r="J25" s="5">
        <v>241166.8</v>
      </c>
      <c r="K25" s="5">
        <v>27115.17</v>
      </c>
      <c r="L25" s="3" t="s">
        <v>32</v>
      </c>
      <c r="O25" s="4">
        <v>4</v>
      </c>
      <c r="P25" s="5" t="s">
        <v>30</v>
      </c>
      <c r="Q25" s="5" t="s">
        <v>30</v>
      </c>
      <c r="R25" s="5" t="s">
        <v>29</v>
      </c>
      <c r="S25" s="5">
        <v>1946307</v>
      </c>
      <c r="T25" s="5" t="s">
        <v>47</v>
      </c>
      <c r="U25" s="3" t="s">
        <v>32</v>
      </c>
    </row>
    <row r="26" spans="6:21" x14ac:dyDescent="0.3">
      <c r="F26" s="4">
        <v>5</v>
      </c>
      <c r="G26" s="5" t="s">
        <v>29</v>
      </c>
      <c r="H26" s="5" t="s">
        <v>29</v>
      </c>
      <c r="I26" s="5" t="s">
        <v>30</v>
      </c>
      <c r="J26" s="5">
        <v>5204615</v>
      </c>
      <c r="K26" s="5">
        <v>1412699</v>
      </c>
      <c r="L26" s="3" t="s">
        <v>26</v>
      </c>
      <c r="O26" s="4">
        <v>5</v>
      </c>
      <c r="P26" s="5" t="s">
        <v>29</v>
      </c>
      <c r="Q26" s="5" t="s">
        <v>29</v>
      </c>
      <c r="R26" s="5" t="s">
        <v>30</v>
      </c>
      <c r="S26" s="5">
        <v>607083</v>
      </c>
      <c r="T26" s="5">
        <v>-3672224.75</v>
      </c>
      <c r="U26" s="3" t="s">
        <v>26</v>
      </c>
    </row>
    <row r="27" spans="6:21" x14ac:dyDescent="0.3">
      <c r="F27" s="4">
        <v>6</v>
      </c>
      <c r="G27" s="5" t="s">
        <v>30</v>
      </c>
      <c r="H27" s="5" t="s">
        <v>29</v>
      </c>
      <c r="I27" s="5" t="s">
        <v>30</v>
      </c>
      <c r="J27" s="5">
        <v>5124795</v>
      </c>
      <c r="K27" s="5">
        <v>-10916.5</v>
      </c>
      <c r="L27" s="3" t="s">
        <v>33</v>
      </c>
      <c r="O27" s="4">
        <v>6</v>
      </c>
      <c r="P27" s="5" t="s">
        <v>30</v>
      </c>
      <c r="Q27" s="5" t="s">
        <v>29</v>
      </c>
      <c r="R27" s="5" t="s">
        <v>30</v>
      </c>
      <c r="S27" s="5">
        <v>523375</v>
      </c>
      <c r="T27" s="5" t="s">
        <v>48</v>
      </c>
      <c r="U27" s="3" t="s">
        <v>33</v>
      </c>
    </row>
    <row r="28" spans="6:21" x14ac:dyDescent="0.3">
      <c r="F28" s="4">
        <v>7</v>
      </c>
      <c r="G28" s="5" t="s">
        <v>29</v>
      </c>
      <c r="H28" s="5" t="s">
        <v>30</v>
      </c>
      <c r="I28" s="5" t="s">
        <v>30</v>
      </c>
      <c r="J28" s="5">
        <v>489846.1</v>
      </c>
      <c r="K28" s="5">
        <v>-1169654</v>
      </c>
      <c r="L28" s="3" t="s">
        <v>34</v>
      </c>
      <c r="O28" s="4">
        <v>7</v>
      </c>
      <c r="P28" s="5" t="s">
        <v>29</v>
      </c>
      <c r="Q28" s="5" t="s">
        <v>30</v>
      </c>
      <c r="R28" s="5" t="s">
        <v>30</v>
      </c>
      <c r="S28" s="5">
        <v>212479</v>
      </c>
      <c r="T28" s="5">
        <v>1768106.25</v>
      </c>
      <c r="U28" s="3" t="s">
        <v>34</v>
      </c>
    </row>
    <row r="29" spans="6:21" x14ac:dyDescent="0.3">
      <c r="F29" s="4">
        <v>8</v>
      </c>
      <c r="G29" s="5" t="s">
        <v>30</v>
      </c>
      <c r="H29" s="5" t="s">
        <v>30</v>
      </c>
      <c r="I29" s="5" t="s">
        <v>30</v>
      </c>
      <c r="J29" s="5">
        <v>48233.7</v>
      </c>
      <c r="K29" s="5">
        <v>9038.3909999999996</v>
      </c>
      <c r="L29" s="3" t="s">
        <v>35</v>
      </c>
      <c r="O29" s="4">
        <v>8</v>
      </c>
      <c r="P29" s="5" t="s">
        <v>30</v>
      </c>
      <c r="Q29" s="5" t="s">
        <v>30</v>
      </c>
      <c r="R29" s="5" t="s">
        <v>30</v>
      </c>
      <c r="S29" s="5">
        <v>183182</v>
      </c>
      <c r="T29" s="5">
        <v>-120926.75</v>
      </c>
      <c r="U29" s="3" t="s">
        <v>35</v>
      </c>
    </row>
    <row r="30" spans="6:21" x14ac:dyDescent="0.3">
      <c r="O30" s="13" t="s">
        <v>45</v>
      </c>
      <c r="P30" s="13"/>
      <c r="Q30" s="13"/>
      <c r="R30" s="13"/>
      <c r="S30">
        <f>MAX(S22:S29)</f>
        <v>6450261</v>
      </c>
    </row>
    <row r="31" spans="6:21" x14ac:dyDescent="0.3">
      <c r="O31" s="9" t="s">
        <v>46</v>
      </c>
      <c r="P31" s="9"/>
      <c r="Q31" s="9"/>
      <c r="R31" s="9"/>
      <c r="S31">
        <f>MIN(S22:S29)</f>
        <v>183182</v>
      </c>
    </row>
  </sheetData>
  <mergeCells count="8">
    <mergeCell ref="O31:R31"/>
    <mergeCell ref="A7:A8"/>
    <mergeCell ref="A10:A11"/>
    <mergeCell ref="F6:L6"/>
    <mergeCell ref="O6:U6"/>
    <mergeCell ref="O18:R18"/>
    <mergeCell ref="O19:R19"/>
    <mergeCell ref="O30:R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10</vt:i4>
      </vt:variant>
    </vt:vector>
  </HeadingPairs>
  <TitlesOfParts>
    <vt:vector size="12" baseType="lpstr">
      <vt:lpstr>Sheet2</vt:lpstr>
      <vt:lpstr>Sheet3</vt:lpstr>
      <vt:lpstr>alpha</vt:lpstr>
      <vt:lpstr>beta</vt:lpstr>
      <vt:lpstr>D0</vt:lpstr>
      <vt:lpstr>E0</vt:lpstr>
      <vt:lpstr>gamma</vt:lpstr>
      <vt:lpstr>I0</vt:lpstr>
      <vt:lpstr>mu</vt:lpstr>
      <vt:lpstr>N</vt:lpstr>
      <vt:lpstr>R0</vt:lpstr>
      <vt:lpstr>S0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YaYa</dc:creator>
  <cp:lastModifiedBy>Marco-PC</cp:lastModifiedBy>
  <dcterms:created xsi:type="dcterms:W3CDTF">2022-05-10T11:12:44Z</dcterms:created>
  <dcterms:modified xsi:type="dcterms:W3CDTF">2022-06-07T16:49:45Z</dcterms:modified>
</cp:coreProperties>
</file>