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cnwfmh_leeds_ac_uk/Documents/Thesis/New Microsoft PowerPoint Presentation/7/"/>
    </mc:Choice>
  </mc:AlternateContent>
  <xr:revisionPtr revIDLastSave="1" documentId="11_F25DC773A252ABDACC10486EF19845E25ADE58E5" xr6:coauthVersionLast="47" xr6:coauthVersionMax="47" xr10:uidLastSave="{98410A89-FF69-4029-939A-AB4B598D590D}"/>
  <bookViews>
    <workbookView xWindow="-110" yWindow="-110" windowWidth="19420" windowHeight="1056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8" i="1" l="1"/>
  <c r="D67" i="1"/>
  <c r="E40" i="1"/>
  <c r="AA39" i="1"/>
  <c r="AV38" i="1"/>
  <c r="B38" i="1"/>
  <c r="AV37" i="1"/>
  <c r="B37" i="1"/>
  <c r="AV36" i="1"/>
  <c r="B36" i="1"/>
  <c r="AV35" i="1"/>
  <c r="B35" i="1"/>
  <c r="AV34" i="1"/>
  <c r="B34" i="1"/>
  <c r="AV33" i="1"/>
  <c r="B33" i="1"/>
  <c r="AV32" i="1"/>
  <c r="B32" i="1"/>
  <c r="AV31" i="1"/>
  <c r="B31" i="1"/>
  <c r="AV30" i="1"/>
  <c r="B30" i="1"/>
  <c r="AV29" i="1"/>
  <c r="B29" i="1"/>
  <c r="AV28" i="1"/>
  <c r="B28" i="1"/>
  <c r="AV27" i="1"/>
  <c r="V27" i="1"/>
  <c r="U27" i="1"/>
  <c r="B27" i="1"/>
  <c r="AV26" i="1"/>
  <c r="B26" i="1"/>
  <c r="AV25" i="1"/>
  <c r="B25" i="1"/>
  <c r="AV24" i="1"/>
  <c r="V24" i="1"/>
  <c r="U24" i="1"/>
  <c r="B24" i="1"/>
  <c r="AV23" i="1"/>
  <c r="B23" i="1"/>
  <c r="AV22" i="1"/>
  <c r="B22" i="1"/>
  <c r="AV21" i="1"/>
  <c r="V21" i="1"/>
  <c r="U21" i="1"/>
  <c r="B21" i="1"/>
  <c r="AV20" i="1"/>
  <c r="B20" i="1"/>
  <c r="AV19" i="1"/>
  <c r="B19" i="1"/>
  <c r="AV18" i="1"/>
  <c r="V18" i="1"/>
  <c r="U18" i="1"/>
  <c r="B18" i="1"/>
  <c r="AV17" i="1"/>
  <c r="B17" i="1"/>
  <c r="AV16" i="1"/>
  <c r="B16" i="1"/>
  <c r="AV15" i="1"/>
  <c r="V15" i="1"/>
  <c r="V39" i="1" s="1"/>
  <c r="U15" i="1"/>
  <c r="B15" i="1"/>
  <c r="AV14" i="1"/>
  <c r="B14" i="1"/>
  <c r="AV13" i="1"/>
  <c r="B13" i="1"/>
  <c r="AV12" i="1"/>
  <c r="B12" i="1"/>
  <c r="AV11" i="1"/>
  <c r="B11" i="1"/>
  <c r="AV10" i="1"/>
  <c r="B10" i="1"/>
  <c r="AV9" i="1"/>
  <c r="B9" i="1"/>
  <c r="AV8" i="1"/>
  <c r="B8" i="1"/>
  <c r="BA7" i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A33" i="1" s="1"/>
  <c r="BA34" i="1" s="1"/>
  <c r="BA35" i="1" s="1"/>
  <c r="BA36" i="1" s="1"/>
  <c r="BA37" i="1" s="1"/>
  <c r="BA38" i="1" s="1"/>
  <c r="AV7" i="1"/>
  <c r="B7" i="1"/>
  <c r="AV6" i="1"/>
  <c r="AS6" i="1"/>
  <c r="B6" i="1"/>
  <c r="AV5" i="1"/>
  <c r="AS5" i="1"/>
  <c r="B5" i="1"/>
  <c r="BA4" i="1"/>
  <c r="BA5" i="1" s="1"/>
  <c r="BA6" i="1" s="1"/>
  <c r="AV4" i="1"/>
  <c r="AS4" i="1"/>
  <c r="B4" i="1"/>
  <c r="BA3" i="1"/>
  <c r="AV3" i="1"/>
  <c r="AS3" i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B3" i="1"/>
  <c r="BB2" i="1"/>
  <c r="BD2" i="1" s="1"/>
  <c r="BA2" i="1"/>
  <c r="AY2" i="1"/>
  <c r="AW2" i="1"/>
  <c r="AW3" i="1" s="1"/>
  <c r="AV2" i="1"/>
  <c r="AS2" i="1"/>
  <c r="W2" i="1"/>
  <c r="E2" i="1"/>
  <c r="C2" i="1"/>
  <c r="B2" i="1"/>
  <c r="AZ2" i="1" l="1"/>
  <c r="AY3" i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C3" i="1"/>
  <c r="G2" i="1"/>
  <c r="F2" i="1"/>
  <c r="Y2" i="1"/>
  <c r="X2" i="1"/>
  <c r="H2" i="1"/>
  <c r="Z2" i="1"/>
  <c r="BB3" i="1"/>
  <c r="BD3" i="1" s="1"/>
  <c r="AW4" i="1"/>
  <c r="U39" i="1"/>
  <c r="BB4" i="1" l="1"/>
  <c r="BD4" i="1" s="1"/>
  <c r="AW5" i="1"/>
  <c r="BC28" i="1"/>
  <c r="AY29" i="1"/>
  <c r="BC2" i="1"/>
  <c r="AZ3" i="1"/>
  <c r="F3" i="1"/>
  <c r="Z3" i="1"/>
  <c r="Y3" i="1"/>
  <c r="X3" i="1"/>
  <c r="H3" i="1"/>
  <c r="C4" i="1"/>
  <c r="G3" i="1"/>
  <c r="AW6" i="1" l="1"/>
  <c r="BB5" i="1"/>
  <c r="BD5" i="1" s="1"/>
  <c r="AZ4" i="1"/>
  <c r="BC3" i="1"/>
  <c r="Y4" i="1"/>
  <c r="H4" i="1"/>
  <c r="C5" i="1"/>
  <c r="G4" i="1"/>
  <c r="Z4" i="1"/>
  <c r="X4" i="1"/>
  <c r="F4" i="1"/>
  <c r="BC29" i="1"/>
  <c r="AY30" i="1"/>
  <c r="H5" i="1" l="1"/>
  <c r="F5" i="1"/>
  <c r="Z5" i="1"/>
  <c r="X5" i="1"/>
  <c r="Y5" i="1"/>
  <c r="G5" i="1"/>
  <c r="C6" i="1"/>
  <c r="AZ5" i="1"/>
  <c r="BC4" i="1"/>
  <c r="AY31" i="1"/>
  <c r="BC30" i="1"/>
  <c r="BB6" i="1"/>
  <c r="BD6" i="1" s="1"/>
  <c r="AW7" i="1"/>
  <c r="AZ6" i="1" l="1"/>
  <c r="BC5" i="1"/>
  <c r="Y6" i="1"/>
  <c r="X6" i="1"/>
  <c r="C7" i="1"/>
  <c r="G6" i="1"/>
  <c r="F6" i="1"/>
  <c r="Z6" i="1"/>
  <c r="H6" i="1"/>
  <c r="AY32" i="1"/>
  <c r="BC31" i="1"/>
  <c r="BB7" i="1"/>
  <c r="BD7" i="1" s="1"/>
  <c r="AW8" i="1"/>
  <c r="AW9" i="1" l="1"/>
  <c r="BB8" i="1"/>
  <c r="BD8" i="1" s="1"/>
  <c r="X7" i="1"/>
  <c r="H7" i="1"/>
  <c r="G7" i="1"/>
  <c r="C8" i="1"/>
  <c r="F7" i="1"/>
  <c r="Z7" i="1"/>
  <c r="Y7" i="1"/>
  <c r="AZ7" i="1"/>
  <c r="BC6" i="1"/>
  <c r="BC32" i="1"/>
  <c r="AY33" i="1"/>
  <c r="H8" i="1" l="1"/>
  <c r="C9" i="1"/>
  <c r="F8" i="1"/>
  <c r="Z8" i="1"/>
  <c r="X8" i="1"/>
  <c r="G8" i="1"/>
  <c r="Y8" i="1"/>
  <c r="AY34" i="1"/>
  <c r="BC33" i="1"/>
  <c r="AZ8" i="1"/>
  <c r="BC7" i="1"/>
  <c r="BB9" i="1"/>
  <c r="BD9" i="1" s="1"/>
  <c r="AW10" i="1"/>
  <c r="BB10" i="1" l="1"/>
  <c r="BD10" i="1" s="1"/>
  <c r="AW11" i="1"/>
  <c r="BC34" i="1"/>
  <c r="AY35" i="1"/>
  <c r="AZ9" i="1"/>
  <c r="BC8" i="1"/>
  <c r="C10" i="1"/>
  <c r="F9" i="1"/>
  <c r="Z9" i="1"/>
  <c r="Y9" i="1"/>
  <c r="X9" i="1"/>
  <c r="H9" i="1"/>
  <c r="G9" i="1"/>
  <c r="Z10" i="1" l="1"/>
  <c r="X10" i="1"/>
  <c r="H10" i="1"/>
  <c r="C11" i="1"/>
  <c r="F10" i="1"/>
  <c r="Y10" i="1"/>
  <c r="G10" i="1"/>
  <c r="BC9" i="1"/>
  <c r="AZ10" i="1"/>
  <c r="BC35" i="1"/>
  <c r="AY36" i="1"/>
  <c r="BB11" i="1"/>
  <c r="BD11" i="1" s="1"/>
  <c r="AW12" i="1"/>
  <c r="AW13" i="1" l="1"/>
  <c r="BB12" i="1"/>
  <c r="BD12" i="1" s="1"/>
  <c r="X11" i="1"/>
  <c r="H11" i="1"/>
  <c r="G11" i="1"/>
  <c r="C12" i="1"/>
  <c r="F11" i="1"/>
  <c r="Z11" i="1"/>
  <c r="Y11" i="1"/>
  <c r="BC36" i="1"/>
  <c r="AY37" i="1"/>
  <c r="AZ11" i="1"/>
  <c r="BC10" i="1"/>
  <c r="H12" i="1" l="1"/>
  <c r="C13" i="1"/>
  <c r="F12" i="1"/>
  <c r="Z12" i="1"/>
  <c r="X12" i="1"/>
  <c r="Y12" i="1"/>
  <c r="G12" i="1"/>
  <c r="AZ12" i="1"/>
  <c r="BC11" i="1"/>
  <c r="AY38" i="1"/>
  <c r="BC38" i="1" s="1"/>
  <c r="BC37" i="1"/>
  <c r="BB13" i="1"/>
  <c r="BD13" i="1" s="1"/>
  <c r="AW14" i="1"/>
  <c r="AW15" i="1" l="1"/>
  <c r="BB14" i="1"/>
  <c r="BD14" i="1" s="1"/>
  <c r="AZ13" i="1"/>
  <c r="BC12" i="1"/>
  <c r="C14" i="1"/>
  <c r="F13" i="1"/>
  <c r="Z13" i="1"/>
  <c r="Y13" i="1"/>
  <c r="X13" i="1"/>
  <c r="H13" i="1"/>
  <c r="G13" i="1"/>
  <c r="Z14" i="1" l="1"/>
  <c r="X14" i="1"/>
  <c r="H14" i="1"/>
  <c r="C15" i="1"/>
  <c r="F14" i="1"/>
  <c r="Y14" i="1"/>
  <c r="G14" i="1"/>
  <c r="BC13" i="1"/>
  <c r="AZ14" i="1"/>
  <c r="AW16" i="1"/>
  <c r="BB15" i="1"/>
  <c r="BD15" i="1" s="1"/>
  <c r="C16" i="1" l="1"/>
  <c r="H15" i="1"/>
  <c r="G15" i="1"/>
  <c r="Z15" i="1"/>
  <c r="F15" i="1"/>
  <c r="X15" i="1"/>
  <c r="Y15" i="1"/>
  <c r="BB16" i="1"/>
  <c r="BD16" i="1" s="1"/>
  <c r="AW17" i="1"/>
  <c r="AZ15" i="1"/>
  <c r="BC14" i="1"/>
  <c r="AZ16" i="1" l="1"/>
  <c r="BC15" i="1"/>
  <c r="AW18" i="1"/>
  <c r="BB17" i="1"/>
  <c r="BD17" i="1" s="1"/>
  <c r="C17" i="1"/>
  <c r="F16" i="1"/>
  <c r="Z16" i="1"/>
  <c r="Y16" i="1"/>
  <c r="X16" i="1"/>
  <c r="H16" i="1"/>
  <c r="G16" i="1"/>
  <c r="Z17" i="1" l="1"/>
  <c r="X17" i="1"/>
  <c r="H17" i="1"/>
  <c r="C18" i="1"/>
  <c r="F17" i="1"/>
  <c r="Y17" i="1"/>
  <c r="G17" i="1"/>
  <c r="AW19" i="1"/>
  <c r="BB18" i="1"/>
  <c r="BD18" i="1" s="1"/>
  <c r="BC16" i="1"/>
  <c r="AZ17" i="1"/>
  <c r="C19" i="1" l="1"/>
  <c r="H18" i="1"/>
  <c r="G18" i="1"/>
  <c r="Z18" i="1"/>
  <c r="F18" i="1"/>
  <c r="X18" i="1"/>
  <c r="Y18" i="1"/>
  <c r="BB19" i="1"/>
  <c r="BD19" i="1" s="1"/>
  <c r="AW20" i="1"/>
  <c r="AZ18" i="1"/>
  <c r="BC17" i="1"/>
  <c r="AZ19" i="1" l="1"/>
  <c r="BC18" i="1"/>
  <c r="AW21" i="1"/>
  <c r="BB20" i="1"/>
  <c r="BD20" i="1" s="1"/>
  <c r="C20" i="1"/>
  <c r="F19" i="1"/>
  <c r="Z19" i="1"/>
  <c r="Y19" i="1"/>
  <c r="X19" i="1"/>
  <c r="H19" i="1"/>
  <c r="G19" i="1"/>
  <c r="AW22" i="1" l="1"/>
  <c r="BB21" i="1"/>
  <c r="BD21" i="1" s="1"/>
  <c r="Z20" i="1"/>
  <c r="X20" i="1"/>
  <c r="H20" i="1"/>
  <c r="C21" i="1"/>
  <c r="F20" i="1"/>
  <c r="Y20" i="1"/>
  <c r="G20" i="1"/>
  <c r="BC19" i="1"/>
  <c r="AZ20" i="1"/>
  <c r="C22" i="1" l="1"/>
  <c r="H21" i="1"/>
  <c r="G21" i="1"/>
  <c r="Z21" i="1"/>
  <c r="F21" i="1"/>
  <c r="X21" i="1"/>
  <c r="Y21" i="1"/>
  <c r="AZ21" i="1"/>
  <c r="BC20" i="1"/>
  <c r="BB22" i="1"/>
  <c r="BD22" i="1" s="1"/>
  <c r="AW23" i="1"/>
  <c r="AZ22" i="1" l="1"/>
  <c r="BC21" i="1"/>
  <c r="AW24" i="1"/>
  <c r="BB23" i="1"/>
  <c r="BD23" i="1" s="1"/>
  <c r="C23" i="1"/>
  <c r="F22" i="1"/>
  <c r="Z22" i="1"/>
  <c r="Y22" i="1"/>
  <c r="X22" i="1"/>
  <c r="H22" i="1"/>
  <c r="G22" i="1"/>
  <c r="AW25" i="1" l="1"/>
  <c r="BB24" i="1"/>
  <c r="BD24" i="1" s="1"/>
  <c r="Z23" i="1"/>
  <c r="X23" i="1"/>
  <c r="H23" i="1"/>
  <c r="C24" i="1"/>
  <c r="F23" i="1"/>
  <c r="Y23" i="1"/>
  <c r="G23" i="1"/>
  <c r="BC22" i="1"/>
  <c r="AZ23" i="1"/>
  <c r="C25" i="1" l="1"/>
  <c r="H24" i="1"/>
  <c r="G24" i="1"/>
  <c r="Z24" i="1"/>
  <c r="F24" i="1"/>
  <c r="X24" i="1"/>
  <c r="Y24" i="1"/>
  <c r="AZ24" i="1"/>
  <c r="BC23" i="1"/>
  <c r="BB25" i="1"/>
  <c r="BD25" i="1" s="1"/>
  <c r="AW26" i="1"/>
  <c r="AZ25" i="1" l="1"/>
  <c r="BC24" i="1"/>
  <c r="AW27" i="1"/>
  <c r="BB26" i="1"/>
  <c r="BD26" i="1" s="1"/>
  <c r="C26" i="1"/>
  <c r="F25" i="1"/>
  <c r="Z25" i="1"/>
  <c r="Y25" i="1"/>
  <c r="X25" i="1"/>
  <c r="H25" i="1"/>
  <c r="G25" i="1"/>
  <c r="BC25" i="1" l="1"/>
  <c r="AZ26" i="1"/>
  <c r="Z26" i="1"/>
  <c r="X26" i="1"/>
  <c r="H26" i="1"/>
  <c r="C27" i="1"/>
  <c r="F26" i="1"/>
  <c r="Y26" i="1"/>
  <c r="G26" i="1"/>
  <c r="AW28" i="1"/>
  <c r="BB27" i="1"/>
  <c r="BD27" i="1" s="1"/>
  <c r="C28" i="1" l="1"/>
  <c r="H27" i="1"/>
  <c r="G27" i="1"/>
  <c r="Z27" i="1"/>
  <c r="F27" i="1"/>
  <c r="X27" i="1"/>
  <c r="Y27" i="1"/>
  <c r="BB28" i="1"/>
  <c r="BD28" i="1" s="1"/>
  <c r="AW29" i="1"/>
  <c r="AZ27" i="1"/>
  <c r="BC26" i="1"/>
  <c r="AZ28" i="1" l="1"/>
  <c r="AZ29" i="1" s="1"/>
  <c r="AZ30" i="1" s="1"/>
  <c r="AZ31" i="1" s="1"/>
  <c r="AZ32" i="1" s="1"/>
  <c r="AZ33" i="1" s="1"/>
  <c r="AZ34" i="1" s="1"/>
  <c r="AZ35" i="1" s="1"/>
  <c r="AZ36" i="1" s="1"/>
  <c r="AZ37" i="1" s="1"/>
  <c r="AZ38" i="1" s="1"/>
  <c r="BC27" i="1"/>
  <c r="BB29" i="1"/>
  <c r="BD29" i="1" s="1"/>
  <c r="AW30" i="1"/>
  <c r="C29" i="1"/>
  <c r="F28" i="1"/>
  <c r="Z28" i="1"/>
  <c r="Y28" i="1"/>
  <c r="X28" i="1"/>
  <c r="H28" i="1"/>
  <c r="G28" i="1"/>
  <c r="Z29" i="1" l="1"/>
  <c r="X29" i="1"/>
  <c r="H29" i="1"/>
  <c r="C30" i="1"/>
  <c r="F29" i="1"/>
  <c r="Y29" i="1"/>
  <c r="G29" i="1"/>
  <c r="BB30" i="1"/>
  <c r="BD30" i="1" s="1"/>
  <c r="AW31" i="1"/>
  <c r="X30" i="1" l="1"/>
  <c r="H30" i="1"/>
  <c r="G30" i="1"/>
  <c r="C31" i="1"/>
  <c r="F30" i="1"/>
  <c r="Z30" i="1"/>
  <c r="Y30" i="1"/>
  <c r="AW32" i="1"/>
  <c r="BB31" i="1"/>
  <c r="BD31" i="1" s="1"/>
  <c r="H31" i="1" l="1"/>
  <c r="C32" i="1"/>
  <c r="F31" i="1"/>
  <c r="Z31" i="1"/>
  <c r="X31" i="1"/>
  <c r="G31" i="1"/>
  <c r="Y31" i="1"/>
  <c r="BB32" i="1"/>
  <c r="BD32" i="1" s="1"/>
  <c r="AW33" i="1"/>
  <c r="BB33" i="1" l="1"/>
  <c r="BD33" i="1" s="1"/>
  <c r="AW34" i="1"/>
  <c r="C33" i="1"/>
  <c r="F32" i="1"/>
  <c r="Z32" i="1"/>
  <c r="Y32" i="1"/>
  <c r="X32" i="1"/>
  <c r="H32" i="1"/>
  <c r="G32" i="1"/>
  <c r="Z33" i="1" l="1"/>
  <c r="Y33" i="1"/>
  <c r="X33" i="1"/>
  <c r="H33" i="1"/>
  <c r="C34" i="1"/>
  <c r="F33" i="1"/>
  <c r="G33" i="1"/>
  <c r="BB34" i="1"/>
  <c r="BD34" i="1" s="1"/>
  <c r="AW35" i="1"/>
  <c r="X34" i="1" l="1"/>
  <c r="H34" i="1"/>
  <c r="G34" i="1"/>
  <c r="C35" i="1"/>
  <c r="F34" i="1"/>
  <c r="Z34" i="1"/>
  <c r="Y34" i="1"/>
  <c r="AW36" i="1"/>
  <c r="BB35" i="1"/>
  <c r="BD35" i="1" s="1"/>
  <c r="BB36" i="1" l="1"/>
  <c r="BD36" i="1" s="1"/>
  <c r="AW37" i="1"/>
  <c r="H35" i="1"/>
  <c r="G35" i="1"/>
  <c r="C36" i="1"/>
  <c r="F35" i="1"/>
  <c r="Y35" i="1"/>
  <c r="Z35" i="1"/>
  <c r="X35" i="1"/>
  <c r="C37" i="1" l="1"/>
  <c r="F36" i="1"/>
  <c r="Z36" i="1"/>
  <c r="Y36" i="1"/>
  <c r="X36" i="1"/>
  <c r="H36" i="1"/>
  <c r="G36" i="1"/>
  <c r="BB37" i="1"/>
  <c r="BD37" i="1" s="1"/>
  <c r="AW38" i="1"/>
  <c r="BB38" i="1" s="1"/>
  <c r="BD38" i="1" s="1"/>
  <c r="Z37" i="1" l="1"/>
  <c r="X37" i="1"/>
  <c r="H37" i="1"/>
  <c r="G37" i="1"/>
  <c r="C38" i="1"/>
  <c r="F37" i="1"/>
  <c r="Y37" i="1"/>
  <c r="X38" i="1" l="1"/>
  <c r="H38" i="1"/>
  <c r="G38" i="1"/>
  <c r="F38" i="1"/>
  <c r="Z38" i="1"/>
  <c r="Y38" i="1"/>
</calcChain>
</file>

<file path=xl/sharedStrings.xml><?xml version="1.0" encoding="utf-8"?>
<sst xmlns="http://schemas.openxmlformats.org/spreadsheetml/2006/main" count="29" uniqueCount="22">
  <si>
    <t>Time</t>
  </si>
  <si>
    <t>t (s)</t>
  </si>
  <si>
    <t>q (cfu/s)</t>
  </si>
  <si>
    <t>V</t>
  </si>
  <si>
    <t>N (6)</t>
  </si>
  <si>
    <t xml:space="preserve">λv=6 ACH </t>
  </si>
  <si>
    <r>
      <t>λ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=6 ACH, λd=1.38</t>
    </r>
  </si>
  <si>
    <r>
      <t xml:space="preserve">λv=6 ACH, λd=1.38, </t>
    </r>
    <r>
      <rPr>
        <sz val="11"/>
        <color theme="1"/>
        <rFont val="Calibri"/>
        <family val="2"/>
      </rPr>
      <t>β=</t>
    </r>
    <r>
      <rPr>
        <sz val="11"/>
        <color theme="1"/>
        <rFont val="Calibri"/>
        <family val="2"/>
        <scheme val="minor"/>
      </rPr>
      <t>0.50</t>
    </r>
  </si>
  <si>
    <t>Real average value of inlet</t>
  </si>
  <si>
    <t>Real average value of outlet</t>
  </si>
  <si>
    <t>N (3)</t>
  </si>
  <si>
    <t xml:space="preserve">λv=3 ACH </t>
  </si>
  <si>
    <r>
      <t>λ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=3 ACH, λd=1.38</t>
    </r>
  </si>
  <si>
    <r>
      <t xml:space="preserve">λv=3 ACH, λd=1.38, </t>
    </r>
    <r>
      <rPr>
        <sz val="11"/>
        <color theme="1"/>
        <rFont val="Calibri"/>
        <family val="2"/>
      </rPr>
      <t>β=</t>
    </r>
    <r>
      <rPr>
        <sz val="11"/>
        <color theme="1"/>
        <rFont val="Calibri"/>
        <family val="2"/>
        <scheme val="minor"/>
      </rPr>
      <t>0.50</t>
    </r>
  </si>
  <si>
    <r>
      <t>Real 3
 (C 1.33 x 10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</si>
  <si>
    <r>
      <t>Real 3
(C 3.23 x 10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</si>
  <si>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Real 3
(C 1.59 x 10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</si>
  <si>
    <t>N (6+3)</t>
  </si>
  <si>
    <t>q/NV (6+3)</t>
  </si>
  <si>
    <t>q/NV (3)</t>
  </si>
  <si>
    <t>6 ACH</t>
  </si>
  <si>
    <t>3 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</si>
</sst>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[1]Theory!$X$1</c:f>
              <c:strCache>
                <c:ptCount val="1"/>
                <c:pt idx="0">
                  <c:v>λv=3 ACH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[1]Theory!$A$2:$A$27</c:f>
              <c:strCach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strCache>
            </c:strRef>
          </c:cat>
          <c:val>
            <c:numRef>
              <c:f>[1]Theory!$X$2:$X$27</c:f>
              <c:numCache>
                <c:formatCode>0</c:formatCode>
                <c:ptCount val="26"/>
                <c:pt idx="0">
                  <c:v>0</c:v>
                </c:pt>
                <c:pt idx="1">
                  <c:v>3017.9117968552509</c:v>
                </c:pt>
                <c:pt idx="2">
                  <c:v>5368.263867486552</c:v>
                </c:pt>
                <c:pt idx="3">
                  <c:v>7198.7199005877064</c:v>
                </c:pt>
                <c:pt idx="4">
                  <c:v>8624.2804925446617</c:v>
                </c:pt>
                <c:pt idx="5">
                  <c:v>9734.5081978764756</c:v>
                </c:pt>
                <c:pt idx="6">
                  <c:v>10599.154404176461</c:v>
                </c:pt>
                <c:pt idx="7">
                  <c:v>11272.541546722608</c:v>
                </c:pt>
                <c:pt idx="8">
                  <c:v>11796.975980647763</c:v>
                </c:pt>
                <c:pt idx="9">
                  <c:v>12205.405928458284</c:v>
                </c:pt>
                <c:pt idx="10">
                  <c:v>12523.49149164293</c:v>
                </c:pt>
                <c:pt idx="11">
                  <c:v>12771.216777334841</c:v>
                </c:pt>
                <c:pt idx="12">
                  <c:v>12964.145423818289</c:v>
                </c:pt>
                <c:pt idx="13">
                  <c:v>13114.398404776504</c:v>
                </c:pt>
                <c:pt idx="14">
                  <c:v>13231.415544005577</c:v>
                </c:pt>
                <c:pt idx="15">
                  <c:v>13322.548583669952</c:v>
                </c:pt>
                <c:pt idx="16">
                  <c:v>13393.523066324246</c:v>
                </c:pt>
                <c:pt idx="17">
                  <c:v>13448.798048993498</c:v>
                </c:pt>
                <c:pt idx="18">
                  <c:v>13491.84624878057</c:v>
                </c:pt>
                <c:pt idx="19">
                  <c:v>13525.372220484554</c:v>
                </c:pt>
                <c:pt idx="20">
                  <c:v>13551.482273500849</c:v>
                </c:pt>
                <c:pt idx="21">
                  <c:v>13571.816803235974</c:v>
                </c:pt>
                <c:pt idx="22">
                  <c:v>13587.653350917079</c:v>
                </c:pt>
                <c:pt idx="23">
                  <c:v>13599.986866652271</c:v>
                </c:pt>
                <c:pt idx="24">
                  <c:v>13609.592218364862</c:v>
                </c:pt>
                <c:pt idx="25">
                  <c:v>13617.072873800304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2-4075-B004-E15FED383625}"/>
            </c:ext>
          </c:extLst>
        </c:ser>
        <c:ser>
          <c:idx val="2"/>
          <c:order val="1"/>
          <c:tx>
            <c:strRef>
              <c:f>[1]Theory!$Y$1</c:f>
              <c:strCache>
                <c:ptCount val="1"/>
                <c:pt idx="0">
                  <c:v>λv=3 ACH, λd=1.38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[1]Theory!$A$2:$A$27</c:f>
              <c:strCach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strCache>
            </c:strRef>
          </c:cat>
          <c:val>
            <c:numRef>
              <c:f>[1]Theory!$Y$2:$Y$27</c:f>
              <c:numCache>
                <c:formatCode>0</c:formatCode>
                <c:ptCount val="26"/>
                <c:pt idx="0">
                  <c:v>0</c:v>
                </c:pt>
                <c:pt idx="1">
                  <c:v>2859.0142753454156</c:v>
                </c:pt>
                <c:pt idx="2">
                  <c:v>4845.7181209272276</c:v>
                </c:pt>
                <c:pt idx="3">
                  <c:v>6226.2611297839085</c:v>
                </c:pt>
                <c:pt idx="4">
                  <c:v>7185.5883106022993</c:v>
                </c:pt>
                <c:pt idx="5">
                  <c:v>7852.2163214305401</c:v>
                </c:pt>
                <c:pt idx="6">
                  <c:v>8315.4502563240658</c:v>
                </c:pt>
                <c:pt idx="7">
                  <c:v>8637.3474387876868</c:v>
                </c:pt>
                <c:pt idx="8">
                  <c:v>8861.0309564942108</c:v>
                </c:pt>
                <c:pt idx="9">
                  <c:v>9016.4666633575926</c:v>
                </c:pt>
                <c:pt idx="10">
                  <c:v>9124.4775674055982</c:v>
                </c:pt>
                <c:pt idx="11">
                  <c:v>9199.5333935647777</c:v>
                </c:pt>
                <c:pt idx="12">
                  <c:v>9251.6890262769466</c:v>
                </c:pt>
                <c:pt idx="13">
                  <c:v>9287.9315162048788</c:v>
                </c:pt>
                <c:pt idx="14">
                  <c:v>9313.1161033313565</c:v>
                </c:pt>
                <c:pt idx="15">
                  <c:v>9330.6166511687807</c:v>
                </c:pt>
                <c:pt idx="16">
                  <c:v>9342.777627764186</c:v>
                </c:pt>
                <c:pt idx="17">
                  <c:v>9351.2281833198067</c:v>
                </c:pt>
                <c:pt idx="18">
                  <c:v>9357.1003999660934</c:v>
                </c:pt>
                <c:pt idx="19">
                  <c:v>9361.1809516072208</c:v>
                </c:pt>
                <c:pt idx="20">
                  <c:v>9364.0164910123331</c:v>
                </c:pt>
                <c:pt idx="21">
                  <c:v>9365.9868823772922</c:v>
                </c:pt>
                <c:pt idx="22">
                  <c:v>9367.3560899870008</c:v>
                </c:pt>
                <c:pt idx="23">
                  <c:v>9368.3075402987615</c:v>
                </c:pt>
                <c:pt idx="24">
                  <c:v>9368.9686947426399</c:v>
                </c:pt>
                <c:pt idx="25">
                  <c:v>9369.428125144057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2-4075-B004-E15FED383625}"/>
            </c:ext>
          </c:extLst>
        </c:ser>
        <c:ser>
          <c:idx val="0"/>
          <c:order val="2"/>
          <c:tx>
            <c:strRef>
              <c:f>[1]Theory!$Z$1</c:f>
              <c:strCache>
                <c:ptCount val="1"/>
                <c:pt idx="0">
                  <c:v>λv=3 ACH, λd=1.38, β=0.50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[1]Theory!$A$2:$A$27</c:f>
              <c:strCach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strCache>
            </c:strRef>
          </c:cat>
          <c:val>
            <c:numRef>
              <c:f>[1]Theory!$Z$2:$Z$40</c:f>
              <c:numCache>
                <c:formatCode>0</c:formatCode>
                <c:ptCount val="39"/>
                <c:pt idx="0">
                  <c:v>0</c:v>
                </c:pt>
                <c:pt idx="1">
                  <c:v>1000.6549963708953</c:v>
                </c:pt>
                <c:pt idx="2">
                  <c:v>1696.0013423245298</c:v>
                </c:pt>
                <c:pt idx="3">
                  <c:v>2179.1913954243678</c:v>
                </c:pt>
                <c:pt idx="4">
                  <c:v>2514.955908710805</c:v>
                </c:pt>
                <c:pt idx="5">
                  <c:v>2748.2757125006892</c:v>
                </c:pt>
                <c:pt idx="6">
                  <c:v>2910.407589713423</c:v>
                </c:pt>
                <c:pt idx="7">
                  <c:v>3023.0716035756905</c:v>
                </c:pt>
                <c:pt idx="8">
                  <c:v>3101.3608347729737</c:v>
                </c:pt>
                <c:pt idx="9">
                  <c:v>3155.7633321751578</c:v>
                </c:pt>
                <c:pt idx="10">
                  <c:v>3193.5671485919593</c:v>
                </c:pt>
                <c:pt idx="11">
                  <c:v>3219.8366877476724</c:v>
                </c:pt>
                <c:pt idx="12">
                  <c:v>3238.0911591969311</c:v>
                </c:pt>
                <c:pt idx="13">
                  <c:v>3250.7760306717073</c:v>
                </c:pt>
                <c:pt idx="14">
                  <c:v>3259.5906361659745</c:v>
                </c:pt>
                <c:pt idx="15">
                  <c:v>3265.7158279090736</c:v>
                </c:pt>
                <c:pt idx="16">
                  <c:v>3269.972169717465</c:v>
                </c:pt>
                <c:pt idx="17">
                  <c:v>3272.9298641619321</c:v>
                </c:pt>
                <c:pt idx="18">
                  <c:v>3274.9851399881327</c:v>
                </c:pt>
                <c:pt idx="19">
                  <c:v>3276.4133330625273</c:v>
                </c:pt>
                <c:pt idx="20">
                  <c:v>3277.4057718543168</c:v>
                </c:pt>
                <c:pt idx="21">
                  <c:v>3278.0954088320527</c:v>
                </c:pt>
                <c:pt idx="22">
                  <c:v>3278.5746314954504</c:v>
                </c:pt>
                <c:pt idx="23">
                  <c:v>3278.9076391045669</c:v>
                </c:pt>
                <c:pt idx="24">
                  <c:v>3279.1390431599239</c:v>
                </c:pt>
                <c:pt idx="25">
                  <c:v>3279.2998438004197</c:v>
                </c:pt>
                <c:pt idx="26">
                  <c:v>3279.4115827496089</c:v>
                </c:pt>
                <c:pt idx="27">
                  <c:v>3279.4892291615106</c:v>
                </c:pt>
                <c:pt idx="28">
                  <c:v>3279.5431849694446</c:v>
                </c:pt>
                <c:pt idx="29">
                  <c:v>3279.5806783852827</c:v>
                </c:pt>
                <c:pt idx="30">
                  <c:v>3279.6067322298099</c:v>
                </c:pt>
                <c:pt idx="31">
                  <c:v>3279.6248368169609</c:v>
                </c:pt>
                <c:pt idx="32">
                  <c:v>3279.6374175351566</c:v>
                </c:pt>
                <c:pt idx="33">
                  <c:v>3279.6461597654543</c:v>
                </c:pt>
                <c:pt idx="34">
                  <c:v>3279.6522346643105</c:v>
                </c:pt>
                <c:pt idx="35">
                  <c:v>3279.6564560580346</c:v>
                </c:pt>
                <c:pt idx="36">
                  <c:v>3279.6593894673633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32-4075-B004-E15FED383625}"/>
            </c:ext>
          </c:extLst>
        </c:ser>
        <c:ser>
          <c:idx val="1"/>
          <c:order val="3"/>
          <c:tx>
            <c:strRef>
              <c:f>[1]Theory!$AC$1</c:f>
              <c:strCache>
                <c:ptCount val="1"/>
                <c:pt idx="0">
                  <c:v>Real 3
 (C 1.33 x 105)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[1]Theory!$A$2:$A$27</c:f>
              <c:strCach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strCache>
            </c:strRef>
          </c:cat>
          <c:val>
            <c:numRef>
              <c:f>[1]Theory!$AC$2:$AC$40</c:f>
              <c:numCache>
                <c:formatCode>General</c:formatCode>
                <c:ptCount val="3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32-4075-B004-E15FED383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959832"/>
        <c:axId val="819960160"/>
      </c:lineChart>
      <c:catAx>
        <c:axId val="819959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60160"/>
        <c:crosses val="autoZero"/>
        <c:auto val="1"/>
        <c:lblAlgn val="ctr"/>
        <c:lblOffset val="100"/>
        <c:noMultiLvlLbl val="0"/>
      </c:catAx>
      <c:valAx>
        <c:axId val="8199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5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27712160979882"/>
          <c:y val="0.23747557596967045"/>
          <c:w val="0.2842784339457568"/>
          <c:h val="0.50694663167104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9794437579611"/>
          <c:y val="0.12627491003964314"/>
          <c:w val="0.51396528117617735"/>
          <c:h val="0.66144098104973836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[1]Theory!$F$1</c:f>
              <c:strCache>
                <c:ptCount val="1"/>
                <c:pt idx="0">
                  <c:v>λv=6 ACH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[1]Theory!$F$2:$F$38</c:f>
              <c:numCache>
                <c:formatCode>0</c:formatCode>
                <c:ptCount val="37"/>
                <c:pt idx="0">
                  <c:v>0</c:v>
                </c:pt>
                <c:pt idx="1">
                  <c:v>2684.131933743276</c:v>
                </c:pt>
                <c:pt idx="2">
                  <c:v>4312.1402462723308</c:v>
                </c:pt>
                <c:pt idx="3">
                  <c:v>5299.5772020882305</c:v>
                </c:pt>
                <c:pt idx="4">
                  <c:v>5898.4879903238816</c:v>
                </c:pt>
                <c:pt idx="5">
                  <c:v>6261.7457458214649</c:v>
                </c:pt>
                <c:pt idx="6">
                  <c:v>6482.0727119091443</c:v>
                </c:pt>
                <c:pt idx="7">
                  <c:v>6615.7077720027883</c:v>
                </c:pt>
                <c:pt idx="8">
                  <c:v>6696.7615331621228</c:v>
                </c:pt>
                <c:pt idx="9">
                  <c:v>6745.923124390285</c:v>
                </c:pt>
                <c:pt idx="10">
                  <c:v>6775.7411367504246</c:v>
                </c:pt>
                <c:pt idx="11">
                  <c:v>6793.8266754585393</c:v>
                </c:pt>
                <c:pt idx="12">
                  <c:v>6804.7961091824309</c:v>
                </c:pt>
                <c:pt idx="13">
                  <c:v>6811.4494070556566</c:v>
                </c:pt>
                <c:pt idx="14">
                  <c:v>6815.4848362039684</c:v>
                </c:pt>
                <c:pt idx="15">
                  <c:v>6817.9324477075179</c:v>
                </c:pt>
                <c:pt idx="16">
                  <c:v>6819.4169991274866</c:v>
                </c:pt>
                <c:pt idx="17">
                  <c:v>6820.3174250796174</c:v>
                </c:pt>
                <c:pt idx="18">
                  <c:v>6820.8635610263855</c:v>
                </c:pt>
                <c:pt idx="19">
                  <c:v>6821.1948092224711</c:v>
                </c:pt>
                <c:pt idx="20">
                  <c:v>6821.3957214093716</c:v>
                </c:pt>
                <c:pt idx="21">
                  <c:v>6821.5175808106369</c:v>
                </c:pt>
                <c:pt idx="22">
                  <c:v>6821.5914922736783</c:v>
                </c:pt>
                <c:pt idx="23">
                  <c:v>6821.6363218421175</c:v>
                </c:pt>
                <c:pt idx="24">
                  <c:v>6821.6635123498372</c:v>
                </c:pt>
                <c:pt idx="25">
                  <c:v>6821.6800042264231</c:v>
                </c:pt>
                <c:pt idx="26">
                  <c:v>6821.6900070552074</c:v>
                </c:pt>
                <c:pt idx="27">
                  <c:v>6821.6960740775503</c:v>
                </c:pt>
                <c:pt idx="28">
                  <c:v>6821.6997539126132</c:v>
                </c:pt>
                <c:pt idx="29">
                  <c:v>6821.7019858454023</c:v>
                </c:pt>
                <c:pt idx="30">
                  <c:v>6821.7033395810695</c:v>
                </c:pt>
                <c:pt idx="31">
                  <c:v>6821.7041606632565</c:v>
                </c:pt>
                <c:pt idx="32">
                  <c:v>6821.7046586747765</c:v>
                </c:pt>
                <c:pt idx="33">
                  <c:v>6821.7049607340332</c:v>
                </c:pt>
                <c:pt idx="34">
                  <c:v>6821.705143942233</c:v>
                </c:pt>
                <c:pt idx="35">
                  <c:v>6821.7052550636226</c:v>
                </c:pt>
                <c:pt idx="36">
                  <c:v>6821.7053224621532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B-4A01-B4B7-93028C14F42E}"/>
            </c:ext>
          </c:extLst>
        </c:ser>
        <c:ser>
          <c:idx val="1"/>
          <c:order val="1"/>
          <c:tx>
            <c:strRef>
              <c:f>[1]Theory!$G$1</c:f>
              <c:strCache>
                <c:ptCount val="1"/>
                <c:pt idx="0">
                  <c:v>λv=6 ACH, λd=1.38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[1]Theory!$G$2:$G$38</c:f>
              <c:numCache>
                <c:formatCode>0</c:formatCode>
                <c:ptCount val="37"/>
                <c:pt idx="0">
                  <c:v>0</c:v>
                </c:pt>
                <c:pt idx="1">
                  <c:v>2548.7968725767087</c:v>
                </c:pt>
                <c:pt idx="2">
                  <c:v>3928.1593687729501</c:v>
                </c:pt>
                <c:pt idx="3">
                  <c:v>4674.6452564416886</c:v>
                </c:pt>
                <c:pt idx="4">
                  <c:v>5078.6298377430103</c:v>
                </c:pt>
                <c:pt idx="5">
                  <c:v>5297.258943296345</c:v>
                </c:pt>
                <c:pt idx="6">
                  <c:v>5415.5770376183655</c:v>
                </c:pt>
                <c:pt idx="7">
                  <c:v>5479.6086376588237</c:v>
                </c:pt>
                <c:pt idx="8">
                  <c:v>5514.2613746491816</c:v>
                </c:pt>
                <c:pt idx="9">
                  <c:v>5533.0148054577849</c:v>
                </c:pt>
                <c:pt idx="10">
                  <c:v>5543.1638210230176</c:v>
                </c:pt>
                <c:pt idx="11">
                  <c:v>5548.6562836019766</c:v>
                </c:pt>
                <c:pt idx="12">
                  <c:v>5551.6287044232231</c:v>
                </c:pt>
                <c:pt idx="13">
                  <c:v>5553.2373244932869</c:v>
                </c:pt>
                <c:pt idx="14">
                  <c:v>5554.1078804089611</c:v>
                </c:pt>
                <c:pt idx="15">
                  <c:v>5554.5790094321655</c:v>
                </c:pt>
                <c:pt idx="16">
                  <c:v>5554.833975888092</c:v>
                </c:pt>
                <c:pt idx="17">
                  <c:v>5554.9719590953364</c:v>
                </c:pt>
                <c:pt idx="18">
                  <c:v>5555.0466330967156</c:v>
                </c:pt>
                <c:pt idx="19">
                  <c:v>5555.0870453076886</c:v>
                </c:pt>
                <c:pt idx="20">
                  <c:v>5555.1089156610333</c:v>
                </c:pt>
                <c:pt idx="21">
                  <c:v>5555.1207514983671</c:v>
                </c:pt>
                <c:pt idx="22">
                  <c:v>5555.1271568381981</c:v>
                </c:pt>
                <c:pt idx="23">
                  <c:v>5555.1306232915804</c:v>
                </c:pt>
                <c:pt idx="24">
                  <c:v>5555.1324992730842</c:v>
                </c:pt>
                <c:pt idx="25">
                  <c:v>5555.1335145201429</c:v>
                </c:pt>
                <c:pt idx="26">
                  <c:v>5555.134063953381</c:v>
                </c:pt>
                <c:pt idx="27">
                  <c:v>5555.134361296653</c:v>
                </c:pt>
                <c:pt idx="28">
                  <c:v>5555.1345222134223</c:v>
                </c:pt>
                <c:pt idx="29">
                  <c:v>5555.1346092986505</c:v>
                </c:pt>
                <c:pt idx="30">
                  <c:v>5555.1346564275909</c:v>
                </c:pt>
                <c:pt idx="31">
                  <c:v>5555.1346819329165</c:v>
                </c:pt>
                <c:pt idx="32">
                  <c:v>5555.1346957359347</c:v>
                </c:pt>
                <c:pt idx="33">
                  <c:v>5555.1347032058766</c:v>
                </c:pt>
                <c:pt idx="34">
                  <c:v>5555.1347072484741</c:v>
                </c:pt>
                <c:pt idx="35">
                  <c:v>5555.1347094362536</c:v>
                </c:pt>
                <c:pt idx="36">
                  <c:v>5555.1347106202402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B-4A01-B4B7-93028C14F42E}"/>
            </c:ext>
          </c:extLst>
        </c:ser>
        <c:ser>
          <c:idx val="3"/>
          <c:order val="2"/>
          <c:tx>
            <c:strRef>
              <c:f>[1]Theory!$H$1</c:f>
              <c:strCache>
                <c:ptCount val="1"/>
                <c:pt idx="0">
                  <c:v>λv=6 ACH, λd=1.38, β=0.50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[1]Theory!$H$2:$H$38</c:f>
              <c:numCache>
                <c:formatCode>0</c:formatCode>
                <c:ptCount val="37"/>
                <c:pt idx="0">
                  <c:v>0</c:v>
                </c:pt>
                <c:pt idx="1">
                  <c:v>1274.3984362883543</c:v>
                </c:pt>
                <c:pt idx="2">
                  <c:v>1964.079684386475</c:v>
                </c:pt>
                <c:pt idx="3">
                  <c:v>2337.3226282208443</c:v>
                </c:pt>
                <c:pt idx="4">
                  <c:v>2539.3149188715051</c:v>
                </c:pt>
                <c:pt idx="5">
                  <c:v>2648.6294716481725</c:v>
                </c:pt>
                <c:pt idx="6">
                  <c:v>2707.7885188091827</c:v>
                </c:pt>
                <c:pt idx="7">
                  <c:v>2739.8043188294118</c:v>
                </c:pt>
                <c:pt idx="8">
                  <c:v>2757.1306873245908</c:v>
                </c:pt>
                <c:pt idx="9">
                  <c:v>2766.5074027288924</c:v>
                </c:pt>
                <c:pt idx="10">
                  <c:v>2771.5819105115088</c:v>
                </c:pt>
                <c:pt idx="11">
                  <c:v>2774.3281418009883</c:v>
                </c:pt>
                <c:pt idx="12">
                  <c:v>2775.8143522116115</c:v>
                </c:pt>
                <c:pt idx="13">
                  <c:v>2776.6186622466435</c:v>
                </c:pt>
                <c:pt idx="14">
                  <c:v>2777.0539402044806</c:v>
                </c:pt>
                <c:pt idx="15">
                  <c:v>2777.2895047160828</c:v>
                </c:pt>
                <c:pt idx="16">
                  <c:v>2777.416987944046</c:v>
                </c:pt>
                <c:pt idx="17">
                  <c:v>2777.4859795476682</c:v>
                </c:pt>
                <c:pt idx="18">
                  <c:v>2777.5233165483578</c:v>
                </c:pt>
                <c:pt idx="19">
                  <c:v>2777.5435226538443</c:v>
                </c:pt>
                <c:pt idx="20">
                  <c:v>2777.5544578305166</c:v>
                </c:pt>
                <c:pt idx="21">
                  <c:v>2777.5603757491835</c:v>
                </c:pt>
                <c:pt idx="22">
                  <c:v>2777.563578419099</c:v>
                </c:pt>
                <c:pt idx="23">
                  <c:v>2777.5653116457902</c:v>
                </c:pt>
                <c:pt idx="24">
                  <c:v>2777.5662496365421</c:v>
                </c:pt>
                <c:pt idx="25">
                  <c:v>2777.5667572600714</c:v>
                </c:pt>
                <c:pt idx="26">
                  <c:v>2777.5670319766905</c:v>
                </c:pt>
                <c:pt idx="27">
                  <c:v>2777.5671806483265</c:v>
                </c:pt>
                <c:pt idx="28">
                  <c:v>2777.5672611067112</c:v>
                </c:pt>
                <c:pt idx="29">
                  <c:v>2777.5673046493253</c:v>
                </c:pt>
                <c:pt idx="30">
                  <c:v>2777.5673282137955</c:v>
                </c:pt>
                <c:pt idx="31">
                  <c:v>2777.5673409664582</c:v>
                </c:pt>
                <c:pt idx="32">
                  <c:v>2777.5673478679673</c:v>
                </c:pt>
                <c:pt idx="33">
                  <c:v>2777.5673516029383</c:v>
                </c:pt>
                <c:pt idx="34">
                  <c:v>2777.5673536242371</c:v>
                </c:pt>
                <c:pt idx="35">
                  <c:v>2777.5673547181268</c:v>
                </c:pt>
                <c:pt idx="36">
                  <c:v>2777.5673553101201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BB-4A01-B4B7-93028C14F42E}"/>
            </c:ext>
          </c:extLst>
        </c:ser>
        <c:ser>
          <c:idx val="2"/>
          <c:order val="3"/>
          <c:tx>
            <c:strRef>
              <c:f>[1]Theory!$U$1</c:f>
              <c:strCache>
                <c:ptCount val="1"/>
                <c:pt idx="0">
                  <c:v>Real average value of inlet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C00000">
                  <a:alpha val="94000"/>
                </a:srgb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[1]Theory!$U$2:$U$38</c:f>
              <c:numCache>
                <c:formatCode>General</c:formatCode>
                <c:ptCount val="37"/>
                <c:pt idx="13" formatCode="0">
                  <c:v>2252.5</c:v>
                </c:pt>
                <c:pt idx="16" formatCode="0">
                  <c:v>2148.1666666666665</c:v>
                </c:pt>
                <c:pt idx="19" formatCode="0">
                  <c:v>2284.6666666666665</c:v>
                </c:pt>
                <c:pt idx="22" formatCode="0">
                  <c:v>2136.3333333333335</c:v>
                </c:pt>
                <c:pt idx="25" formatCode="0">
                  <c:v>2270.3333333333335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BB-4A01-B4B7-93028C14F42E}"/>
            </c:ext>
          </c:extLst>
        </c:ser>
        <c:ser>
          <c:idx val="4"/>
          <c:order val="4"/>
          <c:tx>
            <c:strRef>
              <c:f>[1]Theory!$V$1</c:f>
              <c:strCache>
                <c:ptCount val="1"/>
                <c:pt idx="0">
                  <c:v>Real average value of outlet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[1]Theory!$V$2:$V$38</c:f>
              <c:numCache>
                <c:formatCode>General</c:formatCode>
                <c:ptCount val="37"/>
                <c:pt idx="13" formatCode="0">
                  <c:v>3292.1666666666665</c:v>
                </c:pt>
                <c:pt idx="16" formatCode="0">
                  <c:v>3188.5</c:v>
                </c:pt>
                <c:pt idx="19" formatCode="0">
                  <c:v>3059.8333333333335</c:v>
                </c:pt>
                <c:pt idx="22" formatCode="0">
                  <c:v>3277.6666666666665</c:v>
                </c:pt>
                <c:pt idx="25" formatCode="0">
                  <c:v>3015.8333333333335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BB-4A01-B4B7-93028C14F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032024"/>
        <c:axId val="801027760"/>
      </c:scatterChart>
      <c:valAx>
        <c:axId val="801032024"/>
        <c:scaling>
          <c:orientation val="minMax"/>
          <c:max val="1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Time (minute)</a:t>
                </a:r>
                <a:endParaRPr lang="en-GB" sz="7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2186348462808156"/>
              <c:y val="0.8964545737674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27760"/>
        <c:crosses val="autoZero"/>
        <c:crossBetween val="midCat"/>
        <c:majorUnit val="20"/>
      </c:valAx>
      <c:valAx>
        <c:axId val="8010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Bioaerosols load (cfu.m</a:t>
                </a:r>
                <a:r>
                  <a:rPr lang="en-GB" sz="1200" b="1" i="0" baseline="30000">
                    <a:solidFill>
                      <a:sysClr val="windowText" lastClr="000000"/>
                    </a:solidFill>
                    <a:effectLst/>
                  </a:rPr>
                  <a:t>-3</a:t>
                </a: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en-GB" sz="7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2198220116401755E-2"/>
              <c:y val="0.21801520010328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3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47007493109744"/>
          <c:y val="0.19159419776922773"/>
          <c:w val="0.32372994266660832"/>
          <c:h val="0.31865637988877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9794437579611"/>
          <c:y val="0.12627491003964314"/>
          <c:w val="0.51396528117617735"/>
          <c:h val="0.66144098104973836"/>
        </c:manualLayout>
      </c:layout>
      <c:lineChart>
        <c:grouping val="standard"/>
        <c:varyColors val="0"/>
        <c:ser>
          <c:idx val="0"/>
          <c:order val="0"/>
          <c:tx>
            <c:strRef>
              <c:f>[1]Theory!$X$1</c:f>
              <c:strCache>
                <c:ptCount val="1"/>
                <c:pt idx="0">
                  <c:v>λv=3 ACH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cat>
          <c:val>
            <c:numRef>
              <c:f>[1]Theory!$X$2:$X$38</c:f>
              <c:numCache>
                <c:formatCode>0</c:formatCode>
                <c:ptCount val="37"/>
                <c:pt idx="0">
                  <c:v>0</c:v>
                </c:pt>
                <c:pt idx="1">
                  <c:v>3017.9117968552509</c:v>
                </c:pt>
                <c:pt idx="2">
                  <c:v>5368.263867486552</c:v>
                </c:pt>
                <c:pt idx="3">
                  <c:v>7198.7199005877064</c:v>
                </c:pt>
                <c:pt idx="4">
                  <c:v>8624.2804925446617</c:v>
                </c:pt>
                <c:pt idx="5">
                  <c:v>9734.5081978764756</c:v>
                </c:pt>
                <c:pt idx="6">
                  <c:v>10599.154404176461</c:v>
                </c:pt>
                <c:pt idx="7">
                  <c:v>11272.541546722608</c:v>
                </c:pt>
                <c:pt idx="8">
                  <c:v>11796.975980647763</c:v>
                </c:pt>
                <c:pt idx="9">
                  <c:v>12205.405928458284</c:v>
                </c:pt>
                <c:pt idx="10">
                  <c:v>12523.49149164293</c:v>
                </c:pt>
                <c:pt idx="11">
                  <c:v>12771.216777334841</c:v>
                </c:pt>
                <c:pt idx="12">
                  <c:v>12964.145423818289</c:v>
                </c:pt>
                <c:pt idx="13">
                  <c:v>13114.398404776504</c:v>
                </c:pt>
                <c:pt idx="14">
                  <c:v>13231.415544005577</c:v>
                </c:pt>
                <c:pt idx="15">
                  <c:v>13322.548583669952</c:v>
                </c:pt>
                <c:pt idx="16">
                  <c:v>13393.523066324246</c:v>
                </c:pt>
                <c:pt idx="17">
                  <c:v>13448.798048993498</c:v>
                </c:pt>
                <c:pt idx="18">
                  <c:v>13491.84624878057</c:v>
                </c:pt>
                <c:pt idx="19">
                  <c:v>13525.372220484554</c:v>
                </c:pt>
                <c:pt idx="20">
                  <c:v>13551.482273500849</c:v>
                </c:pt>
                <c:pt idx="21">
                  <c:v>13571.816803235974</c:v>
                </c:pt>
                <c:pt idx="22">
                  <c:v>13587.653350917079</c:v>
                </c:pt>
                <c:pt idx="23">
                  <c:v>13599.986866652271</c:v>
                </c:pt>
                <c:pt idx="24">
                  <c:v>13609.592218364862</c:v>
                </c:pt>
                <c:pt idx="25">
                  <c:v>13617.072873800304</c:v>
                </c:pt>
                <c:pt idx="26">
                  <c:v>13622.898814111313</c:v>
                </c:pt>
                <c:pt idx="27">
                  <c:v>13627.436060987655</c:v>
                </c:pt>
                <c:pt idx="28">
                  <c:v>13630.969672407937</c:v>
                </c:pt>
                <c:pt idx="29">
                  <c:v>13633.721651749123</c:v>
                </c:pt>
                <c:pt idx="30">
                  <c:v>13635.864895415036</c:v>
                </c:pt>
                <c:pt idx="31">
                  <c:v>13637.534055260361</c:v>
                </c:pt>
                <c:pt idx="32">
                  <c:v>13638.833998254973</c:v>
                </c:pt>
                <c:pt idx="33">
                  <c:v>13639.846394877124</c:v>
                </c:pt>
                <c:pt idx="34">
                  <c:v>13640.634850159235</c:v>
                </c:pt>
                <c:pt idx="35">
                  <c:v>13641.248899750359</c:v>
                </c:pt>
                <c:pt idx="36">
                  <c:v>13641.727122052771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5-46EB-ADC0-1FB1BC561AA6}"/>
            </c:ext>
          </c:extLst>
        </c:ser>
        <c:ser>
          <c:idx val="1"/>
          <c:order val="1"/>
          <c:tx>
            <c:strRef>
              <c:f>[1]Theory!$Y$1</c:f>
              <c:strCache>
                <c:ptCount val="1"/>
                <c:pt idx="0">
                  <c:v>λv=3 ACH, λd=1.38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cat>
          <c:val>
            <c:numRef>
              <c:f>[1]Theory!$Y$2:$Y$38</c:f>
              <c:numCache>
                <c:formatCode>0</c:formatCode>
                <c:ptCount val="37"/>
                <c:pt idx="0">
                  <c:v>0</c:v>
                </c:pt>
                <c:pt idx="1">
                  <c:v>2859.0142753454156</c:v>
                </c:pt>
                <c:pt idx="2">
                  <c:v>4845.7181209272276</c:v>
                </c:pt>
                <c:pt idx="3">
                  <c:v>6226.2611297839085</c:v>
                </c:pt>
                <c:pt idx="4">
                  <c:v>7185.5883106022993</c:v>
                </c:pt>
                <c:pt idx="5">
                  <c:v>7852.2163214305401</c:v>
                </c:pt>
                <c:pt idx="6">
                  <c:v>8315.4502563240658</c:v>
                </c:pt>
                <c:pt idx="7">
                  <c:v>8637.3474387876868</c:v>
                </c:pt>
                <c:pt idx="8">
                  <c:v>8861.0309564942108</c:v>
                </c:pt>
                <c:pt idx="9">
                  <c:v>9016.4666633575926</c:v>
                </c:pt>
                <c:pt idx="10">
                  <c:v>9124.4775674055982</c:v>
                </c:pt>
                <c:pt idx="11">
                  <c:v>9199.5333935647777</c:v>
                </c:pt>
                <c:pt idx="12">
                  <c:v>9251.6890262769466</c:v>
                </c:pt>
                <c:pt idx="13">
                  <c:v>9287.9315162048788</c:v>
                </c:pt>
                <c:pt idx="14">
                  <c:v>9313.1161033313565</c:v>
                </c:pt>
                <c:pt idx="15">
                  <c:v>9330.6166511687807</c:v>
                </c:pt>
                <c:pt idx="16">
                  <c:v>9342.777627764186</c:v>
                </c:pt>
                <c:pt idx="17">
                  <c:v>9351.2281833198067</c:v>
                </c:pt>
                <c:pt idx="18">
                  <c:v>9357.1003999660934</c:v>
                </c:pt>
                <c:pt idx="19">
                  <c:v>9361.1809516072208</c:v>
                </c:pt>
                <c:pt idx="20">
                  <c:v>9364.0164910123331</c:v>
                </c:pt>
                <c:pt idx="21">
                  <c:v>9365.9868823772922</c:v>
                </c:pt>
                <c:pt idx="22">
                  <c:v>9367.3560899870008</c:v>
                </c:pt>
                <c:pt idx="23">
                  <c:v>9368.3075402987615</c:v>
                </c:pt>
                <c:pt idx="24">
                  <c:v>9368.9686947426399</c:v>
                </c:pt>
                <c:pt idx="25">
                  <c:v>9369.428125144057</c:v>
                </c:pt>
                <c:pt idx="26">
                  <c:v>9369.7473792845976</c:v>
                </c:pt>
                <c:pt idx="27">
                  <c:v>9369.9692261757446</c:v>
                </c:pt>
                <c:pt idx="28">
                  <c:v>9370.1233856269846</c:v>
                </c:pt>
                <c:pt idx="29">
                  <c:v>9370.2305096722375</c:v>
                </c:pt>
                <c:pt idx="30">
                  <c:v>9370.3049492280279</c:v>
                </c:pt>
                <c:pt idx="31">
                  <c:v>9370.3566766198874</c:v>
                </c:pt>
                <c:pt idx="32">
                  <c:v>9370.3926215290176</c:v>
                </c:pt>
                <c:pt idx="33">
                  <c:v>9370.4175993298686</c:v>
                </c:pt>
                <c:pt idx="34">
                  <c:v>9370.4349561837444</c:v>
                </c:pt>
                <c:pt idx="35">
                  <c:v>9370.4470173086702</c:v>
                </c:pt>
                <c:pt idx="36">
                  <c:v>9370.4553984781796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5-46EB-ADC0-1FB1BC561AA6}"/>
            </c:ext>
          </c:extLst>
        </c:ser>
        <c:ser>
          <c:idx val="3"/>
          <c:order val="2"/>
          <c:tx>
            <c:strRef>
              <c:f>[1]Theory!$Z$1</c:f>
              <c:strCache>
                <c:ptCount val="1"/>
                <c:pt idx="0">
                  <c:v>λv=3 ACH, λd=1.38, β=0.50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cat>
          <c:val>
            <c:numRef>
              <c:f>[1]Theory!$Z$2:$Z$38</c:f>
              <c:numCache>
                <c:formatCode>0</c:formatCode>
                <c:ptCount val="37"/>
                <c:pt idx="0">
                  <c:v>0</c:v>
                </c:pt>
                <c:pt idx="1">
                  <c:v>1000.6549963708953</c:v>
                </c:pt>
                <c:pt idx="2">
                  <c:v>1696.0013423245298</c:v>
                </c:pt>
                <c:pt idx="3">
                  <c:v>2179.1913954243678</c:v>
                </c:pt>
                <c:pt idx="4">
                  <c:v>2514.955908710805</c:v>
                </c:pt>
                <c:pt idx="5">
                  <c:v>2748.2757125006892</c:v>
                </c:pt>
                <c:pt idx="6">
                  <c:v>2910.407589713423</c:v>
                </c:pt>
                <c:pt idx="7">
                  <c:v>3023.0716035756905</c:v>
                </c:pt>
                <c:pt idx="8">
                  <c:v>3101.3608347729737</c:v>
                </c:pt>
                <c:pt idx="9">
                  <c:v>3155.7633321751578</c:v>
                </c:pt>
                <c:pt idx="10">
                  <c:v>3193.5671485919593</c:v>
                </c:pt>
                <c:pt idx="11">
                  <c:v>3219.8366877476724</c:v>
                </c:pt>
                <c:pt idx="12">
                  <c:v>3238.0911591969311</c:v>
                </c:pt>
                <c:pt idx="13">
                  <c:v>3250.7760306717073</c:v>
                </c:pt>
                <c:pt idx="14">
                  <c:v>3259.5906361659745</c:v>
                </c:pt>
                <c:pt idx="15">
                  <c:v>3265.7158279090736</c:v>
                </c:pt>
                <c:pt idx="16">
                  <c:v>3269.972169717465</c:v>
                </c:pt>
                <c:pt idx="17">
                  <c:v>3272.9298641619321</c:v>
                </c:pt>
                <c:pt idx="18">
                  <c:v>3274.9851399881327</c:v>
                </c:pt>
                <c:pt idx="19">
                  <c:v>3276.4133330625273</c:v>
                </c:pt>
                <c:pt idx="20">
                  <c:v>3277.4057718543168</c:v>
                </c:pt>
                <c:pt idx="21">
                  <c:v>3278.0954088320527</c:v>
                </c:pt>
                <c:pt idx="22">
                  <c:v>3278.5746314954504</c:v>
                </c:pt>
                <c:pt idx="23">
                  <c:v>3278.9076391045669</c:v>
                </c:pt>
                <c:pt idx="24">
                  <c:v>3279.1390431599239</c:v>
                </c:pt>
                <c:pt idx="25">
                  <c:v>3279.2998438004197</c:v>
                </c:pt>
                <c:pt idx="26">
                  <c:v>3279.4115827496089</c:v>
                </c:pt>
                <c:pt idx="27">
                  <c:v>3279.4892291615106</c:v>
                </c:pt>
                <c:pt idx="28">
                  <c:v>3279.5431849694446</c:v>
                </c:pt>
                <c:pt idx="29">
                  <c:v>3279.5806783852827</c:v>
                </c:pt>
                <c:pt idx="30">
                  <c:v>3279.6067322298099</c:v>
                </c:pt>
                <c:pt idx="31">
                  <c:v>3279.6248368169609</c:v>
                </c:pt>
                <c:pt idx="32">
                  <c:v>3279.6374175351566</c:v>
                </c:pt>
                <c:pt idx="33">
                  <c:v>3279.6461597654543</c:v>
                </c:pt>
                <c:pt idx="34">
                  <c:v>3279.6522346643105</c:v>
                </c:pt>
                <c:pt idx="35">
                  <c:v>3279.6564560580346</c:v>
                </c:pt>
                <c:pt idx="36">
                  <c:v>3279.6593894673633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F5-46EB-ADC0-1FB1BC561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032024"/>
        <c:axId val="801027760"/>
      </c:lineChart>
      <c:scatterChart>
        <c:scatterStyle val="lineMarker"/>
        <c:varyColors val="0"/>
        <c:ser>
          <c:idx val="2"/>
          <c:order val="3"/>
          <c:tx>
            <c:strRef>
              <c:f>[1]Theory!$U$1</c:f>
              <c:strCache>
                <c:ptCount val="1"/>
                <c:pt idx="0">
                  <c:v>Real average value of inlet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C00000">
                  <a:alpha val="94000"/>
                </a:srgb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strRef>
              <c:f>[1]Theory!$A$2:$A$40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[1]Theory!$AA$2:$AA$39</c:f>
              <c:numCache>
                <c:formatCode>General</c:formatCode>
                <c:ptCount val="38"/>
                <c:pt idx="13" formatCode="0">
                  <c:v>3828.3333333333335</c:v>
                </c:pt>
                <c:pt idx="16" formatCode="0">
                  <c:v>3839.5</c:v>
                </c:pt>
                <c:pt idx="19" formatCode="0">
                  <c:v>3955</c:v>
                </c:pt>
                <c:pt idx="22" formatCode="0">
                  <c:v>3764.6666666666665</c:v>
                </c:pt>
                <c:pt idx="25" formatCode="0">
                  <c:v>3599.8333333333335</c:v>
                </c:pt>
                <c:pt idx="37" formatCode="0">
                  <c:v>3797.4666666666662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5-46EB-ADC0-1FB1BC561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643112"/>
        <c:axId val="773640160"/>
      </c:scatterChart>
      <c:catAx>
        <c:axId val="8010320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Time (minute)</a:t>
                </a:r>
                <a:endParaRPr lang="en-GB" sz="7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2186348462808156"/>
              <c:y val="0.8964545737674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01027760"/>
        <c:crosses val="autoZero"/>
        <c:auto val="1"/>
        <c:lblAlgn val="ctr"/>
        <c:lblOffset val="100"/>
        <c:noMultiLvlLbl val="0"/>
      </c:catAx>
      <c:valAx>
        <c:axId val="801027760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Bioaerosols load (cfu.m</a:t>
                </a:r>
                <a:r>
                  <a:rPr lang="en-GB" sz="1200" b="1" i="0" baseline="30000">
                    <a:solidFill>
                      <a:sysClr val="windowText" lastClr="000000"/>
                    </a:solidFill>
                    <a:effectLst/>
                  </a:rPr>
                  <a:t>-3</a:t>
                </a: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en-GB" sz="7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2198220116401755E-2"/>
              <c:y val="0.21801520010328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32024"/>
        <c:crosses val="autoZero"/>
        <c:crossBetween val="between"/>
      </c:valAx>
      <c:valAx>
        <c:axId val="77364016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43112"/>
        <c:crosses val="max"/>
        <c:crossBetween val="midCat"/>
      </c:valAx>
      <c:valAx>
        <c:axId val="773643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364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7012366145745"/>
          <c:y val="0.13331356989496007"/>
          <c:w val="0.24590935549634793"/>
          <c:h val="0.323367909154722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[1]Theory!$X$1</c:f>
              <c:strCache>
                <c:ptCount val="1"/>
                <c:pt idx="0">
                  <c:v>λv=3 ACH </c:v>
                </c:pt>
              </c:strCache>
            </c:strRef>
          </c:tx>
          <c:spPr>
            <a:ln w="25400" cap="rnd">
              <a:solidFill>
                <a:schemeClr val="tx1">
                  <a:alpha val="99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[1]Theory!$X$2:$X$38</c:f>
              <c:numCache>
                <c:formatCode>0</c:formatCode>
                <c:ptCount val="37"/>
                <c:pt idx="0">
                  <c:v>0</c:v>
                </c:pt>
                <c:pt idx="1">
                  <c:v>3017.9117968552509</c:v>
                </c:pt>
                <c:pt idx="2">
                  <c:v>5368.263867486552</c:v>
                </c:pt>
                <c:pt idx="3">
                  <c:v>7198.7199005877064</c:v>
                </c:pt>
                <c:pt idx="4">
                  <c:v>8624.2804925446617</c:v>
                </c:pt>
                <c:pt idx="5">
                  <c:v>9734.5081978764756</c:v>
                </c:pt>
                <c:pt idx="6">
                  <c:v>10599.154404176461</c:v>
                </c:pt>
                <c:pt idx="7">
                  <c:v>11272.541546722608</c:v>
                </c:pt>
                <c:pt idx="8">
                  <c:v>11796.975980647763</c:v>
                </c:pt>
                <c:pt idx="9">
                  <c:v>12205.405928458284</c:v>
                </c:pt>
                <c:pt idx="10">
                  <c:v>12523.49149164293</c:v>
                </c:pt>
                <c:pt idx="11">
                  <c:v>12771.216777334841</c:v>
                </c:pt>
                <c:pt idx="12">
                  <c:v>12964.145423818289</c:v>
                </c:pt>
                <c:pt idx="13">
                  <c:v>13114.398404776504</c:v>
                </c:pt>
                <c:pt idx="14">
                  <c:v>13231.415544005577</c:v>
                </c:pt>
                <c:pt idx="15">
                  <c:v>13322.548583669952</c:v>
                </c:pt>
                <c:pt idx="16">
                  <c:v>13393.523066324246</c:v>
                </c:pt>
                <c:pt idx="17">
                  <c:v>13448.798048993498</c:v>
                </c:pt>
                <c:pt idx="18">
                  <c:v>13491.84624878057</c:v>
                </c:pt>
                <c:pt idx="19">
                  <c:v>13525.372220484554</c:v>
                </c:pt>
                <c:pt idx="20">
                  <c:v>13551.482273500849</c:v>
                </c:pt>
                <c:pt idx="21">
                  <c:v>13571.816803235974</c:v>
                </c:pt>
                <c:pt idx="22">
                  <c:v>13587.653350917079</c:v>
                </c:pt>
                <c:pt idx="23">
                  <c:v>13599.986866652271</c:v>
                </c:pt>
                <c:pt idx="24">
                  <c:v>13609.592218364862</c:v>
                </c:pt>
                <c:pt idx="25">
                  <c:v>13617.072873800304</c:v>
                </c:pt>
                <c:pt idx="26">
                  <c:v>13622.898814111313</c:v>
                </c:pt>
                <c:pt idx="27">
                  <c:v>13627.436060987655</c:v>
                </c:pt>
                <c:pt idx="28">
                  <c:v>13630.969672407937</c:v>
                </c:pt>
                <c:pt idx="29">
                  <c:v>13633.721651749123</c:v>
                </c:pt>
                <c:pt idx="30">
                  <c:v>13635.864895415036</c:v>
                </c:pt>
                <c:pt idx="31">
                  <c:v>13637.534055260361</c:v>
                </c:pt>
                <c:pt idx="32">
                  <c:v>13638.833998254973</c:v>
                </c:pt>
                <c:pt idx="33">
                  <c:v>13639.846394877124</c:v>
                </c:pt>
                <c:pt idx="34">
                  <c:v>13640.634850159235</c:v>
                </c:pt>
                <c:pt idx="35">
                  <c:v>13641.248899750359</c:v>
                </c:pt>
                <c:pt idx="36">
                  <c:v>13641.727122052771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4-495E-B173-FB75747E53BF}"/>
            </c:ext>
          </c:extLst>
        </c:ser>
        <c:ser>
          <c:idx val="1"/>
          <c:order val="1"/>
          <c:tx>
            <c:strRef>
              <c:f>[1]Theory!$Y$1</c:f>
              <c:strCache>
                <c:ptCount val="1"/>
                <c:pt idx="0">
                  <c:v>λv=3 ACH, λd=1.38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[1]Theory!$Y$2:$Y$38</c:f>
              <c:numCache>
                <c:formatCode>0</c:formatCode>
                <c:ptCount val="37"/>
                <c:pt idx="0">
                  <c:v>0</c:v>
                </c:pt>
                <c:pt idx="1">
                  <c:v>2859.0142753454156</c:v>
                </c:pt>
                <c:pt idx="2">
                  <c:v>4845.7181209272276</c:v>
                </c:pt>
                <c:pt idx="3">
                  <c:v>6226.2611297839085</c:v>
                </c:pt>
                <c:pt idx="4">
                  <c:v>7185.5883106022993</c:v>
                </c:pt>
                <c:pt idx="5">
                  <c:v>7852.2163214305401</c:v>
                </c:pt>
                <c:pt idx="6">
                  <c:v>8315.4502563240658</c:v>
                </c:pt>
                <c:pt idx="7">
                  <c:v>8637.3474387876868</c:v>
                </c:pt>
                <c:pt idx="8">
                  <c:v>8861.0309564942108</c:v>
                </c:pt>
                <c:pt idx="9">
                  <c:v>9016.4666633575926</c:v>
                </c:pt>
                <c:pt idx="10">
                  <c:v>9124.4775674055982</c:v>
                </c:pt>
                <c:pt idx="11">
                  <c:v>9199.5333935647777</c:v>
                </c:pt>
                <c:pt idx="12">
                  <c:v>9251.6890262769466</c:v>
                </c:pt>
                <c:pt idx="13">
                  <c:v>9287.9315162048788</c:v>
                </c:pt>
                <c:pt idx="14">
                  <c:v>9313.1161033313565</c:v>
                </c:pt>
                <c:pt idx="15">
                  <c:v>9330.6166511687807</c:v>
                </c:pt>
                <c:pt idx="16">
                  <c:v>9342.777627764186</c:v>
                </c:pt>
                <c:pt idx="17">
                  <c:v>9351.2281833198067</c:v>
                </c:pt>
                <c:pt idx="18">
                  <c:v>9357.1003999660934</c:v>
                </c:pt>
                <c:pt idx="19">
                  <c:v>9361.1809516072208</c:v>
                </c:pt>
                <c:pt idx="20">
                  <c:v>9364.0164910123331</c:v>
                </c:pt>
                <c:pt idx="21">
                  <c:v>9365.9868823772922</c:v>
                </c:pt>
                <c:pt idx="22">
                  <c:v>9367.3560899870008</c:v>
                </c:pt>
                <c:pt idx="23">
                  <c:v>9368.3075402987615</c:v>
                </c:pt>
                <c:pt idx="24">
                  <c:v>9368.9686947426399</c:v>
                </c:pt>
                <c:pt idx="25">
                  <c:v>9369.428125144057</c:v>
                </c:pt>
                <c:pt idx="26">
                  <c:v>9369.7473792845976</c:v>
                </c:pt>
                <c:pt idx="27">
                  <c:v>9369.9692261757446</c:v>
                </c:pt>
                <c:pt idx="28">
                  <c:v>9370.1233856269846</c:v>
                </c:pt>
                <c:pt idx="29">
                  <c:v>9370.2305096722375</c:v>
                </c:pt>
                <c:pt idx="30">
                  <c:v>9370.3049492280279</c:v>
                </c:pt>
                <c:pt idx="31">
                  <c:v>9370.3566766198874</c:v>
                </c:pt>
                <c:pt idx="32">
                  <c:v>9370.3926215290176</c:v>
                </c:pt>
                <c:pt idx="33">
                  <c:v>9370.4175993298686</c:v>
                </c:pt>
                <c:pt idx="34">
                  <c:v>9370.4349561837444</c:v>
                </c:pt>
                <c:pt idx="35">
                  <c:v>9370.4470173086702</c:v>
                </c:pt>
                <c:pt idx="36">
                  <c:v>9370.4553984781796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E4-495E-B173-FB75747E53BF}"/>
            </c:ext>
          </c:extLst>
        </c:ser>
        <c:ser>
          <c:idx val="2"/>
          <c:order val="2"/>
          <c:tx>
            <c:strRef>
              <c:f>[1]Theory!$Z$1</c:f>
              <c:strCache>
                <c:ptCount val="1"/>
                <c:pt idx="0">
                  <c:v>λv=3 ACH, λd=1.38, β=0.50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[1]Theory!$Z$2:$Z$38</c:f>
              <c:numCache>
                <c:formatCode>0</c:formatCode>
                <c:ptCount val="37"/>
                <c:pt idx="0">
                  <c:v>0</c:v>
                </c:pt>
                <c:pt idx="1">
                  <c:v>1000.6549963708953</c:v>
                </c:pt>
                <c:pt idx="2">
                  <c:v>1696.0013423245298</c:v>
                </c:pt>
                <c:pt idx="3">
                  <c:v>2179.1913954243678</c:v>
                </c:pt>
                <c:pt idx="4">
                  <c:v>2514.955908710805</c:v>
                </c:pt>
                <c:pt idx="5">
                  <c:v>2748.2757125006892</c:v>
                </c:pt>
                <c:pt idx="6">
                  <c:v>2910.407589713423</c:v>
                </c:pt>
                <c:pt idx="7">
                  <c:v>3023.0716035756905</c:v>
                </c:pt>
                <c:pt idx="8">
                  <c:v>3101.3608347729737</c:v>
                </c:pt>
                <c:pt idx="9">
                  <c:v>3155.7633321751578</c:v>
                </c:pt>
                <c:pt idx="10">
                  <c:v>3193.5671485919593</c:v>
                </c:pt>
                <c:pt idx="11">
                  <c:v>3219.8366877476724</c:v>
                </c:pt>
                <c:pt idx="12">
                  <c:v>3238.0911591969311</c:v>
                </c:pt>
                <c:pt idx="13">
                  <c:v>3250.7760306717073</c:v>
                </c:pt>
                <c:pt idx="14">
                  <c:v>3259.5906361659745</c:v>
                </c:pt>
                <c:pt idx="15">
                  <c:v>3265.7158279090736</c:v>
                </c:pt>
                <c:pt idx="16">
                  <c:v>3269.972169717465</c:v>
                </c:pt>
                <c:pt idx="17">
                  <c:v>3272.9298641619321</c:v>
                </c:pt>
                <c:pt idx="18">
                  <c:v>3274.9851399881327</c:v>
                </c:pt>
                <c:pt idx="19">
                  <c:v>3276.4133330625273</c:v>
                </c:pt>
                <c:pt idx="20">
                  <c:v>3277.4057718543168</c:v>
                </c:pt>
                <c:pt idx="21">
                  <c:v>3278.0954088320527</c:v>
                </c:pt>
                <c:pt idx="22">
                  <c:v>3278.5746314954504</c:v>
                </c:pt>
                <c:pt idx="23">
                  <c:v>3278.9076391045669</c:v>
                </c:pt>
                <c:pt idx="24">
                  <c:v>3279.1390431599239</c:v>
                </c:pt>
                <c:pt idx="25">
                  <c:v>3279.2998438004197</c:v>
                </c:pt>
                <c:pt idx="26">
                  <c:v>3279.4115827496089</c:v>
                </c:pt>
                <c:pt idx="27">
                  <c:v>3279.4892291615106</c:v>
                </c:pt>
                <c:pt idx="28">
                  <c:v>3279.5431849694446</c:v>
                </c:pt>
                <c:pt idx="29">
                  <c:v>3279.5806783852827</c:v>
                </c:pt>
                <c:pt idx="30">
                  <c:v>3279.6067322298099</c:v>
                </c:pt>
                <c:pt idx="31">
                  <c:v>3279.6248368169609</c:v>
                </c:pt>
                <c:pt idx="32">
                  <c:v>3279.6374175351566</c:v>
                </c:pt>
                <c:pt idx="33">
                  <c:v>3279.6461597654543</c:v>
                </c:pt>
                <c:pt idx="34">
                  <c:v>3279.6522346643105</c:v>
                </c:pt>
                <c:pt idx="35">
                  <c:v>3279.6564560580346</c:v>
                </c:pt>
                <c:pt idx="36">
                  <c:v>3279.6593894673633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E4-495E-B173-FB75747E53BF}"/>
            </c:ext>
          </c:extLst>
        </c:ser>
        <c:ser>
          <c:idx val="3"/>
          <c:order val="3"/>
          <c:tx>
            <c:strRef>
              <c:f>[1]Theory!$AA$1</c:f>
              <c:strCache>
                <c:ptCount val="1"/>
                <c:pt idx="0">
                  <c:v>Real average value of inlet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[1]Theory!$AA$2:$AA$38</c:f>
              <c:numCache>
                <c:formatCode>General</c:formatCode>
                <c:ptCount val="37"/>
                <c:pt idx="13" formatCode="0">
                  <c:v>3828.3333333333335</c:v>
                </c:pt>
                <c:pt idx="16" formatCode="0">
                  <c:v>3839.5</c:v>
                </c:pt>
                <c:pt idx="19" formatCode="0">
                  <c:v>3955</c:v>
                </c:pt>
                <c:pt idx="22" formatCode="0">
                  <c:v>3764.6666666666665</c:v>
                </c:pt>
                <c:pt idx="25" formatCode="0">
                  <c:v>3599.8333333333335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E4-495E-B173-FB75747E53BF}"/>
            </c:ext>
          </c:extLst>
        </c:ser>
        <c:ser>
          <c:idx val="4"/>
          <c:order val="4"/>
          <c:tx>
            <c:strRef>
              <c:f>[1]Theory!$AB$1</c:f>
              <c:strCache>
                <c:ptCount val="1"/>
                <c:pt idx="0">
                  <c:v>Real average value of outlet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strRef>
              <c:f>[1]Theory!$A$2:$A$38</c:f>
              <c:strCach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strCache>
            </c:strRef>
          </c:xVal>
          <c:yVal>
            <c:numRef>
              <c:f>[1]Theory!$AB$2:$AB$38</c:f>
              <c:numCache>
                <c:formatCode>General</c:formatCode>
                <c:ptCount val="37"/>
                <c:pt idx="13" formatCode="0">
                  <c:v>5426.166666666667</c:v>
                </c:pt>
                <c:pt idx="16" formatCode="0">
                  <c:v>5565.5</c:v>
                </c:pt>
                <c:pt idx="19" formatCode="0">
                  <c:v>5643.833333333333</c:v>
                </c:pt>
                <c:pt idx="22" formatCode="0">
                  <c:v>5820.666666666667</c:v>
                </c:pt>
                <c:pt idx="25" formatCode="0">
                  <c:v>5541.166666666667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E4-495E-B173-FB75747E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058392"/>
        <c:axId val="830061344"/>
      </c:scatterChart>
      <c:valAx>
        <c:axId val="830058392"/>
        <c:scaling>
          <c:orientation val="minMax"/>
          <c:max val="1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Time (minute)</a:t>
                </a:r>
                <a:endParaRPr lang="en-GB" sz="7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61344"/>
        <c:crosses val="autoZero"/>
        <c:crossBetween val="midCat"/>
        <c:majorUnit val="20"/>
      </c:valAx>
      <c:valAx>
        <c:axId val="830061344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Bioaerosols load (cfu.m</a:t>
                </a:r>
                <a:r>
                  <a:rPr lang="en-GB" sz="1200" b="1" i="0" baseline="30000">
                    <a:solidFill>
                      <a:sysClr val="windowText" lastClr="000000"/>
                    </a:solidFill>
                    <a:effectLst/>
                  </a:rPr>
                  <a:t>-3</a:t>
                </a:r>
                <a:r>
                  <a:rPr lang="en-GB" sz="1200" b="1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en-GB" sz="7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2065352408834941E-2"/>
              <c:y val="0.16104571228227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5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27432896854743"/>
          <c:y val="0.12715044857685187"/>
          <c:w val="0.3231416307768159"/>
          <c:h val="0.31865637988877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276225</xdr:colOff>
      <xdr:row>6</xdr:row>
      <xdr:rowOff>136525</xdr:rowOff>
    </xdr:from>
    <xdr:to>
      <xdr:col>56</xdr:col>
      <xdr:colOff>95250</xdr:colOff>
      <xdr:row>21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4DF38-9D53-47AB-91B6-73A9ED1DB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1341437</xdr:colOff>
      <xdr:row>46</xdr:row>
      <xdr:rowOff>49212</xdr:rowOff>
    </xdr:from>
    <xdr:to>
      <xdr:col>20</xdr:col>
      <xdr:colOff>1005417</xdr:colOff>
      <xdr:row>64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279AA9-ADE1-4524-A140-CBADD0B7B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1079501</xdr:colOff>
      <xdr:row>46</xdr:row>
      <xdr:rowOff>44978</xdr:rowOff>
    </xdr:from>
    <xdr:to>
      <xdr:col>30</xdr:col>
      <xdr:colOff>825501</xdr:colOff>
      <xdr:row>64</xdr:row>
      <xdr:rowOff>27515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2AE575-F845-4215-9D7D-FFE30FE45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64</xdr:row>
      <xdr:rowOff>152399</xdr:rowOff>
    </xdr:from>
    <xdr:to>
      <xdr:col>20</xdr:col>
      <xdr:colOff>990600</xdr:colOff>
      <xdr:row>82</xdr:row>
      <xdr:rowOff>182561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900EFA-CC63-49E7-A619-942EB0D29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Microsoft%20Excel%20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Chap 6"/>
      <sheetName val="ALL"/>
      <sheetName val="Sheet1"/>
      <sheetName val="SPSS"/>
      <sheetName val="Air"/>
      <sheetName val="Surface"/>
      <sheetName val="Sheet3"/>
      <sheetName val="Sheet2"/>
    </sheetNames>
    <sheetDataSet>
      <sheetData sheetId="0">
        <row r="1">
          <cell r="F1" t="str">
            <v xml:space="preserve">λv=6 ACH </v>
          </cell>
          <cell r="G1" t="str">
            <v>λv=6 ACH, λd=1.38</v>
          </cell>
          <cell r="H1" t="str">
            <v>λv=6 ACH, λd=1.38, β=0.50</v>
          </cell>
          <cell r="U1" t="str">
            <v>Real average value of inlet</v>
          </cell>
          <cell r="V1" t="str">
            <v>Real average value of outlet</v>
          </cell>
          <cell r="X1" t="str">
            <v xml:space="preserve">λv=3 ACH </v>
          </cell>
          <cell r="Y1" t="str">
            <v>λv=3 ACH, λd=1.38</v>
          </cell>
          <cell r="Z1" t="str">
            <v>λv=3 ACH, λd=1.38, β=0.50</v>
          </cell>
          <cell r="AA1" t="str">
            <v>Real average value of inlet</v>
          </cell>
          <cell r="AB1" t="str">
            <v>Real average value of outlet</v>
          </cell>
          <cell r="AC1" t="str">
            <v>Real 3
 (C 1.33 x 105)</v>
          </cell>
        </row>
        <row r="2">
          <cell r="A2">
            <v>0</v>
          </cell>
          <cell r="F2">
            <v>0</v>
          </cell>
          <cell r="G2">
            <v>0</v>
          </cell>
          <cell r="H2">
            <v>0</v>
          </cell>
          <cell r="X2">
            <v>0</v>
          </cell>
          <cell r="Y2">
            <v>0</v>
          </cell>
          <cell r="Z2">
            <v>0</v>
          </cell>
        </row>
        <row r="3">
          <cell r="A3">
            <v>5</v>
          </cell>
          <cell r="F3">
            <v>2684.131933743276</v>
          </cell>
          <cell r="G3">
            <v>2548.7968725767087</v>
          </cell>
          <cell r="H3">
            <v>1274.3984362883543</v>
          </cell>
          <cell r="X3">
            <v>3017.9117968552509</v>
          </cell>
          <cell r="Y3">
            <v>2859.0142753454156</v>
          </cell>
          <cell r="Z3">
            <v>1000.6549963708953</v>
          </cell>
        </row>
        <row r="4">
          <cell r="A4">
            <v>10</v>
          </cell>
          <cell r="F4">
            <v>4312.1402462723308</v>
          </cell>
          <cell r="G4">
            <v>3928.1593687729501</v>
          </cell>
          <cell r="H4">
            <v>1964.079684386475</v>
          </cell>
          <cell r="X4">
            <v>5368.263867486552</v>
          </cell>
          <cell r="Y4">
            <v>4845.7181209272276</v>
          </cell>
          <cell r="Z4">
            <v>1696.0013423245298</v>
          </cell>
        </row>
        <row r="5">
          <cell r="A5">
            <v>15</v>
          </cell>
          <cell r="F5">
            <v>5299.5772020882305</v>
          </cell>
          <cell r="G5">
            <v>4674.6452564416886</v>
          </cell>
          <cell r="H5">
            <v>2337.3226282208443</v>
          </cell>
          <cell r="X5">
            <v>7198.7199005877064</v>
          </cell>
          <cell r="Y5">
            <v>6226.2611297839085</v>
          </cell>
          <cell r="Z5">
            <v>2179.1913954243678</v>
          </cell>
        </row>
        <row r="6">
          <cell r="A6">
            <v>20</v>
          </cell>
          <cell r="F6">
            <v>5898.4879903238816</v>
          </cell>
          <cell r="G6">
            <v>5078.6298377430103</v>
          </cell>
          <cell r="H6">
            <v>2539.3149188715051</v>
          </cell>
          <cell r="X6">
            <v>8624.2804925446617</v>
          </cell>
          <cell r="Y6">
            <v>7185.5883106022993</v>
          </cell>
          <cell r="Z6">
            <v>2514.955908710805</v>
          </cell>
        </row>
        <row r="7">
          <cell r="A7">
            <v>25</v>
          </cell>
          <cell r="F7">
            <v>6261.7457458214649</v>
          </cell>
          <cell r="G7">
            <v>5297.258943296345</v>
          </cell>
          <cell r="H7">
            <v>2648.6294716481725</v>
          </cell>
          <cell r="X7">
            <v>9734.5081978764756</v>
          </cell>
          <cell r="Y7">
            <v>7852.2163214305401</v>
          </cell>
          <cell r="Z7">
            <v>2748.2757125006892</v>
          </cell>
        </row>
        <row r="8">
          <cell r="A8">
            <v>30</v>
          </cell>
          <cell r="F8">
            <v>6482.0727119091443</v>
          </cell>
          <cell r="G8">
            <v>5415.5770376183655</v>
          </cell>
          <cell r="H8">
            <v>2707.7885188091827</v>
          </cell>
          <cell r="X8">
            <v>10599.154404176461</v>
          </cell>
          <cell r="Y8">
            <v>8315.4502563240658</v>
          </cell>
          <cell r="Z8">
            <v>2910.407589713423</v>
          </cell>
        </row>
        <row r="9">
          <cell r="A9">
            <v>35</v>
          </cell>
          <cell r="F9">
            <v>6615.7077720027883</v>
          </cell>
          <cell r="G9">
            <v>5479.6086376588237</v>
          </cell>
          <cell r="H9">
            <v>2739.8043188294118</v>
          </cell>
          <cell r="X9">
            <v>11272.541546722608</v>
          </cell>
          <cell r="Y9">
            <v>8637.3474387876868</v>
          </cell>
          <cell r="Z9">
            <v>3023.0716035756905</v>
          </cell>
        </row>
        <row r="10">
          <cell r="A10">
            <v>40</v>
          </cell>
          <cell r="F10">
            <v>6696.7615331621228</v>
          </cell>
          <cell r="G10">
            <v>5514.2613746491816</v>
          </cell>
          <cell r="H10">
            <v>2757.1306873245908</v>
          </cell>
          <cell r="X10">
            <v>11796.975980647763</v>
          </cell>
          <cell r="Y10">
            <v>8861.0309564942108</v>
          </cell>
          <cell r="Z10">
            <v>3101.3608347729737</v>
          </cell>
        </row>
        <row r="11">
          <cell r="A11">
            <v>45</v>
          </cell>
          <cell r="F11">
            <v>6745.923124390285</v>
          </cell>
          <cell r="G11">
            <v>5533.0148054577849</v>
          </cell>
          <cell r="H11">
            <v>2766.5074027288924</v>
          </cell>
          <cell r="X11">
            <v>12205.405928458284</v>
          </cell>
          <cell r="Y11">
            <v>9016.4666633575926</v>
          </cell>
          <cell r="Z11">
            <v>3155.7633321751578</v>
          </cell>
        </row>
        <row r="12">
          <cell r="A12">
            <v>50</v>
          </cell>
          <cell r="F12">
            <v>6775.7411367504246</v>
          </cell>
          <cell r="G12">
            <v>5543.1638210230176</v>
          </cell>
          <cell r="H12">
            <v>2771.5819105115088</v>
          </cell>
          <cell r="X12">
            <v>12523.49149164293</v>
          </cell>
          <cell r="Y12">
            <v>9124.4775674055982</v>
          </cell>
          <cell r="Z12">
            <v>3193.5671485919593</v>
          </cell>
        </row>
        <row r="13">
          <cell r="A13">
            <v>55</v>
          </cell>
          <cell r="F13">
            <v>6793.8266754585393</v>
          </cell>
          <cell r="G13">
            <v>5548.6562836019766</v>
          </cell>
          <cell r="H13">
            <v>2774.3281418009883</v>
          </cell>
          <cell r="X13">
            <v>12771.216777334841</v>
          </cell>
          <cell r="Y13">
            <v>9199.5333935647777</v>
          </cell>
          <cell r="Z13">
            <v>3219.8366877476724</v>
          </cell>
        </row>
        <row r="14">
          <cell r="A14">
            <v>60</v>
          </cell>
          <cell r="F14">
            <v>6804.7961091824309</v>
          </cell>
          <cell r="G14">
            <v>5551.6287044232231</v>
          </cell>
          <cell r="H14">
            <v>2775.8143522116115</v>
          </cell>
          <cell r="X14">
            <v>12964.145423818289</v>
          </cell>
          <cell r="Y14">
            <v>9251.6890262769466</v>
          </cell>
          <cell r="Z14">
            <v>3238.0911591969311</v>
          </cell>
        </row>
        <row r="15">
          <cell r="A15">
            <v>65</v>
          </cell>
          <cell r="F15">
            <v>6811.4494070556566</v>
          </cell>
          <cell r="G15">
            <v>5553.2373244932869</v>
          </cell>
          <cell r="H15">
            <v>2776.6186622466435</v>
          </cell>
          <cell r="U15">
            <v>2252.5</v>
          </cell>
          <cell r="V15">
            <v>3292.1666666666665</v>
          </cell>
          <cell r="X15">
            <v>13114.398404776504</v>
          </cell>
          <cell r="Y15">
            <v>9287.9315162048788</v>
          </cell>
          <cell r="Z15">
            <v>3250.7760306717073</v>
          </cell>
          <cell r="AA15">
            <v>3828.3333333333335</v>
          </cell>
          <cell r="AB15">
            <v>5426.166666666667</v>
          </cell>
        </row>
        <row r="16">
          <cell r="A16">
            <v>70</v>
          </cell>
          <cell r="F16">
            <v>6815.4848362039684</v>
          </cell>
          <cell r="G16">
            <v>5554.1078804089611</v>
          </cell>
          <cell r="H16">
            <v>2777.0539402044806</v>
          </cell>
          <cell r="X16">
            <v>13231.415544005577</v>
          </cell>
          <cell r="Y16">
            <v>9313.1161033313565</v>
          </cell>
          <cell r="Z16">
            <v>3259.5906361659745</v>
          </cell>
        </row>
        <row r="17">
          <cell r="A17">
            <v>75</v>
          </cell>
          <cell r="F17">
            <v>6817.9324477075179</v>
          </cell>
          <cell r="G17">
            <v>5554.5790094321655</v>
          </cell>
          <cell r="H17">
            <v>2777.2895047160828</v>
          </cell>
          <cell r="X17">
            <v>13322.548583669952</v>
          </cell>
          <cell r="Y17">
            <v>9330.6166511687807</v>
          </cell>
          <cell r="Z17">
            <v>3265.7158279090736</v>
          </cell>
        </row>
        <row r="18">
          <cell r="A18">
            <v>80</v>
          </cell>
          <cell r="F18">
            <v>6819.4169991274866</v>
          </cell>
          <cell r="G18">
            <v>5554.833975888092</v>
          </cell>
          <cell r="H18">
            <v>2777.416987944046</v>
          </cell>
          <cell r="U18">
            <v>2148.1666666666665</v>
          </cell>
          <cell r="V18">
            <v>3188.5</v>
          </cell>
          <cell r="X18">
            <v>13393.523066324246</v>
          </cell>
          <cell r="Y18">
            <v>9342.777627764186</v>
          </cell>
          <cell r="Z18">
            <v>3269.972169717465</v>
          </cell>
          <cell r="AA18">
            <v>3839.5</v>
          </cell>
          <cell r="AB18">
            <v>5565.5</v>
          </cell>
        </row>
        <row r="19">
          <cell r="A19">
            <v>85</v>
          </cell>
          <cell r="F19">
            <v>6820.3174250796174</v>
          </cell>
          <cell r="G19">
            <v>5554.9719590953364</v>
          </cell>
          <cell r="H19">
            <v>2777.4859795476682</v>
          </cell>
          <cell r="X19">
            <v>13448.798048993498</v>
          </cell>
          <cell r="Y19">
            <v>9351.2281833198067</v>
          </cell>
          <cell r="Z19">
            <v>3272.9298641619321</v>
          </cell>
        </row>
        <row r="20">
          <cell r="A20">
            <v>90</v>
          </cell>
          <cell r="F20">
            <v>6820.8635610263855</v>
          </cell>
          <cell r="G20">
            <v>5555.0466330967156</v>
          </cell>
          <cell r="H20">
            <v>2777.5233165483578</v>
          </cell>
          <cell r="X20">
            <v>13491.84624878057</v>
          </cell>
          <cell r="Y20">
            <v>9357.1003999660934</v>
          </cell>
          <cell r="Z20">
            <v>3274.9851399881327</v>
          </cell>
        </row>
        <row r="21">
          <cell r="A21">
            <v>95</v>
          </cell>
          <cell r="F21">
            <v>6821.1948092224711</v>
          </cell>
          <cell r="G21">
            <v>5555.0870453076886</v>
          </cell>
          <cell r="H21">
            <v>2777.5435226538443</v>
          </cell>
          <cell r="U21">
            <v>2284.6666666666665</v>
          </cell>
          <cell r="V21">
            <v>3059.8333333333335</v>
          </cell>
          <cell r="X21">
            <v>13525.372220484554</v>
          </cell>
          <cell r="Y21">
            <v>9361.1809516072208</v>
          </cell>
          <cell r="Z21">
            <v>3276.4133330625273</v>
          </cell>
          <cell r="AA21">
            <v>3955</v>
          </cell>
          <cell r="AB21">
            <v>5643.833333333333</v>
          </cell>
        </row>
        <row r="22">
          <cell r="A22">
            <v>100</v>
          </cell>
          <cell r="F22">
            <v>6821.3957214093716</v>
          </cell>
          <cell r="G22">
            <v>5555.1089156610333</v>
          </cell>
          <cell r="H22">
            <v>2777.5544578305166</v>
          </cell>
          <cell r="X22">
            <v>13551.482273500849</v>
          </cell>
          <cell r="Y22">
            <v>9364.0164910123331</v>
          </cell>
          <cell r="Z22">
            <v>3277.4057718543168</v>
          </cell>
        </row>
        <row r="23">
          <cell r="A23">
            <v>105</v>
          </cell>
          <cell r="F23">
            <v>6821.5175808106369</v>
          </cell>
          <cell r="G23">
            <v>5555.1207514983671</v>
          </cell>
          <cell r="H23">
            <v>2777.5603757491835</v>
          </cell>
          <cell r="X23">
            <v>13571.816803235974</v>
          </cell>
          <cell r="Y23">
            <v>9365.9868823772922</v>
          </cell>
          <cell r="Z23">
            <v>3278.0954088320527</v>
          </cell>
        </row>
        <row r="24">
          <cell r="A24">
            <v>110</v>
          </cell>
          <cell r="F24">
            <v>6821.5914922736783</v>
          </cell>
          <cell r="G24">
            <v>5555.1271568381981</v>
          </cell>
          <cell r="H24">
            <v>2777.563578419099</v>
          </cell>
          <cell r="U24">
            <v>2136.3333333333335</v>
          </cell>
          <cell r="V24">
            <v>3277.6666666666665</v>
          </cell>
          <cell r="X24">
            <v>13587.653350917079</v>
          </cell>
          <cell r="Y24">
            <v>9367.3560899870008</v>
          </cell>
          <cell r="Z24">
            <v>3278.5746314954504</v>
          </cell>
          <cell r="AA24">
            <v>3764.6666666666665</v>
          </cell>
          <cell r="AB24">
            <v>5820.666666666667</v>
          </cell>
        </row>
        <row r="25">
          <cell r="A25">
            <v>115</v>
          </cell>
          <cell r="F25">
            <v>6821.6363218421175</v>
          </cell>
          <cell r="G25">
            <v>5555.1306232915804</v>
          </cell>
          <cell r="H25">
            <v>2777.5653116457902</v>
          </cell>
          <cell r="X25">
            <v>13599.986866652271</v>
          </cell>
          <cell r="Y25">
            <v>9368.3075402987615</v>
          </cell>
          <cell r="Z25">
            <v>3278.9076391045669</v>
          </cell>
        </row>
        <row r="26">
          <cell r="A26">
            <v>120</v>
          </cell>
          <cell r="F26">
            <v>6821.6635123498372</v>
          </cell>
          <cell r="G26">
            <v>5555.1324992730842</v>
          </cell>
          <cell r="H26">
            <v>2777.5662496365421</v>
          </cell>
          <cell r="X26">
            <v>13609.592218364862</v>
          </cell>
          <cell r="Y26">
            <v>9368.9686947426399</v>
          </cell>
          <cell r="Z26">
            <v>3279.1390431599239</v>
          </cell>
        </row>
        <row r="27">
          <cell r="A27">
            <v>125</v>
          </cell>
          <cell r="F27">
            <v>6821.6800042264231</v>
          </cell>
          <cell r="G27">
            <v>5555.1335145201429</v>
          </cell>
          <cell r="H27">
            <v>2777.5667572600714</v>
          </cell>
          <cell r="U27">
            <v>2270.3333333333335</v>
          </cell>
          <cell r="V27">
            <v>3015.8333333333335</v>
          </cell>
          <cell r="X27">
            <v>13617.072873800304</v>
          </cell>
          <cell r="Y27">
            <v>9369.428125144057</v>
          </cell>
          <cell r="Z27">
            <v>3279.2998438004197</v>
          </cell>
          <cell r="AA27">
            <v>3599.8333333333335</v>
          </cell>
          <cell r="AB27">
            <v>5541.166666666667</v>
          </cell>
        </row>
        <row r="28">
          <cell r="A28">
            <v>130</v>
          </cell>
          <cell r="F28">
            <v>6821.6900070552074</v>
          </cell>
          <cell r="G28">
            <v>5555.134063953381</v>
          </cell>
          <cell r="H28">
            <v>2777.5670319766905</v>
          </cell>
          <cell r="X28">
            <v>13622.898814111313</v>
          </cell>
          <cell r="Y28">
            <v>9369.7473792845976</v>
          </cell>
          <cell r="Z28">
            <v>3279.4115827496089</v>
          </cell>
        </row>
        <row r="29">
          <cell r="A29">
            <v>135</v>
          </cell>
          <cell r="F29">
            <v>6821.6960740775503</v>
          </cell>
          <cell r="G29">
            <v>5555.134361296653</v>
          </cell>
          <cell r="H29">
            <v>2777.5671806483265</v>
          </cell>
          <cell r="X29">
            <v>13627.436060987655</v>
          </cell>
          <cell r="Y29">
            <v>9369.9692261757446</v>
          </cell>
          <cell r="Z29">
            <v>3279.4892291615106</v>
          </cell>
        </row>
        <row r="30">
          <cell r="A30">
            <v>140</v>
          </cell>
          <cell r="F30">
            <v>6821.6997539126132</v>
          </cell>
          <cell r="G30">
            <v>5555.1345222134223</v>
          </cell>
          <cell r="H30">
            <v>2777.5672611067112</v>
          </cell>
          <cell r="X30">
            <v>13630.969672407937</v>
          </cell>
          <cell r="Y30">
            <v>9370.1233856269846</v>
          </cell>
          <cell r="Z30">
            <v>3279.5431849694446</v>
          </cell>
        </row>
        <row r="31">
          <cell r="A31">
            <v>145</v>
          </cell>
          <cell r="F31">
            <v>6821.7019858454023</v>
          </cell>
          <cell r="G31">
            <v>5555.1346092986505</v>
          </cell>
          <cell r="H31">
            <v>2777.5673046493253</v>
          </cell>
          <cell r="X31">
            <v>13633.721651749123</v>
          </cell>
          <cell r="Y31">
            <v>9370.2305096722375</v>
          </cell>
          <cell r="Z31">
            <v>3279.5806783852827</v>
          </cell>
        </row>
        <row r="32">
          <cell r="A32">
            <v>150</v>
          </cell>
          <cell r="F32">
            <v>6821.7033395810695</v>
          </cell>
          <cell r="G32">
            <v>5555.1346564275909</v>
          </cell>
          <cell r="H32">
            <v>2777.5673282137955</v>
          </cell>
          <cell r="X32">
            <v>13635.864895415036</v>
          </cell>
          <cell r="Y32">
            <v>9370.3049492280279</v>
          </cell>
          <cell r="Z32">
            <v>3279.6067322298099</v>
          </cell>
        </row>
        <row r="33">
          <cell r="A33">
            <v>155</v>
          </cell>
          <cell r="F33">
            <v>6821.7041606632565</v>
          </cell>
          <cell r="G33">
            <v>5555.1346819329165</v>
          </cell>
          <cell r="H33">
            <v>2777.5673409664582</v>
          </cell>
          <cell r="X33">
            <v>13637.534055260361</v>
          </cell>
          <cell r="Y33">
            <v>9370.3566766198874</v>
          </cell>
          <cell r="Z33">
            <v>3279.6248368169609</v>
          </cell>
        </row>
        <row r="34">
          <cell r="A34">
            <v>160</v>
          </cell>
          <cell r="F34">
            <v>6821.7046586747765</v>
          </cell>
          <cell r="G34">
            <v>5555.1346957359347</v>
          </cell>
          <cell r="H34">
            <v>2777.5673478679673</v>
          </cell>
          <cell r="X34">
            <v>13638.833998254973</v>
          </cell>
          <cell r="Y34">
            <v>9370.3926215290176</v>
          </cell>
          <cell r="Z34">
            <v>3279.6374175351566</v>
          </cell>
        </row>
        <row r="35">
          <cell r="A35">
            <v>165</v>
          </cell>
          <cell r="F35">
            <v>6821.7049607340332</v>
          </cell>
          <cell r="G35">
            <v>5555.1347032058766</v>
          </cell>
          <cell r="H35">
            <v>2777.5673516029383</v>
          </cell>
          <cell r="X35">
            <v>13639.846394877124</v>
          </cell>
          <cell r="Y35">
            <v>9370.4175993298686</v>
          </cell>
          <cell r="Z35">
            <v>3279.6461597654543</v>
          </cell>
        </row>
        <row r="36">
          <cell r="A36">
            <v>170</v>
          </cell>
          <cell r="F36">
            <v>6821.705143942233</v>
          </cell>
          <cell r="G36">
            <v>5555.1347072484741</v>
          </cell>
          <cell r="H36">
            <v>2777.5673536242371</v>
          </cell>
          <cell r="X36">
            <v>13640.634850159235</v>
          </cell>
          <cell r="Y36">
            <v>9370.4349561837444</v>
          </cell>
          <cell r="Z36">
            <v>3279.6522346643105</v>
          </cell>
        </row>
        <row r="37">
          <cell r="A37">
            <v>175</v>
          </cell>
          <cell r="F37">
            <v>6821.7052550636226</v>
          </cell>
          <cell r="G37">
            <v>5555.1347094362536</v>
          </cell>
          <cell r="H37">
            <v>2777.5673547181268</v>
          </cell>
          <cell r="X37">
            <v>13641.248899750359</v>
          </cell>
          <cell r="Y37">
            <v>9370.4470173086702</v>
          </cell>
          <cell r="Z37">
            <v>3279.6564560580346</v>
          </cell>
        </row>
        <row r="38">
          <cell r="A38">
            <v>180</v>
          </cell>
          <cell r="F38">
            <v>6821.7053224621532</v>
          </cell>
          <cell r="G38">
            <v>5555.1347106202402</v>
          </cell>
          <cell r="H38">
            <v>2777.5673553101201</v>
          </cell>
          <cell r="X38">
            <v>13641.727122052771</v>
          </cell>
          <cell r="Y38">
            <v>9370.4553984781796</v>
          </cell>
          <cell r="Z38">
            <v>3279.6593894673633</v>
          </cell>
        </row>
        <row r="39">
          <cell r="AA39">
            <v>3797.4666666666662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8"/>
  <sheetViews>
    <sheetView tabSelected="1" workbookViewId="0">
      <selection activeCell="D5" sqref="D5"/>
    </sheetView>
  </sheetViews>
  <sheetFormatPr defaultRowHeight="14.45"/>
  <cols>
    <col min="1" max="1" width="8.7109375" style="8"/>
    <col min="2" max="2" width="8.7109375" style="9"/>
    <col min="3" max="3" width="8.7109375" style="10"/>
    <col min="4" max="4" width="8.7109375" style="8"/>
    <col min="5" max="5" width="8.7109375" style="11"/>
    <col min="6" max="6" width="9.42578125" style="9" bestFit="1" customWidth="1"/>
    <col min="7" max="7" width="16.28515625" style="9" customWidth="1"/>
    <col min="8" max="8" width="22.42578125" style="9" customWidth="1"/>
    <col min="9" max="9" width="6.42578125" style="9" customWidth="1"/>
    <col min="10" max="20" width="7.140625" style="9" customWidth="1"/>
    <col min="21" max="21" width="27.140625" style="9" customWidth="1"/>
    <col min="22" max="22" width="27.5703125" style="9" customWidth="1"/>
    <col min="23" max="23" width="8.7109375" style="8"/>
    <col min="24" max="24" width="11.42578125" style="9" customWidth="1"/>
    <col min="25" max="25" width="25.5703125" style="9" customWidth="1"/>
    <col min="26" max="26" width="30.42578125" style="9" customWidth="1"/>
    <col min="27" max="27" width="26.28515625" style="9" customWidth="1"/>
    <col min="28" max="28" width="29" style="9" customWidth="1"/>
    <col min="29" max="29" width="19.140625" customWidth="1"/>
    <col min="30" max="30" width="20.7109375" customWidth="1"/>
    <col min="31" max="31" width="14.7109375" customWidth="1"/>
    <col min="32" max="33" width="8.7109375" style="8"/>
    <col min="47" max="47" width="8.7109375" style="8"/>
    <col min="48" max="48" width="8.7109375" style="9"/>
    <col min="49" max="49" width="8.7109375" style="10"/>
    <col min="50" max="50" width="8.7109375" style="8"/>
    <col min="51" max="51" width="8.7109375" style="11"/>
    <col min="52" max="52" width="11.42578125" style="10" bestFit="1" customWidth="1"/>
    <col min="53" max="53" width="8.7109375" style="8"/>
    <col min="54" max="54" width="11.42578125" style="10" customWidth="1"/>
    <col min="55" max="56" width="9.42578125" style="9" bestFit="1" customWidth="1"/>
  </cols>
  <sheetData>
    <row r="1" spans="1:56" s="7" customFormat="1" ht="30.9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>
        <v>1</v>
      </c>
      <c r="J1" s="5">
        <v>2</v>
      </c>
      <c r="K1" s="5">
        <v>3</v>
      </c>
      <c r="L1" s="5">
        <v>4</v>
      </c>
      <c r="M1" s="5">
        <v>5</v>
      </c>
      <c r="N1" s="5">
        <v>6</v>
      </c>
      <c r="O1" s="5">
        <v>7</v>
      </c>
      <c r="P1" s="5">
        <v>8</v>
      </c>
      <c r="Q1" s="5">
        <v>9</v>
      </c>
      <c r="R1" s="5">
        <v>10</v>
      </c>
      <c r="S1" s="5">
        <v>11</v>
      </c>
      <c r="T1" s="5">
        <v>12</v>
      </c>
      <c r="U1" s="5" t="s">
        <v>8</v>
      </c>
      <c r="V1" s="5" t="s">
        <v>9</v>
      </c>
      <c r="W1" s="1" t="s">
        <v>10</v>
      </c>
      <c r="X1" s="5" t="s">
        <v>11</v>
      </c>
      <c r="Y1" s="5" t="s">
        <v>12</v>
      </c>
      <c r="Z1" s="5" t="s">
        <v>13</v>
      </c>
      <c r="AA1" s="5" t="s">
        <v>8</v>
      </c>
      <c r="AB1" s="5" t="s">
        <v>9</v>
      </c>
      <c r="AC1" s="6" t="s">
        <v>14</v>
      </c>
      <c r="AD1" s="6" t="s">
        <v>15</v>
      </c>
      <c r="AE1" s="6" t="s">
        <v>16</v>
      </c>
      <c r="AF1" s="1"/>
      <c r="AG1" s="1"/>
      <c r="AU1" s="1" t="s">
        <v>0</v>
      </c>
      <c r="AV1" s="2" t="s">
        <v>1</v>
      </c>
      <c r="AW1" s="3" t="s">
        <v>2</v>
      </c>
      <c r="AX1" s="1" t="s">
        <v>3</v>
      </c>
      <c r="AY1" s="4" t="s">
        <v>17</v>
      </c>
      <c r="AZ1" s="3" t="s">
        <v>18</v>
      </c>
      <c r="BA1" s="1" t="s">
        <v>10</v>
      </c>
      <c r="BB1" s="3" t="s">
        <v>19</v>
      </c>
      <c r="BC1" s="2" t="s">
        <v>20</v>
      </c>
      <c r="BD1" s="2" t="s">
        <v>21</v>
      </c>
    </row>
    <row r="2" spans="1:56">
      <c r="A2" s="8">
        <v>0</v>
      </c>
      <c r="B2" s="9">
        <f>A2/60</f>
        <v>0</v>
      </c>
      <c r="C2" s="10">
        <f>100000 *0.22/60</f>
        <v>366.66666666666669</v>
      </c>
      <c r="D2" s="8">
        <v>32.25</v>
      </c>
      <c r="E2" s="11">
        <f>6/3600</f>
        <v>1.6666666666666668E-3</v>
      </c>
      <c r="F2" s="9">
        <f>(C2/(D2*E2))+((0-(C2/(D2*E2)))*EXP(-E2*B2))</f>
        <v>0</v>
      </c>
      <c r="G2" s="9">
        <f>(C2/(D2*(E2+0.00038)))+((0-(C2/(D2*(E2+0.00038))))*EXP(-(E2+0.00038)*B2))</f>
        <v>0</v>
      </c>
      <c r="H2" s="9">
        <f>((C2*0.5)/(D2*(E2+0.00038)))+((0-((C2*0.5)/(D2*(E2+0.00038))))*EXP(-(E2+0.00038)*B2))</f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W2" s="11">
        <f>3/3600</f>
        <v>8.3333333333333339E-4</v>
      </c>
      <c r="X2" s="9">
        <f t="shared" ref="X2:X38" si="0">(C2/(D2*W2))+((0-(C2/(D2*W2)))*EXP(-W2*B2))</f>
        <v>0</v>
      </c>
      <c r="Y2" s="9">
        <f>(C2/(D2*(W2+0.00038)))+((0-(C2/(D2*(W2+0.00038))))*EXP(-(W2+0.00038)*B2))</f>
        <v>0</v>
      </c>
      <c r="Z2" s="9">
        <f>((C2*0.35)/(D2*(W2+0.00038)))+((0-((C2*0.35)/(D2*(W2+0.00038))))*EXP(-(W2+0.00038)*B2))</f>
        <v>0</v>
      </c>
      <c r="AF2" s="8">
        <v>65</v>
      </c>
      <c r="AG2" s="8">
        <v>3660</v>
      </c>
      <c r="AH2" s="8">
        <v>3580</v>
      </c>
      <c r="AI2" s="8">
        <v>3321</v>
      </c>
      <c r="AJ2" s="8">
        <v>4160</v>
      </c>
      <c r="AK2" s="8">
        <v>3830</v>
      </c>
      <c r="AL2" s="8">
        <v>4419</v>
      </c>
      <c r="AM2" s="8">
        <v>5410</v>
      </c>
      <c r="AN2" s="8">
        <v>5330</v>
      </c>
      <c r="AO2" s="8">
        <v>5767</v>
      </c>
      <c r="AP2" s="8">
        <v>4910</v>
      </c>
      <c r="AQ2" s="8">
        <v>5937</v>
      </c>
      <c r="AR2" s="8">
        <v>5203</v>
      </c>
      <c r="AS2" s="8">
        <f>AVERAGE(AG2:AR2)</f>
        <v>4627.25</v>
      </c>
      <c r="AT2" s="8"/>
      <c r="AU2" s="8">
        <v>0</v>
      </c>
      <c r="AV2" s="9">
        <f>AU2/60</f>
        <v>0</v>
      </c>
      <c r="AW2" s="10">
        <f>(100000 *0.22/60)</f>
        <v>366.66666666666669</v>
      </c>
      <c r="AX2" s="8">
        <v>32.25</v>
      </c>
      <c r="AY2" s="11">
        <f>(6+3)/3600</f>
        <v>2.5000000000000001E-3</v>
      </c>
      <c r="AZ2" s="10">
        <f>AW2/(AY2*AX2)</f>
        <v>4547.8036175710595</v>
      </c>
      <c r="BA2" s="11">
        <f>3/3600</f>
        <v>8.3333333333333339E-4</v>
      </c>
      <c r="BB2" s="10">
        <f t="shared" ref="BB2:BB38" si="1">AW2/(AX2*BA2)</f>
        <v>13643.410852713178</v>
      </c>
      <c r="BC2" s="12">
        <f>AZ2+(((0-AZ2)*EXP(-AY2*AV2)))</f>
        <v>0</v>
      </c>
      <c r="BD2" s="12">
        <f>BB2+(((0-BB2)*EXP(-BA2*AV2)))</f>
        <v>0</v>
      </c>
    </row>
    <row r="3" spans="1:56">
      <c r="A3" s="8">
        <v>5</v>
      </c>
      <c r="B3" s="9">
        <f>A3*60</f>
        <v>300</v>
      </c>
      <c r="C3" s="10">
        <f>C2</f>
        <v>366.66666666666669</v>
      </c>
      <c r="D3" s="8">
        <v>32.25</v>
      </c>
      <c r="E3" s="11">
        <f>E2</f>
        <v>1.6666666666666668E-3</v>
      </c>
      <c r="F3" s="9">
        <f t="shared" ref="F3:F38" si="2">(C3/(D3*E3))+((0-(C3/(D3*E3)))*EXP(-E3*B3))</f>
        <v>2684.131933743276</v>
      </c>
      <c r="G3" s="9">
        <f>(C3/(D3*(E3+0.00038)))+((0-(C3/(D3*(E3+0.00038))))*EXP(-(E3+0.00038)*B3))</f>
        <v>2548.7968725767087</v>
      </c>
      <c r="H3" s="9">
        <f t="shared" ref="H3:H38" si="3">((C3*0.5)/(D3*(E3+0.00038)))+((0-((C3*0.5)/(D3*(E3+0.00038))))*EXP(-(E3+0.00038)*B3))</f>
        <v>1274.3984362883543</v>
      </c>
      <c r="W3" s="11">
        <f>W2</f>
        <v>8.3333333333333339E-4</v>
      </c>
      <c r="X3" s="9">
        <f t="shared" si="0"/>
        <v>3017.9117968552509</v>
      </c>
      <c r="Y3" s="9">
        <f t="shared" ref="Y3:Y38" si="4">(C3/(D3*(W3+0.00038)))+((0-(C3/(D3*(W3+0.00038))))*EXP(-(W3+0.00038)*B3))</f>
        <v>2859.0142753454156</v>
      </c>
      <c r="Z3" s="9">
        <f t="shared" ref="Z3:Z38" si="5">((C3*0.35)/(D3*(W3+0.00038)))+((0-((C3*0.35)/(D3*(W3+0.00038))))*EXP(-(W3+0.00038)*B3))</f>
        <v>1000.6549963708953</v>
      </c>
      <c r="AC3" s="9"/>
      <c r="AF3" s="8">
        <v>80</v>
      </c>
      <c r="AG3" s="8">
        <v>3830</v>
      </c>
      <c r="AH3" s="8">
        <v>3892</v>
      </c>
      <c r="AI3" s="8">
        <v>3848</v>
      </c>
      <c r="AJ3" s="8">
        <v>3321</v>
      </c>
      <c r="AK3" s="8">
        <v>4200</v>
      </c>
      <c r="AL3" s="8">
        <v>3946</v>
      </c>
      <c r="AM3" s="8">
        <v>5580</v>
      </c>
      <c r="AN3" s="8">
        <v>5642</v>
      </c>
      <c r="AO3" s="8">
        <v>5267</v>
      </c>
      <c r="AP3" s="8">
        <v>5148</v>
      </c>
      <c r="AQ3" s="8">
        <v>6511</v>
      </c>
      <c r="AR3" s="8">
        <v>5245</v>
      </c>
      <c r="AS3" s="8">
        <f t="shared" ref="AS3:AS6" si="6">AVERAGE(AG3:AR3)</f>
        <v>4702.5</v>
      </c>
      <c r="AT3" s="8"/>
      <c r="AU3" s="8">
        <v>5</v>
      </c>
      <c r="AV3" s="9">
        <f>AU3*60</f>
        <v>300</v>
      </c>
      <c r="AW3" s="10">
        <f>AW2</f>
        <v>366.66666666666669</v>
      </c>
      <c r="AX3" s="8">
        <v>32.25</v>
      </c>
      <c r="AY3" s="11">
        <f>AY2</f>
        <v>2.5000000000000001E-3</v>
      </c>
      <c r="AZ3" s="10">
        <f>AZ2</f>
        <v>4547.8036175710595</v>
      </c>
      <c r="BA3" s="11">
        <f>BA2</f>
        <v>8.3333333333333339E-4</v>
      </c>
      <c r="BB3" s="10">
        <f t="shared" si="1"/>
        <v>13643.410852713178</v>
      </c>
      <c r="BC3" s="12">
        <f>AZ3+((0-AZ3)*EXP(-AY3*AV3))</f>
        <v>2399.573300195902</v>
      </c>
      <c r="BD3" s="12">
        <f t="shared" ref="BD3:BD27" si="7">BB3+(((0-BB3)*EXP(-BA3*AV3)))</f>
        <v>3017.9117968552509</v>
      </c>
    </row>
    <row r="4" spans="1:56">
      <c r="A4" s="8">
        <v>10</v>
      </c>
      <c r="B4" s="9">
        <f t="shared" ref="B4:B38" si="8">A4*60</f>
        <v>600</v>
      </c>
      <c r="C4" s="10">
        <f t="shared" ref="C4:C38" si="9">C3</f>
        <v>366.66666666666669</v>
      </c>
      <c r="D4" s="8">
        <v>32.25</v>
      </c>
      <c r="E4" s="11">
        <f t="shared" ref="E4:E37" si="10">E3</f>
        <v>1.6666666666666668E-3</v>
      </c>
      <c r="F4" s="9">
        <f t="shared" si="2"/>
        <v>4312.1402462723308</v>
      </c>
      <c r="G4" s="9">
        <f t="shared" ref="G4:G38" si="11">(C4/(D4*(E4+0.00038)))+((0-(C4/(D4*(E4+0.00038))))*EXP(-(E4+0.00038)*B4))</f>
        <v>3928.1593687729501</v>
      </c>
      <c r="H4" s="9">
        <f t="shared" si="3"/>
        <v>1964.079684386475</v>
      </c>
      <c r="W4" s="11">
        <f t="shared" ref="W4:W38" si="12">W3</f>
        <v>8.3333333333333339E-4</v>
      </c>
      <c r="X4" s="9">
        <f t="shared" si="0"/>
        <v>5368.263867486552</v>
      </c>
      <c r="Y4" s="9">
        <f t="shared" si="4"/>
        <v>4845.7181209272276</v>
      </c>
      <c r="Z4" s="9">
        <f t="shared" si="5"/>
        <v>1696.0013423245298</v>
      </c>
      <c r="AC4" s="9"/>
      <c r="AF4" s="8">
        <v>95</v>
      </c>
      <c r="AG4" s="8">
        <v>3607</v>
      </c>
      <c r="AH4" s="8">
        <v>4419</v>
      </c>
      <c r="AI4" s="8">
        <v>3758</v>
      </c>
      <c r="AJ4" s="8">
        <v>3357</v>
      </c>
      <c r="AK4" s="8">
        <v>4366</v>
      </c>
      <c r="AL4" s="8">
        <v>4223</v>
      </c>
      <c r="AM4" s="8">
        <v>5357</v>
      </c>
      <c r="AN4" s="8">
        <v>6169</v>
      </c>
      <c r="AO4" s="8">
        <v>5991</v>
      </c>
      <c r="AP4" s="8">
        <v>5203</v>
      </c>
      <c r="AQ4" s="8">
        <v>6767</v>
      </c>
      <c r="AR4" s="8">
        <v>4376</v>
      </c>
      <c r="AS4" s="8">
        <f t="shared" si="6"/>
        <v>4799.416666666667</v>
      </c>
      <c r="AT4" s="8"/>
      <c r="AU4" s="8">
        <v>10</v>
      </c>
      <c r="AV4" s="9">
        <f t="shared" ref="AV4:AV38" si="13">AU4*60</f>
        <v>600</v>
      </c>
      <c r="AW4" s="10">
        <f t="shared" ref="AW4:AW38" si="14">AW3</f>
        <v>366.66666666666669</v>
      </c>
      <c r="AX4" s="8">
        <v>32.25</v>
      </c>
      <c r="AY4" s="11">
        <f t="shared" ref="AY4:BA19" si="15">AY3</f>
        <v>2.5000000000000001E-3</v>
      </c>
      <c r="AZ4" s="10">
        <f t="shared" si="15"/>
        <v>4547.8036175710595</v>
      </c>
      <c r="BA4" s="11">
        <f t="shared" si="15"/>
        <v>8.3333333333333339E-4</v>
      </c>
      <c r="BB4" s="10">
        <f t="shared" si="1"/>
        <v>13643.410852713178</v>
      </c>
      <c r="BC4" s="12">
        <f>AZ4+((0-AZ4)*EXP(-AY4*AV4))</f>
        <v>3533.0514680588203</v>
      </c>
      <c r="BD4" s="12">
        <f t="shared" si="7"/>
        <v>5368.263867486552</v>
      </c>
    </row>
    <row r="5" spans="1:56">
      <c r="A5" s="8">
        <v>15</v>
      </c>
      <c r="B5" s="9">
        <f t="shared" si="8"/>
        <v>900</v>
      </c>
      <c r="C5" s="10">
        <f t="shared" si="9"/>
        <v>366.66666666666669</v>
      </c>
      <c r="D5" s="8">
        <v>32.25</v>
      </c>
      <c r="E5" s="11">
        <f t="shared" si="10"/>
        <v>1.6666666666666668E-3</v>
      </c>
      <c r="F5" s="9">
        <f t="shared" si="2"/>
        <v>5299.5772020882305</v>
      </c>
      <c r="G5" s="9">
        <f t="shared" si="11"/>
        <v>4674.6452564416886</v>
      </c>
      <c r="H5" s="9">
        <f t="shared" si="3"/>
        <v>2337.3226282208443</v>
      </c>
      <c r="W5" s="11">
        <f t="shared" si="12"/>
        <v>8.3333333333333339E-4</v>
      </c>
      <c r="X5" s="9">
        <f t="shared" si="0"/>
        <v>7198.7199005877064</v>
      </c>
      <c r="Y5" s="9">
        <f t="shared" si="4"/>
        <v>6226.2611297839085</v>
      </c>
      <c r="Z5" s="9">
        <f t="shared" si="5"/>
        <v>2179.1913954243678</v>
      </c>
      <c r="AC5" s="9"/>
      <c r="AF5" s="8">
        <v>110</v>
      </c>
      <c r="AG5" s="8">
        <v>4196</v>
      </c>
      <c r="AH5" s="8">
        <v>3946</v>
      </c>
      <c r="AI5" s="8">
        <v>4437</v>
      </c>
      <c r="AJ5" s="8">
        <v>2983</v>
      </c>
      <c r="AK5" s="8">
        <v>3705</v>
      </c>
      <c r="AL5" s="8">
        <v>3321</v>
      </c>
      <c r="AM5" s="8">
        <v>5946</v>
      </c>
      <c r="AN5" s="8">
        <v>5696</v>
      </c>
      <c r="AO5" s="8">
        <v>6357</v>
      </c>
      <c r="AP5" s="8">
        <v>5245</v>
      </c>
      <c r="AQ5" s="8">
        <v>5743</v>
      </c>
      <c r="AR5" s="8">
        <v>5937</v>
      </c>
      <c r="AS5" s="8">
        <f t="shared" si="6"/>
        <v>4792.666666666667</v>
      </c>
      <c r="AT5" s="8"/>
      <c r="AU5" s="8">
        <v>15</v>
      </c>
      <c r="AV5" s="9">
        <f t="shared" si="13"/>
        <v>900</v>
      </c>
      <c r="AW5" s="10">
        <f t="shared" si="14"/>
        <v>366.66666666666669</v>
      </c>
      <c r="AX5" s="8">
        <v>32.25</v>
      </c>
      <c r="AY5" s="11">
        <f t="shared" si="15"/>
        <v>2.5000000000000001E-3</v>
      </c>
      <c r="AZ5" s="10">
        <f t="shared" si="15"/>
        <v>4547.8036175710595</v>
      </c>
      <c r="BA5" s="11">
        <f t="shared" si="15"/>
        <v>8.3333333333333339E-4</v>
      </c>
      <c r="BB5" s="10">
        <f t="shared" si="1"/>
        <v>13643.410852713178</v>
      </c>
      <c r="BC5" s="12">
        <f>AZ5+((0-AZ5)*EXP(-AY5*AV5))</f>
        <v>4068.4686428194282</v>
      </c>
      <c r="BD5" s="12">
        <f t="shared" si="7"/>
        <v>7198.7199005877064</v>
      </c>
    </row>
    <row r="6" spans="1:56">
      <c r="A6" s="8">
        <v>20</v>
      </c>
      <c r="B6" s="9">
        <f t="shared" si="8"/>
        <v>1200</v>
      </c>
      <c r="C6" s="10">
        <f t="shared" si="9"/>
        <v>366.66666666666669</v>
      </c>
      <c r="D6" s="8">
        <v>32.25</v>
      </c>
      <c r="E6" s="11">
        <f t="shared" si="10"/>
        <v>1.6666666666666668E-3</v>
      </c>
      <c r="F6" s="9">
        <f t="shared" si="2"/>
        <v>5898.4879903238816</v>
      </c>
      <c r="G6" s="9">
        <f t="shared" si="11"/>
        <v>5078.6298377430103</v>
      </c>
      <c r="H6" s="9">
        <f t="shared" si="3"/>
        <v>2539.3149188715051</v>
      </c>
      <c r="W6" s="11">
        <f t="shared" si="12"/>
        <v>8.3333333333333339E-4</v>
      </c>
      <c r="X6" s="9">
        <f t="shared" si="0"/>
        <v>8624.2804925446617</v>
      </c>
      <c r="Y6" s="9">
        <f t="shared" si="4"/>
        <v>7185.5883106022993</v>
      </c>
      <c r="Z6" s="9">
        <f t="shared" si="5"/>
        <v>2514.955908710805</v>
      </c>
      <c r="AC6" s="9"/>
      <c r="AD6" s="9"/>
      <c r="AF6" s="8">
        <v>125</v>
      </c>
      <c r="AG6" s="8">
        <v>3910</v>
      </c>
      <c r="AH6" s="8">
        <v>4223</v>
      </c>
      <c r="AI6" s="8">
        <v>3339</v>
      </c>
      <c r="AJ6" s="8">
        <v>2878</v>
      </c>
      <c r="AK6" s="8">
        <v>3401</v>
      </c>
      <c r="AL6" s="8">
        <v>3848</v>
      </c>
      <c r="AM6" s="8">
        <v>5660</v>
      </c>
      <c r="AN6" s="8">
        <v>5973</v>
      </c>
      <c r="AO6" s="8">
        <v>5455</v>
      </c>
      <c r="AP6" s="8">
        <v>4376</v>
      </c>
      <c r="AQ6" s="8">
        <v>5272</v>
      </c>
      <c r="AR6" s="8">
        <v>6511</v>
      </c>
      <c r="AS6" s="8">
        <f t="shared" si="6"/>
        <v>4570.5</v>
      </c>
      <c r="AT6" s="8"/>
      <c r="AU6" s="8">
        <v>20</v>
      </c>
      <c r="AV6" s="9">
        <f t="shared" si="13"/>
        <v>1200</v>
      </c>
      <c r="AW6" s="10">
        <f t="shared" si="14"/>
        <v>366.66666666666669</v>
      </c>
      <c r="AX6" s="8">
        <v>32.25</v>
      </c>
      <c r="AY6" s="11">
        <f t="shared" si="15"/>
        <v>2.5000000000000001E-3</v>
      </c>
      <c r="AZ6" s="10">
        <f t="shared" si="15"/>
        <v>4547.8036175710595</v>
      </c>
      <c r="BA6" s="11">
        <f t="shared" si="15"/>
        <v>8.3333333333333339E-4</v>
      </c>
      <c r="BB6" s="10">
        <f t="shared" si="1"/>
        <v>13643.410852713178</v>
      </c>
      <c r="BC6" s="12">
        <f t="shared" ref="BC6:BC27" si="16">AZ6+(((0-AZ6)*EXP(-AY6*AV6)))</f>
        <v>4321.3818079394305</v>
      </c>
      <c r="BD6" s="12">
        <f t="shared" si="7"/>
        <v>8624.2804925446617</v>
      </c>
    </row>
    <row r="7" spans="1:56">
      <c r="A7" s="8">
        <v>25</v>
      </c>
      <c r="B7" s="9">
        <f t="shared" si="8"/>
        <v>1500</v>
      </c>
      <c r="C7" s="10">
        <f t="shared" si="9"/>
        <v>366.66666666666669</v>
      </c>
      <c r="D7" s="8">
        <v>32.25</v>
      </c>
      <c r="E7" s="11">
        <f t="shared" si="10"/>
        <v>1.6666666666666668E-3</v>
      </c>
      <c r="F7" s="9">
        <f t="shared" si="2"/>
        <v>6261.7457458214649</v>
      </c>
      <c r="G7" s="9">
        <f t="shared" si="11"/>
        <v>5297.258943296345</v>
      </c>
      <c r="H7" s="9">
        <f t="shared" si="3"/>
        <v>2648.6294716481725</v>
      </c>
      <c r="W7" s="11">
        <f t="shared" si="12"/>
        <v>8.3333333333333339E-4</v>
      </c>
      <c r="X7" s="9">
        <f t="shared" si="0"/>
        <v>9734.5081978764756</v>
      </c>
      <c r="Y7" s="9">
        <f t="shared" si="4"/>
        <v>7852.2163214305401</v>
      </c>
      <c r="Z7" s="9">
        <f t="shared" si="5"/>
        <v>2748.2757125006892</v>
      </c>
      <c r="AC7" s="9"/>
      <c r="AD7" s="9"/>
      <c r="AF7" s="8">
        <v>65</v>
      </c>
      <c r="AU7" s="8">
        <v>25</v>
      </c>
      <c r="AV7" s="9">
        <f t="shared" si="13"/>
        <v>1500</v>
      </c>
      <c r="AW7" s="10">
        <f t="shared" si="14"/>
        <v>366.66666666666669</v>
      </c>
      <c r="AX7" s="8">
        <v>32.25</v>
      </c>
      <c r="AY7" s="11">
        <f t="shared" si="15"/>
        <v>2.5000000000000001E-3</v>
      </c>
      <c r="AZ7" s="10">
        <f t="shared" si="15"/>
        <v>4547.8036175710595</v>
      </c>
      <c r="BA7" s="11">
        <f t="shared" si="15"/>
        <v>8.3333333333333339E-4</v>
      </c>
      <c r="BB7" s="10">
        <f t="shared" si="1"/>
        <v>13643.410852713178</v>
      </c>
      <c r="BC7" s="12">
        <f t="shared" si="16"/>
        <v>4440.8495278899845</v>
      </c>
      <c r="BD7" s="12">
        <f t="shared" si="7"/>
        <v>9734.5081978764756</v>
      </c>
    </row>
    <row r="8" spans="1:56">
      <c r="A8" s="8">
        <v>30</v>
      </c>
      <c r="B8" s="9">
        <f t="shared" si="8"/>
        <v>1800</v>
      </c>
      <c r="C8" s="10">
        <f t="shared" si="9"/>
        <v>366.66666666666669</v>
      </c>
      <c r="D8" s="8">
        <v>32.25</v>
      </c>
      <c r="E8" s="11">
        <f t="shared" si="10"/>
        <v>1.6666666666666668E-3</v>
      </c>
      <c r="F8" s="9">
        <f t="shared" si="2"/>
        <v>6482.0727119091443</v>
      </c>
      <c r="G8" s="9">
        <f t="shared" si="11"/>
        <v>5415.5770376183655</v>
      </c>
      <c r="H8" s="9">
        <f t="shared" si="3"/>
        <v>2707.7885188091827</v>
      </c>
      <c r="K8" s="8"/>
      <c r="W8" s="11">
        <f t="shared" si="12"/>
        <v>8.3333333333333339E-4</v>
      </c>
      <c r="X8" s="9">
        <f t="shared" si="0"/>
        <v>10599.154404176461</v>
      </c>
      <c r="Y8" s="9">
        <f t="shared" si="4"/>
        <v>8315.4502563240658</v>
      </c>
      <c r="Z8" s="9">
        <f t="shared" si="5"/>
        <v>2910.407589713423</v>
      </c>
      <c r="AC8" s="9"/>
      <c r="AD8" s="9"/>
      <c r="AF8" s="8">
        <v>80</v>
      </c>
      <c r="AU8" s="8">
        <v>30</v>
      </c>
      <c r="AV8" s="9">
        <f t="shared" si="13"/>
        <v>1800</v>
      </c>
      <c r="AW8" s="10">
        <f t="shared" si="14"/>
        <v>366.66666666666669</v>
      </c>
      <c r="AX8" s="8">
        <v>32.25</v>
      </c>
      <c r="AY8" s="11">
        <f t="shared" si="15"/>
        <v>2.5000000000000001E-3</v>
      </c>
      <c r="AZ8" s="10">
        <f t="shared" si="15"/>
        <v>4547.8036175710595</v>
      </c>
      <c r="BA8" s="11">
        <f t="shared" si="15"/>
        <v>8.3333333333333339E-4</v>
      </c>
      <c r="BB8" s="10">
        <f t="shared" si="1"/>
        <v>13643.410852713178</v>
      </c>
      <c r="BC8" s="12">
        <f t="shared" si="16"/>
        <v>4497.2820829268567</v>
      </c>
      <c r="BD8" s="12">
        <f t="shared" si="7"/>
        <v>10599.154404176461</v>
      </c>
    </row>
    <row r="9" spans="1:56">
      <c r="A9" s="8">
        <v>35</v>
      </c>
      <c r="B9" s="9">
        <f t="shared" si="8"/>
        <v>2100</v>
      </c>
      <c r="C9" s="10">
        <f t="shared" si="9"/>
        <v>366.66666666666669</v>
      </c>
      <c r="D9" s="8">
        <v>32.25</v>
      </c>
      <c r="E9" s="11">
        <f t="shared" si="10"/>
        <v>1.6666666666666668E-3</v>
      </c>
      <c r="F9" s="9">
        <f t="shared" si="2"/>
        <v>6615.7077720027883</v>
      </c>
      <c r="G9" s="9">
        <f t="shared" si="11"/>
        <v>5479.6086376588237</v>
      </c>
      <c r="H9" s="9">
        <f t="shared" si="3"/>
        <v>2739.8043188294118</v>
      </c>
      <c r="K9" s="8"/>
      <c r="W9" s="11">
        <f t="shared" si="12"/>
        <v>8.3333333333333339E-4</v>
      </c>
      <c r="X9" s="9">
        <f t="shared" si="0"/>
        <v>11272.541546722608</v>
      </c>
      <c r="Y9" s="9">
        <f t="shared" si="4"/>
        <v>8637.3474387876868</v>
      </c>
      <c r="Z9" s="9">
        <f t="shared" si="5"/>
        <v>3023.0716035756905</v>
      </c>
      <c r="AF9" s="8">
        <v>95</v>
      </c>
      <c r="AU9" s="8">
        <v>35</v>
      </c>
      <c r="AV9" s="9">
        <f t="shared" si="13"/>
        <v>2100</v>
      </c>
      <c r="AW9" s="10">
        <f t="shared" si="14"/>
        <v>366.66666666666669</v>
      </c>
      <c r="AX9" s="8">
        <v>32.25</v>
      </c>
      <c r="AY9" s="11">
        <f t="shared" si="15"/>
        <v>2.5000000000000001E-3</v>
      </c>
      <c r="AZ9" s="10">
        <f t="shared" si="15"/>
        <v>4547.8036175710595</v>
      </c>
      <c r="BA9" s="11">
        <f t="shared" si="15"/>
        <v>8.3333333333333339E-4</v>
      </c>
      <c r="BB9" s="10">
        <f t="shared" si="1"/>
        <v>13643.410852713178</v>
      </c>
      <c r="BC9" s="12">
        <f t="shared" si="16"/>
        <v>4523.9389344119918</v>
      </c>
      <c r="BD9" s="12">
        <f t="shared" si="7"/>
        <v>11272.541546722608</v>
      </c>
    </row>
    <row r="10" spans="1:56">
      <c r="A10" s="8">
        <v>40</v>
      </c>
      <c r="B10" s="9">
        <f t="shared" si="8"/>
        <v>2400</v>
      </c>
      <c r="C10" s="10">
        <f t="shared" si="9"/>
        <v>366.66666666666669</v>
      </c>
      <c r="D10" s="8">
        <v>32.25</v>
      </c>
      <c r="E10" s="11">
        <f t="shared" si="10"/>
        <v>1.6666666666666668E-3</v>
      </c>
      <c r="F10" s="9">
        <f t="shared" si="2"/>
        <v>6696.7615331621228</v>
      </c>
      <c r="G10" s="9">
        <f t="shared" si="11"/>
        <v>5514.2613746491816</v>
      </c>
      <c r="H10" s="9">
        <f t="shared" si="3"/>
        <v>2757.1306873245908</v>
      </c>
      <c r="K10" s="8"/>
      <c r="W10" s="11">
        <f t="shared" si="12"/>
        <v>8.3333333333333339E-4</v>
      </c>
      <c r="X10" s="9">
        <f t="shared" si="0"/>
        <v>11796.975980647763</v>
      </c>
      <c r="Y10" s="9">
        <f t="shared" si="4"/>
        <v>8861.0309564942108</v>
      </c>
      <c r="Z10" s="9">
        <f t="shared" si="5"/>
        <v>3101.3608347729737</v>
      </c>
      <c r="AF10" s="8">
        <v>110</v>
      </c>
      <c r="AU10" s="8">
        <v>40</v>
      </c>
      <c r="AV10" s="9">
        <f t="shared" si="13"/>
        <v>2400</v>
      </c>
      <c r="AW10" s="10">
        <f t="shared" si="14"/>
        <v>366.66666666666669</v>
      </c>
      <c r="AX10" s="8">
        <v>32.25</v>
      </c>
      <c r="AY10" s="11">
        <f t="shared" si="15"/>
        <v>2.5000000000000001E-3</v>
      </c>
      <c r="AZ10" s="10">
        <f t="shared" si="15"/>
        <v>4547.8036175710595</v>
      </c>
      <c r="BA10" s="11">
        <f t="shared" si="15"/>
        <v>8.3333333333333339E-4</v>
      </c>
      <c r="BB10" s="10">
        <f t="shared" si="1"/>
        <v>13643.410852713178</v>
      </c>
      <c r="BC10" s="12">
        <f t="shared" si="16"/>
        <v>4536.5307394549545</v>
      </c>
      <c r="BD10" s="12">
        <f t="shared" si="7"/>
        <v>11796.975980647763</v>
      </c>
    </row>
    <row r="11" spans="1:56">
      <c r="A11" s="8">
        <v>45</v>
      </c>
      <c r="B11" s="9">
        <f t="shared" si="8"/>
        <v>2700</v>
      </c>
      <c r="C11" s="10">
        <f t="shared" si="9"/>
        <v>366.66666666666669</v>
      </c>
      <c r="D11" s="8">
        <v>32.25</v>
      </c>
      <c r="E11" s="11">
        <f t="shared" si="10"/>
        <v>1.6666666666666668E-3</v>
      </c>
      <c r="F11" s="9">
        <f t="shared" si="2"/>
        <v>6745.923124390285</v>
      </c>
      <c r="G11" s="9">
        <f t="shared" si="11"/>
        <v>5533.0148054577849</v>
      </c>
      <c r="H11" s="9">
        <f t="shared" si="3"/>
        <v>2766.5074027288924</v>
      </c>
      <c r="K11" s="8"/>
      <c r="W11" s="11">
        <f t="shared" si="12"/>
        <v>8.3333333333333339E-4</v>
      </c>
      <c r="X11" s="9">
        <f t="shared" si="0"/>
        <v>12205.405928458284</v>
      </c>
      <c r="Y11" s="9">
        <f t="shared" si="4"/>
        <v>9016.4666633575926</v>
      </c>
      <c r="Z11" s="9">
        <f t="shared" si="5"/>
        <v>3155.7633321751578</v>
      </c>
      <c r="AF11" s="8">
        <v>125</v>
      </c>
      <c r="AU11" s="8">
        <v>45</v>
      </c>
      <c r="AV11" s="9">
        <f t="shared" si="13"/>
        <v>2700</v>
      </c>
      <c r="AW11" s="10">
        <f t="shared" si="14"/>
        <v>366.66666666666669</v>
      </c>
      <c r="AX11" s="8">
        <v>32.25</v>
      </c>
      <c r="AY11" s="11">
        <f t="shared" si="15"/>
        <v>2.5000000000000001E-3</v>
      </c>
      <c r="AZ11" s="10">
        <f t="shared" si="15"/>
        <v>4547.8036175710595</v>
      </c>
      <c r="BA11" s="11">
        <f t="shared" si="15"/>
        <v>8.3333333333333339E-4</v>
      </c>
      <c r="BB11" s="10">
        <f t="shared" si="1"/>
        <v>13643.410852713178</v>
      </c>
      <c r="BC11" s="12">
        <f t="shared" si="16"/>
        <v>4542.4786869958853</v>
      </c>
      <c r="BD11" s="12">
        <f t="shared" si="7"/>
        <v>12205.405928458284</v>
      </c>
    </row>
    <row r="12" spans="1:56">
      <c r="A12" s="8">
        <v>50</v>
      </c>
      <c r="B12" s="9">
        <f t="shared" si="8"/>
        <v>3000</v>
      </c>
      <c r="C12" s="10">
        <f t="shared" si="9"/>
        <v>366.66666666666669</v>
      </c>
      <c r="D12" s="8">
        <v>32.25</v>
      </c>
      <c r="E12" s="11">
        <f t="shared" si="10"/>
        <v>1.6666666666666668E-3</v>
      </c>
      <c r="F12" s="9">
        <f t="shared" si="2"/>
        <v>6775.7411367504246</v>
      </c>
      <c r="G12" s="9">
        <f t="shared" si="11"/>
        <v>5543.1638210230176</v>
      </c>
      <c r="H12" s="9">
        <f t="shared" si="3"/>
        <v>2771.5819105115088</v>
      </c>
      <c r="K12" s="8"/>
      <c r="W12" s="11">
        <f t="shared" si="12"/>
        <v>8.3333333333333339E-4</v>
      </c>
      <c r="X12" s="9">
        <f t="shared" si="0"/>
        <v>12523.49149164293</v>
      </c>
      <c r="Y12" s="9">
        <f t="shared" si="4"/>
        <v>9124.4775674055982</v>
      </c>
      <c r="Z12" s="9">
        <f t="shared" si="5"/>
        <v>3193.5671485919593</v>
      </c>
      <c r="AF12" s="8">
        <v>65</v>
      </c>
      <c r="AU12" s="8">
        <v>50</v>
      </c>
      <c r="AV12" s="9">
        <f t="shared" si="13"/>
        <v>3000</v>
      </c>
      <c r="AW12" s="10">
        <f t="shared" si="14"/>
        <v>366.66666666666669</v>
      </c>
      <c r="AX12" s="8">
        <v>32.25</v>
      </c>
      <c r="AY12" s="11">
        <f t="shared" si="15"/>
        <v>2.5000000000000001E-3</v>
      </c>
      <c r="AZ12" s="10">
        <f t="shared" si="15"/>
        <v>4547.8036175710595</v>
      </c>
      <c r="BA12" s="11">
        <f t="shared" si="15"/>
        <v>8.3333333333333339E-4</v>
      </c>
      <c r="BB12" s="10">
        <f t="shared" si="1"/>
        <v>13643.410852713178</v>
      </c>
      <c r="BC12" s="12">
        <f t="shared" si="16"/>
        <v>4545.2882984716789</v>
      </c>
      <c r="BD12" s="12">
        <f t="shared" si="7"/>
        <v>12523.49149164293</v>
      </c>
    </row>
    <row r="13" spans="1:56">
      <c r="A13" s="8">
        <v>55</v>
      </c>
      <c r="B13" s="9">
        <f t="shared" si="8"/>
        <v>3300</v>
      </c>
      <c r="C13" s="10">
        <f t="shared" si="9"/>
        <v>366.66666666666669</v>
      </c>
      <c r="D13" s="8">
        <v>32.25</v>
      </c>
      <c r="E13" s="11">
        <f t="shared" si="10"/>
        <v>1.6666666666666668E-3</v>
      </c>
      <c r="F13" s="9">
        <f t="shared" si="2"/>
        <v>6793.8266754585393</v>
      </c>
      <c r="G13" s="9">
        <f t="shared" si="11"/>
        <v>5548.6562836019766</v>
      </c>
      <c r="H13" s="9">
        <f t="shared" si="3"/>
        <v>2774.3281418009883</v>
      </c>
      <c r="W13" s="11">
        <f t="shared" si="12"/>
        <v>8.3333333333333339E-4</v>
      </c>
      <c r="X13" s="9">
        <f t="shared" si="0"/>
        <v>12771.216777334841</v>
      </c>
      <c r="Y13" s="9">
        <f t="shared" si="4"/>
        <v>9199.5333935647777</v>
      </c>
      <c r="Z13" s="9">
        <f t="shared" si="5"/>
        <v>3219.8366877476724</v>
      </c>
      <c r="AF13" s="8">
        <v>80</v>
      </c>
      <c r="AU13" s="8">
        <v>55</v>
      </c>
      <c r="AV13" s="9">
        <f t="shared" si="13"/>
        <v>3300</v>
      </c>
      <c r="AW13" s="10">
        <f t="shared" si="14"/>
        <v>366.66666666666669</v>
      </c>
      <c r="AX13" s="8">
        <v>32.25</v>
      </c>
      <c r="AY13" s="11">
        <f t="shared" si="15"/>
        <v>2.5000000000000001E-3</v>
      </c>
      <c r="AZ13" s="10">
        <f t="shared" si="15"/>
        <v>4547.8036175710595</v>
      </c>
      <c r="BA13" s="11">
        <f t="shared" si="15"/>
        <v>8.3333333333333339E-4</v>
      </c>
      <c r="BB13" s="10">
        <f t="shared" si="1"/>
        <v>13643.410852713178</v>
      </c>
      <c r="BC13" s="12">
        <f t="shared" si="16"/>
        <v>4546.6154649590417</v>
      </c>
      <c r="BD13" s="12">
        <f t="shared" si="7"/>
        <v>12771.216777334841</v>
      </c>
    </row>
    <row r="14" spans="1:56">
      <c r="A14" s="8">
        <v>60</v>
      </c>
      <c r="B14" s="9">
        <f t="shared" si="8"/>
        <v>3600</v>
      </c>
      <c r="C14" s="10">
        <f t="shared" si="9"/>
        <v>366.66666666666669</v>
      </c>
      <c r="D14" s="8">
        <v>32.25</v>
      </c>
      <c r="E14" s="11">
        <f t="shared" si="10"/>
        <v>1.6666666666666668E-3</v>
      </c>
      <c r="F14" s="9">
        <f t="shared" si="2"/>
        <v>6804.7961091824309</v>
      </c>
      <c r="G14" s="9">
        <f t="shared" si="11"/>
        <v>5551.6287044232231</v>
      </c>
      <c r="H14" s="9">
        <f t="shared" si="3"/>
        <v>2775.8143522116115</v>
      </c>
      <c r="W14" s="11">
        <f t="shared" si="12"/>
        <v>8.3333333333333339E-4</v>
      </c>
      <c r="X14" s="9">
        <f t="shared" si="0"/>
        <v>12964.145423818289</v>
      </c>
      <c r="Y14" s="9">
        <f t="shared" si="4"/>
        <v>9251.6890262769466</v>
      </c>
      <c r="Z14" s="9">
        <f t="shared" si="5"/>
        <v>3238.0911591969311</v>
      </c>
      <c r="AF14" s="8">
        <v>95</v>
      </c>
      <c r="AU14" s="8">
        <v>60</v>
      </c>
      <c r="AV14" s="9">
        <f t="shared" si="13"/>
        <v>3600</v>
      </c>
      <c r="AW14" s="10">
        <f t="shared" si="14"/>
        <v>366.66666666666669</v>
      </c>
      <c r="AX14" s="8">
        <v>32.25</v>
      </c>
      <c r="AY14" s="11">
        <f t="shared" si="15"/>
        <v>2.5000000000000001E-3</v>
      </c>
      <c r="AZ14" s="10">
        <f t="shared" si="15"/>
        <v>4547.8036175710595</v>
      </c>
      <c r="BA14" s="11">
        <f t="shared" si="15"/>
        <v>8.3333333333333339E-4</v>
      </c>
      <c r="BB14" s="10">
        <f t="shared" si="1"/>
        <v>13643.410852713178</v>
      </c>
      <c r="BC14" s="12">
        <f t="shared" si="16"/>
        <v>4547.24237401759</v>
      </c>
      <c r="BD14" s="12">
        <f t="shared" si="7"/>
        <v>12964.145423818289</v>
      </c>
    </row>
    <row r="15" spans="1:56">
      <c r="A15" s="13">
        <v>65</v>
      </c>
      <c r="B15" s="12">
        <f t="shared" si="8"/>
        <v>3900</v>
      </c>
      <c r="C15" s="14">
        <f t="shared" si="9"/>
        <v>366.66666666666669</v>
      </c>
      <c r="D15" s="13">
        <v>32.25</v>
      </c>
      <c r="E15" s="15">
        <f t="shared" si="10"/>
        <v>1.6666666666666668E-3</v>
      </c>
      <c r="F15" s="9">
        <f t="shared" si="2"/>
        <v>6811.4494070556566</v>
      </c>
      <c r="G15" s="9">
        <f t="shared" si="11"/>
        <v>5553.2373244932869</v>
      </c>
      <c r="H15" s="9">
        <f t="shared" si="3"/>
        <v>2776.6186622466435</v>
      </c>
      <c r="I15" s="8">
        <v>2000</v>
      </c>
      <c r="J15" s="8">
        <v>2491</v>
      </c>
      <c r="K15" s="8">
        <v>2401</v>
      </c>
      <c r="L15" s="8">
        <v>2151</v>
      </c>
      <c r="M15" s="8">
        <v>2120</v>
      </c>
      <c r="N15" s="8">
        <v>2352</v>
      </c>
      <c r="O15" s="8">
        <v>3955</v>
      </c>
      <c r="P15" s="8">
        <v>3125</v>
      </c>
      <c r="Q15" s="8">
        <v>1933</v>
      </c>
      <c r="R15" s="8">
        <v>3946</v>
      </c>
      <c r="S15" s="8">
        <v>3669</v>
      </c>
      <c r="T15" s="8">
        <v>3125</v>
      </c>
      <c r="U15" s="9">
        <f>AVERAGE(I15:N15)</f>
        <v>2252.5</v>
      </c>
      <c r="V15" s="9">
        <f>AVERAGE(O15:T15)</f>
        <v>3292.1666666666665</v>
      </c>
      <c r="W15" s="15">
        <f t="shared" si="12"/>
        <v>8.3333333333333339E-4</v>
      </c>
      <c r="X15" s="9">
        <f t="shared" si="0"/>
        <v>13114.398404776504</v>
      </c>
      <c r="Y15" s="9">
        <f t="shared" si="4"/>
        <v>9287.9315162048788</v>
      </c>
      <c r="Z15" s="9">
        <f t="shared" si="5"/>
        <v>3250.7760306717073</v>
      </c>
      <c r="AA15" s="9">
        <v>3828.3333333333335</v>
      </c>
      <c r="AB15" s="9">
        <v>5426.166666666667</v>
      </c>
      <c r="AC15" s="9"/>
      <c r="AD15" s="9"/>
      <c r="AE15" s="9"/>
      <c r="AF15" s="9">
        <v>110</v>
      </c>
      <c r="AU15" s="13">
        <v>65</v>
      </c>
      <c r="AV15" s="12">
        <f t="shared" si="13"/>
        <v>3900</v>
      </c>
      <c r="AW15" s="14">
        <f t="shared" si="14"/>
        <v>366.66666666666669</v>
      </c>
      <c r="AX15" s="13">
        <v>32.25</v>
      </c>
      <c r="AY15" s="15">
        <f t="shared" si="15"/>
        <v>2.5000000000000001E-3</v>
      </c>
      <c r="AZ15" s="14">
        <f t="shared" si="15"/>
        <v>4547.8036175710595</v>
      </c>
      <c r="BA15" s="15">
        <f t="shared" si="15"/>
        <v>8.3333333333333339E-4</v>
      </c>
      <c r="BB15" s="10">
        <f t="shared" si="1"/>
        <v>13643.410852713178</v>
      </c>
      <c r="BC15" s="12">
        <f t="shared" si="16"/>
        <v>4547.5385048884591</v>
      </c>
      <c r="BD15" s="12">
        <f t="shared" si="7"/>
        <v>13114.398404776504</v>
      </c>
    </row>
    <row r="16" spans="1:56">
      <c r="A16" s="8">
        <v>70</v>
      </c>
      <c r="B16" s="9">
        <f t="shared" si="8"/>
        <v>4200</v>
      </c>
      <c r="C16" s="10">
        <f t="shared" si="9"/>
        <v>366.66666666666669</v>
      </c>
      <c r="D16" s="8">
        <v>32.25</v>
      </c>
      <c r="E16" s="11">
        <f t="shared" si="10"/>
        <v>1.6666666666666668E-3</v>
      </c>
      <c r="F16" s="9">
        <f t="shared" si="2"/>
        <v>6815.4848362039684</v>
      </c>
      <c r="G16" s="9">
        <f t="shared" si="11"/>
        <v>5554.1078804089611</v>
      </c>
      <c r="H16" s="9">
        <f t="shared" si="3"/>
        <v>2777.0539402044806</v>
      </c>
      <c r="W16" s="11">
        <f t="shared" si="12"/>
        <v>8.3333333333333339E-4</v>
      </c>
      <c r="X16" s="9">
        <f t="shared" si="0"/>
        <v>13231.415544005577</v>
      </c>
      <c r="Y16" s="9">
        <f t="shared" si="4"/>
        <v>9313.1161033313565</v>
      </c>
      <c r="Z16" s="9">
        <f t="shared" si="5"/>
        <v>3259.5906361659745</v>
      </c>
      <c r="AC16" s="9"/>
      <c r="AD16" s="9"/>
      <c r="AE16" s="9"/>
      <c r="AF16" s="9">
        <v>125</v>
      </c>
      <c r="AU16" s="8">
        <v>70</v>
      </c>
      <c r="AV16" s="9">
        <f t="shared" si="13"/>
        <v>4200</v>
      </c>
      <c r="AW16" s="10">
        <f t="shared" si="14"/>
        <v>366.66666666666669</v>
      </c>
      <c r="AX16" s="8">
        <v>32.25</v>
      </c>
      <c r="AY16" s="11">
        <f t="shared" si="15"/>
        <v>2.5000000000000001E-3</v>
      </c>
      <c r="AZ16" s="10">
        <f t="shared" si="15"/>
        <v>4547.8036175710595</v>
      </c>
      <c r="BA16" s="11">
        <f t="shared" si="15"/>
        <v>8.3333333333333339E-4</v>
      </c>
      <c r="BB16" s="10">
        <f t="shared" si="1"/>
        <v>13643.410852713178</v>
      </c>
      <c r="BC16" s="12">
        <f>AZ16+(((0-AZ16)*EXP(-AY16*AV16)))</f>
        <v>4547.6783872070919</v>
      </c>
      <c r="BD16" s="12">
        <f t="shared" si="7"/>
        <v>13231.415544005577</v>
      </c>
    </row>
    <row r="17" spans="1:56">
      <c r="A17" s="8">
        <v>75</v>
      </c>
      <c r="B17" s="9">
        <f t="shared" si="8"/>
        <v>4500</v>
      </c>
      <c r="C17" s="10">
        <f t="shared" si="9"/>
        <v>366.66666666666669</v>
      </c>
      <c r="D17" s="8">
        <v>32.25</v>
      </c>
      <c r="E17" s="11">
        <f t="shared" si="10"/>
        <v>1.6666666666666668E-3</v>
      </c>
      <c r="F17" s="9">
        <f t="shared" si="2"/>
        <v>6817.9324477075179</v>
      </c>
      <c r="G17" s="9">
        <f t="shared" si="11"/>
        <v>5554.5790094321655</v>
      </c>
      <c r="H17" s="9">
        <f t="shared" si="3"/>
        <v>2777.2895047160828</v>
      </c>
      <c r="W17" s="11">
        <f t="shared" si="12"/>
        <v>8.3333333333333339E-4</v>
      </c>
      <c r="X17" s="9">
        <f t="shared" si="0"/>
        <v>13322.548583669952</v>
      </c>
      <c r="Y17" s="9">
        <f t="shared" si="4"/>
        <v>9330.6166511687807</v>
      </c>
      <c r="Z17" s="9">
        <f t="shared" si="5"/>
        <v>3265.7158279090736</v>
      </c>
      <c r="AC17" s="9"/>
      <c r="AD17" s="9"/>
      <c r="AE17" s="9"/>
      <c r="AF17" s="9">
        <v>65</v>
      </c>
      <c r="AU17" s="8">
        <v>75</v>
      </c>
      <c r="AV17" s="9">
        <f t="shared" si="13"/>
        <v>4500</v>
      </c>
      <c r="AW17" s="10">
        <f t="shared" si="14"/>
        <v>366.66666666666669</v>
      </c>
      <c r="AX17" s="8">
        <v>32.25</v>
      </c>
      <c r="AY17" s="11">
        <f t="shared" si="15"/>
        <v>2.5000000000000001E-3</v>
      </c>
      <c r="AZ17" s="10">
        <f t="shared" si="15"/>
        <v>4547.8036175710595</v>
      </c>
      <c r="BA17" s="11">
        <f t="shared" si="15"/>
        <v>8.3333333333333339E-4</v>
      </c>
      <c r="BB17" s="10">
        <f t="shared" si="1"/>
        <v>13643.410852713178</v>
      </c>
      <c r="BC17" s="12">
        <f t="shared" si="16"/>
        <v>4547.7444629357333</v>
      </c>
      <c r="BD17" s="12">
        <f t="shared" si="7"/>
        <v>13322.548583669952</v>
      </c>
    </row>
    <row r="18" spans="1:56">
      <c r="A18" s="8">
        <v>80</v>
      </c>
      <c r="B18" s="9">
        <f t="shared" si="8"/>
        <v>4800</v>
      </c>
      <c r="C18" s="10">
        <f t="shared" si="9"/>
        <v>366.66666666666669</v>
      </c>
      <c r="D18" s="8">
        <v>32.25</v>
      </c>
      <c r="E18" s="11">
        <f t="shared" si="10"/>
        <v>1.6666666666666668E-3</v>
      </c>
      <c r="F18" s="9">
        <f t="shared" si="2"/>
        <v>6819.4169991274866</v>
      </c>
      <c r="G18" s="9">
        <f t="shared" si="11"/>
        <v>5554.833975888092</v>
      </c>
      <c r="H18" s="9">
        <f t="shared" si="3"/>
        <v>2777.416987944046</v>
      </c>
      <c r="I18" s="8">
        <v>1669</v>
      </c>
      <c r="J18" s="8">
        <v>2392</v>
      </c>
      <c r="K18" s="8">
        <v>2218</v>
      </c>
      <c r="L18" s="8">
        <v>2441</v>
      </c>
      <c r="M18" s="8">
        <v>2049</v>
      </c>
      <c r="N18" s="8">
        <v>2120</v>
      </c>
      <c r="O18" s="8">
        <v>3750</v>
      </c>
      <c r="P18" s="8">
        <v>2660</v>
      </c>
      <c r="Q18" s="8">
        <v>2339</v>
      </c>
      <c r="R18" s="8">
        <v>3459</v>
      </c>
      <c r="S18" s="8">
        <v>3303</v>
      </c>
      <c r="T18" s="8">
        <v>3620</v>
      </c>
      <c r="U18" s="9">
        <f t="shared" ref="U18:U27" si="17">AVERAGE(I18:N18)</f>
        <v>2148.1666666666665</v>
      </c>
      <c r="V18" s="9">
        <f t="shared" ref="V18:V27" si="18">AVERAGE(O18:T18)</f>
        <v>3188.5</v>
      </c>
      <c r="W18" s="11">
        <f t="shared" si="12"/>
        <v>8.3333333333333339E-4</v>
      </c>
      <c r="X18" s="9">
        <f t="shared" si="0"/>
        <v>13393.523066324246</v>
      </c>
      <c r="Y18" s="9">
        <f t="shared" si="4"/>
        <v>9342.777627764186</v>
      </c>
      <c r="Z18" s="9">
        <f t="shared" si="5"/>
        <v>3269.972169717465</v>
      </c>
      <c r="AA18" s="9">
        <v>3839.5</v>
      </c>
      <c r="AB18" s="9">
        <v>5565.5</v>
      </c>
      <c r="AC18" s="9"/>
      <c r="AD18" s="9"/>
      <c r="AE18" s="9"/>
      <c r="AF18" s="9">
        <v>80</v>
      </c>
      <c r="AU18" s="8">
        <v>80</v>
      </c>
      <c r="AV18" s="9">
        <f t="shared" si="13"/>
        <v>4800</v>
      </c>
      <c r="AW18" s="10">
        <f t="shared" si="14"/>
        <v>366.66666666666669</v>
      </c>
      <c r="AX18" s="8">
        <v>32.25</v>
      </c>
      <c r="AY18" s="11">
        <f t="shared" si="15"/>
        <v>2.5000000000000001E-3</v>
      </c>
      <c r="AZ18" s="10">
        <f t="shared" si="15"/>
        <v>4547.8036175710595</v>
      </c>
      <c r="BA18" s="11">
        <f t="shared" si="15"/>
        <v>8.3333333333333339E-4</v>
      </c>
      <c r="BB18" s="10">
        <f t="shared" si="1"/>
        <v>13643.410852713178</v>
      </c>
      <c r="BC18" s="12">
        <f t="shared" si="16"/>
        <v>4547.7756748998918</v>
      </c>
      <c r="BD18" s="12">
        <f t="shared" si="7"/>
        <v>13393.523066324246</v>
      </c>
    </row>
    <row r="19" spans="1:56">
      <c r="A19" s="8">
        <v>85</v>
      </c>
      <c r="B19" s="9">
        <f t="shared" si="8"/>
        <v>5100</v>
      </c>
      <c r="C19" s="10">
        <f t="shared" si="9"/>
        <v>366.66666666666669</v>
      </c>
      <c r="D19" s="8">
        <v>32.25</v>
      </c>
      <c r="E19" s="11">
        <f t="shared" si="10"/>
        <v>1.6666666666666668E-3</v>
      </c>
      <c r="F19" s="9">
        <f t="shared" si="2"/>
        <v>6820.3174250796174</v>
      </c>
      <c r="G19" s="9">
        <f t="shared" si="11"/>
        <v>5554.9719590953364</v>
      </c>
      <c r="H19" s="9">
        <f t="shared" si="3"/>
        <v>2777.4859795476682</v>
      </c>
      <c r="W19" s="11">
        <f t="shared" si="12"/>
        <v>8.3333333333333339E-4</v>
      </c>
      <c r="X19" s="9">
        <f t="shared" si="0"/>
        <v>13448.798048993498</v>
      </c>
      <c r="Y19" s="9">
        <f t="shared" si="4"/>
        <v>9351.2281833198067</v>
      </c>
      <c r="Z19" s="9">
        <f t="shared" si="5"/>
        <v>3272.9298641619321</v>
      </c>
      <c r="AC19" s="9"/>
      <c r="AD19" s="9"/>
      <c r="AE19" s="9"/>
      <c r="AF19" s="9">
        <v>95</v>
      </c>
      <c r="AU19" s="8">
        <v>85</v>
      </c>
      <c r="AV19" s="9">
        <f t="shared" si="13"/>
        <v>5100</v>
      </c>
      <c r="AW19" s="10">
        <f t="shared" si="14"/>
        <v>366.66666666666669</v>
      </c>
      <c r="AX19" s="8">
        <v>32.25</v>
      </c>
      <c r="AY19" s="11">
        <f t="shared" si="15"/>
        <v>2.5000000000000001E-3</v>
      </c>
      <c r="AZ19" s="10">
        <f t="shared" si="15"/>
        <v>4547.8036175710595</v>
      </c>
      <c r="BA19" s="11">
        <f t="shared" si="15"/>
        <v>8.3333333333333339E-4</v>
      </c>
      <c r="BB19" s="10">
        <f t="shared" si="1"/>
        <v>13643.410852713178</v>
      </c>
      <c r="BC19" s="12">
        <f t="shared" si="16"/>
        <v>4547.7904183878054</v>
      </c>
      <c r="BD19" s="12">
        <f t="shared" si="7"/>
        <v>13448.798048993498</v>
      </c>
    </row>
    <row r="20" spans="1:56">
      <c r="A20" s="8">
        <v>90</v>
      </c>
      <c r="B20" s="9">
        <f t="shared" si="8"/>
        <v>5400</v>
      </c>
      <c r="C20" s="10">
        <f t="shared" si="9"/>
        <v>366.66666666666669</v>
      </c>
      <c r="D20" s="8">
        <v>32.25</v>
      </c>
      <c r="E20" s="11">
        <f t="shared" si="10"/>
        <v>1.6666666666666668E-3</v>
      </c>
      <c r="F20" s="9">
        <f t="shared" si="2"/>
        <v>6820.8635610263855</v>
      </c>
      <c r="G20" s="9">
        <f t="shared" si="11"/>
        <v>5555.0466330967156</v>
      </c>
      <c r="H20" s="9">
        <f t="shared" si="3"/>
        <v>2777.5233165483578</v>
      </c>
      <c r="W20" s="11">
        <f t="shared" si="12"/>
        <v>8.3333333333333339E-4</v>
      </c>
      <c r="X20" s="9">
        <f t="shared" si="0"/>
        <v>13491.84624878057</v>
      </c>
      <c r="Y20" s="9">
        <f t="shared" si="4"/>
        <v>9357.1003999660934</v>
      </c>
      <c r="Z20" s="9">
        <f t="shared" si="5"/>
        <v>3274.9851399881327</v>
      </c>
      <c r="AC20" s="9"/>
      <c r="AE20" s="9"/>
      <c r="AF20" s="8">
        <v>110</v>
      </c>
      <c r="AU20" s="8">
        <v>90</v>
      </c>
      <c r="AV20" s="9">
        <f t="shared" si="13"/>
        <v>5400</v>
      </c>
      <c r="AW20" s="10">
        <f t="shared" si="14"/>
        <v>366.66666666666669</v>
      </c>
      <c r="AX20" s="8">
        <v>32.25</v>
      </c>
      <c r="AY20" s="11">
        <f t="shared" ref="AY20:BA35" si="19">AY19</f>
        <v>2.5000000000000001E-3</v>
      </c>
      <c r="AZ20" s="10">
        <f t="shared" si="19"/>
        <v>4547.8036175710595</v>
      </c>
      <c r="BA20" s="11">
        <f t="shared" si="19"/>
        <v>8.3333333333333339E-4</v>
      </c>
      <c r="BB20" s="10">
        <f t="shared" si="1"/>
        <v>13643.410852713178</v>
      </c>
      <c r="BC20" s="12">
        <f t="shared" si="16"/>
        <v>4547.7973827183669</v>
      </c>
      <c r="BD20" s="12">
        <f t="shared" si="7"/>
        <v>13491.84624878057</v>
      </c>
    </row>
    <row r="21" spans="1:56">
      <c r="A21" s="8">
        <v>95</v>
      </c>
      <c r="B21" s="9">
        <f t="shared" si="8"/>
        <v>5700</v>
      </c>
      <c r="C21" s="10">
        <f t="shared" si="9"/>
        <v>366.66666666666669</v>
      </c>
      <c r="D21" s="8">
        <v>32.25</v>
      </c>
      <c r="E21" s="11">
        <f t="shared" si="10"/>
        <v>1.6666666666666668E-3</v>
      </c>
      <c r="F21" s="9">
        <f t="shared" si="2"/>
        <v>6821.1948092224711</v>
      </c>
      <c r="G21" s="9">
        <f t="shared" si="11"/>
        <v>5555.0870453076886</v>
      </c>
      <c r="H21" s="9">
        <f t="shared" si="3"/>
        <v>2777.5435226538443</v>
      </c>
      <c r="I21" s="8">
        <v>1964</v>
      </c>
      <c r="J21" s="8">
        <v>2607</v>
      </c>
      <c r="K21" s="8">
        <v>2861</v>
      </c>
      <c r="L21" s="8">
        <v>1678</v>
      </c>
      <c r="M21" s="8">
        <v>2308</v>
      </c>
      <c r="N21" s="8">
        <v>2290</v>
      </c>
      <c r="O21" s="8">
        <v>3616</v>
      </c>
      <c r="P21" s="8">
        <v>2441</v>
      </c>
      <c r="Q21" s="8">
        <v>2357</v>
      </c>
      <c r="R21" s="8">
        <v>3598</v>
      </c>
      <c r="S21" s="8">
        <v>3147</v>
      </c>
      <c r="T21" s="8">
        <v>3200</v>
      </c>
      <c r="U21" s="9">
        <f t="shared" si="17"/>
        <v>2284.6666666666665</v>
      </c>
      <c r="V21" s="9">
        <f t="shared" si="18"/>
        <v>3059.8333333333335</v>
      </c>
      <c r="W21" s="11">
        <f t="shared" si="12"/>
        <v>8.3333333333333339E-4</v>
      </c>
      <c r="X21" s="9">
        <f t="shared" si="0"/>
        <v>13525.372220484554</v>
      </c>
      <c r="Y21" s="9">
        <f t="shared" si="4"/>
        <v>9361.1809516072208</v>
      </c>
      <c r="Z21" s="9">
        <f t="shared" si="5"/>
        <v>3276.4133330625273</v>
      </c>
      <c r="AA21" s="9">
        <v>3955</v>
      </c>
      <c r="AB21" s="9">
        <v>5643.833333333333</v>
      </c>
      <c r="AC21" s="9"/>
      <c r="AE21" s="9"/>
      <c r="AF21" s="8">
        <v>125</v>
      </c>
      <c r="AU21" s="8">
        <v>95</v>
      </c>
      <c r="AV21" s="9">
        <f t="shared" si="13"/>
        <v>5700</v>
      </c>
      <c r="AW21" s="10">
        <f t="shared" si="14"/>
        <v>366.66666666666669</v>
      </c>
      <c r="AX21" s="8">
        <v>32.25</v>
      </c>
      <c r="AY21" s="11">
        <f t="shared" si="19"/>
        <v>2.5000000000000001E-3</v>
      </c>
      <c r="AZ21" s="10">
        <f t="shared" si="19"/>
        <v>4547.8036175710595</v>
      </c>
      <c r="BA21" s="11">
        <f t="shared" si="19"/>
        <v>8.3333333333333339E-4</v>
      </c>
      <c r="BB21" s="10">
        <f t="shared" si="1"/>
        <v>13643.410852713178</v>
      </c>
      <c r="BC21" s="12">
        <f t="shared" si="16"/>
        <v>4547.8006724351862</v>
      </c>
      <c r="BD21" s="12">
        <f t="shared" si="7"/>
        <v>13525.372220484554</v>
      </c>
    </row>
    <row r="22" spans="1:56">
      <c r="A22" s="8">
        <v>100</v>
      </c>
      <c r="B22" s="9">
        <f t="shared" si="8"/>
        <v>6000</v>
      </c>
      <c r="C22" s="10">
        <f t="shared" si="9"/>
        <v>366.66666666666669</v>
      </c>
      <c r="D22" s="8">
        <v>32.25</v>
      </c>
      <c r="E22" s="11">
        <f t="shared" si="10"/>
        <v>1.6666666666666668E-3</v>
      </c>
      <c r="F22" s="9">
        <f t="shared" si="2"/>
        <v>6821.3957214093716</v>
      </c>
      <c r="G22" s="9">
        <f t="shared" si="11"/>
        <v>5555.1089156610333</v>
      </c>
      <c r="H22" s="9">
        <f t="shared" si="3"/>
        <v>2777.5544578305166</v>
      </c>
      <c r="W22" s="11">
        <f t="shared" si="12"/>
        <v>8.3333333333333339E-4</v>
      </c>
      <c r="X22" s="9">
        <f t="shared" si="0"/>
        <v>13551.482273500849</v>
      </c>
      <c r="Y22" s="9">
        <f t="shared" si="4"/>
        <v>9364.0164910123331</v>
      </c>
      <c r="Z22" s="9">
        <f t="shared" si="5"/>
        <v>3277.4057718543168</v>
      </c>
      <c r="AC22" s="9"/>
      <c r="AE22" s="9"/>
      <c r="AF22" s="8">
        <v>65</v>
      </c>
      <c r="AU22" s="8">
        <v>100</v>
      </c>
      <c r="AV22" s="9">
        <f t="shared" si="13"/>
        <v>6000</v>
      </c>
      <c r="AW22" s="10">
        <f t="shared" si="14"/>
        <v>366.66666666666669</v>
      </c>
      <c r="AX22" s="8">
        <v>32.25</v>
      </c>
      <c r="AY22" s="11">
        <f t="shared" si="19"/>
        <v>2.5000000000000001E-3</v>
      </c>
      <c r="AZ22" s="10">
        <f t="shared" si="19"/>
        <v>4547.8036175710595</v>
      </c>
      <c r="BA22" s="11">
        <f t="shared" si="19"/>
        <v>8.3333333333333339E-4</v>
      </c>
      <c r="BB22" s="10">
        <f t="shared" si="1"/>
        <v>13643.410852713178</v>
      </c>
      <c r="BC22" s="12">
        <f t="shared" si="16"/>
        <v>4547.80222638738</v>
      </c>
      <c r="BD22" s="12">
        <f t="shared" si="7"/>
        <v>13551.482273500849</v>
      </c>
    </row>
    <row r="23" spans="1:56">
      <c r="A23" s="8">
        <v>105</v>
      </c>
      <c r="B23" s="9">
        <f t="shared" si="8"/>
        <v>6300</v>
      </c>
      <c r="C23" s="10">
        <f t="shared" si="9"/>
        <v>366.66666666666669</v>
      </c>
      <c r="D23" s="8">
        <v>32.25</v>
      </c>
      <c r="E23" s="11">
        <f t="shared" si="10"/>
        <v>1.6666666666666668E-3</v>
      </c>
      <c r="F23" s="9">
        <f t="shared" si="2"/>
        <v>6821.5175808106369</v>
      </c>
      <c r="G23" s="9">
        <f t="shared" si="11"/>
        <v>5555.1207514983671</v>
      </c>
      <c r="H23" s="9">
        <f t="shared" si="3"/>
        <v>2777.5603757491835</v>
      </c>
      <c r="W23" s="11">
        <f t="shared" si="12"/>
        <v>8.3333333333333339E-4</v>
      </c>
      <c r="X23" s="9">
        <f t="shared" si="0"/>
        <v>13571.816803235974</v>
      </c>
      <c r="Y23" s="9">
        <f t="shared" si="4"/>
        <v>9365.9868823772922</v>
      </c>
      <c r="Z23" s="9">
        <f t="shared" si="5"/>
        <v>3278.0954088320527</v>
      </c>
      <c r="AC23" s="9"/>
      <c r="AE23" s="9"/>
      <c r="AF23" s="8">
        <v>80</v>
      </c>
      <c r="AU23" s="8">
        <v>105</v>
      </c>
      <c r="AV23" s="9">
        <f t="shared" si="13"/>
        <v>6300</v>
      </c>
      <c r="AW23" s="10">
        <f t="shared" si="14"/>
        <v>366.66666666666669</v>
      </c>
      <c r="AX23" s="8">
        <v>32.25</v>
      </c>
      <c r="AY23" s="11">
        <f t="shared" si="19"/>
        <v>2.5000000000000001E-3</v>
      </c>
      <c r="AZ23" s="10">
        <f t="shared" si="19"/>
        <v>4547.8036175710595</v>
      </c>
      <c r="BA23" s="11">
        <f t="shared" si="19"/>
        <v>8.3333333333333339E-4</v>
      </c>
      <c r="BB23" s="10">
        <f t="shared" si="1"/>
        <v>13643.410852713178</v>
      </c>
      <c r="BC23" s="12">
        <f t="shared" si="16"/>
        <v>4547.8029604224203</v>
      </c>
      <c r="BD23" s="12">
        <f t="shared" si="7"/>
        <v>13571.816803235974</v>
      </c>
    </row>
    <row r="24" spans="1:56">
      <c r="A24" s="8">
        <v>110</v>
      </c>
      <c r="B24" s="9">
        <f t="shared" si="8"/>
        <v>6600</v>
      </c>
      <c r="C24" s="10">
        <f t="shared" si="9"/>
        <v>366.66666666666669</v>
      </c>
      <c r="D24" s="8">
        <v>32.25</v>
      </c>
      <c r="E24" s="11">
        <f t="shared" si="10"/>
        <v>1.6666666666666668E-3</v>
      </c>
      <c r="F24" s="9">
        <f t="shared" si="2"/>
        <v>6821.5914922736783</v>
      </c>
      <c r="G24" s="9">
        <f t="shared" si="11"/>
        <v>5555.1271568381981</v>
      </c>
      <c r="H24" s="9">
        <f t="shared" si="3"/>
        <v>2777.563578419099</v>
      </c>
      <c r="I24" s="8">
        <v>1825</v>
      </c>
      <c r="J24" s="8">
        <v>2593</v>
      </c>
      <c r="K24" s="8">
        <v>2852</v>
      </c>
      <c r="L24" s="8">
        <v>1941</v>
      </c>
      <c r="M24" s="8">
        <v>1862</v>
      </c>
      <c r="N24" s="8">
        <v>1745</v>
      </c>
      <c r="O24" s="8">
        <v>3691</v>
      </c>
      <c r="P24" s="8">
        <v>2477</v>
      </c>
      <c r="Q24" s="8">
        <v>2843</v>
      </c>
      <c r="R24" s="8">
        <v>3183</v>
      </c>
      <c r="S24" s="8">
        <v>4571</v>
      </c>
      <c r="T24" s="8">
        <v>2901</v>
      </c>
      <c r="U24" s="9">
        <f t="shared" si="17"/>
        <v>2136.3333333333335</v>
      </c>
      <c r="V24" s="9">
        <f t="shared" si="18"/>
        <v>3277.6666666666665</v>
      </c>
      <c r="W24" s="11">
        <f t="shared" si="12"/>
        <v>8.3333333333333339E-4</v>
      </c>
      <c r="X24" s="9">
        <f t="shared" si="0"/>
        <v>13587.653350917079</v>
      </c>
      <c r="Y24" s="9">
        <f t="shared" si="4"/>
        <v>9367.3560899870008</v>
      </c>
      <c r="Z24" s="9">
        <f t="shared" si="5"/>
        <v>3278.5746314954504</v>
      </c>
      <c r="AA24" s="9">
        <v>3764.6666666666665</v>
      </c>
      <c r="AB24" s="9">
        <v>5820.666666666667</v>
      </c>
      <c r="AC24" s="9"/>
      <c r="AE24" s="9"/>
      <c r="AF24" s="8">
        <v>95</v>
      </c>
      <c r="AU24" s="8">
        <v>110</v>
      </c>
      <c r="AV24" s="9">
        <f t="shared" si="13"/>
        <v>6600</v>
      </c>
      <c r="AW24" s="10">
        <f t="shared" si="14"/>
        <v>366.66666666666669</v>
      </c>
      <c r="AX24" s="8">
        <v>32.25</v>
      </c>
      <c r="AY24" s="11">
        <f t="shared" si="19"/>
        <v>2.5000000000000001E-3</v>
      </c>
      <c r="AZ24" s="10">
        <f t="shared" si="19"/>
        <v>4547.8036175710595</v>
      </c>
      <c r="BA24" s="11">
        <f t="shared" si="19"/>
        <v>8.3333333333333339E-4</v>
      </c>
      <c r="BB24" s="10">
        <f t="shared" si="1"/>
        <v>13643.410852713178</v>
      </c>
      <c r="BC24" s="12">
        <f t="shared" si="16"/>
        <v>4547.8033071560221</v>
      </c>
      <c r="BD24" s="12">
        <f t="shared" si="7"/>
        <v>13587.653350917079</v>
      </c>
    </row>
    <row r="25" spans="1:56">
      <c r="A25" s="8">
        <v>115</v>
      </c>
      <c r="B25" s="9">
        <f t="shared" si="8"/>
        <v>6900</v>
      </c>
      <c r="C25" s="10">
        <f t="shared" si="9"/>
        <v>366.66666666666669</v>
      </c>
      <c r="D25" s="8">
        <v>32.25</v>
      </c>
      <c r="E25" s="11">
        <f t="shared" si="10"/>
        <v>1.6666666666666668E-3</v>
      </c>
      <c r="F25" s="9">
        <f t="shared" si="2"/>
        <v>6821.6363218421175</v>
      </c>
      <c r="G25" s="9">
        <f t="shared" si="11"/>
        <v>5555.1306232915804</v>
      </c>
      <c r="H25" s="9">
        <f t="shared" si="3"/>
        <v>2777.5653116457902</v>
      </c>
      <c r="W25" s="11">
        <f t="shared" si="12"/>
        <v>8.3333333333333339E-4</v>
      </c>
      <c r="X25" s="9">
        <f t="shared" si="0"/>
        <v>13599.986866652271</v>
      </c>
      <c r="Y25" s="9">
        <f t="shared" si="4"/>
        <v>9368.3075402987615</v>
      </c>
      <c r="Z25" s="9">
        <f t="shared" si="5"/>
        <v>3278.9076391045669</v>
      </c>
      <c r="AF25" s="8">
        <v>110</v>
      </c>
      <c r="AU25" s="8">
        <v>115</v>
      </c>
      <c r="AV25" s="9">
        <f t="shared" si="13"/>
        <v>6900</v>
      </c>
      <c r="AW25" s="10">
        <f t="shared" si="14"/>
        <v>366.66666666666669</v>
      </c>
      <c r="AX25" s="8">
        <v>32.25</v>
      </c>
      <c r="AY25" s="11">
        <f t="shared" si="19"/>
        <v>2.5000000000000001E-3</v>
      </c>
      <c r="AZ25" s="10">
        <f t="shared" si="19"/>
        <v>4547.8036175710595</v>
      </c>
      <c r="BA25" s="11">
        <f t="shared" si="19"/>
        <v>8.3333333333333339E-4</v>
      </c>
      <c r="BB25" s="10">
        <f t="shared" si="1"/>
        <v>13643.410852713178</v>
      </c>
      <c r="BC25" s="12">
        <f t="shared" si="16"/>
        <v>4547.8034709413787</v>
      </c>
      <c r="BD25" s="12">
        <f t="shared" si="7"/>
        <v>13599.986866652271</v>
      </c>
    </row>
    <row r="26" spans="1:56">
      <c r="A26" s="8">
        <v>120</v>
      </c>
      <c r="B26" s="9">
        <f t="shared" si="8"/>
        <v>7200</v>
      </c>
      <c r="C26" s="10">
        <f t="shared" si="9"/>
        <v>366.66666666666669</v>
      </c>
      <c r="D26" s="8">
        <v>32.25</v>
      </c>
      <c r="E26" s="11">
        <f t="shared" si="10"/>
        <v>1.6666666666666668E-3</v>
      </c>
      <c r="F26" s="9">
        <f t="shared" si="2"/>
        <v>6821.6635123498372</v>
      </c>
      <c r="G26" s="9">
        <f t="shared" si="11"/>
        <v>5555.1324992730842</v>
      </c>
      <c r="H26" s="9">
        <f t="shared" si="3"/>
        <v>2777.5662496365421</v>
      </c>
      <c r="W26" s="11">
        <f t="shared" si="12"/>
        <v>8.3333333333333339E-4</v>
      </c>
      <c r="X26" s="9">
        <f t="shared" si="0"/>
        <v>13609.592218364862</v>
      </c>
      <c r="Y26" s="9">
        <f t="shared" si="4"/>
        <v>9368.9686947426399</v>
      </c>
      <c r="Z26" s="9">
        <f t="shared" si="5"/>
        <v>3279.1390431599239</v>
      </c>
      <c r="AF26" s="8">
        <v>125</v>
      </c>
      <c r="AU26" s="8">
        <v>120</v>
      </c>
      <c r="AV26" s="9">
        <f t="shared" si="13"/>
        <v>7200</v>
      </c>
      <c r="AW26" s="10">
        <f t="shared" si="14"/>
        <v>366.66666666666669</v>
      </c>
      <c r="AX26" s="8">
        <v>32.25</v>
      </c>
      <c r="AY26" s="11">
        <f t="shared" si="19"/>
        <v>2.5000000000000001E-3</v>
      </c>
      <c r="AZ26" s="10">
        <f t="shared" si="19"/>
        <v>4547.8036175710595</v>
      </c>
      <c r="BA26" s="11">
        <f t="shared" si="19"/>
        <v>8.3333333333333339E-4</v>
      </c>
      <c r="BB26" s="10">
        <f t="shared" si="1"/>
        <v>13643.410852713178</v>
      </c>
      <c r="BC26" s="12">
        <f t="shared" si="16"/>
        <v>4547.8035483081021</v>
      </c>
      <c r="BD26" s="12">
        <f t="shared" si="7"/>
        <v>13609.592218364862</v>
      </c>
    </row>
    <row r="27" spans="1:56">
      <c r="A27" s="8">
        <v>125</v>
      </c>
      <c r="B27" s="9">
        <f t="shared" si="8"/>
        <v>7500</v>
      </c>
      <c r="C27" s="10">
        <f t="shared" si="9"/>
        <v>366.66666666666669</v>
      </c>
      <c r="D27" s="8">
        <v>32.25</v>
      </c>
      <c r="E27" s="11">
        <f t="shared" si="10"/>
        <v>1.6666666666666668E-3</v>
      </c>
      <c r="F27" s="9">
        <f t="shared" si="2"/>
        <v>6821.6800042264231</v>
      </c>
      <c r="G27" s="9">
        <f t="shared" si="11"/>
        <v>5555.1335145201429</v>
      </c>
      <c r="H27" s="9">
        <f t="shared" si="3"/>
        <v>2777.5667572600714</v>
      </c>
      <c r="I27" s="8">
        <v>1852</v>
      </c>
      <c r="J27" s="8">
        <v>2678</v>
      </c>
      <c r="K27" s="8">
        <v>2642</v>
      </c>
      <c r="L27" s="8">
        <v>1669</v>
      </c>
      <c r="M27" s="8">
        <v>2357</v>
      </c>
      <c r="N27" s="8">
        <v>2424</v>
      </c>
      <c r="O27" s="8">
        <v>3566</v>
      </c>
      <c r="P27" s="8">
        <v>2526</v>
      </c>
      <c r="Q27" s="8">
        <v>2991</v>
      </c>
      <c r="R27" s="8">
        <v>2950</v>
      </c>
      <c r="S27" s="8">
        <v>3040</v>
      </c>
      <c r="T27" s="8">
        <v>3022</v>
      </c>
      <c r="U27" s="9">
        <f t="shared" si="17"/>
        <v>2270.3333333333335</v>
      </c>
      <c r="V27" s="9">
        <f t="shared" si="18"/>
        <v>3015.8333333333335</v>
      </c>
      <c r="W27" s="11">
        <f t="shared" si="12"/>
        <v>8.3333333333333339E-4</v>
      </c>
      <c r="X27" s="9">
        <f t="shared" si="0"/>
        <v>13617.072873800304</v>
      </c>
      <c r="Y27" s="9">
        <f t="shared" si="4"/>
        <v>9369.428125144057</v>
      </c>
      <c r="Z27" s="9">
        <f t="shared" si="5"/>
        <v>3279.2998438004197</v>
      </c>
      <c r="AA27" s="9">
        <v>3599.8333333333335</v>
      </c>
      <c r="AB27" s="9">
        <v>5541.166666666667</v>
      </c>
      <c r="AF27" s="8">
        <v>65</v>
      </c>
      <c r="AU27" s="8">
        <v>125</v>
      </c>
      <c r="AV27" s="9">
        <f t="shared" si="13"/>
        <v>7500</v>
      </c>
      <c r="AW27" s="10">
        <f t="shared" si="14"/>
        <v>366.66666666666669</v>
      </c>
      <c r="AX27" s="8">
        <v>32.25</v>
      </c>
      <c r="AY27" s="11">
        <f t="shared" si="19"/>
        <v>2.5000000000000001E-3</v>
      </c>
      <c r="AZ27" s="10">
        <f t="shared" si="19"/>
        <v>4547.8036175710595</v>
      </c>
      <c r="BA27" s="11">
        <f t="shared" si="19"/>
        <v>8.3333333333333339E-4</v>
      </c>
      <c r="BB27" s="10">
        <f t="shared" si="1"/>
        <v>13643.410852713178</v>
      </c>
      <c r="BC27" s="12">
        <f t="shared" si="16"/>
        <v>4547.8035848535555</v>
      </c>
      <c r="BD27" s="12">
        <f t="shared" si="7"/>
        <v>13617.072873800304</v>
      </c>
    </row>
    <row r="28" spans="1:56">
      <c r="A28" s="13">
        <v>130</v>
      </c>
      <c r="B28" s="12">
        <f t="shared" si="8"/>
        <v>7800</v>
      </c>
      <c r="C28" s="14">
        <f t="shared" si="9"/>
        <v>366.66666666666669</v>
      </c>
      <c r="D28" s="13">
        <v>32.25</v>
      </c>
      <c r="E28" s="15">
        <f t="shared" si="10"/>
        <v>1.6666666666666668E-3</v>
      </c>
      <c r="F28" s="9">
        <f t="shared" si="2"/>
        <v>6821.6900070552074</v>
      </c>
      <c r="G28" s="9">
        <f t="shared" si="11"/>
        <v>5555.134063953381</v>
      </c>
      <c r="H28" s="9">
        <f t="shared" si="3"/>
        <v>2777.5670319766905</v>
      </c>
      <c r="W28" s="15">
        <f t="shared" si="12"/>
        <v>8.3333333333333339E-4</v>
      </c>
      <c r="X28" s="9">
        <f t="shared" si="0"/>
        <v>13622.898814111313</v>
      </c>
      <c r="Y28" s="9">
        <f t="shared" si="4"/>
        <v>9369.7473792845976</v>
      </c>
      <c r="Z28" s="9">
        <f t="shared" si="5"/>
        <v>3279.4115827496089</v>
      </c>
      <c r="AF28" s="8">
        <v>80</v>
      </c>
      <c r="AU28" s="13">
        <v>130</v>
      </c>
      <c r="AV28" s="12">
        <f t="shared" si="13"/>
        <v>7800</v>
      </c>
      <c r="AW28" s="14">
        <f t="shared" si="14"/>
        <v>366.66666666666669</v>
      </c>
      <c r="AX28" s="13">
        <v>32.25</v>
      </c>
      <c r="AY28" s="15">
        <f t="shared" si="19"/>
        <v>2.5000000000000001E-3</v>
      </c>
      <c r="AZ28" s="14">
        <f t="shared" si="19"/>
        <v>4547.8036175710595</v>
      </c>
      <c r="BA28" s="15">
        <f t="shared" si="19"/>
        <v>8.3333333333333339E-4</v>
      </c>
      <c r="BB28" s="10">
        <f t="shared" si="1"/>
        <v>13643.410852713178</v>
      </c>
      <c r="BC28" s="16">
        <f>4548*EXP(-AY28*AV2)</f>
        <v>4548</v>
      </c>
      <c r="BD28" s="16">
        <f>BB28*EXP(-BA28*AV2)</f>
        <v>13643.410852713178</v>
      </c>
    </row>
    <row r="29" spans="1:56">
      <c r="A29" s="8">
        <v>135</v>
      </c>
      <c r="B29" s="9">
        <f t="shared" si="8"/>
        <v>8100</v>
      </c>
      <c r="C29" s="10">
        <f t="shared" si="9"/>
        <v>366.66666666666669</v>
      </c>
      <c r="D29" s="8">
        <v>32.25</v>
      </c>
      <c r="E29" s="11">
        <f t="shared" si="10"/>
        <v>1.6666666666666668E-3</v>
      </c>
      <c r="F29" s="9">
        <f t="shared" si="2"/>
        <v>6821.6960740775503</v>
      </c>
      <c r="G29" s="9">
        <f t="shared" si="11"/>
        <v>5555.134361296653</v>
      </c>
      <c r="H29" s="9">
        <f t="shared" si="3"/>
        <v>2777.5671806483265</v>
      </c>
      <c r="W29" s="11">
        <f t="shared" si="12"/>
        <v>8.3333333333333339E-4</v>
      </c>
      <c r="X29" s="9">
        <f t="shared" si="0"/>
        <v>13627.436060987655</v>
      </c>
      <c r="Y29" s="9">
        <f t="shared" si="4"/>
        <v>9369.9692261757446</v>
      </c>
      <c r="Z29" s="9">
        <f t="shared" si="5"/>
        <v>3279.4892291615106</v>
      </c>
      <c r="AF29" s="8">
        <v>95</v>
      </c>
      <c r="AU29" s="8">
        <v>135</v>
      </c>
      <c r="AV29" s="9">
        <f t="shared" si="13"/>
        <v>8100</v>
      </c>
      <c r="AW29" s="10">
        <f t="shared" si="14"/>
        <v>366.66666666666669</v>
      </c>
      <c r="AX29" s="8">
        <v>32.25</v>
      </c>
      <c r="AY29" s="11">
        <f t="shared" si="19"/>
        <v>2.5000000000000001E-3</v>
      </c>
      <c r="AZ29" s="10">
        <f t="shared" si="19"/>
        <v>4547.8036175710595</v>
      </c>
      <c r="BA29" s="11">
        <f t="shared" si="19"/>
        <v>8.3333333333333339E-4</v>
      </c>
      <c r="BB29" s="10">
        <f t="shared" si="1"/>
        <v>13643.410852713178</v>
      </c>
      <c r="BC29" s="16">
        <f t="shared" ref="BC29:BC38" si="20">4548*EXP(-AY29*AV3)</f>
        <v>2148.323081866135</v>
      </c>
      <c r="BD29" s="16">
        <f t="shared" ref="BD29:BD38" si="21">BB29*EXP(-BA29*AV3)</f>
        <v>10625.499055857927</v>
      </c>
    </row>
    <row r="30" spans="1:56">
      <c r="A30" s="8">
        <v>140</v>
      </c>
      <c r="B30" s="9">
        <f t="shared" si="8"/>
        <v>8400</v>
      </c>
      <c r="C30" s="10">
        <f t="shared" si="9"/>
        <v>366.66666666666669</v>
      </c>
      <c r="D30" s="8">
        <v>32.25</v>
      </c>
      <c r="E30" s="11">
        <f t="shared" si="10"/>
        <v>1.6666666666666668E-3</v>
      </c>
      <c r="F30" s="9">
        <f t="shared" si="2"/>
        <v>6821.6997539126132</v>
      </c>
      <c r="G30" s="9">
        <f t="shared" si="11"/>
        <v>5555.1345222134223</v>
      </c>
      <c r="H30" s="9">
        <f t="shared" si="3"/>
        <v>2777.5672611067112</v>
      </c>
      <c r="W30" s="11">
        <f t="shared" si="12"/>
        <v>8.3333333333333339E-4</v>
      </c>
      <c r="X30" s="9">
        <f t="shared" si="0"/>
        <v>13630.969672407937</v>
      </c>
      <c r="Y30" s="9">
        <f t="shared" si="4"/>
        <v>9370.1233856269846</v>
      </c>
      <c r="Z30" s="9">
        <f t="shared" si="5"/>
        <v>3279.5431849694446</v>
      </c>
      <c r="AF30" s="8">
        <v>110</v>
      </c>
      <c r="AU30" s="8">
        <v>140</v>
      </c>
      <c r="AV30" s="9">
        <f t="shared" si="13"/>
        <v>8400</v>
      </c>
      <c r="AW30" s="10">
        <f t="shared" si="14"/>
        <v>366.66666666666669</v>
      </c>
      <c r="AX30" s="8">
        <v>32.25</v>
      </c>
      <c r="AY30" s="11">
        <f t="shared" si="19"/>
        <v>2.5000000000000001E-3</v>
      </c>
      <c r="AZ30" s="10">
        <f t="shared" si="19"/>
        <v>4547.8036175710595</v>
      </c>
      <c r="BA30" s="11">
        <f t="shared" si="19"/>
        <v>8.3333333333333339E-4</v>
      </c>
      <c r="BB30" s="10">
        <f t="shared" si="1"/>
        <v>13643.410852713178</v>
      </c>
      <c r="BC30" s="16">
        <f t="shared" si="20"/>
        <v>1014.7959683550588</v>
      </c>
      <c r="BD30" s="16">
        <f t="shared" si="21"/>
        <v>8275.1469852266255</v>
      </c>
    </row>
    <row r="31" spans="1:56">
      <c r="A31" s="8">
        <v>145</v>
      </c>
      <c r="B31" s="9">
        <f t="shared" si="8"/>
        <v>8700</v>
      </c>
      <c r="C31" s="10">
        <f t="shared" si="9"/>
        <v>366.66666666666669</v>
      </c>
      <c r="D31" s="8">
        <v>32.25</v>
      </c>
      <c r="E31" s="11">
        <f t="shared" si="10"/>
        <v>1.6666666666666668E-3</v>
      </c>
      <c r="F31" s="9">
        <f t="shared" si="2"/>
        <v>6821.7019858454023</v>
      </c>
      <c r="G31" s="9">
        <f t="shared" si="11"/>
        <v>5555.1346092986505</v>
      </c>
      <c r="H31" s="9">
        <f t="shared" si="3"/>
        <v>2777.5673046493253</v>
      </c>
      <c r="W31" s="11">
        <f t="shared" si="12"/>
        <v>8.3333333333333339E-4</v>
      </c>
      <c r="X31" s="9">
        <f t="shared" si="0"/>
        <v>13633.721651749123</v>
      </c>
      <c r="Y31" s="9">
        <f t="shared" si="4"/>
        <v>9370.2305096722375</v>
      </c>
      <c r="Z31" s="9">
        <f t="shared" si="5"/>
        <v>3279.5806783852827</v>
      </c>
      <c r="AF31" s="8">
        <v>125</v>
      </c>
      <c r="AU31" s="8">
        <v>145</v>
      </c>
      <c r="AV31" s="9">
        <f t="shared" si="13"/>
        <v>8700</v>
      </c>
      <c r="AW31" s="10">
        <f t="shared" si="14"/>
        <v>366.66666666666669</v>
      </c>
      <c r="AX31" s="8">
        <v>32.25</v>
      </c>
      <c r="AY31" s="11">
        <f t="shared" si="19"/>
        <v>2.5000000000000001E-3</v>
      </c>
      <c r="AZ31" s="10">
        <f t="shared" si="19"/>
        <v>4547.8036175710595</v>
      </c>
      <c r="BA31" s="11">
        <f t="shared" si="19"/>
        <v>8.3333333333333339E-4</v>
      </c>
      <c r="BB31" s="10">
        <f t="shared" si="1"/>
        <v>13643.410852713178</v>
      </c>
      <c r="BC31" s="16">
        <f t="shared" si="20"/>
        <v>479.35567330735898</v>
      </c>
      <c r="BD31" s="16">
        <f t="shared" si="21"/>
        <v>6444.6909521254711</v>
      </c>
    </row>
    <row r="32" spans="1:56">
      <c r="A32" s="8">
        <v>150</v>
      </c>
      <c r="B32" s="9">
        <f t="shared" si="8"/>
        <v>9000</v>
      </c>
      <c r="C32" s="10">
        <f t="shared" si="9"/>
        <v>366.66666666666669</v>
      </c>
      <c r="D32" s="8">
        <v>32.25</v>
      </c>
      <c r="E32" s="11">
        <f t="shared" si="10"/>
        <v>1.6666666666666668E-3</v>
      </c>
      <c r="F32" s="9">
        <f t="shared" si="2"/>
        <v>6821.7033395810695</v>
      </c>
      <c r="G32" s="9">
        <f t="shared" si="11"/>
        <v>5555.1346564275909</v>
      </c>
      <c r="H32" s="9">
        <f t="shared" si="3"/>
        <v>2777.5673282137955</v>
      </c>
      <c r="W32" s="11">
        <f t="shared" si="12"/>
        <v>8.3333333333333339E-4</v>
      </c>
      <c r="X32" s="9">
        <f t="shared" si="0"/>
        <v>13635.864895415036</v>
      </c>
      <c r="Y32" s="9">
        <f t="shared" si="4"/>
        <v>9370.3049492280279</v>
      </c>
      <c r="Z32" s="9">
        <f t="shared" si="5"/>
        <v>3279.6067322298099</v>
      </c>
      <c r="AF32" s="8">
        <v>65</v>
      </c>
      <c r="AU32" s="8">
        <v>150</v>
      </c>
      <c r="AV32" s="9">
        <f t="shared" si="13"/>
        <v>9000</v>
      </c>
      <c r="AW32" s="10">
        <f t="shared" si="14"/>
        <v>366.66666666666669</v>
      </c>
      <c r="AX32" s="8">
        <v>32.25</v>
      </c>
      <c r="AY32" s="11">
        <f t="shared" si="19"/>
        <v>2.5000000000000001E-3</v>
      </c>
      <c r="AZ32" s="10">
        <f t="shared" si="19"/>
        <v>4547.8036175710595</v>
      </c>
      <c r="BA32" s="11">
        <f t="shared" si="19"/>
        <v>8.3333333333333339E-4</v>
      </c>
      <c r="BB32" s="10">
        <f t="shared" si="1"/>
        <v>13643.410852713178</v>
      </c>
      <c r="BC32" s="16">
        <f t="shared" si="20"/>
        <v>226.43158693704521</v>
      </c>
      <c r="BD32" s="16">
        <f t="shared" si="21"/>
        <v>5019.1303601685149</v>
      </c>
    </row>
    <row r="33" spans="1:56">
      <c r="A33" s="8">
        <v>155</v>
      </c>
      <c r="B33" s="9">
        <f t="shared" si="8"/>
        <v>9300</v>
      </c>
      <c r="C33" s="10">
        <f t="shared" si="9"/>
        <v>366.66666666666669</v>
      </c>
      <c r="D33" s="8">
        <v>32.25</v>
      </c>
      <c r="E33" s="11">
        <f t="shared" si="10"/>
        <v>1.6666666666666668E-3</v>
      </c>
      <c r="F33" s="9">
        <f t="shared" si="2"/>
        <v>6821.7041606632565</v>
      </c>
      <c r="G33" s="9">
        <f t="shared" si="11"/>
        <v>5555.1346819329165</v>
      </c>
      <c r="H33" s="9">
        <f t="shared" si="3"/>
        <v>2777.5673409664582</v>
      </c>
      <c r="W33" s="11">
        <f t="shared" si="12"/>
        <v>8.3333333333333339E-4</v>
      </c>
      <c r="X33" s="9">
        <f t="shared" si="0"/>
        <v>13637.534055260361</v>
      </c>
      <c r="Y33" s="9">
        <f t="shared" si="4"/>
        <v>9370.3566766198874</v>
      </c>
      <c r="Z33" s="9">
        <f t="shared" si="5"/>
        <v>3279.6248368169609</v>
      </c>
      <c r="AF33" s="8">
        <v>80</v>
      </c>
      <c r="AU33" s="8">
        <v>155</v>
      </c>
      <c r="AV33" s="9">
        <f t="shared" si="13"/>
        <v>9300</v>
      </c>
      <c r="AW33" s="10">
        <f t="shared" si="14"/>
        <v>366.66666666666669</v>
      </c>
      <c r="AX33" s="8">
        <v>32.25</v>
      </c>
      <c r="AY33" s="11">
        <f t="shared" si="19"/>
        <v>2.5000000000000001E-3</v>
      </c>
      <c r="AZ33" s="10">
        <f t="shared" si="19"/>
        <v>4547.8036175710595</v>
      </c>
      <c r="BA33" s="11">
        <f t="shared" si="19"/>
        <v>8.3333333333333339E-4</v>
      </c>
      <c r="BB33" s="10">
        <f t="shared" si="1"/>
        <v>13643.410852713178</v>
      </c>
      <c r="BC33" s="16">
        <f t="shared" si="20"/>
        <v>106.95870815312942</v>
      </c>
      <c r="BD33" s="16">
        <f t="shared" si="21"/>
        <v>3908.9026548367019</v>
      </c>
    </row>
    <row r="34" spans="1:56">
      <c r="A34" s="8">
        <v>160</v>
      </c>
      <c r="B34" s="9">
        <f t="shared" si="8"/>
        <v>9600</v>
      </c>
      <c r="C34" s="10">
        <f t="shared" si="9"/>
        <v>366.66666666666669</v>
      </c>
      <c r="D34" s="8">
        <v>32.25</v>
      </c>
      <c r="E34" s="11">
        <f t="shared" si="10"/>
        <v>1.6666666666666668E-3</v>
      </c>
      <c r="F34" s="9">
        <f t="shared" si="2"/>
        <v>6821.7046586747765</v>
      </c>
      <c r="G34" s="9">
        <f t="shared" si="11"/>
        <v>5555.1346957359347</v>
      </c>
      <c r="H34" s="9">
        <f t="shared" si="3"/>
        <v>2777.5673478679673</v>
      </c>
      <c r="W34" s="11">
        <f t="shared" si="12"/>
        <v>8.3333333333333339E-4</v>
      </c>
      <c r="X34" s="9">
        <f t="shared" si="0"/>
        <v>13638.833998254973</v>
      </c>
      <c r="Y34" s="9">
        <f t="shared" si="4"/>
        <v>9370.3926215290176</v>
      </c>
      <c r="Z34" s="9">
        <f t="shared" si="5"/>
        <v>3279.6374175351566</v>
      </c>
      <c r="AF34" s="8">
        <v>95</v>
      </c>
      <c r="AU34" s="8">
        <v>160</v>
      </c>
      <c r="AV34" s="9">
        <f t="shared" si="13"/>
        <v>9600</v>
      </c>
      <c r="AW34" s="10">
        <f t="shared" si="14"/>
        <v>366.66666666666669</v>
      </c>
      <c r="AX34" s="8">
        <v>32.25</v>
      </c>
      <c r="AY34" s="11">
        <f t="shared" si="19"/>
        <v>2.5000000000000001E-3</v>
      </c>
      <c r="AZ34" s="10">
        <f t="shared" si="19"/>
        <v>4547.8036175710595</v>
      </c>
      <c r="BA34" s="11">
        <f t="shared" si="19"/>
        <v>8.3333333333333339E-4</v>
      </c>
      <c r="BB34" s="10">
        <f t="shared" si="1"/>
        <v>13643.410852713178</v>
      </c>
      <c r="BC34" s="16">
        <f t="shared" si="20"/>
        <v>50.523716255926011</v>
      </c>
      <c r="BD34" s="16">
        <f t="shared" si="21"/>
        <v>3044.2564485367166</v>
      </c>
    </row>
    <row r="35" spans="1:56">
      <c r="A35" s="8">
        <v>165</v>
      </c>
      <c r="B35" s="9">
        <f t="shared" si="8"/>
        <v>9900</v>
      </c>
      <c r="C35" s="10">
        <f t="shared" si="9"/>
        <v>366.66666666666669</v>
      </c>
      <c r="D35" s="8">
        <v>32.25</v>
      </c>
      <c r="E35" s="11">
        <f t="shared" si="10"/>
        <v>1.6666666666666668E-3</v>
      </c>
      <c r="F35" s="9">
        <f t="shared" si="2"/>
        <v>6821.7049607340332</v>
      </c>
      <c r="G35" s="9">
        <f t="shared" si="11"/>
        <v>5555.1347032058766</v>
      </c>
      <c r="H35" s="9">
        <f t="shared" si="3"/>
        <v>2777.5673516029383</v>
      </c>
      <c r="W35" s="11">
        <f t="shared" si="12"/>
        <v>8.3333333333333339E-4</v>
      </c>
      <c r="X35" s="9">
        <f t="shared" si="0"/>
        <v>13639.846394877124</v>
      </c>
      <c r="Y35" s="9">
        <f t="shared" si="4"/>
        <v>9370.4175993298686</v>
      </c>
      <c r="Z35" s="9">
        <f t="shared" si="5"/>
        <v>3279.6461597654543</v>
      </c>
      <c r="AF35" s="8">
        <v>110</v>
      </c>
      <c r="AU35" s="8">
        <v>165</v>
      </c>
      <c r="AV35" s="9">
        <f t="shared" si="13"/>
        <v>9900</v>
      </c>
      <c r="AW35" s="10">
        <f t="shared" si="14"/>
        <v>366.66666666666669</v>
      </c>
      <c r="AX35" s="8">
        <v>32.25</v>
      </c>
      <c r="AY35" s="11">
        <f t="shared" si="19"/>
        <v>2.5000000000000001E-3</v>
      </c>
      <c r="AZ35" s="10">
        <f t="shared" si="19"/>
        <v>4547.8036175710595</v>
      </c>
      <c r="BA35" s="11">
        <f t="shared" si="19"/>
        <v>8.3333333333333339E-4</v>
      </c>
      <c r="BB35" s="10">
        <f t="shared" si="1"/>
        <v>13643.410852713178</v>
      </c>
      <c r="BC35" s="16">
        <f t="shared" si="20"/>
        <v>23.865713679476936</v>
      </c>
      <c r="BD35" s="16">
        <f t="shared" si="21"/>
        <v>2370.8693059905686</v>
      </c>
    </row>
    <row r="36" spans="1:56">
      <c r="A36" s="8">
        <v>170</v>
      </c>
      <c r="B36" s="9">
        <f t="shared" si="8"/>
        <v>10200</v>
      </c>
      <c r="C36" s="10">
        <f t="shared" si="9"/>
        <v>366.66666666666669</v>
      </c>
      <c r="D36" s="8">
        <v>32.25</v>
      </c>
      <c r="E36" s="11">
        <f t="shared" si="10"/>
        <v>1.6666666666666668E-3</v>
      </c>
      <c r="F36" s="9">
        <f t="shared" si="2"/>
        <v>6821.705143942233</v>
      </c>
      <c r="G36" s="9">
        <f t="shared" si="11"/>
        <v>5555.1347072484741</v>
      </c>
      <c r="H36" s="9">
        <f t="shared" si="3"/>
        <v>2777.5673536242371</v>
      </c>
      <c r="W36" s="11">
        <f t="shared" si="12"/>
        <v>8.3333333333333339E-4</v>
      </c>
      <c r="X36" s="9">
        <f t="shared" si="0"/>
        <v>13640.634850159235</v>
      </c>
      <c r="Y36" s="9">
        <f t="shared" si="4"/>
        <v>9370.4349561837444</v>
      </c>
      <c r="Z36" s="9">
        <f t="shared" si="5"/>
        <v>3279.6522346643105</v>
      </c>
      <c r="AF36" s="8">
        <v>125</v>
      </c>
      <c r="AU36" s="8">
        <v>170</v>
      </c>
      <c r="AV36" s="9">
        <f t="shared" si="13"/>
        <v>10200</v>
      </c>
      <c r="AW36" s="10">
        <f t="shared" si="14"/>
        <v>366.66666666666669</v>
      </c>
      <c r="AX36" s="8">
        <v>32.25</v>
      </c>
      <c r="AY36" s="11">
        <f t="shared" ref="AY36:BA38" si="22">AY35</f>
        <v>2.5000000000000001E-3</v>
      </c>
      <c r="AZ36" s="10">
        <f t="shared" si="22"/>
        <v>4547.8036175710595</v>
      </c>
      <c r="BA36" s="11">
        <f t="shared" si="22"/>
        <v>8.3333333333333339E-4</v>
      </c>
      <c r="BB36" s="10">
        <f t="shared" si="1"/>
        <v>13643.410852713178</v>
      </c>
      <c r="BC36" s="16">
        <f t="shared" si="20"/>
        <v>11.273364899478599</v>
      </c>
      <c r="BD36" s="16">
        <f t="shared" si="21"/>
        <v>1846.4348720654134</v>
      </c>
    </row>
    <row r="37" spans="1:56">
      <c r="A37" s="8">
        <v>175</v>
      </c>
      <c r="B37" s="9">
        <f t="shared" si="8"/>
        <v>10500</v>
      </c>
      <c r="C37" s="10">
        <f t="shared" si="9"/>
        <v>366.66666666666669</v>
      </c>
      <c r="D37" s="8">
        <v>32.25</v>
      </c>
      <c r="E37" s="11">
        <f t="shared" si="10"/>
        <v>1.6666666666666668E-3</v>
      </c>
      <c r="F37" s="9">
        <f t="shared" si="2"/>
        <v>6821.7052550636226</v>
      </c>
      <c r="G37" s="9">
        <f t="shared" si="11"/>
        <v>5555.1347094362536</v>
      </c>
      <c r="H37" s="9">
        <f t="shared" si="3"/>
        <v>2777.5673547181268</v>
      </c>
      <c r="W37" s="11">
        <f t="shared" si="12"/>
        <v>8.3333333333333339E-4</v>
      </c>
      <c r="X37" s="9">
        <f t="shared" si="0"/>
        <v>13641.248899750359</v>
      </c>
      <c r="Y37" s="9">
        <f t="shared" si="4"/>
        <v>9370.4470173086702</v>
      </c>
      <c r="Z37" s="9">
        <f t="shared" si="5"/>
        <v>3279.6564560580346</v>
      </c>
      <c r="AF37" s="8">
        <v>65</v>
      </c>
      <c r="AU37" s="8">
        <v>175</v>
      </c>
      <c r="AV37" s="9">
        <f t="shared" si="13"/>
        <v>10500</v>
      </c>
      <c r="AW37" s="10">
        <f t="shared" si="14"/>
        <v>366.66666666666669</v>
      </c>
      <c r="AX37" s="8">
        <v>32.25</v>
      </c>
      <c r="AY37" s="11">
        <f t="shared" si="22"/>
        <v>2.5000000000000001E-3</v>
      </c>
      <c r="AZ37" s="10">
        <f t="shared" si="22"/>
        <v>4547.8036175710595</v>
      </c>
      <c r="BA37" s="11">
        <f t="shared" si="22"/>
        <v>8.3333333333333339E-4</v>
      </c>
      <c r="BB37" s="10">
        <f t="shared" si="1"/>
        <v>13643.410852713178</v>
      </c>
      <c r="BC37" s="16">
        <f t="shared" si="20"/>
        <v>5.3251605153582613</v>
      </c>
      <c r="BD37" s="16">
        <f t="shared" si="21"/>
        <v>1438.0049242548932</v>
      </c>
    </row>
    <row r="38" spans="1:56">
      <c r="A38" s="8">
        <v>180</v>
      </c>
      <c r="B38" s="9">
        <f t="shared" si="8"/>
        <v>10800</v>
      </c>
      <c r="C38" s="10">
        <f t="shared" si="9"/>
        <v>366.66666666666669</v>
      </c>
      <c r="D38" s="8">
        <v>32.25</v>
      </c>
      <c r="E38" s="11">
        <f>E37</f>
        <v>1.6666666666666668E-3</v>
      </c>
      <c r="F38" s="9">
        <f t="shared" si="2"/>
        <v>6821.7053224621532</v>
      </c>
      <c r="G38" s="9">
        <f t="shared" si="11"/>
        <v>5555.1347106202402</v>
      </c>
      <c r="H38" s="9">
        <f t="shared" si="3"/>
        <v>2777.5673553101201</v>
      </c>
      <c r="W38" s="11">
        <f t="shared" si="12"/>
        <v>8.3333333333333339E-4</v>
      </c>
      <c r="X38" s="9">
        <f t="shared" si="0"/>
        <v>13641.727122052771</v>
      </c>
      <c r="Y38" s="9">
        <f t="shared" si="4"/>
        <v>9370.4553984781796</v>
      </c>
      <c r="Z38" s="9">
        <f t="shared" si="5"/>
        <v>3279.6593894673633</v>
      </c>
      <c r="AF38" s="8">
        <v>80</v>
      </c>
      <c r="AU38" s="8">
        <v>180</v>
      </c>
      <c r="AV38" s="9">
        <f t="shared" si="13"/>
        <v>10800</v>
      </c>
      <c r="AW38" s="10">
        <f t="shared" si="14"/>
        <v>366.66666666666669</v>
      </c>
      <c r="AX38" s="8">
        <v>32.25</v>
      </c>
      <c r="AY38" s="11">
        <f t="shared" si="22"/>
        <v>2.5000000000000001E-3</v>
      </c>
      <c r="AZ38" s="10">
        <f t="shared" si="22"/>
        <v>4547.8036175710595</v>
      </c>
      <c r="BA38" s="11">
        <f t="shared" si="22"/>
        <v>8.3333333333333339E-4</v>
      </c>
      <c r="BB38" s="10">
        <f t="shared" si="1"/>
        <v>13643.410852713178</v>
      </c>
      <c r="BC38" s="16">
        <f t="shared" si="20"/>
        <v>2.5154277154323474</v>
      </c>
      <c r="BD38" s="16">
        <f t="shared" si="21"/>
        <v>1119.9193610702471</v>
      </c>
    </row>
    <row r="39" spans="1:56">
      <c r="U39" s="9">
        <f>AVERAGE(U15:U27)</f>
        <v>2218.4</v>
      </c>
      <c r="V39" s="9">
        <f>AVERAGE(V15:V27)</f>
        <v>3166.8</v>
      </c>
      <c r="AA39" s="9">
        <f>AVERAGE(AA14:AA29)</f>
        <v>3797.4666666666662</v>
      </c>
      <c r="AF39" s="8">
        <v>95</v>
      </c>
    </row>
    <row r="40" spans="1:56">
      <c r="D40" s="17"/>
      <c r="E40" s="11">
        <f>1.38/3600</f>
        <v>3.8333333333333329E-4</v>
      </c>
      <c r="AF40" s="8">
        <v>110</v>
      </c>
    </row>
    <row r="41" spans="1:56">
      <c r="AF41" s="8">
        <v>125</v>
      </c>
    </row>
    <row r="42" spans="1:56">
      <c r="AF42" s="8">
        <v>65</v>
      </c>
    </row>
    <row r="43" spans="1:56">
      <c r="AF43" s="8">
        <v>80</v>
      </c>
    </row>
    <row r="44" spans="1:56">
      <c r="AF44" s="8">
        <v>95</v>
      </c>
    </row>
    <row r="45" spans="1:56">
      <c r="AF45" s="8">
        <v>110</v>
      </c>
    </row>
    <row r="46" spans="1:56">
      <c r="AF46" s="8">
        <v>125</v>
      </c>
    </row>
    <row r="47" spans="1:56">
      <c r="AF47" s="8">
        <v>65</v>
      </c>
    </row>
    <row r="48" spans="1:56">
      <c r="AF48" s="8">
        <v>80</v>
      </c>
    </row>
    <row r="49" spans="4:32">
      <c r="AF49" s="8">
        <v>95</v>
      </c>
    </row>
    <row r="50" spans="4:32">
      <c r="AF50" s="8">
        <v>110</v>
      </c>
    </row>
    <row r="51" spans="4:32">
      <c r="AF51" s="8">
        <v>125</v>
      </c>
    </row>
    <row r="52" spans="4:32">
      <c r="AF52" s="8">
        <v>65</v>
      </c>
    </row>
    <row r="53" spans="4:32">
      <c r="AF53" s="8">
        <v>80</v>
      </c>
    </row>
    <row r="54" spans="4:32">
      <c r="AF54" s="8">
        <v>95</v>
      </c>
    </row>
    <row r="55" spans="4:32">
      <c r="D55" s="8">
        <v>0.4</v>
      </c>
      <c r="AF55" s="8">
        <v>110</v>
      </c>
    </row>
    <row r="56" spans="4:32">
      <c r="D56" s="8">
        <v>0.4</v>
      </c>
      <c r="AF56" s="8">
        <v>125</v>
      </c>
    </row>
    <row r="57" spans="4:32">
      <c r="D57" s="8">
        <v>0.4</v>
      </c>
      <c r="AF57" s="8">
        <v>65</v>
      </c>
    </row>
    <row r="58" spans="4:32">
      <c r="D58" s="8">
        <v>0.4</v>
      </c>
      <c r="AF58" s="8">
        <v>80</v>
      </c>
    </row>
    <row r="59" spans="4:32">
      <c r="D59" s="8">
        <v>0.4</v>
      </c>
      <c r="AF59" s="8">
        <v>95</v>
      </c>
    </row>
    <row r="60" spans="4:32">
      <c r="D60" s="8">
        <v>0.6</v>
      </c>
      <c r="AF60" s="8">
        <v>110</v>
      </c>
    </row>
    <row r="61" spans="4:32">
      <c r="D61" s="8">
        <v>0.6</v>
      </c>
      <c r="AF61" s="8">
        <v>125</v>
      </c>
    </row>
    <row r="62" spans="4:32">
      <c r="D62" s="8">
        <v>0.6</v>
      </c>
    </row>
    <row r="63" spans="4:32">
      <c r="D63" s="8">
        <v>0.6</v>
      </c>
    </row>
    <row r="64" spans="4:32">
      <c r="D64" s="8">
        <v>0.6</v>
      </c>
    </row>
    <row r="67" spans="4:4">
      <c r="D67" s="8">
        <f>AVERAGE(D55:D64)</f>
        <v>0.5</v>
      </c>
    </row>
    <row r="68" spans="4:4">
      <c r="D68" s="8">
        <f>_xlfn.STDEV.S(D55:D64)</f>
        <v>0.1054092553389458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waseem</dc:creator>
  <cp:keywords/>
  <dc:description/>
  <cp:lastModifiedBy>Marco-Felipe King</cp:lastModifiedBy>
  <cp:revision/>
  <dcterms:created xsi:type="dcterms:W3CDTF">2015-06-05T18:17:20Z</dcterms:created>
  <dcterms:modified xsi:type="dcterms:W3CDTF">2022-05-05T12:01:56Z</dcterms:modified>
  <cp:category/>
  <cp:contentStatus/>
</cp:coreProperties>
</file>