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ownloads\drive-download-20230424T122750Z-001\"/>
    </mc:Choice>
  </mc:AlternateContent>
  <xr:revisionPtr revIDLastSave="0" documentId="13_ncr:1_{10ED11E0-0884-4D33-8F91-C39FDE3D2A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SOMMA.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4" hidden="1">'Grafico Torta'!$A$1:$C$6</definedName>
    <definedName name="_xlnm._FilterDatabase" localSheetId="5" hidden="1">SOMMA.SE!$A$1:$F$80</definedName>
    <definedName name="_xlnm._FilterDatabase" localSheetId="6" hidden="1">Somma_SE!$A$3:$E$26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5" l="1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F4" i="33"/>
  <c r="I8" i="33" s="1"/>
  <c r="H10" i="9"/>
  <c r="H9" i="9"/>
  <c r="H8" i="9"/>
  <c r="H7" i="9"/>
  <c r="H6" i="9"/>
  <c r="H5" i="9"/>
  <c r="I14" i="8"/>
  <c r="I13" i="8"/>
  <c r="I12" i="8"/>
  <c r="I11" i="8"/>
  <c r="I10" i="8"/>
  <c r="I9" i="8"/>
  <c r="I8" i="8"/>
  <c r="I6" i="8"/>
  <c r="I5" i="8"/>
  <c r="I4" i="8"/>
  <c r="I3" i="8"/>
  <c r="G4" i="11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E4" i="12"/>
  <c r="D4" i="12"/>
  <c r="E5" i="12"/>
  <c r="E6" i="12"/>
  <c r="E7" i="12"/>
  <c r="E8" i="12"/>
  <c r="E9" i="12"/>
  <c r="E10" i="12"/>
  <c r="D5" i="12"/>
  <c r="D6" i="12"/>
  <c r="D7" i="12"/>
  <c r="D8" i="12"/>
  <c r="D9" i="12"/>
  <c r="D10" i="12"/>
  <c r="G9" i="17"/>
  <c r="G8" i="17"/>
  <c r="G7" i="17"/>
  <c r="G6" i="17"/>
  <c r="G5" i="17"/>
  <c r="G4" i="17"/>
  <c r="G3" i="17"/>
  <c r="G2" i="17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F3" i="8"/>
  <c r="F4" i="8"/>
  <c r="F5" i="8"/>
  <c r="F6" i="8"/>
  <c r="F7" i="8"/>
  <c r="J9" i="8" s="1"/>
  <c r="F8" i="8"/>
  <c r="J10" i="8" s="1"/>
  <c r="F9" i="8"/>
  <c r="J8" i="8" s="1"/>
  <c r="F10" i="8"/>
  <c r="J11" i="8" s="1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J14" i="8" s="1"/>
  <c r="F24" i="8"/>
  <c r="F25" i="8"/>
  <c r="J12" i="8" s="1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2" i="8"/>
  <c r="J3" i="8" s="1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C16" i="11"/>
  <c r="J4" i="8" l="1"/>
  <c r="J6" i="8"/>
  <c r="J13" i="8"/>
  <c r="J5" i="8"/>
  <c r="I15" i="33"/>
  <c r="I7" i="33"/>
  <c r="I22" i="33"/>
  <c r="I18" i="33"/>
  <c r="I14" i="33"/>
  <c r="I29" i="33"/>
  <c r="I25" i="33"/>
  <c r="I21" i="33"/>
  <c r="I17" i="33"/>
  <c r="I13" i="33"/>
  <c r="I9" i="33"/>
  <c r="I27" i="33"/>
  <c r="I23" i="33"/>
  <c r="I19" i="33"/>
  <c r="I11" i="33"/>
  <c r="I26" i="33"/>
  <c r="I10" i="33"/>
  <c r="I28" i="33"/>
  <c r="I24" i="33"/>
  <c r="I20" i="33"/>
  <c r="I16" i="33"/>
  <c r="I12" i="33"/>
</calcChain>
</file>

<file path=xl/sharedStrings.xml><?xml version="1.0" encoding="utf-8"?>
<sst xmlns="http://schemas.openxmlformats.org/spreadsheetml/2006/main" count="1021" uniqueCount="671">
  <si>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</si>
  <si>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</si>
  <si>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</si>
  <si>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</si>
  <si>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</si>
  <si>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</si>
  <si>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</si>
  <si>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</si>
  <si>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</si>
  <si>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</si>
  <si>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</si>
  <si>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</si>
  <si>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</si>
  <si>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</si>
  <si>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</si>
  <si>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</si>
  <si>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</si>
  <si>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</si>
  <si>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</si>
  <si>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</si>
  <si>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</si>
  <si>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</si>
  <si>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</si>
  <si>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</si>
  <si>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</si>
  <si>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</si>
  <si>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</si>
  <si>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</si>
  <si>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</si>
  <si>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</si>
  <si>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</si>
  <si>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</si>
  <si>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</si>
  <si>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</si>
  <si>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</si>
  <si>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</si>
  <si>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</si>
  <si>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</si>
  <si>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</si>
  <si>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</si>
  <si>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</si>
  <si>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</si>
  <si>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</si>
  <si>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</si>
  <si>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</si>
  <si>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</si>
  <si>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</si>
  <si>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</si>
  <si>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</si>
  <si>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</si>
  <si>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</si>
  <si>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</si>
  <si>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</si>
  <si>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</si>
  <si>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</si>
  <si>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</si>
  <si>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</si>
  <si>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</si>
  <si>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</si>
  <si>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</si>
  <si>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</si>
  <si>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</si>
  <si>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</si>
  <si>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</si>
  <si>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</si>
  <si>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</si>
  <si>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</si>
  <si>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</si>
  <si>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</si>
  <si>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</si>
  <si>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</si>
  <si>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</si>
  <si>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</si>
  <si>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</si>
  <si>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</si>
  <si>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</si>
  <si>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</si>
  <si>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</si>
  <si>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</si>
  <si>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</si>
  <si>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</si>
  <si>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</si>
  <si>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</si>
  <si>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</si>
  <si>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</si>
  <si>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</si>
  <si>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</si>
  <si>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</si>
  <si>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</si>
  <si>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</si>
  <si>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</si>
  <si>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</si>
  <si>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</si>
  <si>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</si>
  <si>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</si>
  <si>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</si>
  <si>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</si>
  <si>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</si>
  <si>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</si>
  <si>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</si>
  <si>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</si>
  <si>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</si>
  <si>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</si>
  <si>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</si>
  <si>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</si>
  <si>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</si>
  <si>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</si>
  <si>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</si>
  <si>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</si>
  <si>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</si>
  <si>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</si>
  <si>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</si>
  <si>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</si>
  <si>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</si>
  <si>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</si>
  <si>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</si>
  <si>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</si>
  <si>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</si>
  <si>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</si>
  <si>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</si>
  <si>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</si>
  <si>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</si>
  <si>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</si>
  <si>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</si>
  <si>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</si>
  <si>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</si>
  <si>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</si>
  <si>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</si>
  <si>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</si>
  <si>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</si>
  <si>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</si>
  <si>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</si>
  <si>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</si>
  <si>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</si>
  <si>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</si>
  <si>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</si>
  <si>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</si>
  <si>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</si>
  <si>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</si>
  <si>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</si>
  <si>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</si>
  <si>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</si>
  <si>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</si>
  <si>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</si>
  <si>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</si>
  <si>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</si>
  <si>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</si>
  <si>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</si>
  <si>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</si>
  <si>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</si>
  <si>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</si>
  <si>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</si>
  <si>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</si>
  <si>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</si>
  <si>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</si>
  <si>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</si>
  <si>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</si>
  <si>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</si>
  <si>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</si>
  <si>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</si>
  <si>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</si>
  <si>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</si>
  <si>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</si>
  <si>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</si>
  <si>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</si>
  <si>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</si>
  <si>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</si>
  <si>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</si>
  <si>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</si>
  <si>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</si>
  <si>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</si>
  <si>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</si>
  <si>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</si>
  <si>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</si>
  <si>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</si>
  <si>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</si>
  <si>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</si>
  <si>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</si>
  <si>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</si>
  <si>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</si>
  <si>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</si>
  <si>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</si>
  <si>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</si>
  <si>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</si>
  <si>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</si>
  <si>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</si>
  <si>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</si>
  <si>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</si>
  <si>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</si>
  <si>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</si>
  <si>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</si>
  <si>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</si>
  <si>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</si>
  <si>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</si>
  <si>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</si>
  <si>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</si>
  <si>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</si>
  <si>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</si>
  <si>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</si>
  <si>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</si>
  <si>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</si>
  <si>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</si>
  <si>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</si>
  <si>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</si>
  <si>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</si>
  <si>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</si>
  <si>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</si>
  <si>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</si>
  <si>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</si>
  <si>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</si>
  <si>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</si>
  <si>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</si>
  <si>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</si>
  <si>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</si>
  <si>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</si>
  <si>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</si>
  <si>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</si>
  <si>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</si>
  <si>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</si>
  <si>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</si>
  <si>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</si>
  <si>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</si>
  <si>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</si>
  <si>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</si>
  <si>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</si>
  <si>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</si>
  <si>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</si>
  <si>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</si>
  <si>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</si>
  <si>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</si>
  <si>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</si>
  <si>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</si>
  <si>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</si>
  <si>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</si>
  <si>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</si>
  <si>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</si>
  <si>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</si>
  <si>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</si>
  <si>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</si>
  <si>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</si>
  <si>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</si>
  <si>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</si>
  <si>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</si>
  <si>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</si>
  <si>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</si>
  <si>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</si>
  <si>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</si>
  <si>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</si>
  <si>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</si>
  <si>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</si>
  <si>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</si>
  <si>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</si>
  <si>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</si>
  <si>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</si>
  <si>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</si>
  <si>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</si>
  <si>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</si>
  <si>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</si>
  <si>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</si>
  <si>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</si>
  <si>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</si>
  <si>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</si>
  <si>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</si>
  <si>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</si>
  <si>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</si>
  <si>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</si>
  <si>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</si>
  <si>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</si>
  <si>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</si>
  <si>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</si>
  <si>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</si>
  <si>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</si>
  <si>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</si>
  <si>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</si>
  <si>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</si>
  <si>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</si>
  <si>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</si>
  <si>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</si>
  <si>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</si>
  <si>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</si>
  <si>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</si>
  <si>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</si>
  <si>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</si>
  <si>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</si>
  <si>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</si>
  <si>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</si>
  <si>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</si>
  <si>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</si>
  <si>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</si>
  <si>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</si>
  <si>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</si>
  <si>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</si>
  <si>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</si>
  <si>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</si>
  <si>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</si>
  <si>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</si>
  <si>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</si>
  <si>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</si>
  <si>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</si>
  <si>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</si>
  <si>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</si>
  <si>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</si>
  <si>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</si>
  <si>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</si>
  <si>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</si>
  <si>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</si>
  <si>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</si>
  <si>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</si>
  <si>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</si>
  <si>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</si>
  <si>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</si>
  <si>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</si>
  <si>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</si>
  <si>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</si>
  <si>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</si>
  <si>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</si>
  <si>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</si>
  <si>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</si>
  <si>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</si>
  <si>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</si>
  <si>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</si>
  <si>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</si>
  <si>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</si>
  <si>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</si>
  <si>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</si>
  <si>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</si>
  <si>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</si>
  <si>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</si>
  <si>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</si>
  <si>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</si>
  <si>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</si>
  <si>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</si>
  <si>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</si>
  <si>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</si>
  <si>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</si>
  <si>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</si>
  <si>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</si>
  <si>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</si>
  <si>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</si>
  <si>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</si>
  <si>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</si>
  <si>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</si>
  <si>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</si>
  <si>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</si>
  <si>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</si>
  <si>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</si>
  <si>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</si>
  <si>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</si>
  <si>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</si>
  <si>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</si>
  <si>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</si>
  <si>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</si>
  <si>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</si>
  <si>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</si>
  <si>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</si>
  <si>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</si>
  <si>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</si>
  <si>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</si>
  <si>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</si>
  <si>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</si>
  <si>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</si>
  <si>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</si>
  <si>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</si>
  <si>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</si>
  <si>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</si>
  <si>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</si>
  <si>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</si>
  <si>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</si>
  <si>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</si>
  <si>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</si>
  <si>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</si>
  <si>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</si>
  <si>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</si>
  <si>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</si>
  <si>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</si>
  <si>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</si>
  <si>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</si>
  <si>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</si>
  <si>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</si>
  <si>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</si>
  <si>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</si>
  <si>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</si>
  <si>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</si>
  <si>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</si>
  <si>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</si>
  <si>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</si>
  <si>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</si>
  <si>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</si>
  <si>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</si>
  <si>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</si>
  <si>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</si>
  <si>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</si>
  <si>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</si>
  <si>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</si>
  <si>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</si>
  <si>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</si>
  <si>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</si>
  <si>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</si>
  <si>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</si>
  <si>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</si>
  <si>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</si>
  <si>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</si>
  <si>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</si>
  <si>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</si>
  <si>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</si>
  <si>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</si>
  <si>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</si>
  <si>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</si>
  <si>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</si>
  <si>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</si>
  <si>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</si>
  <si>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</si>
  <si>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</si>
  <si>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</si>
  <si>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</si>
  <si>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</si>
  <si>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</si>
  <si>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</si>
  <si>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</si>
  <si>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</si>
  <si>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</si>
  <si>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</si>
  <si>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</si>
  <si>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</si>
  <si>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</si>
  <si>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</si>
  <si>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</si>
  <si>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</si>
  <si>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</si>
  <si>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</si>
  <si>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</si>
  <si>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</si>
  <si>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</si>
  <si>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</si>
  <si>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</si>
  <si>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</si>
  <si>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</si>
  <si>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</si>
  <si>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</si>
  <si>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</si>
  <si>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</si>
  <si>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</si>
  <si>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</si>
  <si>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</si>
  <si>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</si>
  <si>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</si>
  <si>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</si>
  <si>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</si>
  <si>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</si>
  <si>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</si>
  <si>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</si>
  <si>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</si>
  <si>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</si>
  <si>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</si>
  <si>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</si>
  <si>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</si>
  <si>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</si>
  <si>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</si>
  <si>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</si>
  <si>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</si>
  <si>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</si>
  <si>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</si>
  <si>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</si>
  <si>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</si>
  <si>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</si>
  <si>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</si>
  <si>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</si>
  <si>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</si>
  <si>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</si>
  <si>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</si>
  <si>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</si>
  <si>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</si>
  <si>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</si>
  <si>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</si>
  <si>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</si>
  <si>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</si>
  <si>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</si>
  <si>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</si>
  <si>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</si>
  <si>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</si>
  <si>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</si>
  <si>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</si>
  <si>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</si>
  <si>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</si>
  <si>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</si>
  <si>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</si>
  <si>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</si>
  <si>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</si>
  <si>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</si>
  <si>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</si>
  <si>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</si>
  <si>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</si>
  <si>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</si>
  <si>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</si>
  <si>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</si>
  <si>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</si>
  <si>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</si>
  <si>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</si>
  <si>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</si>
  <si>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</si>
  <si>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</si>
  <si>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</si>
  <si>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</si>
  <si>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</si>
  <si>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</si>
  <si>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</si>
  <si>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</si>
  <si>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</si>
  <si>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</si>
  <si>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</si>
  <si>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</si>
  <si>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</si>
  <si>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</si>
  <si>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</si>
  <si>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</si>
  <si>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</si>
  <si>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</si>
  <si>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</si>
  <si>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</si>
  <si>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</si>
  <si>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</si>
  <si>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</si>
  <si>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</si>
  <si>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</si>
  <si>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</si>
  <si>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</si>
  <si>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</si>
  <si>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</si>
  <si>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</si>
  <si>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</si>
  <si>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</si>
  <si>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</si>
  <si>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</si>
  <si>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</si>
  <si>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</si>
  <si>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</si>
  <si>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</si>
  <si>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</si>
  <si>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</si>
  <si>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</si>
  <si>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</si>
  <si>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</si>
  <si>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</si>
  <si>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</si>
  <si>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</si>
  <si>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</si>
  <si>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</si>
  <si>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</si>
  <si>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</si>
  <si>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</si>
  <si>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</si>
  <si>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</si>
  <si>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</si>
  <si>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</si>
  <si>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</si>
  <si>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</si>
  <si>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</si>
  <si>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</si>
  <si>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</si>
  <si>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</si>
  <si>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</si>
  <si>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</si>
  <si>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</si>
  <si>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</si>
  <si>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</si>
  <si>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</si>
  <si>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</si>
  <si>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</si>
  <si>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</si>
  <si>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</si>
  <si>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</si>
  <si>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</si>
  <si>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</si>
  <si>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</si>
  <si>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</si>
  <si>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</si>
  <si>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</si>
  <si>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</si>
  <si>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</si>
  <si>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</si>
  <si>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</si>
  <si>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</si>
  <si>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</si>
  <si>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</si>
  <si>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</si>
  <si>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</si>
  <si>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</si>
  <si>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</si>
  <si>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</si>
  <si>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</si>
  <si>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</si>
  <si>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</si>
  <si>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</si>
  <si>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</si>
  <si>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</si>
  <si>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</si>
  <si>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</si>
  <si>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</si>
  <si>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</si>
  <si>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</si>
  <si>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</si>
  <si>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</si>
  <si>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</si>
  <si>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</si>
  <si>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</si>
  <si>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</si>
  <si>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</si>
  <si>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</si>
  <si>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</si>
  <si>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</si>
  <si>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</si>
  <si>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</si>
  <si>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</si>
  <si>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</si>
  <si>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</si>
  <si>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</si>
  <si>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</si>
  <si>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</si>
  <si>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</si>
  <si>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</si>
  <si>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</si>
  <si>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</si>
  <si>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</si>
  <si>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</si>
  <si>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</si>
  <si>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</si>
  <si>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</si>
  <si>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</si>
  <si>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</si>
  <si>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</si>
  <si>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</si>
  <si>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</si>
  <si>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</si>
  <si>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</si>
  <si>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</si>
  <si>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</si>
  <si>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</si>
  <si>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</si>
  <si>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</si>
  <si>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</si>
  <si>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</si>
  <si>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</si>
  <si>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</si>
  <si>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</si>
  <si>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</si>
  <si>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</si>
  <si>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</si>
  <si>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</si>
  <si>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</si>
  <si>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</si>
  <si>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</si>
  <si>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</si>
  <si>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</si>
  <si>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</si>
  <si>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</si>
  <si>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</si>
  <si>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</si>
  <si>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</si>
  <si>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</si>
  <si>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</si>
  <si>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</si>
  <si>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</si>
  <si>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</si>
  <si>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</si>
  <si>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CONCAT (IVA inclusa)</t>
  </si>
  <si>
    <t>grado</t>
  </si>
  <si>
    <t>GRADO</t>
  </si>
  <si>
    <t>Totale Ordine</t>
  </si>
  <si>
    <t>Importo Fattura</t>
  </si>
  <si>
    <t>Calcolare Importo per…</t>
  </si>
  <si>
    <t>Giovanni Storti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</si>
</sst>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#,##0.00\ &quot;€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109">
    <xf numFmtId="0" fontId="0" fillId="0" borderId="0" xfId="0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7" fillId="3" borderId="0" xfId="0" applyFont="1" applyFill="1"/>
    <xf numFmtId="0" fontId="0" fillId="3" borderId="0" xfId="0" applyFill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vertical="center"/>
    </xf>
    <xf numFmtId="0" fontId="2" fillId="0" borderId="21" xfId="0" applyFont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71" fontId="2" fillId="0" borderId="0" xfId="12" applyAlignment="1">
      <alignment horizontal="left" vertical="center"/>
    </xf>
    <xf numFmtId="171" fontId="0" fillId="0" borderId="0" xfId="12" applyFont="1" applyAlignment="1">
      <alignment horizontal="left" vertical="center"/>
    </xf>
    <xf numFmtId="171" fontId="7" fillId="0" borderId="0" xfId="12" applyFont="1" applyFill="1" applyAlignment="1">
      <alignment horizontal="left" vertical="center"/>
    </xf>
    <xf numFmtId="171" fontId="7" fillId="0" borderId="0" xfId="12" applyFont="1" applyAlignment="1">
      <alignment horizontal="left" vertical="center"/>
    </xf>
    <xf numFmtId="172" fontId="2" fillId="0" borderId="0" xfId="12" applyNumberFormat="1" applyAlignment="1">
      <alignment horizontal="left" vertical="center"/>
    </xf>
    <xf numFmtId="172" fontId="0" fillId="0" borderId="0" xfId="12" applyNumberFormat="1" applyFont="1" applyAlignment="1">
      <alignment horizontal="left" vertical="center"/>
    </xf>
    <xf numFmtId="172" fontId="2" fillId="0" borderId="0" xfId="12" applyNumberFormat="1" applyFill="1" applyAlignment="1">
      <alignment horizontal="left" vertical="center"/>
    </xf>
    <xf numFmtId="0" fontId="2" fillId="0" borderId="0" xfId="8" applyAlignment="1">
      <alignment vertical="center"/>
    </xf>
    <xf numFmtId="0" fontId="7" fillId="6" borderId="0" xfId="8" applyFont="1" applyFill="1" applyAlignment="1">
      <alignment horizontal="center" vertical="center"/>
    </xf>
    <xf numFmtId="0" fontId="7" fillId="0" borderId="0" xfId="8" applyFont="1" applyAlignment="1">
      <alignment vertical="center"/>
    </xf>
    <xf numFmtId="0" fontId="7" fillId="5" borderId="16" xfId="8" applyFont="1" applyFill="1" applyBorder="1" applyAlignment="1">
      <alignment vertical="center"/>
    </xf>
    <xf numFmtId="9" fontId="7" fillId="5" borderId="17" xfId="8" applyNumberFormat="1" applyFont="1" applyFill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2" fillId="0" borderId="1" xfId="8" applyBorder="1" applyAlignment="1">
      <alignment vertical="center"/>
    </xf>
    <xf numFmtId="0" fontId="2" fillId="0" borderId="11" xfId="8" applyBorder="1" applyAlignment="1">
      <alignment vertical="center"/>
    </xf>
    <xf numFmtId="0" fontId="2" fillId="0" borderId="10" xfId="8" applyBorder="1" applyAlignment="1">
      <alignment vertical="center"/>
    </xf>
    <xf numFmtId="0" fontId="2" fillId="0" borderId="2" xfId="8" applyBorder="1" applyAlignment="1">
      <alignment vertical="center"/>
    </xf>
    <xf numFmtId="0" fontId="2" fillId="0" borderId="9" xfId="8" applyBorder="1" applyAlignment="1">
      <alignment vertical="center"/>
    </xf>
    <xf numFmtId="0" fontId="2" fillId="0" borderId="3" xfId="8" applyBorder="1" applyAlignment="1">
      <alignment vertical="center"/>
    </xf>
    <xf numFmtId="0" fontId="2" fillId="0" borderId="6" xfId="8" applyBorder="1" applyAlignment="1">
      <alignment vertical="center"/>
    </xf>
    <xf numFmtId="0" fontId="2" fillId="0" borderId="8" xfId="8" applyBorder="1" applyAlignment="1">
      <alignment vertical="center"/>
    </xf>
    <xf numFmtId="0" fontId="2" fillId="3" borderId="0" xfId="8" applyFill="1" applyAlignment="1">
      <alignment horizontal="right" vertical="center"/>
    </xf>
    <xf numFmtId="0" fontId="2" fillId="3" borderId="0" xfId="8" applyFill="1" applyAlignment="1">
      <alignment vertical="center"/>
    </xf>
    <xf numFmtId="0" fontId="7" fillId="0" borderId="0" xfId="8" applyFont="1" applyAlignment="1">
      <alignment horizontal="center" vertical="center"/>
    </xf>
    <xf numFmtId="0" fontId="9" fillId="4" borderId="6" xfId="8" applyFont="1" applyFill="1" applyBorder="1" applyAlignment="1">
      <alignment horizontal="left" vertical="center"/>
    </xf>
    <xf numFmtId="0" fontId="2" fillId="0" borderId="0" xfId="8" applyAlignment="1">
      <alignment horizontal="left" vertical="center"/>
    </xf>
    <xf numFmtId="0" fontId="9" fillId="4" borderId="6" xfId="8" applyFont="1" applyFill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169" fontId="7" fillId="0" borderId="0" xfId="0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5" fillId="0" borderId="5" xfId="6" applyAlignment="1">
      <alignment vertical="center"/>
    </xf>
    <xf numFmtId="0" fontId="5" fillId="0" borderId="5" xfId="6" applyAlignment="1">
      <alignment horizontal="left" vertical="center"/>
    </xf>
    <xf numFmtId="168" fontId="5" fillId="0" borderId="5" xfId="6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8" fontId="3" fillId="0" borderId="12" xfId="4" applyNumberFormat="1" applyFont="1" applyBorder="1" applyAlignment="1">
      <alignment vertical="center"/>
    </xf>
    <xf numFmtId="168" fontId="3" fillId="0" borderId="14" xfId="4" applyNumberFormat="1" applyFont="1" applyBorder="1" applyAlignment="1">
      <alignment vertical="center"/>
    </xf>
    <xf numFmtId="168" fontId="3" fillId="0" borderId="15" xfId="4" applyNumberFormat="1" applyFont="1" applyBorder="1" applyAlignment="1">
      <alignment vertical="center"/>
    </xf>
    <xf numFmtId="168" fontId="2" fillId="0" borderId="0" xfId="4" applyNumberFormat="1" applyAlignment="1">
      <alignment vertical="center"/>
    </xf>
    <xf numFmtId="172" fontId="0" fillId="0" borderId="0" xfId="0" applyNumberFormat="1" applyAlignment="1">
      <alignment vertical="center"/>
    </xf>
    <xf numFmtId="172" fontId="0" fillId="0" borderId="13" xfId="0" applyNumberFormat="1" applyBorder="1" applyAlignment="1">
      <alignment vertical="center"/>
    </xf>
    <xf numFmtId="172" fontId="0" fillId="0" borderId="26" xfId="0" applyNumberFormat="1" applyBorder="1" applyAlignment="1">
      <alignment vertical="center"/>
    </xf>
    <xf numFmtId="172" fontId="0" fillId="0" borderId="27" xfId="0" applyNumberForma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0" fillId="0" borderId="0" xfId="0" applyFont="1"/>
    <xf numFmtId="14" fontId="10" fillId="0" borderId="0" xfId="0" applyNumberFormat="1" applyFont="1"/>
    <xf numFmtId="168" fontId="10" fillId="0" borderId="0" xfId="0" applyNumberFormat="1" applyFont="1"/>
    <xf numFmtId="49" fontId="7" fillId="3" borderId="0" xfId="0" applyNumberFormat="1" applyFont="1" applyFill="1"/>
    <xf numFmtId="14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9" fontId="2" fillId="0" borderId="0" xfId="8" applyNumberFormat="1" applyAlignment="1">
      <alignment vertical="center"/>
    </xf>
    <xf numFmtId="22" fontId="7" fillId="3" borderId="21" xfId="0" applyNumberFormat="1" applyFont="1" applyFill="1" applyBorder="1" applyAlignment="1">
      <alignment horizontal="center"/>
    </xf>
    <xf numFmtId="0" fontId="2" fillId="3" borderId="0" xfId="8" quotePrefix="1" applyFill="1" applyAlignment="1">
      <alignment horizontal="left" vertical="center" wrapText="1"/>
    </xf>
    <xf numFmtId="0" fontId="2" fillId="3" borderId="0" xfId="8" applyFill="1" applyAlignment="1">
      <alignment horizontal="left" vertical="center"/>
    </xf>
    <xf numFmtId="0" fontId="7" fillId="6" borderId="0" xfId="8" applyFont="1" applyFill="1" applyAlignment="1">
      <alignment horizontal="center" vertic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31" xfId="5" applyBorder="1" applyAlignment="1">
      <alignment horizontal="center"/>
    </xf>
    <xf numFmtId="0" fontId="4" fillId="0" borderId="32" xfId="5" applyBorder="1" applyAlignment="1">
      <alignment horizontal="center"/>
    </xf>
    <xf numFmtId="0" fontId="4" fillId="0" borderId="25" xfId="5" applyBorder="1" applyAlignment="1">
      <alignment horizontal="center"/>
    </xf>
    <xf numFmtId="14" fontId="3" fillId="0" borderId="31" xfId="0" applyNumberFormat="1" applyFont="1" applyBorder="1" applyAlignment="1">
      <alignment horizontal="center"/>
    </xf>
    <xf numFmtId="14" fontId="3" fillId="0" borderId="32" xfId="0" applyNumberFormat="1" applyFont="1" applyBorder="1" applyAlignment="1">
      <alignment horizontal="center"/>
    </xf>
    <xf numFmtId="14" fontId="3" fillId="0" borderId="2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72" fontId="0" fillId="0" borderId="28" xfId="0" applyNumberFormat="1" applyBorder="1"/>
    <xf numFmtId="172" fontId="0" fillId="0" borderId="29" xfId="0" applyNumberFormat="1" applyBorder="1"/>
    <xf numFmtId="172" fontId="0" fillId="0" borderId="30" xfId="0" applyNumberFormat="1" applyBorder="1"/>
    <xf numFmtId="0" fontId="2" fillId="0" borderId="0" xfId="0" applyFont="1" applyAlignment="1">
      <alignment horizontal="left" vertical="center"/>
    </xf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theme="3" tint="0.79998168889431442"/>
        </patternFill>
      </fill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dISTRIBUZIONE PremiO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D79-4A7D-97E3-F7A99016A2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DD79-4A7D-97E3-F7A99016A2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D79-4A7D-97E3-F7A99016A2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DD79-4A7D-97E3-F7A99016A2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D79-4A7D-97E3-F7A99016A2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D79-4A7D-97E3-F7A99016A2F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D79-4A7D-97E3-F7A99016A2F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D79-4A7D-97E3-F7A99016A2F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D79-4A7D-97E3-F7A99016A2F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D79-4A7D-97E3-F7A99016A2F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Giovanni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9-4A7D-97E3-F7A99016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'Grafico Torta'!$B$1</c15:sqref>
                        </c15:formulaRef>
                      </c:ext>
                    </c:extLst>
                    <c:strCache>
                      <c:ptCount val="1"/>
                      <c:pt idx="0">
                        <c:v>Importo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DD79-4A7D-97E3-F7A99016A2F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DD79-4A7D-97E3-F7A99016A2F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DD79-4A7D-97E3-F7A99016A2F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DD79-4A7D-97E3-F7A99016A2F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DD79-4A7D-97E3-F7A99016A2F8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A-DD79-4A7D-97E3-F7A99016A2F8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B-DD79-4A7D-97E3-F7A99016A2F8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C-DD79-4A7D-97E3-F7A99016A2F8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D-DD79-4A7D-97E3-F7A99016A2F8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E-DD79-4A7D-97E3-F7A99016A2F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'Grafico Torta'!$A$2:$A$6</c15:sqref>
                        </c15:formulaRef>
                      </c:ext>
                    </c:extLst>
                    <c:strCache>
                      <c:ptCount val="5"/>
                      <c:pt idx="0">
                        <c:v>Angelini Matteo</c:v>
                      </c:pt>
                      <c:pt idx="1">
                        <c:v>Giovanni Storti</c:v>
                      </c:pt>
                      <c:pt idx="2">
                        <c:v>Bianchi Roberto</c:v>
                      </c:pt>
                      <c:pt idx="3">
                        <c:v>Giacomo Ferri</c:v>
                      </c:pt>
                      <c:pt idx="4">
                        <c:v>Roberto Milani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Torta'!$B$2:$B$6</c15:sqref>
                        </c15:formulaRef>
                      </c:ext>
                    </c:extLst>
                    <c:numCache>
                      <c:formatCode>"€"\ #,##0.00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580</c:v>
                      </c:pt>
                      <c:pt idx="3">
                        <c:v>1168</c:v>
                      </c:pt>
                      <c:pt idx="4">
                        <c:v>2647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79-4A7D-97E3-F7A99016A2F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IMPORTI E PREMI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Giovanni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C-4331-BFAC-67462D468877}"/>
            </c:ext>
          </c:extLst>
        </c:ser>
        <c:ser>
          <c:idx val="0"/>
          <c:order val="1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Giovanni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C-4331-BFAC-67462D4688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1948159"/>
        <c:axId val="1961943359"/>
      </c:lineChart>
      <c:catAx>
        <c:axId val="19619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943359"/>
        <c:crosses val="autoZero"/>
        <c:auto val="1"/>
        <c:lblAlgn val="ctr"/>
        <c:lblOffset val="100"/>
        <c:noMultiLvlLbl val="0"/>
      </c:catAx>
      <c:valAx>
        <c:axId val="19619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9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GRAFICO</a:t>
            </a:r>
            <a:r>
              <a:rPr lang="it-IT" sz="1600" b="1" baseline="0"/>
              <a:t> PRIMO</a:t>
            </a:r>
            <a:endParaRPr lang="it-I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1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Giovanni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7-4C7B-B0AE-F9D1E62880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1974559"/>
        <c:axId val="1961961599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'Grafico Torta'!$C$1</c15:sqref>
                        </c15:formulaRef>
                      </c:ext>
                    </c:extLst>
                    <c:strCache>
                      <c:ptCount val="1"/>
                      <c:pt idx="0">
                        <c:v>Premio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'Grafico Torta'!$A$2:$A$6</c15:sqref>
                        </c15:formulaRef>
                      </c:ext>
                    </c:extLst>
                    <c:strCache>
                      <c:ptCount val="5"/>
                      <c:pt idx="0">
                        <c:v>Angelini Matteo</c:v>
                      </c:pt>
                      <c:pt idx="1">
                        <c:v>Giovanni Storti</c:v>
                      </c:pt>
                      <c:pt idx="2">
                        <c:v>Bianchi Roberto</c:v>
                      </c:pt>
                      <c:pt idx="3">
                        <c:v>Giacomo Ferri</c:v>
                      </c:pt>
                      <c:pt idx="4">
                        <c:v>Roberto Milani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Torta'!$C$2:$C$6</c15:sqref>
                        </c15:formulaRef>
                      </c:ext>
                    </c:extLst>
                    <c:numCache>
                      <c:formatCode>"€"\ #,##0.00</c:formatCode>
                      <c:ptCount val="5"/>
                      <c:pt idx="0">
                        <c:v>200</c:v>
                      </c:pt>
                      <c:pt idx="1">
                        <c:v>500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C67-4C7B-B0AE-F9D1E6288074}"/>
                  </c:ext>
                </c:extLst>
              </c15:ser>
            </c15:filteredBarSeries>
          </c:ext>
        </c:extLst>
      </c:bar3DChart>
      <c:catAx>
        <c:axId val="196197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961599"/>
        <c:crosses val="autoZero"/>
        <c:auto val="1"/>
        <c:lblAlgn val="ctr"/>
        <c:lblOffset val="100"/>
        <c:noMultiLvlLbl val="0"/>
      </c:catAx>
      <c:valAx>
        <c:axId val="19619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9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17</xdr:row>
      <xdr:rowOff>76200</xdr:rowOff>
    </xdr:from>
    <xdr:to>
      <xdr:col>7</xdr:col>
      <xdr:colOff>485775</xdr:colOff>
      <xdr:row>34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C566360-E4E9-2F19-B5D7-ED03F0FA5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2</xdr:row>
      <xdr:rowOff>19049</xdr:rowOff>
    </xdr:from>
    <xdr:to>
      <xdr:col>17</xdr:col>
      <xdr:colOff>523874</xdr:colOff>
      <xdr:row>25</xdr:row>
      <xdr:rowOff>95249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790BB31-E887-FCB5-8FD8-9DAB6A0E1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26</xdr:row>
      <xdr:rowOff>76199</xdr:rowOff>
    </xdr:from>
    <xdr:to>
      <xdr:col>17</xdr:col>
      <xdr:colOff>228600</xdr:colOff>
      <xdr:row>50</xdr:row>
      <xdr:rowOff>28574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A7401A-4852-3D81-A5EF-13AD7E388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E10" totalsRowShown="0" headerRowDxfId="19" dataDxfId="17" headerRowBorderDxfId="18" tableBorderDxfId="16">
  <autoFilter ref="B3:E10" xr:uid="{00000000-0009-0000-0100-000002000000}"/>
  <tableColumns count="4">
    <tableColumn id="1" xr3:uid="{00000000-0010-0000-0000-000001000000}" name="Nome " dataDxfId="15"/>
    <tableColumn id="2" xr3:uid="{00000000-0010-0000-0000-000002000000}" name="Punteggio" dataDxfId="14"/>
    <tableColumn id="3" xr3:uid="{00000000-0010-0000-0000-000003000000}" name="ESITO" dataDxfId="13">
      <calculatedColumnFormula>VLOOKUP(Tabella2[[#This Row],[Punteggio]],$G$3:$I$6,2,0)</calculatedColumnFormula>
    </tableColumn>
    <tableColumn id="4" xr3:uid="{3A83BBE8-C4FB-49C8-ADF0-BCF395CDBAA2}" name="GRADO" dataDxfId="12">
      <calculatedColumnFormula>VLOOKUP(Tabella2[[#This Row],[Punteggio]],$G$3:$I$6,3,0)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B3:C16" totalsRowCount="1" headerRowDxfId="11">
  <autoFilter ref="B3:C15" xr:uid="{00000000-0009-0000-0100-000001000000}"/>
  <tableColumns count="2">
    <tableColumn id="1" xr3:uid="{00000000-0010-0000-0100-000001000000}" name="MESE" totalsRowLabel="Totale" dataDxfId="10" totalsRowCellStyle="Normale 2"/>
    <tableColumn id="2" xr3:uid="{00000000-0010-0000-0100-000002000000}" name="SPESA" totalsRowFunction="sum" dataDxfId="9" totalsRowDxfId="8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sqref="A1:H1"/>
    </sheetView>
  </sheetViews>
  <sheetFormatPr defaultColWidth="8.7109375" defaultRowHeight="12.75" x14ac:dyDescent="0.2"/>
  <cols>
    <col min="1" max="1" width="41.28515625" style="29" bestFit="1" customWidth="1"/>
    <col min="2" max="2" width="54.42578125" style="29" bestFit="1" customWidth="1"/>
    <col min="3" max="3" width="16.7109375" style="22" bestFit="1" customWidth="1"/>
    <col min="4" max="4" width="16.7109375" style="23" bestFit="1" customWidth="1"/>
    <col min="5" max="6" width="53.7109375" style="29" bestFit="1" customWidth="1"/>
    <col min="7" max="7" width="5.5703125" style="29" customWidth="1"/>
    <col min="8" max="8" width="7.140625" style="29" customWidth="1"/>
    <col min="9" max="16384" width="8.7109375" style="29"/>
  </cols>
  <sheetData>
    <row r="1" spans="1:8" ht="84.4" customHeight="1" x14ac:dyDescent="0.2">
      <c r="A1" s="92" t="s">
        <v>650</v>
      </c>
      <c r="B1" s="93"/>
      <c r="C1" s="93"/>
      <c r="D1" s="93"/>
      <c r="E1" s="93"/>
      <c r="F1" s="93"/>
      <c r="G1" s="93"/>
      <c r="H1" s="93"/>
    </row>
    <row r="3" spans="1:8" ht="13.5" thickBot="1" x14ac:dyDescent="0.25">
      <c r="A3" s="94" t="s">
        <v>649</v>
      </c>
      <c r="B3" s="94"/>
      <c r="C3" s="94"/>
      <c r="D3" s="94"/>
      <c r="E3" s="94"/>
      <c r="F3" s="30"/>
    </row>
    <row r="4" spans="1:8" ht="13.5" thickBot="1" x14ac:dyDescent="0.25">
      <c r="A4" s="31" t="s">
        <v>150</v>
      </c>
      <c r="B4" s="31" t="s">
        <v>653</v>
      </c>
      <c r="C4" s="24" t="s">
        <v>654</v>
      </c>
      <c r="D4" s="25" t="s">
        <v>151</v>
      </c>
      <c r="E4" s="31" t="s">
        <v>655</v>
      </c>
      <c r="F4" s="31" t="s">
        <v>664</v>
      </c>
      <c r="G4" s="32" t="s">
        <v>152</v>
      </c>
      <c r="H4" s="33">
        <v>0.2</v>
      </c>
    </row>
    <row r="5" spans="1:8" x14ac:dyDescent="0.2">
      <c r="A5" s="29" t="s">
        <v>153</v>
      </c>
      <c r="B5" s="29" t="s">
        <v>154</v>
      </c>
      <c r="C5" s="26">
        <v>281000</v>
      </c>
      <c r="D5" s="27">
        <f>C5+C5*$H$4</f>
        <v>337200</v>
      </c>
      <c r="E5" s="29" t="str">
        <f>_xlfn.CONCAT(A5," - ",DOLLAR(C5))</f>
        <v>MON.SVGA 0,28 14" AOC 4VLR - 281.000,00 €</v>
      </c>
      <c r="F5" s="29" t="str">
        <f>_xlfn.CONCAT(A5," - ",DOLLAR(D5))</f>
        <v>MON.SVGA 0,28 14" AOC 4VLR - 337.200,00 €</v>
      </c>
    </row>
    <row r="6" spans="1:8" x14ac:dyDescent="0.2">
      <c r="A6" s="29" t="s">
        <v>155</v>
      </c>
      <c r="B6" s="29" t="s">
        <v>156</v>
      </c>
      <c r="C6" s="26">
        <v>323000</v>
      </c>
      <c r="D6" s="27">
        <f t="shared" ref="D6:D69" si="0">C6+C6*$H$4</f>
        <v>387600</v>
      </c>
      <c r="E6" s="29" t="str">
        <f t="shared" ref="E6:E69" si="1">_xlfn.CONCAT(A6," - ",DOLLAR(C6))</f>
        <v>MON.SVGA 0,28 15" AOC 5VLR - 323.000,00 €</v>
      </c>
      <c r="F6" s="29" t="str">
        <f t="shared" ref="F6:F69" si="2">_xlfn.CONCAT(A6," - ",DOLLAR(D6))</f>
        <v>MON.SVGA 0,28 15" AOC 5VLR - 387.600,00 €</v>
      </c>
      <c r="H6" s="90"/>
    </row>
    <row r="7" spans="1:8" x14ac:dyDescent="0.2">
      <c r="A7" s="29" t="s">
        <v>157</v>
      </c>
      <c r="B7" s="29" t="s">
        <v>158</v>
      </c>
      <c r="C7" s="26">
        <v>344000</v>
      </c>
      <c r="D7" s="27">
        <f t="shared" si="0"/>
        <v>412800</v>
      </c>
      <c r="E7" s="29" t="str">
        <f t="shared" si="1"/>
        <v>MON.SVGA 0,28 15" AOC 5NLR OSD - 344.000,00 €</v>
      </c>
      <c r="F7" s="29" t="str">
        <f t="shared" si="2"/>
        <v>MON.SVGA 0,28 15" AOC 5NLR OSD - 412.800,00 €</v>
      </c>
    </row>
    <row r="8" spans="1:8" x14ac:dyDescent="0.2">
      <c r="A8" s="29" t="s">
        <v>159</v>
      </c>
      <c r="B8" s="29" t="s">
        <v>160</v>
      </c>
      <c r="C8" s="26">
        <v>361000</v>
      </c>
      <c r="D8" s="27">
        <f t="shared" si="0"/>
        <v>433200</v>
      </c>
      <c r="E8" s="29" t="str">
        <f t="shared" si="1"/>
        <v>MON.SVGA 0,28 15" AOC 5GLR+ OSD - 361.000,00 €</v>
      </c>
      <c r="F8" s="29" t="str">
        <f t="shared" si="2"/>
        <v>MON.SVGA 0,28 15" AOC 5GLR+ OSD - 433.200,00 €</v>
      </c>
    </row>
    <row r="9" spans="1:8" x14ac:dyDescent="0.2">
      <c r="A9" s="29" t="s">
        <v>161</v>
      </c>
      <c r="B9" s="29" t="s">
        <v>162</v>
      </c>
      <c r="C9" s="26">
        <v>521000</v>
      </c>
      <c r="D9" s="27">
        <f t="shared" si="0"/>
        <v>625200</v>
      </c>
      <c r="E9" s="29" t="str">
        <f t="shared" si="1"/>
        <v>MON. 15" 0.23 CM500ET HITACHI - 521.000,00 €</v>
      </c>
      <c r="F9" s="29" t="str">
        <f t="shared" si="2"/>
        <v>MON. 15" 0.23 CM500ET HITACHI - 625.200,00 €</v>
      </c>
    </row>
    <row r="10" spans="1:8" x14ac:dyDescent="0.2">
      <c r="A10" s="29" t="s">
        <v>163</v>
      </c>
      <c r="B10" s="29" t="s">
        <v>164</v>
      </c>
      <c r="C10" s="26">
        <v>527000</v>
      </c>
      <c r="D10" s="27">
        <f t="shared" si="0"/>
        <v>632400</v>
      </c>
      <c r="E10" s="29" t="str">
        <f t="shared" si="1"/>
        <v>MON. 15" 0.28 A500 NEC - 527.000,00 €</v>
      </c>
      <c r="F10" s="29" t="str">
        <f t="shared" si="2"/>
        <v>MON. 15" 0.28 A500 NEC - 632.400,00 €</v>
      </c>
    </row>
    <row r="11" spans="1:8" x14ac:dyDescent="0.2">
      <c r="A11" s="29" t="s">
        <v>165</v>
      </c>
      <c r="B11" s="29" t="s">
        <v>166</v>
      </c>
      <c r="C11" s="26">
        <v>626000</v>
      </c>
      <c r="D11" s="27">
        <f t="shared" si="0"/>
        <v>751200</v>
      </c>
      <c r="E11" s="29" t="str">
        <f t="shared" si="1"/>
        <v>MON.SVGA 0,28 17" AOC 7VLR - 626.000,00 €</v>
      </c>
      <c r="F11" s="29" t="str">
        <f t="shared" si="2"/>
        <v>MON.SVGA 0,28 17" AOC 7VLR - 751.200,00 €</v>
      </c>
    </row>
    <row r="12" spans="1:8" x14ac:dyDescent="0.2">
      <c r="A12" s="29" t="s">
        <v>167</v>
      </c>
      <c r="B12" s="29" t="s">
        <v>168</v>
      </c>
      <c r="C12" s="26">
        <v>656000</v>
      </c>
      <c r="D12" s="27">
        <f t="shared" si="0"/>
        <v>787200</v>
      </c>
      <c r="E12" s="29" t="str">
        <f t="shared" si="1"/>
        <v>MON. 15" 0.25 E500 NEC, Croma Clear - 656.000,00 €</v>
      </c>
      <c r="F12" s="29" t="str">
        <f t="shared" si="2"/>
        <v>MON. 15" 0.25 E500 NEC, Croma Clear - 787.200,00 €</v>
      </c>
    </row>
    <row r="13" spans="1:8" x14ac:dyDescent="0.2">
      <c r="A13" s="29" t="s">
        <v>169</v>
      </c>
      <c r="B13" s="29" t="s">
        <v>170</v>
      </c>
      <c r="C13" s="26">
        <v>666000</v>
      </c>
      <c r="D13" s="27">
        <f t="shared" si="0"/>
        <v>799200</v>
      </c>
      <c r="E13" s="29" t="str">
        <f t="shared" si="1"/>
        <v>MON.SVGA 0,26 17" AOC 7GLR OSD - 666.000,00 €</v>
      </c>
      <c r="F13" s="29" t="str">
        <f t="shared" si="2"/>
        <v>MON.SVGA 0,26 17" AOC 7GLR OSD - 799.200,00 €</v>
      </c>
    </row>
    <row r="14" spans="1:8" x14ac:dyDescent="0.2">
      <c r="A14" s="29" t="s">
        <v>171</v>
      </c>
      <c r="B14" s="29" t="s">
        <v>172</v>
      </c>
      <c r="C14" s="26">
        <v>882000</v>
      </c>
      <c r="D14" s="27">
        <f t="shared" si="0"/>
        <v>1058400</v>
      </c>
      <c r="E14" s="29" t="str">
        <f t="shared" si="1"/>
        <v>MON. 17" 0.28 A700 NEC - 882.000,00 €</v>
      </c>
      <c r="F14" s="29" t="str">
        <f t="shared" si="2"/>
        <v>MON. 17" 0.28 A700 NEC - 1.058.400,00 €</v>
      </c>
    </row>
    <row r="15" spans="1:8" x14ac:dyDescent="0.2">
      <c r="A15" s="29" t="s">
        <v>173</v>
      </c>
      <c r="B15" s="29" t="s">
        <v>174</v>
      </c>
      <c r="C15" s="26">
        <v>1108000</v>
      </c>
      <c r="D15" s="27">
        <f t="shared" si="0"/>
        <v>1329600</v>
      </c>
      <c r="E15" s="29" t="str">
        <f t="shared" si="1"/>
        <v>MON. 17" 0.21 CM630ET HITACHI - 1.108.000,00 €</v>
      </c>
      <c r="F15" s="29" t="str">
        <f t="shared" si="2"/>
        <v>MON. 17" 0.21 CM630ET HITACHI - 1.329.600,00 €</v>
      </c>
    </row>
    <row r="16" spans="1:8" x14ac:dyDescent="0.2">
      <c r="A16" s="29" t="s">
        <v>175</v>
      </c>
      <c r="B16" s="29" t="s">
        <v>176</v>
      </c>
      <c r="C16" s="26">
        <v>1316000</v>
      </c>
      <c r="D16" s="27">
        <f t="shared" si="0"/>
        <v>1579200</v>
      </c>
      <c r="E16" s="29" t="str">
        <f t="shared" si="1"/>
        <v>MON. 17" 0.25 P750 NEC, Croma Clear - 1.316.000,00 €</v>
      </c>
      <c r="F16" s="29" t="str">
        <f t="shared" si="2"/>
        <v>MON. 17" 0.25 P750 NEC, Croma Clear - 1.579.200,00 €</v>
      </c>
    </row>
    <row r="17" spans="1:6" x14ac:dyDescent="0.2">
      <c r="A17" s="29" t="s">
        <v>177</v>
      </c>
      <c r="B17" s="29" t="s">
        <v>178</v>
      </c>
      <c r="C17" s="26">
        <v>1594000</v>
      </c>
      <c r="D17" s="27">
        <f t="shared" si="0"/>
        <v>1912800</v>
      </c>
      <c r="E17" s="29" t="str">
        <f t="shared" si="1"/>
        <v>MON. 19" 0.22 CM751ET HITACHI - 1.594.000,00 €</v>
      </c>
      <c r="F17" s="29" t="str">
        <f t="shared" si="2"/>
        <v>MON. 19" 0.22 CM751ET HITACHI - 1.912.800,00 €</v>
      </c>
    </row>
    <row r="18" spans="1:6" x14ac:dyDescent="0.2">
      <c r="A18" s="29" t="s">
        <v>179</v>
      </c>
      <c r="B18" s="29" t="s">
        <v>180</v>
      </c>
      <c r="C18" s="26">
        <v>2719000</v>
      </c>
      <c r="D18" s="27">
        <f t="shared" si="0"/>
        <v>3262800</v>
      </c>
      <c r="E18" s="29" t="str">
        <f t="shared" si="1"/>
        <v>MON. 21" 0.21 CM802ETM HITACHI - 2.719.000,00 €</v>
      </c>
      <c r="F18" s="29" t="str">
        <f t="shared" si="2"/>
        <v>MON. 21" 0.21 CM802ETM HITACHI - 3.262.800,00 €</v>
      </c>
    </row>
    <row r="19" spans="1:6" x14ac:dyDescent="0.2">
      <c r="A19" s="29" t="s">
        <v>181</v>
      </c>
      <c r="C19" s="28"/>
      <c r="D19" s="27">
        <f t="shared" si="0"/>
        <v>0</v>
      </c>
      <c r="E19" s="29" t="str">
        <f t="shared" si="1"/>
        <v>MONITOR  LCD - 0,00 €</v>
      </c>
      <c r="F19" s="29" t="str">
        <f t="shared" si="2"/>
        <v>MONITOR  LCD - 0,00 €</v>
      </c>
    </row>
    <row r="20" spans="1:6" x14ac:dyDescent="0.2">
      <c r="A20" s="29" t="s">
        <v>182</v>
      </c>
      <c r="B20" s="29" t="s">
        <v>183</v>
      </c>
      <c r="C20" s="26">
        <v>4092000</v>
      </c>
      <c r="D20" s="27">
        <f t="shared" si="0"/>
        <v>4910400</v>
      </c>
      <c r="E20" s="29" t="str">
        <f t="shared" si="1"/>
        <v>MON. 14" LCD 0.28 LCD400V NEC - 4.092.000,00 €</v>
      </c>
      <c r="F20" s="29" t="str">
        <f t="shared" si="2"/>
        <v>MON. 14" LCD 0.28 LCD400V NEC - 4.910.400,00 €</v>
      </c>
    </row>
    <row r="21" spans="1:6" x14ac:dyDescent="0.2">
      <c r="A21" s="29" t="s">
        <v>184</v>
      </c>
      <c r="B21" s="29" t="s">
        <v>185</v>
      </c>
      <c r="C21" s="26">
        <v>13859000</v>
      </c>
      <c r="D21" s="27">
        <f t="shared" si="0"/>
        <v>16630800</v>
      </c>
      <c r="E21" s="29" t="str">
        <f t="shared" si="1"/>
        <v>MON. 20" LCD 0.31 LCD2000sf NEC - 13.859.000,00 €</v>
      </c>
      <c r="F21" s="29" t="str">
        <f t="shared" si="2"/>
        <v>MON. 20" LCD 0.31 LCD2000sf NEC - 16.630.800,00 €</v>
      </c>
    </row>
    <row r="22" spans="1:6" x14ac:dyDescent="0.2">
      <c r="A22" s="29" t="s">
        <v>186</v>
      </c>
      <c r="C22" s="28"/>
      <c r="D22" s="27">
        <f t="shared" si="0"/>
        <v>0</v>
      </c>
      <c r="E22" s="29" t="str">
        <f t="shared" si="1"/>
        <v>SCHEDE MADRI - 0,00 €</v>
      </c>
      <c r="F22" s="29" t="str">
        <f t="shared" si="2"/>
        <v>SCHEDE MADRI - 0,00 €</v>
      </c>
    </row>
    <row r="23" spans="1:6" x14ac:dyDescent="0.2">
      <c r="A23" s="29" t="s">
        <v>187</v>
      </c>
      <c r="B23" s="29" t="s">
        <v>188</v>
      </c>
      <c r="C23" s="26">
        <v>167000</v>
      </c>
      <c r="D23" s="27">
        <f t="shared" si="0"/>
        <v>200400</v>
      </c>
      <c r="E23" s="29" t="str">
        <f t="shared" si="1"/>
        <v>M/B ASUS SP97-V SVGA SHARE MEMORY - 167.000,00 €</v>
      </c>
      <c r="F23" s="29" t="str">
        <f t="shared" si="2"/>
        <v>M/B ASUS SP97-V SVGA SHARE MEMORY - 200.400,00 €</v>
      </c>
    </row>
    <row r="24" spans="1:6" x14ac:dyDescent="0.2">
      <c r="A24" s="29" t="s">
        <v>189</v>
      </c>
      <c r="B24" s="29" t="s">
        <v>190</v>
      </c>
      <c r="C24" s="26">
        <v>202000</v>
      </c>
      <c r="D24" s="27">
        <f t="shared" si="0"/>
        <v>242400</v>
      </c>
      <c r="E24" s="29" t="str">
        <f t="shared" si="1"/>
        <v>M/B ASUS TXP4 - 202.000,00 €</v>
      </c>
      <c r="F24" s="29" t="str">
        <f t="shared" si="2"/>
        <v>M/B ASUS TXP4 - 242.400,00 €</v>
      </c>
    </row>
    <row r="25" spans="1:6" x14ac:dyDescent="0.2">
      <c r="A25" s="29" t="s">
        <v>191</v>
      </c>
      <c r="B25" s="29" t="s">
        <v>192</v>
      </c>
      <c r="C25" s="26">
        <v>203000</v>
      </c>
      <c r="D25" s="27">
        <f t="shared" si="0"/>
        <v>243600</v>
      </c>
      <c r="E25" s="29" t="str">
        <f t="shared" si="1"/>
        <v>M/B ASUS SP98AGP-X ATX - 203.000,00 €</v>
      </c>
      <c r="F25" s="29" t="str">
        <f t="shared" si="2"/>
        <v>M/B ASUS SP98AGP-X ATX - 243.600,00 €</v>
      </c>
    </row>
    <row r="26" spans="1:6" x14ac:dyDescent="0.2">
      <c r="A26" s="29" t="s">
        <v>193</v>
      </c>
      <c r="B26" s="29" t="s">
        <v>190</v>
      </c>
      <c r="C26" s="26">
        <v>234000</v>
      </c>
      <c r="D26" s="27">
        <f t="shared" si="0"/>
        <v>280800</v>
      </c>
      <c r="E26" s="29" t="str">
        <f t="shared" si="1"/>
        <v>M/B ASUS TX-97 - E  - 234.000,00 €</v>
      </c>
      <c r="F26" s="29" t="str">
        <f t="shared" si="2"/>
        <v>M/B ASUS TX-97 - E  - 280.800,00 €</v>
      </c>
    </row>
    <row r="27" spans="1:6" x14ac:dyDescent="0.2">
      <c r="A27" s="29" t="s">
        <v>194</v>
      </c>
      <c r="B27" s="29" t="s">
        <v>195</v>
      </c>
      <c r="C27" s="26">
        <v>252000</v>
      </c>
      <c r="D27" s="27">
        <f t="shared" si="0"/>
        <v>302400</v>
      </c>
      <c r="E27" s="29" t="str">
        <f t="shared" si="1"/>
        <v>M/B ASUS TX-97  - 252.000,00 €</v>
      </c>
      <c r="F27" s="29" t="str">
        <f t="shared" si="2"/>
        <v>M/B ASUS TX-97  - 302.400,00 €</v>
      </c>
    </row>
    <row r="28" spans="1:6" x14ac:dyDescent="0.2">
      <c r="A28" s="29" t="s">
        <v>196</v>
      </c>
      <c r="B28" s="29" t="s">
        <v>190</v>
      </c>
      <c r="C28" s="26">
        <v>259000</v>
      </c>
      <c r="D28" s="27">
        <f t="shared" si="0"/>
        <v>310800</v>
      </c>
      <c r="E28" s="29" t="str">
        <f t="shared" si="1"/>
        <v>M/B ASUS TX-97 - XE ATX NO AUDIO - 259.000,00 €</v>
      </c>
      <c r="F28" s="29" t="str">
        <f t="shared" si="2"/>
        <v>M/B ASUS TX-97 - XE ATX NO AUDIO - 310.800,00 €</v>
      </c>
    </row>
    <row r="29" spans="1:6" x14ac:dyDescent="0.2">
      <c r="A29" s="29" t="s">
        <v>197</v>
      </c>
      <c r="B29" s="29" t="s">
        <v>198</v>
      </c>
      <c r="C29" s="26">
        <v>269000</v>
      </c>
      <c r="D29" s="27">
        <f t="shared" si="0"/>
        <v>322800</v>
      </c>
      <c r="E29" s="29" t="str">
        <f t="shared" si="1"/>
        <v>M/B ASUS P2L97-B - 269.000,00 €</v>
      </c>
      <c r="F29" s="29" t="str">
        <f t="shared" si="2"/>
        <v>M/B ASUS P2L97-B - 322.800,00 €</v>
      </c>
    </row>
    <row r="30" spans="1:6" x14ac:dyDescent="0.2">
      <c r="A30" s="29" t="s">
        <v>199</v>
      </c>
      <c r="B30" s="29" t="s">
        <v>200</v>
      </c>
      <c r="C30" s="26">
        <v>271000</v>
      </c>
      <c r="D30" s="27">
        <f t="shared" si="0"/>
        <v>325200</v>
      </c>
      <c r="E30" s="29" t="str">
        <f t="shared" si="1"/>
        <v>M/B ASUS  P55T2P4 430HX 512K P5 - 271.000,00 €</v>
      </c>
      <c r="F30" s="29" t="str">
        <f t="shared" si="2"/>
        <v>M/B ASUS  P55T2P4 430HX 512K P5 - 325.200,00 €</v>
      </c>
    </row>
    <row r="31" spans="1:6" x14ac:dyDescent="0.2">
      <c r="A31" s="29" t="s">
        <v>201</v>
      </c>
      <c r="B31" s="29" t="s">
        <v>202</v>
      </c>
      <c r="C31" s="26">
        <v>292000</v>
      </c>
      <c r="D31" s="27">
        <f t="shared" si="0"/>
        <v>350400</v>
      </c>
      <c r="E31" s="29" t="str">
        <f t="shared" si="1"/>
        <v>M/B ASUS P2L97 ATX - 292.000,00 €</v>
      </c>
      <c r="F31" s="29" t="str">
        <f t="shared" si="2"/>
        <v>M/B ASUS P2L97 ATX - 350.400,00 €</v>
      </c>
    </row>
    <row r="32" spans="1:6" x14ac:dyDescent="0.2">
      <c r="A32" s="29" t="s">
        <v>203</v>
      </c>
      <c r="B32" s="29" t="s">
        <v>204</v>
      </c>
      <c r="C32" s="26">
        <v>293000</v>
      </c>
      <c r="D32" s="27">
        <f t="shared" si="0"/>
        <v>351600</v>
      </c>
      <c r="E32" s="29" t="str">
        <f t="shared" si="1"/>
        <v>M/B ASUS XP55T2P4 512K ATX P5 - 293.000,00 €</v>
      </c>
      <c r="F32" s="29" t="str">
        <f t="shared" si="2"/>
        <v>M/B ASUS XP55T2P4 512K ATX P5 - 351.600,00 €</v>
      </c>
    </row>
    <row r="33" spans="1:6" x14ac:dyDescent="0.2">
      <c r="A33" s="29" t="s">
        <v>205</v>
      </c>
      <c r="B33" s="29" t="s">
        <v>190</v>
      </c>
      <c r="C33" s="26">
        <v>307000</v>
      </c>
      <c r="D33" s="27">
        <f t="shared" si="0"/>
        <v>368400</v>
      </c>
      <c r="E33" s="29" t="str">
        <f t="shared" si="1"/>
        <v>M/B ASUS TX-97 -XE ATX -CREATIVE VIBRA16 - 307.000,00 €</v>
      </c>
      <c r="F33" s="29" t="str">
        <f t="shared" si="2"/>
        <v>M/B ASUS TX-97 -XE ATX -CREATIVE VIBRA16 - 368.400,00 €</v>
      </c>
    </row>
    <row r="34" spans="1:6" x14ac:dyDescent="0.2">
      <c r="A34" s="29" t="s">
        <v>206</v>
      </c>
      <c r="B34" s="29" t="s">
        <v>207</v>
      </c>
      <c r="C34" s="26">
        <v>440000</v>
      </c>
      <c r="D34" s="27">
        <f t="shared" si="0"/>
        <v>528000</v>
      </c>
      <c r="E34" s="29" t="str">
        <f t="shared" si="1"/>
        <v>M/B ASUS P2L97-A ATX+VGA AGP 4MB - 440.000,00 €</v>
      </c>
      <c r="F34" s="29" t="str">
        <f t="shared" si="2"/>
        <v>M/B ASUS P2L97-A ATX+VGA AGP 4MB - 528.000,00 €</v>
      </c>
    </row>
    <row r="35" spans="1:6" x14ac:dyDescent="0.2">
      <c r="A35" s="29" t="s">
        <v>208</v>
      </c>
      <c r="B35" s="29" t="s">
        <v>209</v>
      </c>
      <c r="C35" s="26">
        <v>487000</v>
      </c>
      <c r="D35" s="27">
        <f t="shared" si="0"/>
        <v>584400</v>
      </c>
      <c r="E35" s="29" t="str">
        <f t="shared" si="1"/>
        <v>M/B ASUS P2L97-S ADAPTEC ATX - 487.000,00 €</v>
      </c>
      <c r="F35" s="29" t="str">
        <f t="shared" si="2"/>
        <v>M/B ASUS P2L97-S ADAPTEC ATX - 584.400,00 €</v>
      </c>
    </row>
    <row r="36" spans="1:6" x14ac:dyDescent="0.2">
      <c r="A36" s="29" t="s">
        <v>210</v>
      </c>
      <c r="B36" s="29" t="s">
        <v>211</v>
      </c>
      <c r="C36" s="26">
        <v>566000</v>
      </c>
      <c r="D36" s="27">
        <f t="shared" si="0"/>
        <v>679200</v>
      </c>
      <c r="E36" s="29" t="str">
        <f t="shared" si="1"/>
        <v>M/B ASUS P65UP5+P55T2D 512K DUAL P5 - 566.000,00 €</v>
      </c>
      <c r="F36" s="29" t="str">
        <f t="shared" si="2"/>
        <v>M/B ASUS P65UP5+P55T2D 512K DUAL P5 - 679.200,00 €</v>
      </c>
    </row>
    <row r="37" spans="1:6" x14ac:dyDescent="0.2">
      <c r="A37" s="29" t="s">
        <v>212</v>
      </c>
      <c r="B37" s="29" t="s">
        <v>209</v>
      </c>
      <c r="C37" s="26">
        <v>802000</v>
      </c>
      <c r="D37" s="27">
        <f t="shared" si="0"/>
        <v>962400</v>
      </c>
      <c r="E37" s="29" t="str">
        <f t="shared" si="1"/>
        <v>M/B ASUS P2L97-DS DUAL P II - 802.000,00 €</v>
      </c>
      <c r="F37" s="29" t="str">
        <f t="shared" si="2"/>
        <v>M/B ASUS P2L97-DS DUAL P II - 962.400,00 €</v>
      </c>
    </row>
    <row r="38" spans="1:6" x14ac:dyDescent="0.2">
      <c r="A38" s="29" t="s">
        <v>213</v>
      </c>
      <c r="B38" s="29" t="s">
        <v>214</v>
      </c>
      <c r="C38" s="26">
        <v>1579000</v>
      </c>
      <c r="D38" s="27">
        <f t="shared" si="0"/>
        <v>1894800</v>
      </c>
      <c r="E38" s="29" t="str">
        <f t="shared" si="1"/>
        <v>M/B ASUS P65UP8+PKND DUAL PII - 1.579.000,00 €</v>
      </c>
      <c r="F38" s="29" t="str">
        <f t="shared" si="2"/>
        <v>M/B ASUS P65UP8+PKND DUAL PII - 1.894.800,00 €</v>
      </c>
    </row>
    <row r="39" spans="1:6" x14ac:dyDescent="0.2">
      <c r="A39" s="29" t="s">
        <v>215</v>
      </c>
      <c r="C39" s="28"/>
      <c r="D39" s="27">
        <f t="shared" si="0"/>
        <v>0</v>
      </c>
      <c r="E39" s="29" t="str">
        <f t="shared" si="1"/>
        <v>SCHEDE VIDEO - 0,00 €</v>
      </c>
      <c r="F39" s="29" t="str">
        <f t="shared" si="2"/>
        <v>SCHEDE VIDEO - 0,00 €</v>
      </c>
    </row>
    <row r="40" spans="1:6" x14ac:dyDescent="0.2">
      <c r="A40" s="29" t="s">
        <v>216</v>
      </c>
      <c r="B40" s="29" t="s">
        <v>217</v>
      </c>
      <c r="C40" s="26">
        <v>70000</v>
      </c>
      <c r="D40" s="27">
        <f t="shared" si="0"/>
        <v>84000</v>
      </c>
      <c r="E40" s="29" t="str">
        <f t="shared" si="1"/>
        <v>SVGA S3 3D PRO VIRGE 2MB - 70.000,00 €</v>
      </c>
      <c r="F40" s="29" t="str">
        <f t="shared" si="2"/>
        <v>SVGA S3 3D PRO VIRGE 2MB - 84.000,00 €</v>
      </c>
    </row>
    <row r="41" spans="1:6" x14ac:dyDescent="0.2">
      <c r="A41" s="29" t="s">
        <v>218</v>
      </c>
      <c r="B41" s="29" t="s">
        <v>219</v>
      </c>
      <c r="C41" s="26">
        <v>104000</v>
      </c>
      <c r="D41" s="27">
        <f t="shared" si="0"/>
        <v>124800</v>
      </c>
      <c r="E41" s="29" t="str">
        <f t="shared" si="1"/>
        <v>CREATIVE ECLIPSE 4MB - 104.000,00 €</v>
      </c>
      <c r="F41" s="29" t="str">
        <f t="shared" si="2"/>
        <v>CREATIVE ECLIPSE 4MB - 124.800,00 €</v>
      </c>
    </row>
    <row r="42" spans="1:6" x14ac:dyDescent="0.2">
      <c r="A42" s="29" t="s">
        <v>220</v>
      </c>
      <c r="B42" s="29" t="s">
        <v>221</v>
      </c>
      <c r="C42" s="26">
        <v>127000</v>
      </c>
      <c r="D42" s="27">
        <f t="shared" si="0"/>
        <v>152400</v>
      </c>
      <c r="E42" s="29" t="str">
        <f t="shared" si="1"/>
        <v>ADD-ON MATROX m3D 4MB - 127.000,00 €</v>
      </c>
      <c r="F42" s="29" t="str">
        <f t="shared" si="2"/>
        <v>ADD-ON MATROX m3D 4MB - 152.400,00 €</v>
      </c>
    </row>
    <row r="43" spans="1:6" x14ac:dyDescent="0.2">
      <c r="A43" s="29" t="s">
        <v>222</v>
      </c>
      <c r="B43" s="29" t="s">
        <v>223</v>
      </c>
      <c r="C43" s="26">
        <v>162000</v>
      </c>
      <c r="D43" s="27">
        <f t="shared" si="0"/>
        <v>194400</v>
      </c>
      <c r="E43" s="29" t="str">
        <f t="shared" si="1"/>
        <v>ASUS 3DP-V264GT2 4MB TV-OUT - 162.000,00 €</v>
      </c>
      <c r="F43" s="29" t="str">
        <f t="shared" si="2"/>
        <v>ASUS 3DP-V264GT2 4MB TV-OUT - 194.400,00 €</v>
      </c>
    </row>
    <row r="44" spans="1:6" x14ac:dyDescent="0.2">
      <c r="A44" s="29" t="s">
        <v>224</v>
      </c>
      <c r="B44" s="29" t="s">
        <v>225</v>
      </c>
      <c r="C44" s="26">
        <v>179000</v>
      </c>
      <c r="D44" s="27">
        <f t="shared" si="0"/>
        <v>214800</v>
      </c>
      <c r="E44" s="29" t="str">
        <f t="shared" si="1"/>
        <v>SVGA MYSTIQUE 220 "BULK" 4MB - 179.000,00 €</v>
      </c>
      <c r="F44" s="29" t="str">
        <f t="shared" si="2"/>
        <v>SVGA MYSTIQUE 220 "BULK" 4MB - 214.800,00 €</v>
      </c>
    </row>
    <row r="45" spans="1:6" x14ac:dyDescent="0.2">
      <c r="A45" s="29" t="s">
        <v>226</v>
      </c>
      <c r="B45" s="29" t="s">
        <v>227</v>
      </c>
      <c r="C45" s="26">
        <v>186000</v>
      </c>
      <c r="D45" s="27">
        <f t="shared" si="0"/>
        <v>223200</v>
      </c>
      <c r="E45" s="29" t="str">
        <f t="shared" si="1"/>
        <v>ASUS 3DP-V385GX2 4MB TV-OUT  - 186.000,00 €</v>
      </c>
      <c r="F45" s="29" t="str">
        <f t="shared" si="2"/>
        <v>ASUS 3DP-V385GX2 4MB TV-OUT  - 223.200,00 €</v>
      </c>
    </row>
    <row r="46" spans="1:6" x14ac:dyDescent="0.2">
      <c r="A46" s="29" t="s">
        <v>228</v>
      </c>
      <c r="B46" s="29" t="s">
        <v>227</v>
      </c>
      <c r="C46" s="26">
        <v>186000</v>
      </c>
      <c r="D46" s="27">
        <f t="shared" si="0"/>
        <v>223200</v>
      </c>
      <c r="E46" s="29" t="str">
        <f t="shared" si="1"/>
        <v>ASUS V385GX2 AGP 4MB TV-OUT - 186.000,00 €</v>
      </c>
      <c r="F46" s="29" t="str">
        <f t="shared" si="2"/>
        <v>ASUS V385GX2 AGP 4MB TV-OUT - 223.200,00 €</v>
      </c>
    </row>
    <row r="47" spans="1:6" x14ac:dyDescent="0.2">
      <c r="A47" s="29" t="s">
        <v>229</v>
      </c>
      <c r="B47" s="29" t="s">
        <v>230</v>
      </c>
      <c r="C47" s="26">
        <v>203000</v>
      </c>
      <c r="D47" s="27">
        <f t="shared" si="0"/>
        <v>243600</v>
      </c>
      <c r="E47" s="29" t="str">
        <f t="shared" si="1"/>
        <v>CREATIVE GRAPHIC EXXTREME 4MB - 203.000,00 €</v>
      </c>
      <c r="F47" s="29" t="str">
        <f t="shared" si="2"/>
        <v>CREATIVE GRAPHIC EXXTREME 4MB - 243.600,00 €</v>
      </c>
    </row>
    <row r="48" spans="1:6" x14ac:dyDescent="0.2">
      <c r="A48" s="29" t="s">
        <v>231</v>
      </c>
      <c r="B48" s="29" t="s">
        <v>225</v>
      </c>
      <c r="C48" s="26">
        <v>212000</v>
      </c>
      <c r="D48" s="27">
        <f t="shared" si="0"/>
        <v>254400</v>
      </c>
      <c r="E48" s="29" t="str">
        <f t="shared" si="1"/>
        <v>SVGA MYSTIQUE 220  4MB - 212.000,00 €</v>
      </c>
      <c r="F48" s="29" t="str">
        <f t="shared" si="2"/>
        <v>SVGA MYSTIQUE 220  4MB - 254.400,00 €</v>
      </c>
    </row>
    <row r="49" spans="1:6" x14ac:dyDescent="0.2">
      <c r="A49" s="29" t="s">
        <v>232</v>
      </c>
      <c r="B49" s="29" t="s">
        <v>233</v>
      </c>
      <c r="C49" s="26">
        <v>222000</v>
      </c>
      <c r="D49" s="27">
        <f t="shared" si="0"/>
        <v>266400</v>
      </c>
      <c r="E49" s="29" t="str">
        <f t="shared" si="1"/>
        <v>SVGA ACC. 3D/FX VOODO RUSH 4MB - 222.000,00 €</v>
      </c>
      <c r="F49" s="29" t="str">
        <f t="shared" si="2"/>
        <v>SVGA ACC. 3D/FX VOODO RUSH 4MB - 266.400,00 €</v>
      </c>
    </row>
    <row r="50" spans="1:6" x14ac:dyDescent="0.2">
      <c r="A50" s="29" t="s">
        <v>234</v>
      </c>
      <c r="B50" s="29" t="s">
        <v>235</v>
      </c>
      <c r="C50" s="26">
        <v>245000</v>
      </c>
      <c r="D50" s="27">
        <f t="shared" si="0"/>
        <v>294000</v>
      </c>
      <c r="E50" s="29" t="str">
        <f t="shared" si="1"/>
        <v>SVGA ACC. 3D/FX VOODO RUSH 6MB - 245.000,00 €</v>
      </c>
      <c r="F50" s="29" t="str">
        <f t="shared" si="2"/>
        <v>SVGA ACC. 3D/FX VOODO RUSH 6MB - 294.000,00 €</v>
      </c>
    </row>
    <row r="51" spans="1:6" x14ac:dyDescent="0.2">
      <c r="A51" s="29" t="s">
        <v>236</v>
      </c>
      <c r="B51" s="29" t="s">
        <v>237</v>
      </c>
      <c r="C51" s="26">
        <v>251000</v>
      </c>
      <c r="D51" s="27">
        <f t="shared" si="0"/>
        <v>301200</v>
      </c>
      <c r="E51" s="29" t="str">
        <f t="shared" si="1"/>
        <v>RAINBOW R. TV - 251.000,00 €</v>
      </c>
      <c r="F51" s="29" t="str">
        <f t="shared" si="2"/>
        <v>RAINBOW R. TV - 301.200,00 €</v>
      </c>
    </row>
    <row r="52" spans="1:6" x14ac:dyDescent="0.2">
      <c r="A52" s="29" t="s">
        <v>238</v>
      </c>
      <c r="B52" s="29" t="s">
        <v>239</v>
      </c>
      <c r="C52" s="26">
        <v>257000</v>
      </c>
      <c r="D52" s="27">
        <f t="shared" si="0"/>
        <v>308400</v>
      </c>
      <c r="E52" s="29" t="str">
        <f t="shared" si="1"/>
        <v>ASUS 3D EXPLORER AGP 4MB TV-OUT - 257.000,00 €</v>
      </c>
      <c r="F52" s="29" t="str">
        <f t="shared" si="2"/>
        <v>ASUS 3D EXPLORER AGP 4MB TV-OUT - 308.400,00 €</v>
      </c>
    </row>
    <row r="53" spans="1:6" x14ac:dyDescent="0.2">
      <c r="A53" s="29" t="s">
        <v>240</v>
      </c>
      <c r="B53" s="29" t="s">
        <v>239</v>
      </c>
      <c r="C53" s="26">
        <v>269000</v>
      </c>
      <c r="D53" s="27">
        <f t="shared" si="0"/>
        <v>322800</v>
      </c>
      <c r="E53" s="29" t="str">
        <f t="shared" si="1"/>
        <v>ASUS 3D EXPLORER PCI 4MB TV-OUT - 269.000,00 €</v>
      </c>
      <c r="F53" s="29" t="str">
        <f t="shared" si="2"/>
        <v>ASUS 3D EXPLORER PCI 4MB TV-OUT - 322.800,00 €</v>
      </c>
    </row>
    <row r="54" spans="1:6" x14ac:dyDescent="0.2">
      <c r="A54" s="29" t="s">
        <v>241</v>
      </c>
      <c r="B54" s="29" t="s">
        <v>242</v>
      </c>
      <c r="C54" s="26">
        <v>314000</v>
      </c>
      <c r="D54" s="27">
        <f t="shared" si="0"/>
        <v>376800</v>
      </c>
      <c r="E54" s="29" t="str">
        <f t="shared" si="1"/>
        <v>SVGA MILLENNIUM II 4MB "BULK" - 314.000,00 €</v>
      </c>
      <c r="F54" s="29" t="str">
        <f t="shared" si="2"/>
        <v>SVGA MILLENNIUM II 4MB "BULK" - 376.800,00 €</v>
      </c>
    </row>
    <row r="55" spans="1:6" x14ac:dyDescent="0.2">
      <c r="A55" s="29" t="s">
        <v>243</v>
      </c>
      <c r="B55" s="29" t="s">
        <v>244</v>
      </c>
      <c r="C55" s="26">
        <v>325000</v>
      </c>
      <c r="D55" s="27">
        <f t="shared" si="0"/>
        <v>390000</v>
      </c>
      <c r="E55" s="29" t="str">
        <f t="shared" si="1"/>
        <v>SVGA MILLENNIUM II 4MB AGP - 325.000,00 €</v>
      </c>
      <c r="F55" s="29" t="str">
        <f t="shared" si="2"/>
        <v>SVGA MILLENNIUM II 4MB AGP - 390.000,00 €</v>
      </c>
    </row>
    <row r="56" spans="1:6" x14ac:dyDescent="0.2">
      <c r="A56" s="29" t="s">
        <v>245</v>
      </c>
      <c r="B56" s="29" t="s">
        <v>246</v>
      </c>
      <c r="C56" s="26">
        <v>347000</v>
      </c>
      <c r="D56" s="27">
        <f t="shared" si="0"/>
        <v>416400</v>
      </c>
      <c r="E56" s="29" t="str">
        <f t="shared" si="1"/>
        <v>RAINBOW R. STUDIO - 347.000,00 €</v>
      </c>
      <c r="F56" s="29" t="str">
        <f t="shared" si="2"/>
        <v>RAINBOW R. STUDIO - 416.400,00 €</v>
      </c>
    </row>
    <row r="57" spans="1:6" x14ac:dyDescent="0.2">
      <c r="A57" s="29" t="s">
        <v>247</v>
      </c>
      <c r="B57" s="29" t="s">
        <v>242</v>
      </c>
      <c r="C57" s="26">
        <v>369000</v>
      </c>
      <c r="D57" s="27">
        <f t="shared" si="0"/>
        <v>442800</v>
      </c>
      <c r="E57" s="29" t="str">
        <f t="shared" si="1"/>
        <v>SVGA MILLENNIUM II 4MB - 369.000,00 €</v>
      </c>
      <c r="F57" s="29" t="str">
        <f t="shared" si="2"/>
        <v>SVGA MILLENNIUM II 4MB - 442.800,00 €</v>
      </c>
    </row>
    <row r="58" spans="1:6" x14ac:dyDescent="0.2">
      <c r="A58" s="29" t="s">
        <v>248</v>
      </c>
      <c r="B58" s="29" t="s">
        <v>249</v>
      </c>
      <c r="C58" s="26">
        <v>402000</v>
      </c>
      <c r="D58" s="27">
        <f t="shared" si="0"/>
        <v>482400</v>
      </c>
      <c r="E58" s="29" t="str">
        <f t="shared" si="1"/>
        <v>CREATIVE VOODO-2 8MB Add-on - 402.000,00 €</v>
      </c>
      <c r="F58" s="29" t="str">
        <f t="shared" si="2"/>
        <v>CREATIVE VOODO-2 8MB Add-on - 482.400,00 €</v>
      </c>
    </row>
    <row r="59" spans="1:6" x14ac:dyDescent="0.2">
      <c r="A59" s="29" t="s">
        <v>250</v>
      </c>
      <c r="B59" s="29" t="s">
        <v>242</v>
      </c>
      <c r="C59" s="26">
        <v>471000</v>
      </c>
      <c r="D59" s="27">
        <f t="shared" si="0"/>
        <v>565200</v>
      </c>
      <c r="E59" s="29" t="str">
        <f t="shared" si="1"/>
        <v>SVGA MILLENNIUM II 8MB "BULK" - 471.000,00 €</v>
      </c>
      <c r="F59" s="29" t="str">
        <f t="shared" si="2"/>
        <v>SVGA MILLENNIUM II 8MB "BULK" - 565.200,00 €</v>
      </c>
    </row>
    <row r="60" spans="1:6" x14ac:dyDescent="0.2">
      <c r="A60" s="29" t="s">
        <v>251</v>
      </c>
      <c r="B60" s="29" t="s">
        <v>244</v>
      </c>
      <c r="C60" s="26">
        <v>476000</v>
      </c>
      <c r="D60" s="27">
        <f t="shared" si="0"/>
        <v>571200</v>
      </c>
      <c r="E60" s="29" t="str">
        <f t="shared" si="1"/>
        <v>SVGA MILLENNIUM II 8MB AGP - 476.000,00 €</v>
      </c>
      <c r="F60" s="29" t="str">
        <f t="shared" si="2"/>
        <v>SVGA MILLENNIUM II 8MB AGP - 571.200,00 €</v>
      </c>
    </row>
    <row r="61" spans="1:6" x14ac:dyDescent="0.2">
      <c r="A61" s="29" t="s">
        <v>252</v>
      </c>
      <c r="B61" s="29" t="s">
        <v>249</v>
      </c>
      <c r="C61" s="26">
        <v>492000</v>
      </c>
      <c r="D61" s="27">
        <f t="shared" si="0"/>
        <v>590400</v>
      </c>
      <c r="E61" s="29" t="str">
        <f t="shared" si="1"/>
        <v>CREATIVE VOODO-2 12MB Add-on - 492.000,00 €</v>
      </c>
      <c r="F61" s="29" t="str">
        <f t="shared" si="2"/>
        <v>CREATIVE VOODO-2 12MB Add-on - 590.400,00 €</v>
      </c>
    </row>
    <row r="62" spans="1:6" x14ac:dyDescent="0.2">
      <c r="A62" s="29" t="s">
        <v>253</v>
      </c>
      <c r="B62" s="29" t="s">
        <v>254</v>
      </c>
      <c r="C62" s="26">
        <v>531000</v>
      </c>
      <c r="D62" s="27">
        <f t="shared" si="0"/>
        <v>637200</v>
      </c>
      <c r="E62" s="29" t="str">
        <f t="shared" si="1"/>
        <v>VIDEO &amp; GRAPHIC KIT - 531.000,00 €</v>
      </c>
      <c r="F62" s="29" t="str">
        <f t="shared" si="2"/>
        <v>VIDEO &amp; GRAPHIC KIT - 637.200,00 €</v>
      </c>
    </row>
    <row r="63" spans="1:6" x14ac:dyDescent="0.2">
      <c r="A63" s="29" t="s">
        <v>255</v>
      </c>
      <c r="B63" s="29" t="s">
        <v>242</v>
      </c>
      <c r="C63" s="26">
        <v>552000</v>
      </c>
      <c r="D63" s="27">
        <f t="shared" si="0"/>
        <v>662400</v>
      </c>
      <c r="E63" s="29" t="str">
        <f t="shared" si="1"/>
        <v>SVGA MILLENNIUM II 8MB - 552.000,00 €</v>
      </c>
      <c r="F63" s="29" t="str">
        <f t="shared" si="2"/>
        <v>SVGA MILLENNIUM II 8MB - 662.400,00 €</v>
      </c>
    </row>
    <row r="64" spans="1:6" x14ac:dyDescent="0.2">
      <c r="A64" s="29" t="s">
        <v>256</v>
      </c>
      <c r="B64" s="29" t="s">
        <v>257</v>
      </c>
      <c r="C64" s="26">
        <v>1487000</v>
      </c>
      <c r="D64" s="27">
        <f t="shared" si="0"/>
        <v>1784400</v>
      </c>
      <c r="E64" s="29" t="str">
        <f t="shared" si="1"/>
        <v>ASUS 3DP- V500TX 16MB Work.Prof.3d - 1.487.000,00 €</v>
      </c>
      <c r="F64" s="29" t="str">
        <f t="shared" si="2"/>
        <v>ASUS 3DP- V500TX 16MB Work.Prof.3d - 1.784.400,00 €</v>
      </c>
    </row>
    <row r="65" spans="1:6" x14ac:dyDescent="0.2">
      <c r="A65" s="29" t="s">
        <v>258</v>
      </c>
      <c r="C65" s="28"/>
      <c r="D65" s="27">
        <f t="shared" si="0"/>
        <v>0</v>
      </c>
      <c r="E65" s="29" t="str">
        <f t="shared" si="1"/>
        <v>SCHEDE I/O - 0,00 €</v>
      </c>
      <c r="F65" s="29" t="str">
        <f t="shared" si="2"/>
        <v>SCHEDE I/O - 0,00 €</v>
      </c>
    </row>
    <row r="66" spans="1:6" x14ac:dyDescent="0.2">
      <c r="A66" s="29" t="s">
        <v>259</v>
      </c>
      <c r="B66" s="29" t="s">
        <v>260</v>
      </c>
      <c r="C66" s="26">
        <v>101000</v>
      </c>
      <c r="D66" s="27">
        <f t="shared" si="0"/>
        <v>121200</v>
      </c>
      <c r="E66" s="29" t="str">
        <f t="shared" si="1"/>
        <v>Contr. PCI SCSI - 101.000,00 €</v>
      </c>
      <c r="F66" s="29" t="str">
        <f t="shared" si="2"/>
        <v>Contr. PCI SCSI - 121.200,00 €</v>
      </c>
    </row>
    <row r="67" spans="1:6" x14ac:dyDescent="0.2">
      <c r="A67" s="29" t="s">
        <v>261</v>
      </c>
      <c r="B67" s="29" t="s">
        <v>262</v>
      </c>
      <c r="C67" s="26">
        <v>38000</v>
      </c>
      <c r="D67" s="27">
        <f t="shared" si="0"/>
        <v>45600</v>
      </c>
      <c r="E67" s="29" t="str">
        <f t="shared" si="1"/>
        <v>Contr. PCI EIDE - 38.000,00 €</v>
      </c>
      <c r="F67" s="29" t="str">
        <f t="shared" si="2"/>
        <v>Contr. PCI EIDE - 45.600,00 €</v>
      </c>
    </row>
    <row r="68" spans="1:6" x14ac:dyDescent="0.2">
      <c r="A68" s="29" t="s">
        <v>263</v>
      </c>
      <c r="B68" s="29" t="s">
        <v>264</v>
      </c>
      <c r="C68" s="26">
        <v>137000</v>
      </c>
      <c r="D68" s="27">
        <f t="shared" si="0"/>
        <v>164400</v>
      </c>
      <c r="E68" s="29" t="str">
        <f t="shared" si="1"/>
        <v>Contr. PCI SC200 SCSI-2 - 137.000,00 €</v>
      </c>
      <c r="F68" s="29" t="str">
        <f t="shared" si="2"/>
        <v>Contr. PCI SC200 SCSI-2 - 164.400,00 €</v>
      </c>
    </row>
    <row r="69" spans="1:6" x14ac:dyDescent="0.2">
      <c r="A69" s="29" t="s">
        <v>265</v>
      </c>
      <c r="B69" s="29" t="s">
        <v>266</v>
      </c>
      <c r="C69" s="26">
        <v>222000</v>
      </c>
      <c r="D69" s="27">
        <f t="shared" si="0"/>
        <v>266400</v>
      </c>
      <c r="E69" s="29" t="str">
        <f t="shared" si="1"/>
        <v>Contr. PCI SC875 Wide SCSI, SCSI-2 - 222.000,00 €</v>
      </c>
      <c r="F69" s="29" t="str">
        <f t="shared" si="2"/>
        <v>Contr. PCI SC875 Wide SCSI, SCSI-2 - 266.400,00 €</v>
      </c>
    </row>
    <row r="70" spans="1:6" x14ac:dyDescent="0.2">
      <c r="A70" s="29" t="s">
        <v>267</v>
      </c>
      <c r="B70" s="29" t="s">
        <v>268</v>
      </c>
      <c r="C70" s="26">
        <v>501000</v>
      </c>
      <c r="D70" s="27">
        <f t="shared" ref="D70:D133" si="3">C70+C70*$H$4</f>
        <v>601200</v>
      </c>
      <c r="E70" s="29" t="str">
        <f t="shared" ref="E70:E133" si="4">_xlfn.CONCAT(A70," - ",DOLLAR(C70))</f>
        <v>Contr. PCI AHA 2940AU SCSI-2 - 501.000,00 €</v>
      </c>
      <c r="F70" s="29" t="str">
        <f t="shared" ref="F70:F133" si="5">_xlfn.CONCAT(A70," - ",DOLLAR(D70))</f>
        <v>Contr. PCI AHA 2940AU SCSI-2 - 601.200,00 €</v>
      </c>
    </row>
    <row r="71" spans="1:6" x14ac:dyDescent="0.2">
      <c r="A71" s="29" t="s">
        <v>269</v>
      </c>
      <c r="B71" s="29" t="s">
        <v>270</v>
      </c>
      <c r="C71" s="26">
        <v>428000</v>
      </c>
      <c r="D71" s="27">
        <f t="shared" si="3"/>
        <v>513600</v>
      </c>
      <c r="E71" s="29" t="str">
        <f t="shared" si="4"/>
        <v>Contr. PCI AHA 2940UW Wide SCSI OEM - 428.000,00 €</v>
      </c>
      <c r="F71" s="29" t="str">
        <f t="shared" si="5"/>
        <v>Contr. PCI AHA 2940UW Wide SCSI OEM - 513.600,00 €</v>
      </c>
    </row>
    <row r="72" spans="1:6" x14ac:dyDescent="0.2">
      <c r="A72" s="29" t="s">
        <v>271</v>
      </c>
      <c r="B72" s="29" t="s">
        <v>272</v>
      </c>
      <c r="C72" s="26">
        <v>561000</v>
      </c>
      <c r="D72" s="27">
        <f t="shared" si="3"/>
        <v>673200</v>
      </c>
      <c r="E72" s="29" t="str">
        <f t="shared" si="4"/>
        <v>Contr. PCI AHA 2940UW Wide SCSI - 561.000,00 €</v>
      </c>
      <c r="F72" s="29" t="str">
        <f t="shared" si="5"/>
        <v>Contr. PCI AHA 2940UW Wide SCSI - 673.200,00 €</v>
      </c>
    </row>
    <row r="73" spans="1:6" x14ac:dyDescent="0.2">
      <c r="A73" s="29" t="s">
        <v>273</v>
      </c>
      <c r="B73" s="29" t="s">
        <v>274</v>
      </c>
      <c r="C73" s="26">
        <v>1578000</v>
      </c>
      <c r="D73" s="27">
        <f t="shared" si="3"/>
        <v>1893600</v>
      </c>
      <c r="E73" s="29" t="str">
        <f t="shared" si="4"/>
        <v>Contr.PCI DA2100 Dual Wide SCSI - 1.578.000,00 €</v>
      </c>
      <c r="F73" s="29" t="str">
        <f t="shared" si="5"/>
        <v>Contr.PCI DA2100 Dual Wide SCSI - 1.893.600,00 €</v>
      </c>
    </row>
    <row r="74" spans="1:6" x14ac:dyDescent="0.2">
      <c r="A74" s="29" t="s">
        <v>275</v>
      </c>
      <c r="B74" s="29" t="s">
        <v>276</v>
      </c>
      <c r="C74" s="26">
        <v>34000</v>
      </c>
      <c r="D74" s="27">
        <f t="shared" si="3"/>
        <v>40800</v>
      </c>
      <c r="E74" s="29" t="str">
        <f t="shared" si="4"/>
        <v>Scheda 2 porte seriali, 1 porta parallela - 34.000,00 €</v>
      </c>
      <c r="F74" s="29" t="str">
        <f t="shared" si="5"/>
        <v>Scheda 2 porte seriali, 1 porta parallela - 40.800,00 €</v>
      </c>
    </row>
    <row r="75" spans="1:6" x14ac:dyDescent="0.2">
      <c r="A75" s="29" t="s">
        <v>277</v>
      </c>
      <c r="B75" s="29" t="s">
        <v>278</v>
      </c>
      <c r="C75" s="26">
        <v>20000</v>
      </c>
      <c r="D75" s="27">
        <f t="shared" si="3"/>
        <v>24000</v>
      </c>
      <c r="E75" s="29" t="str">
        <f t="shared" si="4"/>
        <v>Scheda singola seriale - 20.000,00 €</v>
      </c>
      <c r="F75" s="29" t="str">
        <f t="shared" si="5"/>
        <v>Scheda singola seriale - 24.000,00 €</v>
      </c>
    </row>
    <row r="76" spans="1:6" x14ac:dyDescent="0.2">
      <c r="A76" s="29" t="s">
        <v>279</v>
      </c>
      <c r="B76" s="29" t="s">
        <v>278</v>
      </c>
      <c r="C76" s="26">
        <v>23000</v>
      </c>
      <c r="D76" s="27">
        <f t="shared" si="3"/>
        <v>27600</v>
      </c>
      <c r="E76" s="29" t="str">
        <f t="shared" si="4"/>
        <v>Scheda doppia seriale - 23.000,00 €</v>
      </c>
      <c r="F76" s="29" t="str">
        <f t="shared" si="5"/>
        <v>Scheda doppia seriale - 27.600,00 €</v>
      </c>
    </row>
    <row r="77" spans="1:6" x14ac:dyDescent="0.2">
      <c r="A77" s="29" t="s">
        <v>280</v>
      </c>
      <c r="C77" s="26">
        <v>98000</v>
      </c>
      <c r="D77" s="27">
        <f t="shared" si="3"/>
        <v>117600</v>
      </c>
      <c r="E77" s="29" t="str">
        <f t="shared" si="4"/>
        <v>Scheda 4 porte seriali - 98.000,00 €</v>
      </c>
      <c r="F77" s="29" t="str">
        <f t="shared" si="5"/>
        <v>Scheda 4 porte seriali - 117.600,00 €</v>
      </c>
    </row>
    <row r="78" spans="1:6" x14ac:dyDescent="0.2">
      <c r="A78" s="29" t="s">
        <v>281</v>
      </c>
      <c r="C78" s="26">
        <v>251000</v>
      </c>
      <c r="D78" s="27">
        <f t="shared" si="3"/>
        <v>301200</v>
      </c>
      <c r="E78" s="29" t="str">
        <f t="shared" si="4"/>
        <v>Scheda 8 porte seriali - 251.000,00 €</v>
      </c>
      <c r="F78" s="29" t="str">
        <f t="shared" si="5"/>
        <v>Scheda 8 porte seriali - 301.200,00 €</v>
      </c>
    </row>
    <row r="79" spans="1:6" x14ac:dyDescent="0.2">
      <c r="A79" s="29" t="s">
        <v>282</v>
      </c>
      <c r="C79" s="26">
        <v>15000</v>
      </c>
      <c r="D79" s="27">
        <f t="shared" si="3"/>
        <v>18000</v>
      </c>
      <c r="E79" s="29" t="str">
        <f t="shared" si="4"/>
        <v>Scheda singola parallela - 15.000,00 €</v>
      </c>
      <c r="F79" s="29" t="str">
        <f t="shared" si="5"/>
        <v>Scheda singola parallela - 18.000,00 €</v>
      </c>
    </row>
    <row r="80" spans="1:6" x14ac:dyDescent="0.2">
      <c r="A80" s="29" t="s">
        <v>283</v>
      </c>
      <c r="C80" s="26">
        <v>14000</v>
      </c>
      <c r="D80" s="27">
        <f t="shared" si="3"/>
        <v>16800</v>
      </c>
      <c r="E80" s="29" t="str">
        <f t="shared" si="4"/>
        <v>Scheda 2 porte joystick - 14.000,00 €</v>
      </c>
      <c r="F80" s="29" t="str">
        <f t="shared" si="5"/>
        <v>Scheda 2 porte joystick - 16.800,00 €</v>
      </c>
    </row>
    <row r="81" spans="1:6" x14ac:dyDescent="0.2">
      <c r="A81" s="29" t="s">
        <v>284</v>
      </c>
      <c r="C81" s="28"/>
      <c r="D81" s="27">
        <f t="shared" si="3"/>
        <v>0</v>
      </c>
      <c r="E81" s="29" t="str">
        <f t="shared" si="4"/>
        <v>HARD DISK - 0,00 €</v>
      </c>
      <c r="F81" s="29" t="str">
        <f t="shared" si="5"/>
        <v>HARD DISK - 0,00 €</v>
      </c>
    </row>
    <row r="82" spans="1:6" x14ac:dyDescent="0.2">
      <c r="A82" s="29" t="s">
        <v>285</v>
      </c>
      <c r="B82" s="29" t="s">
        <v>286</v>
      </c>
      <c r="C82" s="26">
        <v>399000</v>
      </c>
      <c r="D82" s="27">
        <f t="shared" si="3"/>
        <v>478800</v>
      </c>
      <c r="E82" s="29" t="str">
        <f t="shared" si="4"/>
        <v>HARD DISK 2.5"  2,1GB U.Dma - 399.000,00 €</v>
      </c>
      <c r="F82" s="29" t="str">
        <f t="shared" si="5"/>
        <v>HARD DISK 2.5"  2,1GB U.Dma - 478.800,00 €</v>
      </c>
    </row>
    <row r="83" spans="1:6" x14ac:dyDescent="0.2">
      <c r="A83" s="29" t="s">
        <v>287</v>
      </c>
      <c r="B83" s="29" t="s">
        <v>288</v>
      </c>
      <c r="C83" s="26">
        <v>259000</v>
      </c>
      <c r="D83" s="27">
        <f t="shared" si="3"/>
        <v>310800</v>
      </c>
      <c r="E83" s="29" t="str">
        <f t="shared" si="4"/>
        <v>HD 2,1 GB Ultra DMA 5400rpm - 259.000,00 €</v>
      </c>
      <c r="F83" s="29" t="str">
        <f t="shared" si="5"/>
        <v>HD 2,1 GB Ultra DMA 5400rpm - 310.800,00 €</v>
      </c>
    </row>
    <row r="84" spans="1:6" x14ac:dyDescent="0.2">
      <c r="A84" s="29" t="s">
        <v>289</v>
      </c>
      <c r="B84" s="29" t="s">
        <v>288</v>
      </c>
      <c r="C84" s="26">
        <v>324000</v>
      </c>
      <c r="D84" s="27">
        <f t="shared" si="3"/>
        <v>388800</v>
      </c>
      <c r="E84" s="29" t="str">
        <f t="shared" si="4"/>
        <v>HD 3,2 GB Ultra DMA 5400rpm - 324.000,00 €</v>
      </c>
      <c r="F84" s="29" t="str">
        <f t="shared" si="5"/>
        <v>HD 3,2 GB Ultra DMA 5400rpm - 388.800,00 €</v>
      </c>
    </row>
    <row r="85" spans="1:6" x14ac:dyDescent="0.2">
      <c r="A85" s="29" t="s">
        <v>290</v>
      </c>
      <c r="B85" s="29" t="s">
        <v>288</v>
      </c>
      <c r="C85" s="26">
        <v>378000</v>
      </c>
      <c r="D85" s="27">
        <f t="shared" si="3"/>
        <v>453600</v>
      </c>
      <c r="E85" s="29" t="str">
        <f t="shared" si="4"/>
        <v>HD 4,3 GB Ultra DMA 5400rpm - 378.000,00 €</v>
      </c>
      <c r="F85" s="29" t="str">
        <f t="shared" si="5"/>
        <v>HD 4,3 GB Ultra DMA 5400rpm - 453.600,00 €</v>
      </c>
    </row>
    <row r="86" spans="1:6" x14ac:dyDescent="0.2">
      <c r="A86" s="29" t="s">
        <v>291</v>
      </c>
      <c r="B86" s="29" t="s">
        <v>288</v>
      </c>
      <c r="C86" s="26">
        <v>469000</v>
      </c>
      <c r="D86" s="27">
        <f t="shared" si="3"/>
        <v>562800</v>
      </c>
      <c r="E86" s="29" t="str">
        <f t="shared" si="4"/>
        <v>HD 5,2 GB Ultra DMA 5400rpm - 469.000,00 €</v>
      </c>
      <c r="F86" s="29" t="str">
        <f t="shared" si="5"/>
        <v>HD 5,2 GB Ultra DMA 5400rpm - 562.800,00 €</v>
      </c>
    </row>
    <row r="87" spans="1:6" x14ac:dyDescent="0.2">
      <c r="A87" s="29" t="s">
        <v>292</v>
      </c>
      <c r="B87" s="29" t="s">
        <v>288</v>
      </c>
      <c r="C87" s="26">
        <v>556000</v>
      </c>
      <c r="D87" s="27">
        <f t="shared" si="3"/>
        <v>667200</v>
      </c>
      <c r="E87" s="29" t="str">
        <f t="shared" si="4"/>
        <v>HD 6,4 GB Ultra DMA 5400rpm - 556.000,00 €</v>
      </c>
      <c r="F87" s="29" t="str">
        <f t="shared" si="5"/>
        <v>HD 6,4 GB Ultra DMA 5400rpm - 667.200,00 €</v>
      </c>
    </row>
    <row r="88" spans="1:6" x14ac:dyDescent="0.2">
      <c r="A88" s="29" t="s">
        <v>293</v>
      </c>
      <c r="B88" s="29" t="s">
        <v>294</v>
      </c>
      <c r="C88" s="26">
        <v>476000</v>
      </c>
      <c r="D88" s="27">
        <f t="shared" si="3"/>
        <v>571200</v>
      </c>
      <c r="E88" s="29" t="str">
        <f t="shared" si="4"/>
        <v>HD 2 GB SCSI III 5400 rpm - 476.000,00 €</v>
      </c>
      <c r="F88" s="29" t="str">
        <f t="shared" si="5"/>
        <v>HD 2 GB SCSI III 5400 rpm - 571.200,00 €</v>
      </c>
    </row>
    <row r="89" spans="1:6" x14ac:dyDescent="0.2">
      <c r="A89" s="29" t="s">
        <v>295</v>
      </c>
      <c r="B89" s="29" t="s">
        <v>294</v>
      </c>
      <c r="C89" s="26">
        <v>477000</v>
      </c>
      <c r="D89" s="27">
        <f t="shared" si="3"/>
        <v>572400</v>
      </c>
      <c r="E89" s="29" t="str">
        <f t="shared" si="4"/>
        <v>HD 3,2 GB SCSI III 5400rpm - 477.000,00 €</v>
      </c>
      <c r="F89" s="29" t="str">
        <f t="shared" si="5"/>
        <v>HD 3,2 GB SCSI III 5400rpm - 572.400,00 €</v>
      </c>
    </row>
    <row r="90" spans="1:6" x14ac:dyDescent="0.2">
      <c r="A90" s="29" t="s">
        <v>296</v>
      </c>
      <c r="B90" s="29" t="s">
        <v>294</v>
      </c>
      <c r="C90" s="26">
        <v>556000</v>
      </c>
      <c r="D90" s="27">
        <f t="shared" si="3"/>
        <v>667200</v>
      </c>
      <c r="E90" s="29" t="str">
        <f t="shared" si="4"/>
        <v>HD 4,3 GB SCSI 5400 rpm - 556.000,00 €</v>
      </c>
      <c r="F90" s="29" t="str">
        <f t="shared" si="5"/>
        <v>HD 4,3 GB SCSI 5400 rpm - 667.200,00 €</v>
      </c>
    </row>
    <row r="91" spans="1:6" x14ac:dyDescent="0.2">
      <c r="A91" s="29" t="s">
        <v>297</v>
      </c>
      <c r="B91" s="29" t="s">
        <v>298</v>
      </c>
      <c r="C91" s="26">
        <v>695000</v>
      </c>
      <c r="D91" s="27">
        <f t="shared" si="3"/>
        <v>834000</v>
      </c>
      <c r="E91" s="29" t="str">
        <f t="shared" si="4"/>
        <v>HD 4,5 GB SCSI ULTRA WIDE 7200rpm - 695.000,00 €</v>
      </c>
      <c r="F91" s="29" t="str">
        <f t="shared" si="5"/>
        <v>HD 4,5 GB SCSI ULTRA WIDE 7200rpm - 834.000,00 €</v>
      </c>
    </row>
    <row r="92" spans="1:6" x14ac:dyDescent="0.2">
      <c r="A92" s="29" t="s">
        <v>299</v>
      </c>
      <c r="B92" s="29" t="s">
        <v>300</v>
      </c>
      <c r="C92" s="26">
        <v>1279000</v>
      </c>
      <c r="D92" s="27">
        <f t="shared" si="3"/>
        <v>1534800</v>
      </c>
      <c r="E92" s="29" t="str">
        <f t="shared" si="4"/>
        <v>HD 4,5 GB SCSI ULTRA WIDE 10.000rpm - 1.279.000,00 €</v>
      </c>
      <c r="F92" s="29" t="str">
        <f t="shared" si="5"/>
        <v>HD 4,5 GB SCSI ULTRA WIDE 10.000rpm - 1.534.800,00 €</v>
      </c>
    </row>
    <row r="93" spans="1:6" x14ac:dyDescent="0.2">
      <c r="A93" s="29" t="s">
        <v>301</v>
      </c>
      <c r="B93" s="29" t="s">
        <v>302</v>
      </c>
      <c r="C93" s="26">
        <v>35000</v>
      </c>
      <c r="D93" s="27">
        <f t="shared" si="3"/>
        <v>42000</v>
      </c>
      <c r="E93" s="29" t="str">
        <f t="shared" si="4"/>
        <v>FDD 1,44MB - 35.000,00 €</v>
      </c>
      <c r="F93" s="29" t="str">
        <f t="shared" si="5"/>
        <v>FDD 1,44MB - 42.000,00 €</v>
      </c>
    </row>
    <row r="94" spans="1:6" x14ac:dyDescent="0.2">
      <c r="A94" s="29" t="s">
        <v>303</v>
      </c>
      <c r="B94" s="29" t="s">
        <v>304</v>
      </c>
      <c r="C94" s="26">
        <v>175000</v>
      </c>
      <c r="D94" s="27">
        <f t="shared" si="3"/>
        <v>210000</v>
      </c>
      <c r="E94" s="29" t="str">
        <f t="shared" si="4"/>
        <v>FLOPPY DRIVE 120MB - 175.000,00 €</v>
      </c>
      <c r="F94" s="29" t="str">
        <f t="shared" si="5"/>
        <v>FLOPPY DRIVE 120MB - 210.000,00 €</v>
      </c>
    </row>
    <row r="95" spans="1:6" x14ac:dyDescent="0.2">
      <c r="A95" s="29" t="s">
        <v>305</v>
      </c>
      <c r="B95" s="29" t="s">
        <v>306</v>
      </c>
      <c r="C95" s="26">
        <v>272000</v>
      </c>
      <c r="D95" s="27">
        <f t="shared" si="3"/>
        <v>326400</v>
      </c>
      <c r="E95" s="29" t="str">
        <f t="shared" si="4"/>
        <v>ZIP DRIVE 100MB PARALL. - 272.000,00 €</v>
      </c>
      <c r="F95" s="29" t="str">
        <f t="shared" si="5"/>
        <v>ZIP DRIVE 100MB PARALL. - 326.400,00 €</v>
      </c>
    </row>
    <row r="96" spans="1:6" x14ac:dyDescent="0.2">
      <c r="A96" s="29" t="s">
        <v>307</v>
      </c>
      <c r="B96" s="29" t="s">
        <v>306</v>
      </c>
      <c r="C96" s="26">
        <v>198000</v>
      </c>
      <c r="D96" s="27">
        <f t="shared" si="3"/>
        <v>237600</v>
      </c>
      <c r="E96" s="29" t="str">
        <f t="shared" si="4"/>
        <v>ZIP ATAPI 100MB INTERNO - 198.000,00 €</v>
      </c>
      <c r="F96" s="29" t="str">
        <f t="shared" si="5"/>
        <v>ZIP ATAPI 100MB INTERNO - 237.600,00 €</v>
      </c>
    </row>
    <row r="97" spans="1:6" x14ac:dyDescent="0.2">
      <c r="A97" s="29" t="s">
        <v>308</v>
      </c>
      <c r="B97" s="29" t="s">
        <v>306</v>
      </c>
      <c r="C97" s="26">
        <v>290000</v>
      </c>
      <c r="D97" s="27">
        <f t="shared" si="3"/>
        <v>348000</v>
      </c>
      <c r="E97" s="29" t="str">
        <f t="shared" si="4"/>
        <v>ZIP DRIVE 100MB SCSI - 290.000,00 €</v>
      </c>
      <c r="F97" s="29" t="str">
        <f t="shared" si="5"/>
        <v>ZIP DRIVE 100MB SCSI - 348.000,00 €</v>
      </c>
    </row>
    <row r="98" spans="1:6" x14ac:dyDescent="0.2">
      <c r="A98" s="29" t="s">
        <v>309</v>
      </c>
      <c r="B98" s="29" t="s">
        <v>306</v>
      </c>
      <c r="C98" s="26">
        <v>589000</v>
      </c>
      <c r="D98" s="27">
        <f t="shared" si="3"/>
        <v>706800</v>
      </c>
      <c r="E98" s="29" t="str">
        <f t="shared" si="4"/>
        <v>JAZ DRIVE 1GB INT. - 589.000,00 €</v>
      </c>
      <c r="F98" s="29" t="str">
        <f t="shared" si="5"/>
        <v>JAZ DRIVE 1GB INT. - 706.800,00 €</v>
      </c>
    </row>
    <row r="99" spans="1:6" x14ac:dyDescent="0.2">
      <c r="A99" s="29" t="s">
        <v>310</v>
      </c>
      <c r="B99" s="29" t="s">
        <v>306</v>
      </c>
      <c r="C99" s="26">
        <v>743000</v>
      </c>
      <c r="D99" s="27">
        <f t="shared" si="3"/>
        <v>891600</v>
      </c>
      <c r="E99" s="29" t="str">
        <f t="shared" si="4"/>
        <v>JAZ DRIVE 1GB EXT. - 743.000,00 €</v>
      </c>
      <c r="F99" s="29" t="str">
        <f t="shared" si="5"/>
        <v>JAZ DRIVE 1GB EXT. - 891.600,00 €</v>
      </c>
    </row>
    <row r="100" spans="1:6" x14ac:dyDescent="0.2">
      <c r="A100" s="29" t="s">
        <v>311</v>
      </c>
      <c r="B100" s="29" t="s">
        <v>278</v>
      </c>
      <c r="C100" s="26">
        <v>271000</v>
      </c>
      <c r="D100" s="27">
        <f t="shared" si="3"/>
        <v>325200</v>
      </c>
      <c r="E100" s="29" t="str">
        <f t="shared" si="4"/>
        <v>KIT 10  CARTUCCE ZIP DRIVE - 271.000,00 €</v>
      </c>
      <c r="F100" s="29" t="str">
        <f t="shared" si="5"/>
        <v>KIT 10  CARTUCCE ZIP DRIVE - 325.200,00 €</v>
      </c>
    </row>
    <row r="101" spans="1:6" x14ac:dyDescent="0.2">
      <c r="A101" s="29" t="s">
        <v>312</v>
      </c>
      <c r="B101" s="29" t="s">
        <v>278</v>
      </c>
      <c r="C101" s="26">
        <v>632000</v>
      </c>
      <c r="D101" s="27">
        <f t="shared" si="3"/>
        <v>758400</v>
      </c>
      <c r="E101" s="29" t="str">
        <f t="shared" si="4"/>
        <v>KIT 3 CARTUCCE JAZ DRIVE - 632.000,00 €</v>
      </c>
      <c r="F101" s="29" t="str">
        <f t="shared" si="5"/>
        <v>KIT 3 CARTUCCE JAZ DRIVE - 758.400,00 €</v>
      </c>
    </row>
    <row r="102" spans="1:6" x14ac:dyDescent="0.2">
      <c r="A102" s="29" t="s">
        <v>313</v>
      </c>
      <c r="B102" s="29" t="s">
        <v>314</v>
      </c>
      <c r="C102" s="26">
        <v>90000</v>
      </c>
      <c r="D102" s="27">
        <f t="shared" si="3"/>
        <v>108000</v>
      </c>
      <c r="E102" s="29" t="str">
        <f t="shared" si="4"/>
        <v>KIT 3 CARTUCCE 120MB 3M - 90.000,00 €</v>
      </c>
      <c r="F102" s="29" t="str">
        <f t="shared" si="5"/>
        <v>KIT 3 CARTUCCE 120MB 3M - 108.000,00 €</v>
      </c>
    </row>
    <row r="103" spans="1:6" x14ac:dyDescent="0.2">
      <c r="A103" s="29" t="s">
        <v>315</v>
      </c>
      <c r="B103" s="29" t="s">
        <v>316</v>
      </c>
      <c r="C103" s="26">
        <v>4000</v>
      </c>
      <c r="D103" s="27">
        <f t="shared" si="3"/>
        <v>4800</v>
      </c>
      <c r="E103" s="29" t="str">
        <f t="shared" si="4"/>
        <v>FRAME HDD  - 4.000,00 €</v>
      </c>
      <c r="F103" s="29" t="str">
        <f t="shared" si="5"/>
        <v>FRAME HDD  - 4.800,00 €</v>
      </c>
    </row>
    <row r="104" spans="1:6" x14ac:dyDescent="0.2">
      <c r="A104" s="29" t="s">
        <v>317</v>
      </c>
      <c r="B104" s="29" t="s">
        <v>318</v>
      </c>
      <c r="C104" s="26">
        <v>5000</v>
      </c>
      <c r="D104" s="27">
        <f t="shared" si="3"/>
        <v>6000</v>
      </c>
      <c r="E104" s="29" t="str">
        <f t="shared" si="4"/>
        <v>FRAME FDD  - 5.000,00 €</v>
      </c>
      <c r="F104" s="29" t="str">
        <f t="shared" si="5"/>
        <v>FRAME FDD  - 6.000,00 €</v>
      </c>
    </row>
    <row r="105" spans="1:6" x14ac:dyDescent="0.2">
      <c r="A105" s="29" t="s">
        <v>319</v>
      </c>
      <c r="B105" s="29" t="s">
        <v>320</v>
      </c>
      <c r="C105" s="26">
        <v>41000</v>
      </c>
      <c r="D105" s="27">
        <f t="shared" si="3"/>
        <v>49200</v>
      </c>
      <c r="E105" s="29" t="str">
        <f t="shared" si="4"/>
        <v>FRAME REMOVIBILE 3.5" - 41.000,00 €</v>
      </c>
      <c r="F105" s="29" t="str">
        <f t="shared" si="5"/>
        <v>FRAME REMOVIBILE 3.5" - 49.200,00 €</v>
      </c>
    </row>
    <row r="106" spans="1:6" x14ac:dyDescent="0.2">
      <c r="A106" s="29" t="s">
        <v>321</v>
      </c>
      <c r="C106" s="28"/>
      <c r="D106" s="27">
        <f t="shared" si="3"/>
        <v>0</v>
      </c>
      <c r="E106" s="29" t="str">
        <f t="shared" si="4"/>
        <v>MAGNETO-OTTICI - 0,00 €</v>
      </c>
      <c r="F106" s="29" t="str">
        <f t="shared" si="5"/>
        <v>MAGNETO-OTTICI - 0,00 €</v>
      </c>
    </row>
    <row r="107" spans="1:6" x14ac:dyDescent="0.2">
      <c r="A107" s="29" t="s">
        <v>322</v>
      </c>
      <c r="B107" s="29" t="s">
        <v>323</v>
      </c>
      <c r="C107" s="26">
        <v>737000</v>
      </c>
      <c r="D107" s="27">
        <f t="shared" si="3"/>
        <v>884400</v>
      </c>
      <c r="E107" s="29" t="str">
        <f t="shared" si="4"/>
        <v>M.O. + CD 4X,  PD 2000 INT. 650 MB - 737.000,00 €</v>
      </c>
      <c r="F107" s="29" t="str">
        <f t="shared" si="5"/>
        <v>M.O. + CD 4X,  PD 2000 INT. 650 MB - 884.400,00 €</v>
      </c>
    </row>
    <row r="108" spans="1:6" x14ac:dyDescent="0.2">
      <c r="A108" s="29" t="s">
        <v>324</v>
      </c>
      <c r="B108" s="29" t="s">
        <v>325</v>
      </c>
      <c r="C108" s="26">
        <v>910000</v>
      </c>
      <c r="D108" s="27">
        <f t="shared" si="3"/>
        <v>1092000</v>
      </c>
      <c r="E108" s="29" t="str">
        <f t="shared" si="4"/>
        <v>M.O. + CD 4X,  PD 2000 EXT. 650 MB - 910.000,00 €</v>
      </c>
      <c r="F108" s="29" t="str">
        <f t="shared" si="5"/>
        <v>M.O. + CD 4X,  PD 2000 EXT. 650 MB - 1.092.000,00 €</v>
      </c>
    </row>
    <row r="109" spans="1:6" x14ac:dyDescent="0.2">
      <c r="A109" s="29" t="s">
        <v>326</v>
      </c>
      <c r="C109" s="26">
        <v>241000</v>
      </c>
      <c r="D109" s="27">
        <f t="shared" si="3"/>
        <v>289200</v>
      </c>
      <c r="E109" s="29" t="str">
        <f t="shared" si="4"/>
        <v>KIT 5 CARTUCCE 650 MB - 241.000,00 €</v>
      </c>
      <c r="F109" s="29" t="str">
        <f t="shared" si="5"/>
        <v>KIT 5 CARTUCCE 650 MB - 289.200,00 €</v>
      </c>
    </row>
    <row r="110" spans="1:6" x14ac:dyDescent="0.2">
      <c r="A110" s="29" t="s">
        <v>327</v>
      </c>
      <c r="C110" s="28"/>
      <c r="D110" s="27">
        <f t="shared" si="3"/>
        <v>0</v>
      </c>
      <c r="E110" s="29" t="str">
        <f t="shared" si="4"/>
        <v>CD ROM - 0,00 €</v>
      </c>
      <c r="F110" s="29" t="str">
        <f t="shared" si="5"/>
        <v>CD ROM - 0,00 €</v>
      </c>
    </row>
    <row r="111" spans="1:6" x14ac:dyDescent="0.2">
      <c r="A111" s="29" t="s">
        <v>328</v>
      </c>
      <c r="B111" s="29" t="s">
        <v>329</v>
      </c>
      <c r="C111" s="26">
        <v>112000</v>
      </c>
      <c r="D111" s="27">
        <f t="shared" si="3"/>
        <v>134400</v>
      </c>
      <c r="E111" s="29" t="str">
        <f t="shared" si="4"/>
        <v>CD ROM 24X HITACHI CDR 8330 - 112.000,00 €</v>
      </c>
      <c r="F111" s="29" t="str">
        <f t="shared" si="5"/>
        <v>CD ROM 24X HITACHI CDR 8330 - 134.400,00 €</v>
      </c>
    </row>
    <row r="112" spans="1:6" x14ac:dyDescent="0.2">
      <c r="A112" s="29" t="s">
        <v>330</v>
      </c>
      <c r="B112" s="29" t="s">
        <v>329</v>
      </c>
      <c r="C112" s="26">
        <v>113000</v>
      </c>
      <c r="D112" s="27">
        <f t="shared" si="3"/>
        <v>135600</v>
      </c>
      <c r="E112" s="29" t="str">
        <f t="shared" si="4"/>
        <v>CD ROM 24X CREATIVE - 113.000,00 €</v>
      </c>
      <c r="F112" s="29" t="str">
        <f t="shared" si="5"/>
        <v>CD ROM 24X CREATIVE - 135.600,00 €</v>
      </c>
    </row>
    <row r="113" spans="1:6" x14ac:dyDescent="0.2">
      <c r="A113" s="29" t="s">
        <v>331</v>
      </c>
      <c r="B113" s="29" t="s">
        <v>332</v>
      </c>
      <c r="C113" s="26">
        <v>121000</v>
      </c>
      <c r="D113" s="27">
        <f t="shared" si="3"/>
        <v>145200</v>
      </c>
      <c r="E113" s="29" t="str">
        <f t="shared" si="4"/>
        <v>CD ROM 24X PIONEER 502-S Bulk - 121.000,00 €</v>
      </c>
      <c r="F113" s="29" t="str">
        <f t="shared" si="5"/>
        <v>CD ROM 24X PIONEER 502-S Bulk - 145.200,00 €</v>
      </c>
    </row>
    <row r="114" spans="1:6" x14ac:dyDescent="0.2">
      <c r="A114" s="29" t="s">
        <v>333</v>
      </c>
      <c r="B114" s="29" t="s">
        <v>334</v>
      </c>
      <c r="C114" s="26">
        <v>160000</v>
      </c>
      <c r="D114" s="27">
        <f t="shared" si="3"/>
        <v>192000</v>
      </c>
      <c r="E114" s="29" t="str">
        <f t="shared" si="4"/>
        <v>CD ROM 34X ASUS - 160.000,00 €</v>
      </c>
      <c r="F114" s="29" t="str">
        <f t="shared" si="5"/>
        <v>CD ROM 34X ASUS - 192.000,00 €</v>
      </c>
    </row>
    <row r="115" spans="1:6" x14ac:dyDescent="0.2">
      <c r="A115" s="29" t="s">
        <v>335</v>
      </c>
      <c r="B115" s="29" t="s">
        <v>336</v>
      </c>
      <c r="C115" s="26">
        <v>195000</v>
      </c>
      <c r="D115" s="27">
        <f t="shared" si="3"/>
        <v>234000</v>
      </c>
      <c r="E115" s="29" t="str">
        <f t="shared" si="4"/>
        <v>CD ROM 24X SCSI NEC - 195.000,00 €</v>
      </c>
      <c r="F115" s="29" t="str">
        <f t="shared" si="5"/>
        <v>CD ROM 24X SCSI NEC - 234.000,00 €</v>
      </c>
    </row>
    <row r="116" spans="1:6" x14ac:dyDescent="0.2">
      <c r="A116" s="29" t="s">
        <v>337</v>
      </c>
      <c r="B116" s="29" t="s">
        <v>338</v>
      </c>
      <c r="C116" s="26">
        <v>215000</v>
      </c>
      <c r="D116" s="27">
        <f t="shared" si="3"/>
        <v>258000</v>
      </c>
      <c r="E116" s="29" t="str">
        <f t="shared" si="4"/>
        <v>CD ROM 32X SCSI WAITEC - 215.000,00 €</v>
      </c>
      <c r="F116" s="29" t="str">
        <f t="shared" si="5"/>
        <v>CD ROM 32X SCSI WAITEC - 258.000,00 €</v>
      </c>
    </row>
    <row r="117" spans="1:6" x14ac:dyDescent="0.2">
      <c r="A117" s="29" t="s">
        <v>339</v>
      </c>
      <c r="B117" s="29" t="s">
        <v>338</v>
      </c>
      <c r="C117" s="26">
        <v>321000</v>
      </c>
      <c r="D117" s="27">
        <f t="shared" si="3"/>
        <v>385200</v>
      </c>
      <c r="E117" s="29" t="str">
        <f t="shared" si="4"/>
        <v>CD ROM PLEXTOR PX-32TSI - 321.000,00 €</v>
      </c>
      <c r="F117" s="29" t="str">
        <f t="shared" si="5"/>
        <v>CD ROM PLEXTOR PX-32TSI - 385.200,00 €</v>
      </c>
    </row>
    <row r="118" spans="1:6" x14ac:dyDescent="0.2">
      <c r="A118" s="29" t="s">
        <v>340</v>
      </c>
      <c r="B118" s="29" t="s">
        <v>341</v>
      </c>
      <c r="C118" s="26">
        <v>614000</v>
      </c>
      <c r="D118" s="27">
        <f t="shared" si="3"/>
        <v>736800</v>
      </c>
      <c r="E118" s="29" t="str">
        <f t="shared" si="4"/>
        <v>DVD CREATIVE KIT ENCORE DXR2 - 614.000,00 €</v>
      </c>
      <c r="F118" s="29" t="str">
        <f t="shared" si="5"/>
        <v>DVD CREATIVE KIT ENCORE DXR2 - 736.800,00 €</v>
      </c>
    </row>
    <row r="119" spans="1:6" x14ac:dyDescent="0.2">
      <c r="A119" s="29" t="s">
        <v>342</v>
      </c>
      <c r="C119" s="28"/>
      <c r="D119" s="27">
        <f t="shared" si="3"/>
        <v>0</v>
      </c>
      <c r="E119" s="29" t="str">
        <f t="shared" si="4"/>
        <v>MASTERIZZATORI - 0,00 €</v>
      </c>
      <c r="F119" s="29" t="str">
        <f t="shared" si="5"/>
        <v>MASTERIZZATORI - 0,00 €</v>
      </c>
    </row>
    <row r="120" spans="1:6" x14ac:dyDescent="0.2">
      <c r="A120" s="29" t="s">
        <v>343</v>
      </c>
      <c r="B120" s="29" t="s">
        <v>344</v>
      </c>
      <c r="C120" s="26">
        <v>30000</v>
      </c>
      <c r="D120" s="27">
        <f t="shared" si="3"/>
        <v>36000</v>
      </c>
      <c r="E120" s="29" t="str">
        <f t="shared" si="4"/>
        <v>CONFEZIONE 10 CDR 74' - 30.000,00 €</v>
      </c>
      <c r="F120" s="29" t="str">
        <f t="shared" si="5"/>
        <v>CONFEZIONE 10 CDR 74' - 36.000,00 €</v>
      </c>
    </row>
    <row r="121" spans="1:6" x14ac:dyDescent="0.2">
      <c r="A121" s="29" t="s">
        <v>345</v>
      </c>
      <c r="B121" s="29" t="s">
        <v>346</v>
      </c>
      <c r="C121" s="26">
        <v>34000</v>
      </c>
      <c r="D121" s="27">
        <f t="shared" si="3"/>
        <v>40800</v>
      </c>
      <c r="E121" s="29" t="str">
        <f t="shared" si="4"/>
        <v>CD RISCRIVIBILE 74' - 34.000,00 €</v>
      </c>
      <c r="F121" s="29" t="str">
        <f t="shared" si="5"/>
        <v>CD RISCRIVIBILE 74' - 40.800,00 €</v>
      </c>
    </row>
    <row r="122" spans="1:6" x14ac:dyDescent="0.2">
      <c r="A122" s="29" t="s">
        <v>347</v>
      </c>
      <c r="B122" s="29" t="s">
        <v>344</v>
      </c>
      <c r="C122" s="26">
        <v>35000</v>
      </c>
      <c r="D122" s="27">
        <f t="shared" si="3"/>
        <v>42000</v>
      </c>
      <c r="E122" s="29" t="str">
        <f t="shared" si="4"/>
        <v>CONFEZIONE 10 CDR 74' KODAK - 35.000,00 €</v>
      </c>
      <c r="F122" s="29" t="str">
        <f t="shared" si="5"/>
        <v>CONFEZIONE 10 CDR 74' KODAK - 42.000,00 €</v>
      </c>
    </row>
    <row r="123" spans="1:6" x14ac:dyDescent="0.2">
      <c r="A123" s="29" t="s">
        <v>348</v>
      </c>
      <c r="B123" s="29" t="s">
        <v>349</v>
      </c>
      <c r="C123" s="26">
        <v>77000</v>
      </c>
      <c r="D123" s="27">
        <f t="shared" si="3"/>
        <v>92400</v>
      </c>
      <c r="E123" s="29" t="str">
        <f t="shared" si="4"/>
        <v>SOFTWARE LABELLER CD KIT - 77.000,00 €</v>
      </c>
      <c r="F123" s="29" t="str">
        <f t="shared" si="5"/>
        <v>SOFTWARE LABELLER CD KIT - 92.400,00 €</v>
      </c>
    </row>
    <row r="124" spans="1:6" x14ac:dyDescent="0.2">
      <c r="A124" s="29" t="s">
        <v>350</v>
      </c>
      <c r="B124" s="29" t="s">
        <v>351</v>
      </c>
      <c r="C124" s="26">
        <v>723000</v>
      </c>
      <c r="D124" s="27">
        <f t="shared" si="3"/>
        <v>867600</v>
      </c>
      <c r="E124" s="29" t="str">
        <f t="shared" si="4"/>
        <v>WAITEC WT48/1 - GEAR - - 723.000,00 €</v>
      </c>
      <c r="F124" s="29" t="str">
        <f t="shared" si="5"/>
        <v>WAITEC WT48/1 - GEAR - - 867.600,00 €</v>
      </c>
    </row>
    <row r="125" spans="1:6" x14ac:dyDescent="0.2">
      <c r="A125" s="29" t="s">
        <v>352</v>
      </c>
      <c r="B125" s="29" t="s">
        <v>353</v>
      </c>
      <c r="C125" s="26">
        <v>742000</v>
      </c>
      <c r="D125" s="27">
        <f t="shared" si="3"/>
        <v>890400</v>
      </c>
      <c r="E125" s="29" t="str">
        <f t="shared" si="4"/>
        <v>WAITEC 2036EI/1 - SOFTWARE  - 742.000,00 €</v>
      </c>
      <c r="F125" s="29" t="str">
        <f t="shared" si="5"/>
        <v>WAITEC 2036EI/1 - SOFTWARE  - 890.400,00 €</v>
      </c>
    </row>
    <row r="126" spans="1:6" x14ac:dyDescent="0.2">
      <c r="A126" s="29" t="s">
        <v>354</v>
      </c>
      <c r="B126" s="29" t="s">
        <v>355</v>
      </c>
      <c r="C126" s="26">
        <v>778000</v>
      </c>
      <c r="D126" s="27">
        <f t="shared" si="3"/>
        <v>933600</v>
      </c>
      <c r="E126" s="29" t="str">
        <f t="shared" si="4"/>
        <v>RICOH MP6200ADP + SOFT.+5 CDR - 778.000,00 €</v>
      </c>
      <c r="F126" s="29" t="str">
        <f t="shared" si="5"/>
        <v>RICOH MP6200ADP + SOFT.+5 CDR - 933.600,00 €</v>
      </c>
    </row>
    <row r="127" spans="1:6" x14ac:dyDescent="0.2">
      <c r="A127" s="29" t="s">
        <v>356</v>
      </c>
      <c r="B127" s="29" t="s">
        <v>357</v>
      </c>
      <c r="C127" s="26">
        <v>878000</v>
      </c>
      <c r="D127" s="27">
        <f t="shared" si="3"/>
        <v>1053600</v>
      </c>
      <c r="E127" s="29" t="str">
        <f t="shared" si="4"/>
        <v>RICOH MP6200SR - SOFTWARE SCSI - 878.000,00 €</v>
      </c>
      <c r="F127" s="29" t="str">
        <f t="shared" si="5"/>
        <v>RICOH MP6200SR - SOFTWARE SCSI - 1.053.600,00 €</v>
      </c>
    </row>
    <row r="128" spans="1:6" x14ac:dyDescent="0.2">
      <c r="A128" s="29" t="s">
        <v>358</v>
      </c>
      <c r="B128" s="29" t="s">
        <v>357</v>
      </c>
      <c r="C128" s="26">
        <v>883000</v>
      </c>
      <c r="D128" s="27">
        <f t="shared" si="3"/>
        <v>1059600</v>
      </c>
      <c r="E128" s="29" t="str">
        <f t="shared" si="4"/>
        <v>WAITEC 2026/1 - SOFTWARE SCSI - 883.000,00 €</v>
      </c>
      <c r="F128" s="29" t="str">
        <f t="shared" si="5"/>
        <v>WAITEC 2026/1 - SOFTWARE SCSI - 1.059.600,00 €</v>
      </c>
    </row>
    <row r="129" spans="1:6" x14ac:dyDescent="0.2">
      <c r="A129" s="29" t="s">
        <v>359</v>
      </c>
      <c r="B129" s="29" t="s">
        <v>351</v>
      </c>
      <c r="C129" s="26">
        <v>913000</v>
      </c>
      <c r="D129" s="27">
        <f t="shared" si="3"/>
        <v>1095600</v>
      </c>
      <c r="E129" s="29" t="str">
        <f t="shared" si="4"/>
        <v>CDR 480i PLASMON EASY CD - 913.000,00 €</v>
      </c>
      <c r="F129" s="29" t="str">
        <f t="shared" si="5"/>
        <v>CDR 480i PLASMON EASY CD - 1.095.600,00 €</v>
      </c>
    </row>
    <row r="130" spans="1:6" x14ac:dyDescent="0.2">
      <c r="A130" s="29" t="s">
        <v>360</v>
      </c>
      <c r="B130" s="29" t="s">
        <v>361</v>
      </c>
      <c r="C130" s="26">
        <v>1125000</v>
      </c>
      <c r="D130" s="27">
        <f t="shared" si="3"/>
        <v>1350000</v>
      </c>
      <c r="E130" s="29" t="str">
        <f t="shared" si="4"/>
        <v>CDR 480e PLASMON EASY CD - 1.125.000,00 €</v>
      </c>
      <c r="F130" s="29" t="str">
        <f t="shared" si="5"/>
        <v>CDR 480e PLASMON EASY CD - 1.350.000,00 €</v>
      </c>
    </row>
    <row r="131" spans="1:6" x14ac:dyDescent="0.2">
      <c r="A131" s="29" t="s">
        <v>362</v>
      </c>
      <c r="C131" s="28"/>
      <c r="D131" s="27">
        <f t="shared" si="3"/>
        <v>0</v>
      </c>
      <c r="E131" s="29" t="str">
        <f t="shared" si="4"/>
        <v>MEMORIE - 0,00 €</v>
      </c>
      <c r="F131" s="29" t="str">
        <f t="shared" si="5"/>
        <v>MEMORIE - 0,00 €</v>
      </c>
    </row>
    <row r="132" spans="1:6" x14ac:dyDescent="0.2">
      <c r="A132" s="29" t="s">
        <v>363</v>
      </c>
      <c r="C132" s="26">
        <v>33000</v>
      </c>
      <c r="D132" s="27">
        <f t="shared" si="3"/>
        <v>39600</v>
      </c>
      <c r="E132" s="29" t="str">
        <f t="shared" si="4"/>
        <v>SIMM 8MB 72 PIN (EDO) - 33.000,00 €</v>
      </c>
      <c r="F132" s="29" t="str">
        <f t="shared" si="5"/>
        <v>SIMM 8MB 72 PIN (EDO) - 39.600,00 €</v>
      </c>
    </row>
    <row r="133" spans="1:6" x14ac:dyDescent="0.2">
      <c r="A133" s="29" t="s">
        <v>364</v>
      </c>
      <c r="C133" s="26">
        <v>52000</v>
      </c>
      <c r="D133" s="27">
        <f t="shared" si="3"/>
        <v>62400</v>
      </c>
      <c r="E133" s="29" t="str">
        <f t="shared" si="4"/>
        <v>SIMM 16MB 72 PIN (EDO) - 52.000,00 €</v>
      </c>
      <c r="F133" s="29" t="str">
        <f t="shared" si="5"/>
        <v>SIMM 16MB 72 PIN (EDO) - 62.400,00 €</v>
      </c>
    </row>
    <row r="134" spans="1:6" x14ac:dyDescent="0.2">
      <c r="A134" s="29" t="s">
        <v>365</v>
      </c>
      <c r="C134" s="26">
        <v>97000</v>
      </c>
      <c r="D134" s="27">
        <f t="shared" ref="D134:D197" si="6">C134+C134*$H$4</f>
        <v>116400</v>
      </c>
      <c r="E134" s="29" t="str">
        <f t="shared" ref="E134:E197" si="7">_xlfn.CONCAT(A134," - ",DOLLAR(C134))</f>
        <v>SIMM 32MB 72 PIN (EDO) - 97.000,00 €</v>
      </c>
      <c r="F134" s="29" t="str">
        <f t="shared" ref="F134:F197" si="8">_xlfn.CONCAT(A134," - ",DOLLAR(D134))</f>
        <v>SIMM 32MB 72 PIN (EDO) - 116.400,00 €</v>
      </c>
    </row>
    <row r="135" spans="1:6" x14ac:dyDescent="0.2">
      <c r="A135" s="29" t="s">
        <v>366</v>
      </c>
      <c r="B135" s="29" t="s">
        <v>278</v>
      </c>
      <c r="C135" s="28"/>
      <c r="D135" s="27">
        <f t="shared" si="6"/>
        <v>0</v>
      </c>
      <c r="E135" s="29" t="str">
        <f t="shared" si="7"/>
        <v>MODEM FAX - VIDEOCAMERA - 0,00 €</v>
      </c>
      <c r="F135" s="29" t="str">
        <f t="shared" si="8"/>
        <v>MODEM FAX - VIDEOCAMERA - 0,00 €</v>
      </c>
    </row>
    <row r="136" spans="1:6" x14ac:dyDescent="0.2">
      <c r="A136" s="29" t="s">
        <v>367</v>
      </c>
      <c r="B136" s="29" t="s">
        <v>368</v>
      </c>
      <c r="C136" s="26">
        <v>131000</v>
      </c>
      <c r="D136" s="27">
        <f t="shared" si="6"/>
        <v>157200</v>
      </c>
      <c r="E136" s="29" t="str">
        <f t="shared" si="7"/>
        <v>M/F MOTOROLA 3400PRO 28800 EXT - 131.000,00 €</v>
      </c>
      <c r="F136" s="29" t="str">
        <f t="shared" si="8"/>
        <v>M/F MOTOROLA 3400PRO 28800 EXT - 157.200,00 €</v>
      </c>
    </row>
    <row r="137" spans="1:6" x14ac:dyDescent="0.2">
      <c r="A137" s="29" t="s">
        <v>369</v>
      </c>
      <c r="B137" s="29" t="s">
        <v>370</v>
      </c>
      <c r="C137" s="26">
        <v>169000</v>
      </c>
      <c r="D137" s="27">
        <f t="shared" si="6"/>
        <v>202800</v>
      </c>
      <c r="E137" s="29" t="str">
        <f t="shared" si="7"/>
        <v>M/F LEONARDO PC 33600 INT OEM - 169.000,00 €</v>
      </c>
      <c r="F137" s="29" t="str">
        <f t="shared" si="8"/>
        <v>M/F LEONARDO PC 33600 INT OEM - 202.800,00 €</v>
      </c>
    </row>
    <row r="138" spans="1:6" x14ac:dyDescent="0.2">
      <c r="A138" s="29" t="s">
        <v>371</v>
      </c>
      <c r="B138" s="29" t="s">
        <v>370</v>
      </c>
      <c r="C138" s="26">
        <v>190000</v>
      </c>
      <c r="D138" s="27">
        <f t="shared" si="6"/>
        <v>228000</v>
      </c>
      <c r="E138" s="29" t="str">
        <f t="shared" si="7"/>
        <v>M/F LEONARDO PC 33600 EXT - 190.000,00 €</v>
      </c>
      <c r="F138" s="29" t="str">
        <f t="shared" si="8"/>
        <v>M/F LEONARDO PC 33600 EXT - 228.000,00 €</v>
      </c>
    </row>
    <row r="139" spans="1:6" x14ac:dyDescent="0.2">
      <c r="A139" s="29" t="s">
        <v>372</v>
      </c>
      <c r="B139" s="29" t="s">
        <v>368</v>
      </c>
      <c r="C139" s="26">
        <v>191000</v>
      </c>
      <c r="D139" s="27">
        <f t="shared" si="6"/>
        <v>229200</v>
      </c>
      <c r="E139" s="29" t="str">
        <f t="shared" si="7"/>
        <v>M/F MOTOROLA 56K  EXT BULK - 191.000,00 €</v>
      </c>
      <c r="F139" s="29" t="str">
        <f t="shared" si="8"/>
        <v>M/F MOTOROLA 56K  EXT BULK - 229.200,00 €</v>
      </c>
    </row>
    <row r="140" spans="1:6" x14ac:dyDescent="0.2">
      <c r="A140" s="29" t="s">
        <v>373</v>
      </c>
      <c r="B140" s="29" t="s">
        <v>370</v>
      </c>
      <c r="C140" s="26">
        <v>197000</v>
      </c>
      <c r="D140" s="27">
        <f t="shared" si="6"/>
        <v>236400</v>
      </c>
      <c r="E140" s="29" t="str">
        <f t="shared" si="7"/>
        <v>M/F LEONARDO PC 33600 INT - 197.000,00 €</v>
      </c>
      <c r="F140" s="29" t="str">
        <f t="shared" si="8"/>
        <v>M/F LEONARDO PC 33600 INT - 236.400,00 €</v>
      </c>
    </row>
    <row r="141" spans="1:6" x14ac:dyDescent="0.2">
      <c r="A141" s="29" t="s">
        <v>374</v>
      </c>
      <c r="B141" s="29" t="s">
        <v>370</v>
      </c>
      <c r="C141" s="26">
        <v>201000</v>
      </c>
      <c r="D141" s="27">
        <f t="shared" si="6"/>
        <v>241200</v>
      </c>
      <c r="E141" s="29" t="str">
        <f t="shared" si="7"/>
        <v>M/F TIZIANO 33600 EXT - 201.000,00 €</v>
      </c>
      <c r="F141" s="29" t="str">
        <f t="shared" si="8"/>
        <v>M/F TIZIANO 33600 EXT - 241.200,00 €</v>
      </c>
    </row>
    <row r="142" spans="1:6" x14ac:dyDescent="0.2">
      <c r="A142" s="29" t="s">
        <v>375</v>
      </c>
      <c r="B142" s="29" t="s">
        <v>376</v>
      </c>
      <c r="C142" s="26">
        <v>220000</v>
      </c>
      <c r="D142" s="27">
        <f t="shared" si="6"/>
        <v>264000</v>
      </c>
      <c r="E142" s="29" t="str">
        <f t="shared" si="7"/>
        <v>M/F SPORTSTER FLASH 33600 EXT ITA  - 220.000,00 €</v>
      </c>
      <c r="F142" s="29" t="str">
        <f t="shared" si="8"/>
        <v>M/F SPORTSTER FLASH 33600 EXT ITA  - 264.000,00 €</v>
      </c>
    </row>
    <row r="143" spans="1:6" x14ac:dyDescent="0.2">
      <c r="A143" s="29" t="s">
        <v>377</v>
      </c>
      <c r="B143" s="29" t="s">
        <v>368</v>
      </c>
      <c r="C143" s="26">
        <v>250000</v>
      </c>
      <c r="D143" s="27">
        <f t="shared" si="6"/>
        <v>300000</v>
      </c>
      <c r="E143" s="29" t="str">
        <f t="shared" si="7"/>
        <v>M/F MOTOROLA 56K  EXT - 250.000,00 €</v>
      </c>
      <c r="F143" s="29" t="str">
        <f t="shared" si="8"/>
        <v>M/F MOTOROLA 56K  EXT - 300.000,00 €</v>
      </c>
    </row>
    <row r="144" spans="1:6" x14ac:dyDescent="0.2">
      <c r="A144" s="29" t="s">
        <v>378</v>
      </c>
      <c r="B144" s="29" t="s">
        <v>370</v>
      </c>
      <c r="C144" s="26">
        <v>257000</v>
      </c>
      <c r="D144" s="27">
        <f t="shared" si="6"/>
        <v>308400</v>
      </c>
      <c r="E144" s="29" t="str">
        <f t="shared" si="7"/>
        <v>M/F LEONARDO  56K  EXT - 257.000,00 €</v>
      </c>
      <c r="F144" s="29" t="str">
        <f t="shared" si="8"/>
        <v>M/F LEONARDO  56K  EXT - 308.400,00 €</v>
      </c>
    </row>
    <row r="145" spans="1:6" x14ac:dyDescent="0.2">
      <c r="A145" s="29" t="s">
        <v>379</v>
      </c>
      <c r="B145" s="29" t="s">
        <v>370</v>
      </c>
      <c r="C145" s="26">
        <v>278000</v>
      </c>
      <c r="D145" s="27">
        <f t="shared" si="6"/>
        <v>333600</v>
      </c>
      <c r="E145" s="29" t="str">
        <f t="shared" si="7"/>
        <v>M/F TIZIANO 56K EXT - 278.000,00 €</v>
      </c>
      <c r="F145" s="29" t="str">
        <f t="shared" si="8"/>
        <v>M/F TIZIANO 56K EXT - 333.600,00 €</v>
      </c>
    </row>
    <row r="146" spans="1:6" x14ac:dyDescent="0.2">
      <c r="A146" s="29" t="s">
        <v>380</v>
      </c>
      <c r="B146" s="29" t="s">
        <v>376</v>
      </c>
      <c r="C146" s="26">
        <v>280000</v>
      </c>
      <c r="D146" s="27">
        <f t="shared" si="6"/>
        <v>336000</v>
      </c>
      <c r="E146" s="29" t="str">
        <f t="shared" si="7"/>
        <v>M/F SPORTSTER MESSAGE PLUS - 280.000,00 €</v>
      </c>
      <c r="F146" s="29" t="str">
        <f t="shared" si="8"/>
        <v>M/F SPORTSTER MESSAGE PLUS - 336.000,00 €</v>
      </c>
    </row>
    <row r="147" spans="1:6" x14ac:dyDescent="0.2">
      <c r="A147" s="29" t="s">
        <v>381</v>
      </c>
      <c r="B147" s="29" t="s">
        <v>370</v>
      </c>
      <c r="C147" s="26">
        <v>300000</v>
      </c>
      <c r="D147" s="27">
        <f t="shared" si="6"/>
        <v>360000</v>
      </c>
      <c r="E147" s="29" t="str">
        <f t="shared" si="7"/>
        <v>M/F LEONARDO PCMCIA 33600 - 300.000,00 €</v>
      </c>
      <c r="F147" s="29" t="str">
        <f t="shared" si="8"/>
        <v>M/F LEONARDO PCMCIA 33600 - 360.000,00 €</v>
      </c>
    </row>
    <row r="148" spans="1:6" x14ac:dyDescent="0.2">
      <c r="A148" s="29" t="s">
        <v>382</v>
      </c>
      <c r="B148" s="29" t="s">
        <v>383</v>
      </c>
      <c r="C148" s="26">
        <v>305000</v>
      </c>
      <c r="D148" s="27">
        <f t="shared" si="6"/>
        <v>366000</v>
      </c>
      <c r="E148" s="29" t="str">
        <f t="shared" si="7"/>
        <v>KIT VIDEOCONFERENZA "GALILEO" - 305.000,00 €</v>
      </c>
      <c r="F148" s="29" t="str">
        <f t="shared" si="8"/>
        <v>KIT VIDEOCONFERENZA "GALILEO" - 366.000,00 €</v>
      </c>
    </row>
    <row r="149" spans="1:6" x14ac:dyDescent="0.2">
      <c r="A149" s="29" t="s">
        <v>384</v>
      </c>
      <c r="B149" s="29" t="s">
        <v>370</v>
      </c>
      <c r="C149" s="26">
        <v>335000</v>
      </c>
      <c r="D149" s="27">
        <f t="shared" si="6"/>
        <v>402000</v>
      </c>
      <c r="E149" s="29" t="str">
        <f t="shared" si="7"/>
        <v>MODEM ISDN TINTORETTO EXT. - 335.000,00 €</v>
      </c>
      <c r="F149" s="29" t="str">
        <f t="shared" si="8"/>
        <v>MODEM ISDN TINTORETTO EXT. - 402.000,00 €</v>
      </c>
    </row>
    <row r="150" spans="1:6" x14ac:dyDescent="0.2">
      <c r="A150" s="29" t="s">
        <v>385</v>
      </c>
      <c r="B150" s="29" t="s">
        <v>370</v>
      </c>
      <c r="C150" s="26">
        <v>360000</v>
      </c>
      <c r="D150" s="27">
        <f t="shared" si="6"/>
        <v>432000</v>
      </c>
      <c r="E150" s="29" t="str">
        <f t="shared" si="7"/>
        <v>M/F LEONARDO PCMCIA 56K - 360.000,00 €</v>
      </c>
      <c r="F150" s="29" t="str">
        <f t="shared" si="8"/>
        <v>M/F LEONARDO PCMCIA 56K - 432.000,00 €</v>
      </c>
    </row>
    <row r="151" spans="1:6" x14ac:dyDescent="0.2">
      <c r="A151" s="29" t="s">
        <v>386</v>
      </c>
      <c r="B151" s="29" t="s">
        <v>368</v>
      </c>
      <c r="C151" s="26">
        <v>429000</v>
      </c>
      <c r="D151" s="27">
        <f t="shared" si="6"/>
        <v>514800</v>
      </c>
      <c r="E151" s="29" t="str">
        <f t="shared" si="7"/>
        <v>MODEM MOTOROLA ISDN  EXT.64/128K - 429.000,00 €</v>
      </c>
      <c r="F151" s="29" t="str">
        <f t="shared" si="8"/>
        <v>MODEM MOTOROLA ISDN  EXT.64/128K - 514.800,00 €</v>
      </c>
    </row>
    <row r="152" spans="1:6" ht="12.75" customHeight="1" x14ac:dyDescent="0.2">
      <c r="A152" s="29" t="s">
        <v>387</v>
      </c>
      <c r="B152" s="29" t="s">
        <v>370</v>
      </c>
      <c r="C152" s="26">
        <v>701000</v>
      </c>
      <c r="D152" s="27">
        <f t="shared" si="6"/>
        <v>841200</v>
      </c>
      <c r="E152" s="29" t="str">
        <f t="shared" si="7"/>
        <v>M/F ISDN DONATELLO EXT. - 701.000,00 €</v>
      </c>
      <c r="F152" s="29" t="str">
        <f t="shared" si="8"/>
        <v>M/F ISDN DONATELLO EXT. - 841.200,00 €</v>
      </c>
    </row>
    <row r="153" spans="1:6" ht="14.25" customHeight="1" x14ac:dyDescent="0.2">
      <c r="A153" s="29" t="s">
        <v>388</v>
      </c>
      <c r="C153" s="28"/>
      <c r="D153" s="27">
        <f t="shared" si="6"/>
        <v>0</v>
      </c>
      <c r="E153" s="29" t="str">
        <f t="shared" si="7"/>
        <v>MULTIMEDIA - 0,00 €</v>
      </c>
      <c r="F153" s="29" t="str">
        <f t="shared" si="8"/>
        <v>MULTIMEDIA - 0,00 €</v>
      </c>
    </row>
    <row r="154" spans="1:6" x14ac:dyDescent="0.2">
      <c r="A154" s="29" t="s">
        <v>389</v>
      </c>
      <c r="B154" s="29" t="s">
        <v>390</v>
      </c>
      <c r="C154" s="26">
        <v>90000</v>
      </c>
      <c r="D154" s="27">
        <f t="shared" si="6"/>
        <v>108000</v>
      </c>
      <c r="E154" s="29" t="str">
        <f t="shared" si="7"/>
        <v>SOUND AXP201/U PCI 64 - 90.000,00 €</v>
      </c>
      <c r="F154" s="29" t="str">
        <f t="shared" si="8"/>
        <v>SOUND AXP201/U PCI 64 - 108.000,00 €</v>
      </c>
    </row>
    <row r="155" spans="1:6" x14ac:dyDescent="0.2">
      <c r="A155" s="29" t="s">
        <v>391</v>
      </c>
      <c r="B155" s="29" t="s">
        <v>392</v>
      </c>
      <c r="C155" s="26">
        <v>69000</v>
      </c>
      <c r="D155" s="27">
        <f t="shared" si="6"/>
        <v>82800</v>
      </c>
      <c r="E155" s="29" t="str">
        <f t="shared" si="7"/>
        <v>SOUND BLASTER 16 PnP  O.E.M. - 69.000,00 €</v>
      </c>
      <c r="F155" s="29" t="str">
        <f t="shared" si="8"/>
        <v>SOUND BLASTER 16 PnP  O.E.M. - 82.800,00 €</v>
      </c>
    </row>
    <row r="156" spans="1:6" x14ac:dyDescent="0.2">
      <c r="A156" s="29" t="s">
        <v>393</v>
      </c>
      <c r="B156" s="29" t="s">
        <v>392</v>
      </c>
      <c r="C156" s="26">
        <v>89000</v>
      </c>
      <c r="D156" s="27">
        <f t="shared" si="6"/>
        <v>106800</v>
      </c>
      <c r="E156" s="29" t="str">
        <f t="shared" si="7"/>
        <v>SOUND BLASTER 16 PnP NO IDE - 89.000,00 €</v>
      </c>
      <c r="F156" s="29" t="str">
        <f t="shared" si="8"/>
        <v>SOUND BLASTER 16 PnP NO IDE - 106.800,00 €</v>
      </c>
    </row>
    <row r="157" spans="1:6" x14ac:dyDescent="0.2">
      <c r="A157" s="29" t="s">
        <v>394</v>
      </c>
      <c r="B157" s="29" t="s">
        <v>392</v>
      </c>
      <c r="C157" s="26">
        <v>138000</v>
      </c>
      <c r="D157" s="27">
        <f t="shared" si="6"/>
        <v>165600</v>
      </c>
      <c r="E157" s="29" t="str">
        <f t="shared" si="7"/>
        <v>SOUND BLASTER AWE64 STD OEM - 138.000,00 €</v>
      </c>
      <c r="F157" s="29" t="str">
        <f t="shared" si="8"/>
        <v>SOUND BLASTER AWE64 STD OEM - 165.600,00 €</v>
      </c>
    </row>
    <row r="158" spans="1:6" x14ac:dyDescent="0.2">
      <c r="A158" s="29" t="s">
        <v>395</v>
      </c>
      <c r="B158" s="29" t="s">
        <v>392</v>
      </c>
      <c r="C158" s="26">
        <v>196000</v>
      </c>
      <c r="D158" s="27">
        <f t="shared" si="6"/>
        <v>235200</v>
      </c>
      <c r="E158" s="29" t="str">
        <f t="shared" si="7"/>
        <v>SOUND BLASTER AWE64 STANDARD - 196.000,00 €</v>
      </c>
      <c r="F158" s="29" t="str">
        <f t="shared" si="8"/>
        <v>SOUND BLASTER AWE64 STANDARD - 235.200,00 €</v>
      </c>
    </row>
    <row r="159" spans="1:6" x14ac:dyDescent="0.2">
      <c r="A159" s="29" t="s">
        <v>396</v>
      </c>
      <c r="B159" s="29" t="s">
        <v>392</v>
      </c>
      <c r="C159" s="26">
        <v>329000</v>
      </c>
      <c r="D159" s="27">
        <f t="shared" si="6"/>
        <v>394800</v>
      </c>
      <c r="E159" s="29" t="str">
        <f t="shared" si="7"/>
        <v>SOUND BLASTER AWE64 GOLD PNP  - 329.000,00 €</v>
      </c>
      <c r="F159" s="29" t="str">
        <f t="shared" si="8"/>
        <v>SOUND BLASTER AWE64 GOLD PNP  - 394.800,00 €</v>
      </c>
    </row>
    <row r="160" spans="1:6" x14ac:dyDescent="0.2">
      <c r="A160" s="29" t="s">
        <v>397</v>
      </c>
      <c r="B160" s="29" t="s">
        <v>392</v>
      </c>
      <c r="C160" s="26">
        <v>295000</v>
      </c>
      <c r="D160" s="27">
        <f t="shared" si="6"/>
        <v>354000</v>
      </c>
      <c r="E160" s="29" t="str">
        <f t="shared" si="7"/>
        <v>KIT "DISCOVERY AWE64" 24X PNP - 295.000,00 €</v>
      </c>
      <c r="F160" s="29" t="str">
        <f t="shared" si="8"/>
        <v>KIT "DISCOVERY AWE64" 24X PNP - 354.000,00 €</v>
      </c>
    </row>
    <row r="161" spans="1:6" x14ac:dyDescent="0.2">
      <c r="A161" s="29" t="s">
        <v>398</v>
      </c>
      <c r="B161" s="29" t="s">
        <v>399</v>
      </c>
      <c r="C161" s="26">
        <v>19000</v>
      </c>
      <c r="D161" s="27">
        <f t="shared" si="6"/>
        <v>22800</v>
      </c>
      <c r="E161" s="29" t="str">
        <f t="shared" si="7"/>
        <v>SPEAKERS MLI-699 - 19.000,00 €</v>
      </c>
      <c r="F161" s="29" t="str">
        <f t="shared" si="8"/>
        <v>SPEAKERS MLI-699 - 22.800,00 €</v>
      </c>
    </row>
    <row r="162" spans="1:6" x14ac:dyDescent="0.2">
      <c r="A162" s="29" t="s">
        <v>400</v>
      </c>
      <c r="B162" s="29" t="s">
        <v>401</v>
      </c>
      <c r="C162" s="26">
        <v>26000</v>
      </c>
      <c r="D162" s="27">
        <f t="shared" si="6"/>
        <v>31200</v>
      </c>
      <c r="E162" s="29" t="str">
        <f t="shared" si="7"/>
        <v>SPEAKER 25 W - 26.000,00 €</v>
      </c>
      <c r="F162" s="29" t="str">
        <f t="shared" si="8"/>
        <v>SPEAKER 25 W - 31.200,00 €</v>
      </c>
    </row>
    <row r="163" spans="1:6" x14ac:dyDescent="0.2">
      <c r="A163" s="29" t="s">
        <v>402</v>
      </c>
      <c r="B163" s="29" t="s">
        <v>403</v>
      </c>
      <c r="C163" s="26">
        <v>28000</v>
      </c>
      <c r="D163" s="27">
        <f t="shared" si="6"/>
        <v>33600</v>
      </c>
      <c r="E163" s="29" t="str">
        <f t="shared" si="7"/>
        <v>SPEAKER PROFESSIONAL 70 W - 28.000,00 €</v>
      </c>
      <c r="F163" s="29" t="str">
        <f t="shared" si="8"/>
        <v>SPEAKER PROFESSIONAL 70 W - 33.600,00 €</v>
      </c>
    </row>
    <row r="164" spans="1:6" x14ac:dyDescent="0.2">
      <c r="A164" s="29" t="s">
        <v>404</v>
      </c>
      <c r="B164" s="29" t="s">
        <v>405</v>
      </c>
      <c r="C164" s="26">
        <v>56000</v>
      </c>
      <c r="D164" s="27">
        <f t="shared" si="6"/>
        <v>67200</v>
      </c>
      <c r="E164" s="29" t="str">
        <f t="shared" si="7"/>
        <v>ULTRA SPEAKER 130W - 56.000,00 €</v>
      </c>
      <c r="F164" s="29" t="str">
        <f t="shared" si="8"/>
        <v>ULTRA SPEAKER 130W - 67.200,00 €</v>
      </c>
    </row>
    <row r="165" spans="1:6" x14ac:dyDescent="0.2">
      <c r="A165" s="29" t="s">
        <v>406</v>
      </c>
      <c r="C165" s="28"/>
      <c r="D165" s="27">
        <f t="shared" si="6"/>
        <v>0</v>
      </c>
      <c r="E165" s="29" t="str">
        <f t="shared" si="7"/>
        <v>MICROPROCESSORI - 0,00 €</v>
      </c>
      <c r="F165" s="29" t="str">
        <f t="shared" si="8"/>
        <v>MICROPROCESSORI - 0,00 €</v>
      </c>
    </row>
    <row r="166" spans="1:6" x14ac:dyDescent="0.2">
      <c r="A166" s="29" t="s">
        <v>407</v>
      </c>
      <c r="C166" s="26">
        <v>216000</v>
      </c>
      <c r="D166" s="27">
        <f t="shared" si="6"/>
        <v>259200</v>
      </c>
      <c r="E166" s="29" t="str">
        <f t="shared" si="7"/>
        <v>PENTIUM 166 INTEL MMX - 216.000,00 €</v>
      </c>
      <c r="F166" s="29" t="str">
        <f t="shared" si="8"/>
        <v>PENTIUM 166 INTEL MMX - 259.200,00 €</v>
      </c>
    </row>
    <row r="167" spans="1:6" x14ac:dyDescent="0.2">
      <c r="A167" s="29" t="s">
        <v>408</v>
      </c>
      <c r="C167" s="26">
        <v>250000</v>
      </c>
      <c r="D167" s="27">
        <f t="shared" si="6"/>
        <v>300000</v>
      </c>
      <c r="E167" s="29" t="str">
        <f t="shared" si="7"/>
        <v>PENTIUM 200 INTEL MMX - 250.000,00 €</v>
      </c>
      <c r="F167" s="29" t="str">
        <f t="shared" si="8"/>
        <v>PENTIUM 200 INTEL MMX - 300.000,00 €</v>
      </c>
    </row>
    <row r="168" spans="1:6" x14ac:dyDescent="0.2">
      <c r="A168" s="29" t="s">
        <v>409</v>
      </c>
      <c r="C168" s="26">
        <v>382000</v>
      </c>
      <c r="D168" s="27">
        <f t="shared" si="6"/>
        <v>458400</v>
      </c>
      <c r="E168" s="29" t="str">
        <f t="shared" si="7"/>
        <v>PENTIUM 233 INTEL MMX - 382.000,00 €</v>
      </c>
      <c r="F168" s="29" t="str">
        <f t="shared" si="8"/>
        <v>PENTIUM 233 INTEL MMX - 458.400,00 €</v>
      </c>
    </row>
    <row r="169" spans="1:6" x14ac:dyDescent="0.2">
      <c r="A169" s="29" t="s">
        <v>410</v>
      </c>
      <c r="C169" s="26">
        <v>524000</v>
      </c>
      <c r="D169" s="27">
        <f t="shared" si="6"/>
        <v>628800</v>
      </c>
      <c r="E169" s="29" t="str">
        <f t="shared" si="7"/>
        <v>PENTIUM II 233 INTEL 512k - 524.000,00 €</v>
      </c>
      <c r="F169" s="29" t="str">
        <f t="shared" si="8"/>
        <v>PENTIUM II 233 INTEL 512k - 628.800,00 €</v>
      </c>
    </row>
    <row r="170" spans="1:6" x14ac:dyDescent="0.2">
      <c r="A170" s="29" t="s">
        <v>411</v>
      </c>
      <c r="C170" s="26">
        <v>757000</v>
      </c>
      <c r="D170" s="27">
        <f t="shared" si="6"/>
        <v>908400</v>
      </c>
      <c r="E170" s="29" t="str">
        <f t="shared" si="7"/>
        <v>PENTIUM II 266 INTEL 512k - 757.000,00 €</v>
      </c>
      <c r="F170" s="29" t="str">
        <f t="shared" si="8"/>
        <v>PENTIUM II 266 INTEL 512k - 908.400,00 €</v>
      </c>
    </row>
    <row r="171" spans="1:6" x14ac:dyDescent="0.2">
      <c r="A171" s="29" t="s">
        <v>412</v>
      </c>
      <c r="C171" s="26">
        <v>1045000</v>
      </c>
      <c r="D171" s="27">
        <f t="shared" si="6"/>
        <v>1254000</v>
      </c>
      <c r="E171" s="29" t="str">
        <f t="shared" si="7"/>
        <v>PENTIUM II 300 INTEL 512K - 1.045.000,00 €</v>
      </c>
      <c r="F171" s="29" t="str">
        <f t="shared" si="8"/>
        <v>PENTIUM II 300 INTEL 512K - 1.254.000,00 €</v>
      </c>
    </row>
    <row r="172" spans="1:6" x14ac:dyDescent="0.2">
      <c r="A172" s="29" t="s">
        <v>413</v>
      </c>
      <c r="C172" s="26">
        <v>1568000</v>
      </c>
      <c r="D172" s="27">
        <f t="shared" si="6"/>
        <v>1881600</v>
      </c>
      <c r="E172" s="29" t="str">
        <f t="shared" si="7"/>
        <v>PENTIUM II 333 INTEL 512K - 1.568.000,00 €</v>
      </c>
      <c r="F172" s="29" t="str">
        <f t="shared" si="8"/>
        <v>PENTIUM II 333 INTEL 512K - 1.881.600,00 €</v>
      </c>
    </row>
    <row r="173" spans="1:6" x14ac:dyDescent="0.2">
      <c r="A173" s="29" t="s">
        <v>414</v>
      </c>
      <c r="C173" s="26">
        <v>117000</v>
      </c>
      <c r="D173" s="27">
        <f t="shared" si="6"/>
        <v>140400</v>
      </c>
      <c r="E173" s="29" t="str">
        <f t="shared" si="7"/>
        <v>SGS P 166+ - 117.000,00 €</v>
      </c>
      <c r="F173" s="29" t="str">
        <f t="shared" si="8"/>
        <v>SGS P 166+ - 140.400,00 €</v>
      </c>
    </row>
    <row r="174" spans="1:6" x14ac:dyDescent="0.2">
      <c r="A174" s="29" t="s">
        <v>415</v>
      </c>
      <c r="C174" s="26">
        <v>158000</v>
      </c>
      <c r="D174" s="27">
        <f t="shared" si="6"/>
        <v>189600</v>
      </c>
      <c r="E174" s="29" t="str">
        <f t="shared" si="7"/>
        <v>IBM 200 MX - 158.000,00 €</v>
      </c>
      <c r="F174" s="29" t="str">
        <f t="shared" si="8"/>
        <v>IBM 200 MX - 189.600,00 €</v>
      </c>
    </row>
    <row r="175" spans="1:6" x14ac:dyDescent="0.2">
      <c r="A175" s="29" t="s">
        <v>416</v>
      </c>
      <c r="C175" s="26">
        <v>260000</v>
      </c>
      <c r="D175" s="27">
        <f t="shared" si="6"/>
        <v>312000</v>
      </c>
      <c r="E175" s="29" t="str">
        <f t="shared" si="7"/>
        <v>IBM 233 MX - 260.000,00 €</v>
      </c>
      <c r="F175" s="29" t="str">
        <f t="shared" si="8"/>
        <v>IBM 233 MX - 312.000,00 €</v>
      </c>
    </row>
    <row r="176" spans="1:6" x14ac:dyDescent="0.2">
      <c r="A176" s="29" t="s">
        <v>417</v>
      </c>
      <c r="C176" s="26">
        <v>193000</v>
      </c>
      <c r="D176" s="27">
        <f t="shared" si="6"/>
        <v>231600</v>
      </c>
      <c r="E176" s="29" t="str">
        <f t="shared" si="7"/>
        <v>AMD K6-166 - 193.000,00 €</v>
      </c>
      <c r="F176" s="29" t="str">
        <f t="shared" si="8"/>
        <v>AMD K6-166 - 231.600,00 €</v>
      </c>
    </row>
    <row r="177" spans="1:6" x14ac:dyDescent="0.2">
      <c r="A177" s="29" t="s">
        <v>418</v>
      </c>
      <c r="C177" s="26">
        <v>270000</v>
      </c>
      <c r="D177" s="27">
        <f t="shared" si="6"/>
        <v>324000</v>
      </c>
      <c r="E177" s="29" t="str">
        <f t="shared" si="7"/>
        <v>AMD K6-200 - 270.000,00 €</v>
      </c>
      <c r="F177" s="29" t="str">
        <f t="shared" si="8"/>
        <v>AMD K6-200 - 324.000,00 €</v>
      </c>
    </row>
    <row r="178" spans="1:6" x14ac:dyDescent="0.2">
      <c r="A178" s="29" t="s">
        <v>419</v>
      </c>
      <c r="C178" s="26">
        <v>314000</v>
      </c>
      <c r="D178" s="27">
        <f t="shared" si="6"/>
        <v>376800</v>
      </c>
      <c r="E178" s="29" t="str">
        <f t="shared" si="7"/>
        <v>AMD K6-233 - 314.000,00 €</v>
      </c>
      <c r="F178" s="29" t="str">
        <f t="shared" si="8"/>
        <v>AMD K6-233 - 376.800,00 €</v>
      </c>
    </row>
    <row r="179" spans="1:6" x14ac:dyDescent="0.2">
      <c r="A179" s="29" t="s">
        <v>420</v>
      </c>
      <c r="C179" s="26">
        <v>894000</v>
      </c>
      <c r="D179" s="27">
        <f t="shared" si="6"/>
        <v>1072800</v>
      </c>
      <c r="E179" s="29" t="str">
        <f t="shared" si="7"/>
        <v>PENTIUM PRO 180 MZH - 894.000,00 €</v>
      </c>
      <c r="F179" s="29" t="str">
        <f t="shared" si="8"/>
        <v>PENTIUM PRO 180 MZH - 1.072.800,00 €</v>
      </c>
    </row>
    <row r="180" spans="1:6" x14ac:dyDescent="0.2">
      <c r="A180" s="29" t="s">
        <v>421</v>
      </c>
      <c r="C180" s="26">
        <v>1040000</v>
      </c>
      <c r="D180" s="27">
        <f t="shared" si="6"/>
        <v>1248000</v>
      </c>
      <c r="E180" s="29" t="str">
        <f t="shared" si="7"/>
        <v>PENTIUM PRO 200 MZH - 1.040.000,00 €</v>
      </c>
      <c r="F180" s="29" t="str">
        <f t="shared" si="8"/>
        <v>PENTIUM PRO 200 MZH - 1.248.000,00 €</v>
      </c>
    </row>
    <row r="181" spans="1:6" x14ac:dyDescent="0.2">
      <c r="A181" s="29" t="s">
        <v>422</v>
      </c>
      <c r="C181" s="26">
        <v>8000</v>
      </c>
      <c r="D181" s="27">
        <f t="shared" si="6"/>
        <v>9600</v>
      </c>
      <c r="E181" s="29" t="str">
        <f t="shared" si="7"/>
        <v>VENTOLINA PENTIUM 75-166 - 8.000,00 €</v>
      </c>
      <c r="F181" s="29" t="str">
        <f t="shared" si="8"/>
        <v>VENTOLINA PENTIUM 75-166 - 9.600,00 €</v>
      </c>
    </row>
    <row r="182" spans="1:6" x14ac:dyDescent="0.2">
      <c r="A182" s="29" t="s">
        <v>423</v>
      </c>
      <c r="C182" s="26">
        <v>10000</v>
      </c>
      <c r="D182" s="27">
        <f t="shared" si="6"/>
        <v>12000</v>
      </c>
      <c r="E182" s="29" t="str">
        <f t="shared" si="7"/>
        <v>VENTOLINA PENTIUM 200 - 10.000,00 €</v>
      </c>
      <c r="F182" s="29" t="str">
        <f t="shared" si="8"/>
        <v>VENTOLINA PENTIUM 200 - 12.000,00 €</v>
      </c>
    </row>
    <row r="183" spans="1:6" x14ac:dyDescent="0.2">
      <c r="A183" s="29" t="s">
        <v>424</v>
      </c>
      <c r="C183" s="26">
        <v>24000</v>
      </c>
      <c r="D183" s="27">
        <f t="shared" si="6"/>
        <v>28800</v>
      </c>
      <c r="E183" s="29" t="str">
        <f t="shared" si="7"/>
        <v>VENTOLA PER PENTIUM PRO - 24.000,00 €</v>
      </c>
      <c r="F183" s="29" t="str">
        <f t="shared" si="8"/>
        <v>VENTOLA PER PENTIUM PRO - 28.800,00 €</v>
      </c>
    </row>
    <row r="184" spans="1:6" x14ac:dyDescent="0.2">
      <c r="A184" s="29" t="s">
        <v>425</v>
      </c>
      <c r="B184" s="29" t="s">
        <v>278</v>
      </c>
      <c r="C184" s="26">
        <v>11000</v>
      </c>
      <c r="D184" s="27">
        <f t="shared" si="6"/>
        <v>13200</v>
      </c>
      <c r="E184" s="29" t="str">
        <f t="shared" si="7"/>
        <v>VENTOLINA PER IBM/CYRIX 686 - 11.000,00 €</v>
      </c>
      <c r="F184" s="29" t="str">
        <f t="shared" si="8"/>
        <v>VENTOLINA PER IBM/CYRIX 686 - 13.200,00 €</v>
      </c>
    </row>
    <row r="185" spans="1:6" x14ac:dyDescent="0.2">
      <c r="A185" s="29" t="s">
        <v>426</v>
      </c>
      <c r="B185" s="29" t="s">
        <v>278</v>
      </c>
      <c r="C185" s="26">
        <v>10000</v>
      </c>
      <c r="D185" s="27">
        <f t="shared" si="6"/>
        <v>12000</v>
      </c>
      <c r="E185" s="29" t="str">
        <f t="shared" si="7"/>
        <v>VENTOLA 3 PIN per TX97 - 10.000,00 €</v>
      </c>
      <c r="F185" s="29" t="str">
        <f t="shared" si="8"/>
        <v>VENTOLA 3 PIN per TX97 - 12.000,00 €</v>
      </c>
    </row>
    <row r="186" spans="1:6" x14ac:dyDescent="0.2">
      <c r="A186" s="29" t="s">
        <v>427</v>
      </c>
      <c r="B186" s="29" t="s">
        <v>278</v>
      </c>
      <c r="C186" s="26">
        <v>26000</v>
      </c>
      <c r="D186" s="27">
        <f t="shared" si="6"/>
        <v>31200</v>
      </c>
      <c r="E186" s="29" t="str">
        <f t="shared" si="7"/>
        <v>VENTOLA PENTIUM II - 26.000,00 €</v>
      </c>
      <c r="F186" s="29" t="str">
        <f t="shared" si="8"/>
        <v>VENTOLA PENTIUM II - 31.200,00 €</v>
      </c>
    </row>
    <row r="187" spans="1:6" x14ac:dyDescent="0.2">
      <c r="A187" s="29" t="s">
        <v>428</v>
      </c>
      <c r="C187" s="28"/>
      <c r="D187" s="27">
        <f t="shared" si="6"/>
        <v>0</v>
      </c>
      <c r="E187" s="29" t="str">
        <f t="shared" si="7"/>
        <v>TASTIERE - 0,00 €</v>
      </c>
      <c r="F187" s="29" t="str">
        <f t="shared" si="8"/>
        <v>TASTIERE - 0,00 €</v>
      </c>
    </row>
    <row r="188" spans="1:6" x14ac:dyDescent="0.2">
      <c r="A188" s="29" t="s">
        <v>429</v>
      </c>
      <c r="B188" s="29" t="s">
        <v>430</v>
      </c>
      <c r="C188" s="26">
        <v>22000</v>
      </c>
      <c r="D188" s="27">
        <f t="shared" si="6"/>
        <v>26400</v>
      </c>
      <c r="E188" s="29" t="str">
        <f t="shared" si="7"/>
        <v>TAST. ITA 105 TASTI WIN 95 - 22.000,00 €</v>
      </c>
      <c r="F188" s="29" t="str">
        <f t="shared" si="8"/>
        <v>TAST. ITA 105 TASTI WIN 95 - 26.400,00 €</v>
      </c>
    </row>
    <row r="189" spans="1:6" x14ac:dyDescent="0.2">
      <c r="A189" s="29" t="s">
        <v>431</v>
      </c>
      <c r="B189" s="29" t="s">
        <v>432</v>
      </c>
      <c r="C189" s="26">
        <v>63000</v>
      </c>
      <c r="D189" s="27">
        <f t="shared" si="6"/>
        <v>75600</v>
      </c>
      <c r="E189" s="29" t="str">
        <f t="shared" si="7"/>
        <v>TAST. ITA   79t - 63.000,00 €</v>
      </c>
      <c r="F189" s="29" t="str">
        <f t="shared" si="8"/>
        <v>TAST. ITA   79t - 75.600,00 €</v>
      </c>
    </row>
    <row r="190" spans="1:6" x14ac:dyDescent="0.2">
      <c r="A190" s="29" t="s">
        <v>433</v>
      </c>
      <c r="B190" s="29" t="s">
        <v>432</v>
      </c>
      <c r="C190" s="26">
        <v>63000</v>
      </c>
      <c r="D190" s="27">
        <f t="shared" si="6"/>
        <v>75600</v>
      </c>
      <c r="E190" s="29" t="str">
        <f t="shared" si="7"/>
        <v>TAST. USA 79t - 63.000,00 €</v>
      </c>
      <c r="F190" s="29" t="str">
        <f t="shared" si="8"/>
        <v>TAST. USA 79t - 75.600,00 €</v>
      </c>
    </row>
    <row r="191" spans="1:6" x14ac:dyDescent="0.2">
      <c r="A191" s="29" t="s">
        <v>434</v>
      </c>
      <c r="B191" s="29" t="s">
        <v>432</v>
      </c>
      <c r="C191" s="26">
        <v>26000</v>
      </c>
      <c r="D191" s="27">
        <f t="shared" si="6"/>
        <v>31200</v>
      </c>
      <c r="E191" s="29" t="str">
        <f t="shared" si="7"/>
        <v>TAST. USA 105 TASTI WIN95 - 26.000,00 €</v>
      </c>
      <c r="F191" s="29" t="str">
        <f t="shared" si="8"/>
        <v>TAST. USA 105 TASTI WIN95 - 31.200,00 €</v>
      </c>
    </row>
    <row r="192" spans="1:6" x14ac:dyDescent="0.2">
      <c r="A192" s="29" t="s">
        <v>435</v>
      </c>
      <c r="B192" s="29" t="s">
        <v>436</v>
      </c>
      <c r="C192" s="26">
        <v>25000</v>
      </c>
      <c r="D192" s="27">
        <f t="shared" si="6"/>
        <v>30000</v>
      </c>
      <c r="E192" s="29" t="str">
        <f t="shared" si="7"/>
        <v>TAST. ITA  105 TASTI NMB, WIN95 - 25.000,00 €</v>
      </c>
      <c r="F192" s="29" t="str">
        <f t="shared" si="8"/>
        <v>TAST. ITA  105 TASTI NMB, WIN95 - 30.000,00 €</v>
      </c>
    </row>
    <row r="193" spans="1:6" x14ac:dyDescent="0.2">
      <c r="A193" s="29" t="s">
        <v>437</v>
      </c>
      <c r="B193" s="29" t="s">
        <v>436</v>
      </c>
      <c r="C193" s="26">
        <v>25000</v>
      </c>
      <c r="D193" s="27">
        <f t="shared" si="6"/>
        <v>30000</v>
      </c>
      <c r="E193" s="29" t="str">
        <f t="shared" si="7"/>
        <v>TAST. ITA  105 TASTI NMB, PS/2 WIN95 - 25.000,00 €</v>
      </c>
      <c r="F193" s="29" t="str">
        <f t="shared" si="8"/>
        <v>TAST. ITA  105 TASTI NMB, PS/2 WIN95 - 30.000,00 €</v>
      </c>
    </row>
    <row r="194" spans="1:6" x14ac:dyDescent="0.2">
      <c r="A194" s="29" t="s">
        <v>438</v>
      </c>
      <c r="B194" s="29" t="s">
        <v>436</v>
      </c>
      <c r="C194" s="26">
        <v>46000</v>
      </c>
      <c r="D194" s="27">
        <f t="shared" si="6"/>
        <v>55200</v>
      </c>
      <c r="E194" s="29" t="str">
        <f t="shared" si="7"/>
        <v>TAST. ITA 105 TASTI "CYPRESS"  WIN95 - 46.000,00 €</v>
      </c>
      <c r="F194" s="29" t="str">
        <f t="shared" si="8"/>
        <v>TAST. ITA 105 TASTI "CYPRESS"  WIN95 - 55.200,00 €</v>
      </c>
    </row>
    <row r="195" spans="1:6" x14ac:dyDescent="0.2">
      <c r="A195" s="29" t="s">
        <v>439</v>
      </c>
      <c r="C195" s="28"/>
      <c r="D195" s="27">
        <f t="shared" si="6"/>
        <v>0</v>
      </c>
      <c r="E195" s="29" t="str">
        <f t="shared" si="7"/>
        <v>SCANNER E ACCESSORI - 0,00 €</v>
      </c>
      <c r="F195" s="29" t="str">
        <f t="shared" si="8"/>
        <v>SCANNER E ACCESSORI - 0,00 €</v>
      </c>
    </row>
    <row r="196" spans="1:6" x14ac:dyDescent="0.2">
      <c r="A196" s="29" t="s">
        <v>440</v>
      </c>
      <c r="B196" s="29" t="s">
        <v>441</v>
      </c>
      <c r="C196" s="26">
        <v>37000</v>
      </c>
      <c r="D196" s="27">
        <f t="shared" si="6"/>
        <v>44400</v>
      </c>
      <c r="E196" s="29" t="str">
        <f t="shared" si="7"/>
        <v>MOUSE  PILOT SERIALE - 37.000,00 €</v>
      </c>
      <c r="F196" s="29" t="str">
        <f t="shared" si="8"/>
        <v>MOUSE  PILOT SERIALE - 44.400,00 €</v>
      </c>
    </row>
    <row r="197" spans="1:6" x14ac:dyDescent="0.2">
      <c r="A197" s="29" t="s">
        <v>442</v>
      </c>
      <c r="B197" s="29" t="s">
        <v>441</v>
      </c>
      <c r="C197" s="26">
        <v>37000</v>
      </c>
      <c r="D197" s="27">
        <f t="shared" si="6"/>
        <v>44400</v>
      </c>
      <c r="E197" s="29" t="str">
        <f t="shared" si="7"/>
        <v>MOUSE  PILOT P/S2 - 37.000,00 €</v>
      </c>
      <c r="F197" s="29" t="str">
        <f t="shared" si="8"/>
        <v>MOUSE  PILOT P/S2 - 44.400,00 €</v>
      </c>
    </row>
    <row r="198" spans="1:6" x14ac:dyDescent="0.2">
      <c r="A198" s="29" t="s">
        <v>443</v>
      </c>
      <c r="B198" s="29" t="s">
        <v>444</v>
      </c>
      <c r="C198" s="26">
        <v>11000</v>
      </c>
      <c r="D198" s="27">
        <f t="shared" ref="D198:D261" si="9">C198+C198*$H$4</f>
        <v>13200</v>
      </c>
      <c r="E198" s="29" t="str">
        <f t="shared" ref="E198:E261" si="10">_xlfn.CONCAT(A198," - ",DOLLAR(C198))</f>
        <v>MOUSE SERIALE 3 TASTI - 11.000,00 €</v>
      </c>
      <c r="F198" s="29" t="str">
        <f t="shared" ref="F198:F261" si="11">_xlfn.CONCAT(A198," - ",DOLLAR(D198))</f>
        <v>MOUSE SERIALE 3 TASTI - 13.200,00 €</v>
      </c>
    </row>
    <row r="199" spans="1:6" x14ac:dyDescent="0.2">
      <c r="A199" s="29" t="s">
        <v>445</v>
      </c>
      <c r="B199" s="29" t="s">
        <v>444</v>
      </c>
      <c r="C199" s="26">
        <v>46000</v>
      </c>
      <c r="D199" s="27">
        <f t="shared" si="9"/>
        <v>55200</v>
      </c>
      <c r="E199" s="29" t="str">
        <f t="shared" si="10"/>
        <v>MOUSE TRACKBALL  - 46.000,00 €</v>
      </c>
      <c r="F199" s="29" t="str">
        <f t="shared" si="11"/>
        <v>MOUSE TRACKBALL  - 55.200,00 €</v>
      </c>
    </row>
    <row r="200" spans="1:6" x14ac:dyDescent="0.2">
      <c r="A200" s="29" t="s">
        <v>446</v>
      </c>
      <c r="B200" s="29" t="s">
        <v>444</v>
      </c>
      <c r="C200" s="26">
        <v>19000</v>
      </c>
      <c r="D200" s="27">
        <f t="shared" si="9"/>
        <v>22800</v>
      </c>
      <c r="E200" s="29" t="str">
        <f t="shared" si="10"/>
        <v>MOUSE "RAINBOW" SERIALE - 19.000,00 €</v>
      </c>
      <c r="F200" s="29" t="str">
        <f t="shared" si="11"/>
        <v>MOUSE "RAINBOW" SERIALE - 22.800,00 €</v>
      </c>
    </row>
    <row r="201" spans="1:6" x14ac:dyDescent="0.2">
      <c r="A201" s="29" t="s">
        <v>447</v>
      </c>
      <c r="B201" s="29" t="s">
        <v>444</v>
      </c>
      <c r="C201" s="26">
        <v>13000</v>
      </c>
      <c r="D201" s="27">
        <f t="shared" si="9"/>
        <v>15600</v>
      </c>
      <c r="E201" s="29" t="str">
        <f t="shared" si="10"/>
        <v>MOUSE  ECHO PS/2 - 13.000,00 €</v>
      </c>
      <c r="F201" s="29" t="str">
        <f t="shared" si="11"/>
        <v>MOUSE  ECHO PS/2 - 15.600,00 €</v>
      </c>
    </row>
    <row r="202" spans="1:6" x14ac:dyDescent="0.2">
      <c r="A202" s="29" t="s">
        <v>448</v>
      </c>
      <c r="B202" s="29" t="s">
        <v>444</v>
      </c>
      <c r="C202" s="26">
        <v>26000</v>
      </c>
      <c r="D202" s="27">
        <f t="shared" si="9"/>
        <v>31200</v>
      </c>
      <c r="E202" s="29" t="str">
        <f t="shared" si="10"/>
        <v>VENUS MOUSE SERIALE - 26.000,00 €</v>
      </c>
      <c r="F202" s="29" t="str">
        <f t="shared" si="11"/>
        <v>VENUS MOUSE SERIALE - 31.200,00 €</v>
      </c>
    </row>
    <row r="203" spans="1:6" x14ac:dyDescent="0.2">
      <c r="A203" s="29" t="s">
        <v>449</v>
      </c>
      <c r="B203" s="29" t="s">
        <v>444</v>
      </c>
      <c r="C203" s="26">
        <v>26000</v>
      </c>
      <c r="D203" s="27">
        <f t="shared" si="9"/>
        <v>31200</v>
      </c>
      <c r="E203" s="29" t="str">
        <f t="shared" si="10"/>
        <v>VENUS MOUSE PS/2 - 26.000,00 €</v>
      </c>
      <c r="F203" s="29" t="str">
        <f t="shared" si="11"/>
        <v>VENUS MOUSE PS/2 - 31.200,00 €</v>
      </c>
    </row>
    <row r="204" spans="1:6" x14ac:dyDescent="0.2">
      <c r="A204" s="29" t="s">
        <v>450</v>
      </c>
      <c r="B204" s="29" t="s">
        <v>444</v>
      </c>
      <c r="C204" s="26">
        <v>20000</v>
      </c>
      <c r="D204" s="27">
        <f t="shared" si="9"/>
        <v>24000</v>
      </c>
      <c r="E204" s="29" t="str">
        <f t="shared" si="10"/>
        <v>JOYSTICK DIGITALE - 20.000,00 €</v>
      </c>
      <c r="F204" s="29" t="str">
        <f t="shared" si="11"/>
        <v>JOYSTICK DIGITALE - 24.000,00 €</v>
      </c>
    </row>
    <row r="205" spans="1:6" x14ac:dyDescent="0.2">
      <c r="A205" s="29" t="s">
        <v>451</v>
      </c>
      <c r="B205" s="29" t="s">
        <v>444</v>
      </c>
      <c r="C205" s="26">
        <v>49000</v>
      </c>
      <c r="D205" s="27">
        <f t="shared" si="9"/>
        <v>58800</v>
      </c>
      <c r="E205" s="29" t="str">
        <f t="shared" si="10"/>
        <v>JOYSTICK ULTRASTRIKER - 49.000,00 €</v>
      </c>
      <c r="F205" s="29" t="str">
        <f t="shared" si="11"/>
        <v>JOYSTICK ULTRASTRIKER - 58.800,00 €</v>
      </c>
    </row>
    <row r="206" spans="1:6" x14ac:dyDescent="0.2">
      <c r="A206" s="29" t="s">
        <v>452</v>
      </c>
      <c r="B206" s="29" t="s">
        <v>444</v>
      </c>
      <c r="C206" s="26">
        <v>33000</v>
      </c>
      <c r="D206" s="27">
        <f t="shared" si="9"/>
        <v>39600</v>
      </c>
      <c r="E206" s="29" t="str">
        <f t="shared" si="10"/>
        <v>NAVIGATOR MOUSE - 33.000,00 €</v>
      </c>
      <c r="F206" s="29" t="str">
        <f t="shared" si="11"/>
        <v>NAVIGATOR MOUSE - 39.600,00 €</v>
      </c>
    </row>
    <row r="207" spans="1:6" x14ac:dyDescent="0.2">
      <c r="A207" s="29" t="s">
        <v>453</v>
      </c>
      <c r="B207" s="29" t="s">
        <v>444</v>
      </c>
      <c r="C207" s="26">
        <v>68000</v>
      </c>
      <c r="D207" s="27">
        <f t="shared" si="9"/>
        <v>81600</v>
      </c>
      <c r="E207" s="29" t="str">
        <f t="shared" si="10"/>
        <v>JOYSTICK EXCALIBUR - 68.000,00 €</v>
      </c>
      <c r="F207" s="29" t="str">
        <f t="shared" si="11"/>
        <v>JOYSTICK EXCALIBUR - 81.600,00 €</v>
      </c>
    </row>
    <row r="208" spans="1:6" x14ac:dyDescent="0.2">
      <c r="A208" s="29" t="s">
        <v>454</v>
      </c>
      <c r="B208" s="29" t="s">
        <v>444</v>
      </c>
      <c r="C208" s="26">
        <v>33000</v>
      </c>
      <c r="D208" s="27">
        <f t="shared" si="9"/>
        <v>39600</v>
      </c>
      <c r="E208" s="29" t="str">
        <f t="shared" si="10"/>
        <v>GAMEPAD CONQUEROR - 33.000,00 €</v>
      </c>
      <c r="F208" s="29" t="str">
        <f t="shared" si="11"/>
        <v>GAMEPAD CONQUEROR - 39.600,00 €</v>
      </c>
    </row>
    <row r="209" spans="1:6" x14ac:dyDescent="0.2">
      <c r="A209" s="29" t="s">
        <v>455</v>
      </c>
      <c r="B209" s="29" t="s">
        <v>444</v>
      </c>
      <c r="C209" s="26">
        <v>147000</v>
      </c>
      <c r="D209" s="27">
        <f t="shared" si="9"/>
        <v>176400</v>
      </c>
      <c r="E209" s="29" t="str">
        <f t="shared" si="10"/>
        <v>COLOR HAND SCANNER - 147.000,00 €</v>
      </c>
      <c r="F209" s="29" t="str">
        <f t="shared" si="11"/>
        <v>COLOR HAND SCANNER - 176.400,00 €</v>
      </c>
    </row>
    <row r="210" spans="1:6" x14ac:dyDescent="0.2">
      <c r="A210" s="29" t="s">
        <v>456</v>
      </c>
      <c r="B210" s="29" t="s">
        <v>444</v>
      </c>
      <c r="C210" s="26">
        <v>151000</v>
      </c>
      <c r="D210" s="27">
        <f t="shared" si="9"/>
        <v>181200</v>
      </c>
      <c r="E210" s="29" t="str">
        <f t="shared" si="10"/>
        <v>SCANNER COLORADO 4800 SW + OCR  - 151.000,00 €</v>
      </c>
      <c r="F210" s="29" t="str">
        <f t="shared" si="11"/>
        <v>SCANNER COLORADO 4800 SW + OCR  - 181.200,00 €</v>
      </c>
    </row>
    <row r="211" spans="1:6" x14ac:dyDescent="0.2">
      <c r="A211" s="29" t="s">
        <v>457</v>
      </c>
      <c r="B211" s="29" t="s">
        <v>444</v>
      </c>
      <c r="C211" s="26">
        <v>197000</v>
      </c>
      <c r="D211" s="27">
        <f t="shared" si="9"/>
        <v>236400</v>
      </c>
      <c r="E211" s="29" t="str">
        <f t="shared" si="10"/>
        <v>SCANNER COLORADO D600 SW + OCR  - 197.000,00 €</v>
      </c>
      <c r="F211" s="29" t="str">
        <f t="shared" si="11"/>
        <v>SCANNER COLORADO D600 SW + OCR  - 236.400,00 €</v>
      </c>
    </row>
    <row r="212" spans="1:6" x14ac:dyDescent="0.2">
      <c r="A212" s="29" t="s">
        <v>458</v>
      </c>
      <c r="B212" s="29" t="s">
        <v>444</v>
      </c>
      <c r="C212" s="26">
        <v>310000</v>
      </c>
      <c r="D212" s="27">
        <f t="shared" si="9"/>
        <v>372000</v>
      </c>
      <c r="E212" s="29" t="str">
        <f t="shared" si="10"/>
        <v>SCANNER  DIRECT 9600 SW + OCR - 310.000,00 €</v>
      </c>
      <c r="F212" s="29" t="str">
        <f t="shared" si="11"/>
        <v>SCANNER  DIRECT 9600 SW + OCR - 372.000,00 €</v>
      </c>
    </row>
    <row r="213" spans="1:6" x14ac:dyDescent="0.2">
      <c r="A213" s="29" t="s">
        <v>459</v>
      </c>
      <c r="B213" s="29" t="s">
        <v>444</v>
      </c>
      <c r="C213" s="26">
        <v>271000</v>
      </c>
      <c r="D213" s="27">
        <f t="shared" si="9"/>
        <v>325200</v>
      </c>
      <c r="E213" s="29" t="str">
        <f t="shared" si="10"/>
        <v>SCANNER  JEWEL 4800 SCSI - 271.000,00 €</v>
      </c>
      <c r="F213" s="29" t="str">
        <f t="shared" si="11"/>
        <v>SCANNER  JEWEL 4800 SCSI - 325.200,00 €</v>
      </c>
    </row>
    <row r="214" spans="1:6" x14ac:dyDescent="0.2">
      <c r="A214" s="29" t="s">
        <v>460</v>
      </c>
      <c r="B214" s="29" t="s">
        <v>444</v>
      </c>
      <c r="C214" s="26">
        <v>458000</v>
      </c>
      <c r="D214" s="27">
        <f t="shared" si="9"/>
        <v>549600</v>
      </c>
      <c r="E214" s="29" t="str">
        <f t="shared" si="10"/>
        <v>SCANNER PROFI  9600 SCSI - 458.000,00 €</v>
      </c>
      <c r="F214" s="29" t="str">
        <f t="shared" si="11"/>
        <v>SCANNER PROFI  9600 SCSI - 549.600,00 €</v>
      </c>
    </row>
    <row r="215" spans="1:6" x14ac:dyDescent="0.2">
      <c r="A215" s="29" t="s">
        <v>461</v>
      </c>
      <c r="B215" s="29" t="s">
        <v>444</v>
      </c>
      <c r="C215" s="26">
        <v>412000</v>
      </c>
      <c r="D215" s="27">
        <f t="shared" si="9"/>
        <v>494400</v>
      </c>
      <c r="E215" s="29" t="str">
        <f t="shared" si="10"/>
        <v>SCANNER PHODOX U. S. 300 - 412.000,00 €</v>
      </c>
      <c r="F215" s="29" t="str">
        <f t="shared" si="11"/>
        <v>SCANNER PHODOX U. S. 300 - 494.400,00 €</v>
      </c>
    </row>
    <row r="216" spans="1:6" x14ac:dyDescent="0.2">
      <c r="A216" s="29" t="s">
        <v>462</v>
      </c>
      <c r="B216" s="29" t="s">
        <v>463</v>
      </c>
      <c r="C216" s="26">
        <v>807000</v>
      </c>
      <c r="D216" s="27">
        <f t="shared" si="9"/>
        <v>968400</v>
      </c>
      <c r="E216" s="29" t="str">
        <f t="shared" si="10"/>
        <v>FILMSCAN-200PC - 807.000,00 €</v>
      </c>
      <c r="F216" s="29" t="str">
        <f t="shared" si="11"/>
        <v>FILMSCAN-200PC - 968.400,00 €</v>
      </c>
    </row>
    <row r="217" spans="1:6" x14ac:dyDescent="0.2">
      <c r="A217" s="29" t="s">
        <v>464</v>
      </c>
      <c r="C217" s="26">
        <v>4000</v>
      </c>
      <c r="D217" s="27">
        <f t="shared" si="9"/>
        <v>4800</v>
      </c>
      <c r="E217" s="29" t="str">
        <f t="shared" si="10"/>
        <v>TAPPETINO PER MOUSE - 4.000,00 €</v>
      </c>
      <c r="F217" s="29" t="str">
        <f t="shared" si="11"/>
        <v>TAPPETINO PER MOUSE - 4.800,00 €</v>
      </c>
    </row>
    <row r="218" spans="1:6" x14ac:dyDescent="0.2">
      <c r="A218" s="29" t="s">
        <v>465</v>
      </c>
      <c r="C218" s="26">
        <v>81000</v>
      </c>
      <c r="D218" s="27">
        <f t="shared" si="9"/>
        <v>97200</v>
      </c>
      <c r="E218" s="29" t="str">
        <f t="shared" si="10"/>
        <v>ALIMENTATORE 200 W CE - 81.000,00 €</v>
      </c>
      <c r="F218" s="29" t="str">
        <f t="shared" si="11"/>
        <v>ALIMENTATORE 200 W CE - 97.200,00 €</v>
      </c>
    </row>
    <row r="219" spans="1:6" x14ac:dyDescent="0.2">
      <c r="A219" s="29" t="s">
        <v>466</v>
      </c>
      <c r="C219" s="26">
        <v>125000</v>
      </c>
      <c r="D219" s="27">
        <f t="shared" si="9"/>
        <v>150000</v>
      </c>
      <c r="E219" s="29" t="str">
        <f t="shared" si="10"/>
        <v>ALIMENTATORE 250 W CE ATX - 125.000,00 €</v>
      </c>
      <c r="F219" s="29" t="str">
        <f t="shared" si="11"/>
        <v>ALIMENTATORE 250 W CE ATX - 150.000,00 €</v>
      </c>
    </row>
    <row r="220" spans="1:6" x14ac:dyDescent="0.2">
      <c r="A220" s="29" t="s">
        <v>467</v>
      </c>
      <c r="C220" s="26">
        <v>98000</v>
      </c>
      <c r="D220" s="27">
        <f t="shared" si="9"/>
        <v>117600</v>
      </c>
      <c r="E220" s="29" t="str">
        <f t="shared" si="10"/>
        <v>ALIMENTATORE 230 W CE ATX - 98.000,00 €</v>
      </c>
      <c r="F220" s="29" t="str">
        <f t="shared" si="11"/>
        <v>ALIMENTATORE 230 W CE ATX - 117.600,00 €</v>
      </c>
    </row>
    <row r="221" spans="1:6" x14ac:dyDescent="0.2">
      <c r="A221" s="29" t="s">
        <v>468</v>
      </c>
      <c r="C221" s="26">
        <v>140000</v>
      </c>
      <c r="D221" s="27">
        <f t="shared" si="9"/>
        <v>168000</v>
      </c>
      <c r="E221" s="29" t="str">
        <f t="shared" si="10"/>
        <v>ALIMENTATORE 300 W CE ATX - 140.000,00 €</v>
      </c>
      <c r="F221" s="29" t="str">
        <f t="shared" si="11"/>
        <v>ALIMENTATORE 300 W CE ATX - 168.000,00 €</v>
      </c>
    </row>
    <row r="222" spans="1:6" x14ac:dyDescent="0.2">
      <c r="A222" s="29" t="s">
        <v>469</v>
      </c>
      <c r="B222" s="29" t="s">
        <v>470</v>
      </c>
      <c r="C222" s="26">
        <v>5000</v>
      </c>
      <c r="D222" s="27">
        <f t="shared" si="9"/>
        <v>6000</v>
      </c>
      <c r="E222" s="29" t="str">
        <f t="shared" si="10"/>
        <v>CAVO PARALLELO STAMP. MT 1,8 - 5.000,00 €</v>
      </c>
      <c r="F222" s="29" t="str">
        <f t="shared" si="11"/>
        <v>CAVO PARALLELO STAMP. MT 1,8 - 6.000,00 €</v>
      </c>
    </row>
    <row r="223" spans="1:6" x14ac:dyDescent="0.2">
      <c r="A223" s="29" t="s">
        <v>469</v>
      </c>
      <c r="B223" s="29" t="s">
        <v>471</v>
      </c>
      <c r="C223" s="26">
        <v>6000</v>
      </c>
      <c r="D223" s="27">
        <f t="shared" si="9"/>
        <v>7200</v>
      </c>
      <c r="E223" s="29" t="str">
        <f t="shared" si="10"/>
        <v>CAVO PARALLELO STAMP. MT 1,8 - 6.000,00 €</v>
      </c>
      <c r="F223" s="29" t="str">
        <f t="shared" si="11"/>
        <v>CAVO PARALLELO STAMP. MT 1,8 - 7.200,00 €</v>
      </c>
    </row>
    <row r="224" spans="1:6" x14ac:dyDescent="0.2">
      <c r="A224" s="29" t="s">
        <v>472</v>
      </c>
      <c r="C224" s="26">
        <v>9000</v>
      </c>
      <c r="D224" s="27">
        <f t="shared" si="9"/>
        <v>10800</v>
      </c>
      <c r="E224" s="29" t="str">
        <f t="shared" si="10"/>
        <v>CAVO PARALLELO STAMP. MT 3 - 9.000,00 €</v>
      </c>
      <c r="F224" s="29" t="str">
        <f t="shared" si="11"/>
        <v>CAVO PARALLELO STAMP. MT 3 - 10.800,00 €</v>
      </c>
    </row>
    <row r="225" spans="1:6" x14ac:dyDescent="0.2">
      <c r="A225" s="29" t="s">
        <v>473</v>
      </c>
      <c r="B225" s="29" t="s">
        <v>474</v>
      </c>
      <c r="C225" s="26">
        <v>8000</v>
      </c>
      <c r="D225" s="27">
        <f t="shared" si="9"/>
        <v>9600</v>
      </c>
      <c r="E225" s="29" t="str">
        <f t="shared" si="10"/>
        <v>CONNETTORE MOUSE PS/2 - 8.000,00 €</v>
      </c>
      <c r="F225" s="29" t="str">
        <f t="shared" si="11"/>
        <v>CONNETTORE MOUSE PS/2 - 9.600,00 €</v>
      </c>
    </row>
    <row r="226" spans="1:6" x14ac:dyDescent="0.2">
      <c r="A226" s="29" t="s">
        <v>475</v>
      </c>
      <c r="C226" s="26">
        <v>11000</v>
      </c>
      <c r="D226" s="27">
        <f t="shared" si="9"/>
        <v>13200</v>
      </c>
      <c r="E226" s="29" t="str">
        <f t="shared" si="10"/>
        <v>CONNETTORE TASTIERA PS/2 - 11.000,00 €</v>
      </c>
      <c r="F226" s="29" t="str">
        <f t="shared" si="11"/>
        <v>CONNETTORE TASTIERA PS/2 - 13.200,00 €</v>
      </c>
    </row>
    <row r="227" spans="1:6" x14ac:dyDescent="0.2">
      <c r="A227" s="29" t="s">
        <v>476</v>
      </c>
      <c r="B227" s="29" t="s">
        <v>477</v>
      </c>
      <c r="C227" s="26">
        <v>21000</v>
      </c>
      <c r="D227" s="27">
        <f t="shared" si="9"/>
        <v>25200</v>
      </c>
      <c r="E227" s="29" t="str">
        <f t="shared" si="10"/>
        <v>CONNETTORE USB/MIR - 21.000,00 €</v>
      </c>
      <c r="F227" s="29" t="str">
        <f t="shared" si="11"/>
        <v>CONNETTORE USB/MIR - 25.200,00 €</v>
      </c>
    </row>
    <row r="228" spans="1:6" x14ac:dyDescent="0.2">
      <c r="A228" s="29" t="s">
        <v>478</v>
      </c>
      <c r="B228" s="29" t="s">
        <v>444</v>
      </c>
      <c r="C228" s="26">
        <v>14000</v>
      </c>
      <c r="D228" s="27">
        <f t="shared" si="9"/>
        <v>16800</v>
      </c>
      <c r="E228" s="29" t="str">
        <f t="shared" si="10"/>
        <v>DATA-SWITCH 2/1 MANUALE - 14.000,00 €</v>
      </c>
      <c r="F228" s="29" t="str">
        <f t="shared" si="11"/>
        <v>DATA-SWITCH 2/1 MANUALE - 16.800,00 €</v>
      </c>
    </row>
    <row r="229" spans="1:6" x14ac:dyDescent="0.2">
      <c r="A229" s="29" t="s">
        <v>479</v>
      </c>
      <c r="B229" s="29" t="s">
        <v>444</v>
      </c>
      <c r="C229" s="26">
        <v>23000</v>
      </c>
      <c r="D229" s="27">
        <f t="shared" si="9"/>
        <v>27600</v>
      </c>
      <c r="E229" s="29" t="str">
        <f t="shared" si="10"/>
        <v>DATA-SWITCH 2/2 MANUALE - 23.000,00 €</v>
      </c>
      <c r="F229" s="29" t="str">
        <f t="shared" si="11"/>
        <v>DATA-SWITCH 2/2 MANUALE - 27.600,00 €</v>
      </c>
    </row>
    <row r="230" spans="1:6" x14ac:dyDescent="0.2">
      <c r="A230" s="29" t="s">
        <v>480</v>
      </c>
      <c r="B230" s="29" t="s">
        <v>444</v>
      </c>
      <c r="C230" s="26">
        <v>51000</v>
      </c>
      <c r="D230" s="27">
        <f t="shared" si="9"/>
        <v>61200</v>
      </c>
      <c r="E230" s="29" t="str">
        <f t="shared" si="10"/>
        <v>DATA-SWITCH 2/1 BIDIREZ. - 51.000,00 €</v>
      </c>
      <c r="F230" s="29" t="str">
        <f t="shared" si="11"/>
        <v>DATA-SWITCH 2/1 BIDIREZ. - 61.200,00 €</v>
      </c>
    </row>
    <row r="231" spans="1:6" x14ac:dyDescent="0.2">
      <c r="A231" s="29" t="s">
        <v>481</v>
      </c>
      <c r="C231" s="28"/>
      <c r="D231" s="27">
        <f t="shared" si="9"/>
        <v>0</v>
      </c>
      <c r="E231" s="29" t="str">
        <f t="shared" si="10"/>
        <v>SOFTWARE - 0,00 €</v>
      </c>
      <c r="F231" s="29" t="str">
        <f t="shared" si="11"/>
        <v>SOFTWARE - 0,00 €</v>
      </c>
    </row>
    <row r="232" spans="1:6" x14ac:dyDescent="0.2">
      <c r="A232" s="29" t="s">
        <v>482</v>
      </c>
      <c r="B232" s="29" t="s">
        <v>483</v>
      </c>
      <c r="C232" s="26">
        <v>198000</v>
      </c>
      <c r="D232" s="27">
        <f t="shared" si="9"/>
        <v>237600</v>
      </c>
      <c r="E232" s="29" t="str">
        <f t="shared" si="10"/>
        <v>COMBO DOS6.22+WIN3.11+DSK.MAN. - 198.000,00 €</v>
      </c>
      <c r="F232" s="29" t="str">
        <f t="shared" si="11"/>
        <v>COMBO DOS6.22+WIN3.11+DSK.MAN. - 237.600,00 €</v>
      </c>
    </row>
    <row r="233" spans="1:6" x14ac:dyDescent="0.2">
      <c r="A233" s="29" t="s">
        <v>484</v>
      </c>
      <c r="B233" s="29" t="s">
        <v>483</v>
      </c>
      <c r="C233" s="26">
        <v>167000</v>
      </c>
      <c r="D233" s="27">
        <f t="shared" si="9"/>
        <v>200400</v>
      </c>
      <c r="E233" s="29" t="str">
        <f t="shared" si="10"/>
        <v>WINDOWS 95, MANUALI + CD - 167.000,00 €</v>
      </c>
      <c r="F233" s="29" t="str">
        <f t="shared" si="11"/>
        <v>WINDOWS 95, MANUALI + CD - 200.400,00 €</v>
      </c>
    </row>
    <row r="234" spans="1:6" x14ac:dyDescent="0.2">
      <c r="A234" s="29" t="s">
        <v>485</v>
      </c>
      <c r="B234" s="29" t="s">
        <v>486</v>
      </c>
      <c r="C234" s="26">
        <v>95000</v>
      </c>
      <c r="D234" s="27">
        <f t="shared" si="9"/>
        <v>114000</v>
      </c>
      <c r="E234" s="29" t="str">
        <f t="shared" si="10"/>
        <v>LICENZA STUDENTE SISTEMI  - 95.000,00 €</v>
      </c>
      <c r="F234" s="29" t="str">
        <f t="shared" si="11"/>
        <v>LICENZA STUDENTE SISTEMI  - 114.000,00 €</v>
      </c>
    </row>
    <row r="235" spans="1:6" x14ac:dyDescent="0.2">
      <c r="A235" s="29" t="s">
        <v>487</v>
      </c>
      <c r="B235" s="29" t="s">
        <v>486</v>
      </c>
      <c r="C235" s="26">
        <v>141000</v>
      </c>
      <c r="D235" s="27">
        <f t="shared" si="9"/>
        <v>169200</v>
      </c>
      <c r="E235" s="29" t="str">
        <f t="shared" si="10"/>
        <v>LICENZA STUDENTE APPLICAZIONI - 141.000,00 €</v>
      </c>
      <c r="F235" s="29" t="str">
        <f t="shared" si="11"/>
        <v>LICENZA STUDENTE APPLICAZIONI - 169.200,00 €</v>
      </c>
    </row>
    <row r="236" spans="1:6" x14ac:dyDescent="0.2">
      <c r="A236" s="29" t="s">
        <v>488</v>
      </c>
      <c r="B236" s="29" t="s">
        <v>483</v>
      </c>
      <c r="C236" s="26">
        <v>351000</v>
      </c>
      <c r="D236" s="27">
        <f t="shared" si="9"/>
        <v>421200</v>
      </c>
      <c r="E236" s="29" t="str">
        <f t="shared" si="10"/>
        <v>WIN NT WORKSTATION 4.0 - 351.000,00 €</v>
      </c>
      <c r="F236" s="29" t="str">
        <f t="shared" si="11"/>
        <v>WIN NT WORKSTATION 4.0 - 421.200,00 €</v>
      </c>
    </row>
    <row r="237" spans="1:6" x14ac:dyDescent="0.2">
      <c r="A237" s="29" t="s">
        <v>489</v>
      </c>
      <c r="B237" s="29" t="s">
        <v>490</v>
      </c>
      <c r="C237" s="26">
        <v>414000</v>
      </c>
      <c r="D237" s="27">
        <f t="shared" si="9"/>
        <v>496800</v>
      </c>
      <c r="E237" s="29" t="str">
        <f t="shared" si="10"/>
        <v>OFFICE SMALL BUSINESS - 414.000,00 €</v>
      </c>
      <c r="F237" s="29" t="str">
        <f t="shared" si="11"/>
        <v>OFFICE SMALL BUSINESS - 496.800,00 €</v>
      </c>
    </row>
    <row r="238" spans="1:6" x14ac:dyDescent="0.2">
      <c r="A238" s="29" t="s">
        <v>491</v>
      </c>
      <c r="B238" s="29" t="s">
        <v>483</v>
      </c>
      <c r="C238" s="26">
        <v>61000</v>
      </c>
      <c r="D238" s="27">
        <f t="shared" si="9"/>
        <v>73200</v>
      </c>
      <c r="E238" s="29" t="str">
        <f t="shared" si="10"/>
        <v>WORKS 4.5 ITA, MANUALI + CD - 61.000,00 €</v>
      </c>
      <c r="F238" s="29" t="str">
        <f t="shared" si="11"/>
        <v>WORKS 4.5 ITA, MANUALI + CD - 73.200,00 €</v>
      </c>
    </row>
    <row r="239" spans="1:6" x14ac:dyDescent="0.2">
      <c r="A239" s="29" t="s">
        <v>492</v>
      </c>
      <c r="B239" s="29" t="s">
        <v>483</v>
      </c>
      <c r="C239" s="26">
        <v>893000</v>
      </c>
      <c r="D239" s="27">
        <f t="shared" si="9"/>
        <v>1071600</v>
      </c>
      <c r="E239" s="29" t="str">
        <f t="shared" si="10"/>
        <v>FIVE PACK WIN 95 - 893.000,00 €</v>
      </c>
      <c r="F239" s="29" t="str">
        <f t="shared" si="11"/>
        <v>FIVE PACK WIN 95 - 1.071.600,00 €</v>
      </c>
    </row>
    <row r="240" spans="1:6" x14ac:dyDescent="0.2">
      <c r="A240" s="29" t="s">
        <v>493</v>
      </c>
      <c r="B240" s="29" t="s">
        <v>483</v>
      </c>
      <c r="C240" s="26">
        <v>985000</v>
      </c>
      <c r="D240" s="27">
        <f t="shared" si="9"/>
        <v>1182000</v>
      </c>
      <c r="E240" s="29" t="str">
        <f t="shared" si="10"/>
        <v>FIVE PACK COMBO WIN3.11-DOS - 985.000,00 €</v>
      </c>
      <c r="F240" s="29" t="str">
        <f t="shared" si="11"/>
        <v>FIVE PACK COMBO WIN3.11-DOS - 1.182.000,00 €</v>
      </c>
    </row>
    <row r="241" spans="1:6" x14ac:dyDescent="0.2">
      <c r="A241" s="29" t="s">
        <v>494</v>
      </c>
      <c r="B241" s="29" t="s">
        <v>483</v>
      </c>
      <c r="C241" s="26">
        <v>296000</v>
      </c>
      <c r="D241" s="27">
        <f t="shared" si="9"/>
        <v>355200</v>
      </c>
      <c r="E241" s="29" t="str">
        <f t="shared" si="10"/>
        <v>FIVE PACK WORKS 4.5 - 296.000,00 €</v>
      </c>
      <c r="F241" s="29" t="str">
        <f t="shared" si="11"/>
        <v>FIVE PACK WORKS 4.5 - 355.200,00 €</v>
      </c>
    </row>
    <row r="242" spans="1:6" x14ac:dyDescent="0.2">
      <c r="A242" s="29" t="s">
        <v>495</v>
      </c>
      <c r="B242" s="29" t="s">
        <v>483</v>
      </c>
      <c r="C242" s="26">
        <v>685000</v>
      </c>
      <c r="D242" s="27">
        <f t="shared" si="9"/>
        <v>822000</v>
      </c>
      <c r="E242" s="29" t="str">
        <f t="shared" si="10"/>
        <v>3-PACK  HOME ESSENTIALS 98 - 685.000,00 €</v>
      </c>
      <c r="F242" s="29" t="str">
        <f t="shared" si="11"/>
        <v>3-PACK  HOME ESSENTIALS 98 - 822.000,00 €</v>
      </c>
    </row>
    <row r="243" spans="1:6" x14ac:dyDescent="0.2">
      <c r="A243" s="29" t="s">
        <v>496</v>
      </c>
      <c r="B243" s="29" t="s">
        <v>483</v>
      </c>
      <c r="C243" s="26">
        <v>1138000</v>
      </c>
      <c r="D243" s="27">
        <f t="shared" si="9"/>
        <v>1365600</v>
      </c>
      <c r="E243" s="29" t="str">
        <f t="shared" si="10"/>
        <v>3-PACK WIN NT WORKSTATION 4.0 - 1.138.000,00 €</v>
      </c>
      <c r="F243" s="29" t="str">
        <f t="shared" si="11"/>
        <v>3-PACK WIN NT WORKSTATION 4.0 - 1.365.600,00 €</v>
      </c>
    </row>
    <row r="244" spans="1:6" x14ac:dyDescent="0.2">
      <c r="A244" s="29" t="s">
        <v>497</v>
      </c>
      <c r="B244" s="29" t="s">
        <v>483</v>
      </c>
      <c r="C244" s="26">
        <v>1334000</v>
      </c>
      <c r="D244" s="27">
        <f t="shared" si="9"/>
        <v>1600800</v>
      </c>
      <c r="E244" s="29" t="str">
        <f t="shared" si="10"/>
        <v>3-PACK OFFICE SMALL BUSINESS - 1.334.000,00 €</v>
      </c>
      <c r="F244" s="29" t="str">
        <f t="shared" si="11"/>
        <v>3-PACK OFFICE SMALL BUSINESS - 1.600.800,00 €</v>
      </c>
    </row>
    <row r="245" spans="1:6" x14ac:dyDescent="0.2">
      <c r="A245" s="29" t="s">
        <v>498</v>
      </c>
      <c r="B245" s="29" t="s">
        <v>278</v>
      </c>
      <c r="C245" s="26">
        <v>30000</v>
      </c>
      <c r="D245" s="27">
        <f t="shared" si="9"/>
        <v>36000</v>
      </c>
      <c r="E245" s="29" t="str">
        <f t="shared" si="10"/>
        <v>CD VIDEOGUIDA  WIN'95 - 30.000,00 €</v>
      </c>
      <c r="F245" s="29" t="str">
        <f t="shared" si="11"/>
        <v>CD VIDEOGUIDA  WIN'95 - 36.000,00 €</v>
      </c>
    </row>
    <row r="246" spans="1:6" x14ac:dyDescent="0.2">
      <c r="A246" s="29" t="s">
        <v>499</v>
      </c>
      <c r="B246" s="29" t="s">
        <v>278</v>
      </c>
      <c r="C246" s="26">
        <v>30000</v>
      </c>
      <c r="D246" s="27">
        <f t="shared" si="9"/>
        <v>36000</v>
      </c>
      <c r="E246" s="29" t="str">
        <f t="shared" si="10"/>
        <v>CD VIDEGUIDA INTERNET - 30.000,00 €</v>
      </c>
      <c r="F246" s="29" t="str">
        <f t="shared" si="11"/>
        <v>CD VIDEGUIDA INTERNET - 36.000,00 €</v>
      </c>
    </row>
    <row r="247" spans="1:6" x14ac:dyDescent="0.2">
      <c r="A247" s="29" t="s">
        <v>500</v>
      </c>
      <c r="B247" s="29" t="s">
        <v>501</v>
      </c>
      <c r="C247" s="26">
        <v>406000</v>
      </c>
      <c r="D247" s="27">
        <f t="shared" si="9"/>
        <v>487200</v>
      </c>
      <c r="E247" s="29" t="str">
        <f t="shared" si="10"/>
        <v>WINDOWS 95  - 406.000,00 €</v>
      </c>
      <c r="F247" s="29" t="str">
        <f t="shared" si="11"/>
        <v>WINDOWS 95  - 487.200,00 €</v>
      </c>
    </row>
    <row r="248" spans="1:6" x14ac:dyDescent="0.2">
      <c r="A248" s="29" t="s">
        <v>502</v>
      </c>
      <c r="B248" s="29" t="s">
        <v>501</v>
      </c>
      <c r="C248" s="26">
        <v>197000</v>
      </c>
      <c r="D248" s="27">
        <f t="shared" si="9"/>
        <v>236400</v>
      </c>
      <c r="E248" s="29" t="str">
        <f t="shared" si="10"/>
        <v>WINDOWS 95 Lic. Agg. - 197.000,00 €</v>
      </c>
      <c r="F248" s="29" t="str">
        <f t="shared" si="11"/>
        <v>WINDOWS 95 Lic. Agg. - 236.400,00 €</v>
      </c>
    </row>
    <row r="249" spans="1:6" x14ac:dyDescent="0.2">
      <c r="A249" s="29" t="s">
        <v>503</v>
      </c>
      <c r="B249" s="29" t="s">
        <v>501</v>
      </c>
      <c r="C249" s="26">
        <v>645000</v>
      </c>
      <c r="D249" s="27">
        <f t="shared" si="9"/>
        <v>774000</v>
      </c>
      <c r="E249" s="29" t="str">
        <f t="shared" si="10"/>
        <v>EXCEL 7.0 - 645.000,00 €</v>
      </c>
      <c r="F249" s="29" t="str">
        <f t="shared" si="11"/>
        <v>EXCEL 7.0 - 774.000,00 €</v>
      </c>
    </row>
    <row r="250" spans="1:6" x14ac:dyDescent="0.2">
      <c r="A250" s="29" t="s">
        <v>504</v>
      </c>
      <c r="B250" s="29" t="s">
        <v>501</v>
      </c>
      <c r="C250" s="26">
        <v>645000</v>
      </c>
      <c r="D250" s="27">
        <f t="shared" si="9"/>
        <v>774000</v>
      </c>
      <c r="E250" s="29" t="str">
        <f t="shared" si="10"/>
        <v>EXCEL 97 - 645.000,00 €</v>
      </c>
      <c r="F250" s="29" t="str">
        <f t="shared" si="11"/>
        <v>EXCEL 97 - 774.000,00 €</v>
      </c>
    </row>
    <row r="251" spans="1:6" x14ac:dyDescent="0.2">
      <c r="A251" s="29" t="s">
        <v>505</v>
      </c>
      <c r="B251" s="29" t="s">
        <v>501</v>
      </c>
      <c r="C251" s="26">
        <v>259000</v>
      </c>
      <c r="D251" s="27">
        <f t="shared" si="9"/>
        <v>310800</v>
      </c>
      <c r="E251" s="29" t="str">
        <f t="shared" si="10"/>
        <v>EXCEL 97 Agg. - 259.000,00 €</v>
      </c>
      <c r="F251" s="29" t="str">
        <f t="shared" si="11"/>
        <v>EXCEL 97 Agg. - 310.800,00 €</v>
      </c>
    </row>
    <row r="252" spans="1:6" x14ac:dyDescent="0.2">
      <c r="A252" s="29" t="s">
        <v>506</v>
      </c>
      <c r="B252" s="29" t="s">
        <v>501</v>
      </c>
      <c r="C252" s="26">
        <v>646000</v>
      </c>
      <c r="D252" s="27">
        <f t="shared" si="9"/>
        <v>775200</v>
      </c>
      <c r="E252" s="29" t="str">
        <f t="shared" si="10"/>
        <v>WORD 97 - 646.000,00 €</v>
      </c>
      <c r="F252" s="29" t="str">
        <f t="shared" si="11"/>
        <v>WORD 97 - 775.200,00 €</v>
      </c>
    </row>
    <row r="253" spans="1:6" x14ac:dyDescent="0.2">
      <c r="A253" s="29" t="s">
        <v>507</v>
      </c>
      <c r="B253" s="29" t="s">
        <v>501</v>
      </c>
      <c r="C253" s="26">
        <v>259000</v>
      </c>
      <c r="D253" s="27">
        <f t="shared" si="9"/>
        <v>310800</v>
      </c>
      <c r="E253" s="29" t="str">
        <f t="shared" si="10"/>
        <v>WORD 97 Agg. - 259.000,00 €</v>
      </c>
      <c r="F253" s="29" t="str">
        <f t="shared" si="11"/>
        <v>WORD 97 Agg. - 310.800,00 €</v>
      </c>
    </row>
    <row r="254" spans="1:6" x14ac:dyDescent="0.2">
      <c r="A254" s="29" t="s">
        <v>508</v>
      </c>
      <c r="B254" s="29" t="s">
        <v>501</v>
      </c>
      <c r="C254" s="26">
        <v>645000</v>
      </c>
      <c r="D254" s="27">
        <f t="shared" si="9"/>
        <v>774000</v>
      </c>
      <c r="E254" s="29" t="str">
        <f t="shared" si="10"/>
        <v>ACCESS 97 - 645.000,00 €</v>
      </c>
      <c r="F254" s="29" t="str">
        <f t="shared" si="11"/>
        <v>ACCESS 97 - 774.000,00 €</v>
      </c>
    </row>
    <row r="255" spans="1:6" x14ac:dyDescent="0.2">
      <c r="A255" s="29" t="s">
        <v>509</v>
      </c>
      <c r="B255" s="29" t="s">
        <v>501</v>
      </c>
      <c r="C255" s="26">
        <v>879000</v>
      </c>
      <c r="D255" s="27">
        <f t="shared" si="9"/>
        <v>1054800</v>
      </c>
      <c r="E255" s="29" t="str">
        <f t="shared" si="10"/>
        <v>OFFICE 97 SMALL BUSINESS - 879.000,00 €</v>
      </c>
      <c r="F255" s="29" t="str">
        <f t="shared" si="11"/>
        <v>OFFICE 97 SMALL BUSINESS - 1.054.800,00 €</v>
      </c>
    </row>
    <row r="256" spans="1:6" x14ac:dyDescent="0.2">
      <c r="A256" s="29" t="s">
        <v>510</v>
      </c>
      <c r="B256" s="29" t="s">
        <v>501</v>
      </c>
      <c r="C256" s="26">
        <v>259000</v>
      </c>
      <c r="D256" s="27">
        <f t="shared" si="9"/>
        <v>310800</v>
      </c>
      <c r="E256" s="29" t="str">
        <f t="shared" si="10"/>
        <v>HOME ESSENTIALS 98 - 259.000,00 €</v>
      </c>
      <c r="F256" s="29" t="str">
        <f t="shared" si="11"/>
        <v>HOME ESSENTIALS 98 - 310.800,00 €</v>
      </c>
    </row>
    <row r="257" spans="1:6" x14ac:dyDescent="0.2">
      <c r="A257" s="29" t="s">
        <v>511</v>
      </c>
      <c r="B257" s="29" t="s">
        <v>501</v>
      </c>
      <c r="C257" s="26">
        <v>274000</v>
      </c>
      <c r="D257" s="27">
        <f t="shared" si="9"/>
        <v>328800</v>
      </c>
      <c r="E257" s="29" t="str">
        <f t="shared" si="10"/>
        <v>FRONTPAGE 98 - 274.000,00 €</v>
      </c>
      <c r="F257" s="29" t="str">
        <f t="shared" si="11"/>
        <v>FRONTPAGE 98 - 328.800,00 €</v>
      </c>
    </row>
    <row r="258" spans="1:6" x14ac:dyDescent="0.2">
      <c r="A258" s="29" t="s">
        <v>512</v>
      </c>
      <c r="B258" s="29" t="s">
        <v>501</v>
      </c>
      <c r="C258" s="26">
        <v>975000</v>
      </c>
      <c r="D258" s="27">
        <f t="shared" si="9"/>
        <v>1170000</v>
      </c>
      <c r="E258" s="29" t="str">
        <f t="shared" si="10"/>
        <v>OFFICE '97 - 975.000,00 €</v>
      </c>
      <c r="F258" s="29" t="str">
        <f t="shared" si="11"/>
        <v>OFFICE '97 - 1.170.000,00 €</v>
      </c>
    </row>
    <row r="259" spans="1:6" x14ac:dyDescent="0.2">
      <c r="A259" s="29" t="s">
        <v>513</v>
      </c>
      <c r="B259" s="29" t="s">
        <v>501</v>
      </c>
      <c r="C259" s="26">
        <v>480000</v>
      </c>
      <c r="D259" s="27">
        <f t="shared" si="9"/>
        <v>576000</v>
      </c>
      <c r="E259" s="29" t="str">
        <f t="shared" si="10"/>
        <v>OFFICE '97 Agg. - 480.000,00 €</v>
      </c>
      <c r="F259" s="29" t="str">
        <f t="shared" si="11"/>
        <v>OFFICE '97 Agg. - 576.000,00 €</v>
      </c>
    </row>
    <row r="260" spans="1:6" x14ac:dyDescent="0.2">
      <c r="A260" s="29" t="s">
        <v>514</v>
      </c>
      <c r="B260" s="29" t="s">
        <v>501</v>
      </c>
      <c r="C260" s="26">
        <v>1187000</v>
      </c>
      <c r="D260" s="27">
        <f t="shared" si="9"/>
        <v>1424400</v>
      </c>
      <c r="E260" s="29" t="str">
        <f t="shared" si="10"/>
        <v>OFFICE '97 Professional - 1.187.000,00 €</v>
      </c>
      <c r="F260" s="29" t="str">
        <f t="shared" si="11"/>
        <v>OFFICE '97 Professional - 1.424.400,00 €</v>
      </c>
    </row>
    <row r="261" spans="1:6" x14ac:dyDescent="0.2">
      <c r="A261" s="29" t="s">
        <v>515</v>
      </c>
      <c r="B261" s="29" t="s">
        <v>501</v>
      </c>
      <c r="C261" s="26">
        <v>832000</v>
      </c>
      <c r="D261" s="27">
        <f t="shared" si="9"/>
        <v>998400</v>
      </c>
      <c r="E261" s="29" t="str">
        <f t="shared" si="10"/>
        <v>OFFICE '97 Professional Agg. - 832.000,00 €</v>
      </c>
      <c r="F261" s="29" t="str">
        <f t="shared" si="11"/>
        <v>OFFICE '97 Professional Agg. - 998.400,00 €</v>
      </c>
    </row>
    <row r="262" spans="1:6" x14ac:dyDescent="0.2">
      <c r="A262" s="29" t="s">
        <v>516</v>
      </c>
      <c r="B262" s="29" t="s">
        <v>501</v>
      </c>
      <c r="C262" s="26">
        <v>227000</v>
      </c>
      <c r="D262" s="27">
        <f t="shared" ref="D262:D325" si="12">C262+C262*$H$4</f>
        <v>272400</v>
      </c>
      <c r="E262" s="29" t="str">
        <f t="shared" ref="E262:E325" si="13">_xlfn.CONCAT(A262," - ",DOLLAR(C262))</f>
        <v>VISUAL BASIC 4.0 STD - 227.000,00 €</v>
      </c>
      <c r="F262" s="29" t="str">
        <f t="shared" ref="F262:F325" si="14">_xlfn.CONCAT(A262," - ",DOLLAR(D262))</f>
        <v>VISUAL BASIC 4.0 STD - 272.400,00 €</v>
      </c>
    </row>
    <row r="263" spans="1:6" x14ac:dyDescent="0.2">
      <c r="A263" s="29" t="s">
        <v>517</v>
      </c>
      <c r="B263" s="29" t="s">
        <v>501</v>
      </c>
      <c r="C263" s="26">
        <v>98000</v>
      </c>
      <c r="D263" s="27">
        <f t="shared" si="12"/>
        <v>117600</v>
      </c>
      <c r="E263" s="29" t="str">
        <f t="shared" si="13"/>
        <v>VISUAL BASIC 4.0 Agg. - 98.000,00 €</v>
      </c>
      <c r="F263" s="29" t="str">
        <f t="shared" si="14"/>
        <v>VISUAL BASIC 4.0 Agg. - 117.600,00 €</v>
      </c>
    </row>
    <row r="264" spans="1:6" x14ac:dyDescent="0.2">
      <c r="A264" s="29" t="s">
        <v>518</v>
      </c>
      <c r="B264" s="29" t="s">
        <v>501</v>
      </c>
      <c r="C264" s="26">
        <v>1190000</v>
      </c>
      <c r="D264" s="27">
        <f t="shared" si="12"/>
        <v>1428000</v>
      </c>
      <c r="E264" s="29" t="str">
        <f t="shared" si="13"/>
        <v>VISUAL BASIC 4.0 PROFESSIONAL - 1.190.000,00 €</v>
      </c>
      <c r="F264" s="29" t="str">
        <f t="shared" si="14"/>
        <v>VISUAL BASIC 4.0 PROFESSIONAL - 1.428.000,00 €</v>
      </c>
    </row>
    <row r="265" spans="1:6" x14ac:dyDescent="0.2">
      <c r="A265" s="29" t="s">
        <v>519</v>
      </c>
      <c r="B265" s="29" t="s">
        <v>501</v>
      </c>
      <c r="C265" s="26">
        <v>300000</v>
      </c>
      <c r="D265" s="27">
        <f t="shared" si="12"/>
        <v>360000</v>
      </c>
      <c r="E265" s="29" t="str">
        <f t="shared" si="13"/>
        <v>VISUAL BASIC 4.0 PROF. Agg. - 300.000,00 €</v>
      </c>
      <c r="F265" s="29" t="str">
        <f t="shared" si="14"/>
        <v>VISUAL BASIC 4.0 PROF. Agg. - 360.000,00 €</v>
      </c>
    </row>
    <row r="266" spans="1:6" x14ac:dyDescent="0.2">
      <c r="A266" s="29" t="s">
        <v>520</v>
      </c>
      <c r="B266" s="29" t="s">
        <v>501</v>
      </c>
      <c r="C266" s="26">
        <v>2407000</v>
      </c>
      <c r="D266" s="27">
        <f t="shared" si="12"/>
        <v>2888400</v>
      </c>
      <c r="E266" s="29" t="str">
        <f t="shared" si="13"/>
        <v>VISUAL BASIC 4.0 ENTERPRICE - 2.407.000,00 €</v>
      </c>
      <c r="F266" s="29" t="str">
        <f t="shared" si="14"/>
        <v>VISUAL BASIC 4.0 ENTERPRICE - 2.888.400,00 €</v>
      </c>
    </row>
    <row r="267" spans="1:6" x14ac:dyDescent="0.2">
      <c r="A267" s="29" t="s">
        <v>521</v>
      </c>
      <c r="B267" s="29" t="s">
        <v>501</v>
      </c>
      <c r="C267" s="26">
        <v>1021000</v>
      </c>
      <c r="D267" s="27">
        <f t="shared" si="12"/>
        <v>1225200</v>
      </c>
      <c r="E267" s="29" t="str">
        <f t="shared" si="13"/>
        <v>VISUAL BASIC 4.0 ENTERPRICE Agg. - 1.021.000,00 €</v>
      </c>
      <c r="F267" s="29" t="str">
        <f t="shared" si="14"/>
        <v>VISUAL BASIC 4.0 ENTERPRICE Agg. - 1.225.200,00 €</v>
      </c>
    </row>
    <row r="268" spans="1:6" x14ac:dyDescent="0.2">
      <c r="A268" s="29" t="s">
        <v>522</v>
      </c>
      <c r="B268" s="29" t="s">
        <v>501</v>
      </c>
      <c r="C268" s="26">
        <v>646000</v>
      </c>
      <c r="D268" s="27">
        <f t="shared" si="12"/>
        <v>775200</v>
      </c>
      <c r="E268" s="29" t="str">
        <f t="shared" si="13"/>
        <v>POWERPOINT 97 - 646.000,00 €</v>
      </c>
      <c r="F268" s="29" t="str">
        <f t="shared" si="14"/>
        <v>POWERPOINT 97 - 775.200,00 €</v>
      </c>
    </row>
    <row r="269" spans="1:6" x14ac:dyDescent="0.2">
      <c r="A269" s="29" t="s">
        <v>523</v>
      </c>
      <c r="B269" s="29" t="s">
        <v>501</v>
      </c>
      <c r="C269" s="26">
        <v>259000</v>
      </c>
      <c r="D269" s="27">
        <f t="shared" si="12"/>
        <v>310800</v>
      </c>
      <c r="E269" s="29" t="str">
        <f t="shared" si="13"/>
        <v>POWERPOINT 97 Agg. - 259.000,00 €</v>
      </c>
      <c r="F269" s="29" t="str">
        <f t="shared" si="14"/>
        <v>POWERPOINT 97 Agg. - 310.800,00 €</v>
      </c>
    </row>
    <row r="270" spans="1:6" x14ac:dyDescent="0.2">
      <c r="A270" s="29" t="s">
        <v>524</v>
      </c>
      <c r="B270" s="29" t="s">
        <v>501</v>
      </c>
      <c r="C270" s="26">
        <v>193000</v>
      </c>
      <c r="D270" s="27">
        <f t="shared" si="12"/>
        <v>231600</v>
      </c>
      <c r="E270" s="29" t="str">
        <f t="shared" si="13"/>
        <v>PUBLISHER 3.0 - 193.000,00 €</v>
      </c>
      <c r="F270" s="29" t="str">
        <f t="shared" si="14"/>
        <v>PUBLISHER 3.0 - 231.600,00 €</v>
      </c>
    </row>
    <row r="271" spans="1:6" x14ac:dyDescent="0.2">
      <c r="A271" s="29" t="s">
        <v>525</v>
      </c>
      <c r="B271" s="29" t="s">
        <v>501</v>
      </c>
      <c r="C271" s="26">
        <v>96000</v>
      </c>
      <c r="D271" s="27">
        <f t="shared" si="12"/>
        <v>115200</v>
      </c>
      <c r="E271" s="29" t="str">
        <f t="shared" si="13"/>
        <v>PUBLISHER 3.0 Agg. - 96.000,00 €</v>
      </c>
      <c r="F271" s="29" t="str">
        <f t="shared" si="14"/>
        <v>PUBLISHER 3.0 Agg. - 115.200,00 €</v>
      </c>
    </row>
    <row r="272" spans="1:6" x14ac:dyDescent="0.2">
      <c r="A272" s="29" t="s">
        <v>526</v>
      </c>
      <c r="B272" s="29" t="s">
        <v>501</v>
      </c>
      <c r="C272" s="26">
        <v>594000</v>
      </c>
      <c r="D272" s="27">
        <f t="shared" si="12"/>
        <v>712800</v>
      </c>
      <c r="E272" s="29" t="str">
        <f t="shared" si="13"/>
        <v>WINDOWS NT 4.0 WORKSTATION - 594.000,00 €</v>
      </c>
      <c r="F272" s="29" t="str">
        <f t="shared" si="14"/>
        <v>WINDOWS NT 4.0 WORKSTATION - 712.800,00 €</v>
      </c>
    </row>
    <row r="273" spans="1:6" x14ac:dyDescent="0.2">
      <c r="A273" s="29" t="s">
        <v>527</v>
      </c>
      <c r="B273" s="29" t="s">
        <v>501</v>
      </c>
      <c r="C273" s="26">
        <v>282000</v>
      </c>
      <c r="D273" s="27">
        <f t="shared" si="12"/>
        <v>338400</v>
      </c>
      <c r="E273" s="29" t="str">
        <f t="shared" si="13"/>
        <v>WINDOWS NT 4.0 Agg. WORKSTATION - 282.000,00 €</v>
      </c>
      <c r="F273" s="29" t="str">
        <f t="shared" si="14"/>
        <v>WINDOWS NT 4.0 Agg. WORKSTATION - 338.400,00 €</v>
      </c>
    </row>
    <row r="274" spans="1:6" x14ac:dyDescent="0.2">
      <c r="A274" s="29" t="s">
        <v>528</v>
      </c>
      <c r="B274" s="29" t="s">
        <v>501</v>
      </c>
      <c r="C274" s="26">
        <v>1814000</v>
      </c>
      <c r="D274" s="27">
        <f t="shared" si="12"/>
        <v>2176800</v>
      </c>
      <c r="E274" s="29" t="str">
        <f t="shared" si="13"/>
        <v>WINDOWS NT 4.0 SERVER 5 client - 1.814.000,00 €</v>
      </c>
      <c r="F274" s="29" t="str">
        <f t="shared" si="14"/>
        <v>WINDOWS NT 4.0 SERVER 5 client - 2.176.800,00 €</v>
      </c>
    </row>
    <row r="275" spans="1:6" x14ac:dyDescent="0.2">
      <c r="A275" s="29" t="s">
        <v>529</v>
      </c>
      <c r="B275" s="29" t="s">
        <v>501</v>
      </c>
      <c r="C275" s="26">
        <v>193000</v>
      </c>
      <c r="D275" s="27">
        <f t="shared" si="12"/>
        <v>231600</v>
      </c>
      <c r="E275" s="29" t="str">
        <f t="shared" si="13"/>
        <v>WINDOWS 3.1 - 193.000,00 €</v>
      </c>
      <c r="F275" s="29" t="str">
        <f t="shared" si="14"/>
        <v>WINDOWS 3.1 - 231.600,00 €</v>
      </c>
    </row>
    <row r="276" spans="1:6" x14ac:dyDescent="0.2">
      <c r="A276" s="29" t="s">
        <v>530</v>
      </c>
      <c r="B276" s="29" t="s">
        <v>501</v>
      </c>
      <c r="C276" s="26">
        <v>654000</v>
      </c>
      <c r="D276" s="27">
        <f t="shared" si="12"/>
        <v>784800</v>
      </c>
      <c r="E276" s="29" t="str">
        <f t="shared" si="13"/>
        <v>POWERPOINT 4.0 - 654.000,00 €</v>
      </c>
      <c r="F276" s="29" t="str">
        <f t="shared" si="14"/>
        <v>POWERPOINT 4.0 - 784.800,00 €</v>
      </c>
    </row>
    <row r="277" spans="1:6" x14ac:dyDescent="0.2">
      <c r="A277" s="29" t="s">
        <v>531</v>
      </c>
      <c r="B277" s="29" t="s">
        <v>501</v>
      </c>
      <c r="C277" s="26">
        <v>729000</v>
      </c>
      <c r="D277" s="27">
        <f t="shared" si="12"/>
        <v>874800</v>
      </c>
      <c r="E277" s="29" t="str">
        <f t="shared" si="13"/>
        <v>EXCEL 5.0 - 729.000,00 €</v>
      </c>
      <c r="F277" s="29" t="str">
        <f t="shared" si="14"/>
        <v>EXCEL 5.0 - 874.800,00 €</v>
      </c>
    </row>
    <row r="278" spans="1:6" x14ac:dyDescent="0.2">
      <c r="A278" s="29" t="s">
        <v>532</v>
      </c>
      <c r="B278" s="29" t="s">
        <v>501</v>
      </c>
      <c r="C278" s="26">
        <v>632000</v>
      </c>
      <c r="D278" s="27">
        <f t="shared" si="12"/>
        <v>758400</v>
      </c>
      <c r="E278" s="29" t="str">
        <f t="shared" si="13"/>
        <v>ACCESS 2.0 - 632.000,00 €</v>
      </c>
      <c r="F278" s="29" t="str">
        <f t="shared" si="14"/>
        <v>ACCESS 2.0 - 758.400,00 €</v>
      </c>
    </row>
    <row r="279" spans="1:6" x14ac:dyDescent="0.2">
      <c r="A279" s="29" t="s">
        <v>533</v>
      </c>
      <c r="B279" s="29" t="s">
        <v>501</v>
      </c>
      <c r="C279" s="26">
        <v>240000</v>
      </c>
      <c r="D279" s="27">
        <f t="shared" si="12"/>
        <v>288000</v>
      </c>
      <c r="E279" s="29" t="str">
        <f t="shared" si="13"/>
        <v>ACCESS 2.0 Competitivo - 240.000,00 €</v>
      </c>
      <c r="F279" s="29" t="str">
        <f t="shared" si="14"/>
        <v>ACCESS 2.0 Competitivo - 288.000,00 €</v>
      </c>
    </row>
    <row r="280" spans="1:6" x14ac:dyDescent="0.2">
      <c r="A280" s="29" t="s">
        <v>534</v>
      </c>
      <c r="B280" s="29" t="s">
        <v>535</v>
      </c>
      <c r="C280" s="26">
        <v>955000</v>
      </c>
      <c r="D280" s="27">
        <f t="shared" si="12"/>
        <v>1146000</v>
      </c>
      <c r="E280" s="29" t="str">
        <f t="shared" si="13"/>
        <v>OFFICE 4.2 - 955.000,00 €</v>
      </c>
      <c r="F280" s="29" t="str">
        <f t="shared" si="14"/>
        <v>OFFICE 4.2 - 1.146.000,00 €</v>
      </c>
    </row>
    <row r="281" spans="1:6" x14ac:dyDescent="0.2">
      <c r="A281" s="29" t="s">
        <v>536</v>
      </c>
      <c r="B281" s="29" t="s">
        <v>535</v>
      </c>
      <c r="C281" s="26">
        <v>1126000</v>
      </c>
      <c r="D281" s="27">
        <f t="shared" si="12"/>
        <v>1351200</v>
      </c>
      <c r="E281" s="29" t="str">
        <f t="shared" si="13"/>
        <v>OFFICE 4.3 PROFESSIONAL - 1.126.000,00 €</v>
      </c>
      <c r="F281" s="29" t="str">
        <f t="shared" si="14"/>
        <v>OFFICE 4.3 PROFESSIONAL - 1.351.200,00 €</v>
      </c>
    </row>
    <row r="282" spans="1:6" x14ac:dyDescent="0.2">
      <c r="A282" s="29" t="s">
        <v>537</v>
      </c>
      <c r="C282" s="28"/>
      <c r="D282" s="27">
        <f t="shared" si="12"/>
        <v>0</v>
      </c>
      <c r="E282" s="29" t="str">
        <f t="shared" si="13"/>
        <v>STAMPANTI - 0,00 €</v>
      </c>
      <c r="F282" s="29" t="str">
        <f t="shared" si="14"/>
        <v>STAMPANTI - 0,00 €</v>
      </c>
    </row>
    <row r="283" spans="1:6" x14ac:dyDescent="0.2">
      <c r="A283" s="29" t="s">
        <v>538</v>
      </c>
      <c r="B283" s="29" t="s">
        <v>539</v>
      </c>
      <c r="C283" s="26">
        <v>297000</v>
      </c>
      <c r="D283" s="27">
        <f t="shared" si="12"/>
        <v>356400</v>
      </c>
      <c r="E283" s="29" t="str">
        <f t="shared" si="13"/>
        <v>STAMP.EPSON LX300 - 297.000,00 €</v>
      </c>
      <c r="F283" s="29" t="str">
        <f t="shared" si="14"/>
        <v>STAMP.EPSON LX300 - 356.400,00 €</v>
      </c>
    </row>
    <row r="284" spans="1:6" x14ac:dyDescent="0.2">
      <c r="A284" s="29" t="s">
        <v>540</v>
      </c>
      <c r="B284" s="29" t="s">
        <v>541</v>
      </c>
      <c r="C284" s="26">
        <v>646000</v>
      </c>
      <c r="D284" s="27">
        <f t="shared" si="12"/>
        <v>775200</v>
      </c>
      <c r="E284" s="29" t="str">
        <f t="shared" si="13"/>
        <v>STAMP.EPSON LX1050+ - 646.000,00 €</v>
      </c>
      <c r="F284" s="29" t="str">
        <f t="shared" si="14"/>
        <v>STAMP.EPSON LX1050+ - 775.200,00 €</v>
      </c>
    </row>
    <row r="285" spans="1:6" x14ac:dyDescent="0.2">
      <c r="A285" s="29" t="s">
        <v>542</v>
      </c>
      <c r="B285" s="29" t="s">
        <v>543</v>
      </c>
      <c r="C285" s="26">
        <v>714000</v>
      </c>
      <c r="D285" s="27">
        <f t="shared" si="12"/>
        <v>856800</v>
      </c>
      <c r="E285" s="29" t="str">
        <f t="shared" si="13"/>
        <v>STAMP.EPSON FX870 - 714.000,00 €</v>
      </c>
      <c r="F285" s="29" t="str">
        <f t="shared" si="14"/>
        <v>STAMP.EPSON FX870 - 856.800,00 €</v>
      </c>
    </row>
    <row r="286" spans="1:6" x14ac:dyDescent="0.2">
      <c r="A286" s="29" t="s">
        <v>544</v>
      </c>
      <c r="B286" s="29" t="s">
        <v>545</v>
      </c>
      <c r="C286" s="26">
        <v>807000</v>
      </c>
      <c r="D286" s="27">
        <f t="shared" si="12"/>
        <v>968400</v>
      </c>
      <c r="E286" s="29" t="str">
        <f t="shared" si="13"/>
        <v>STAMP.EPSON FX1170 - 807.000,00 €</v>
      </c>
      <c r="F286" s="29" t="str">
        <f t="shared" si="14"/>
        <v>STAMP.EPSON FX1170 - 968.400,00 €</v>
      </c>
    </row>
    <row r="287" spans="1:6" x14ac:dyDescent="0.2">
      <c r="A287" s="29" t="s">
        <v>546</v>
      </c>
      <c r="B287" s="29" t="s">
        <v>547</v>
      </c>
      <c r="C287" s="26">
        <v>591000</v>
      </c>
      <c r="D287" s="27">
        <f t="shared" si="12"/>
        <v>709200</v>
      </c>
      <c r="E287" s="29" t="str">
        <f t="shared" si="13"/>
        <v>STAMP.EPSON LQ570+ - 591.000,00 €</v>
      </c>
      <c r="F287" s="29" t="str">
        <f t="shared" si="14"/>
        <v>STAMP.EPSON LQ570+ - 709.200,00 €</v>
      </c>
    </row>
    <row r="288" spans="1:6" x14ac:dyDescent="0.2">
      <c r="A288" s="29" t="s">
        <v>548</v>
      </c>
      <c r="B288" s="29" t="s">
        <v>549</v>
      </c>
      <c r="C288" s="26">
        <v>918000</v>
      </c>
      <c r="D288" s="27">
        <f t="shared" si="12"/>
        <v>1101600</v>
      </c>
      <c r="E288" s="29" t="str">
        <f t="shared" si="13"/>
        <v>STAMP.EPSON LQ2070+ - 918.000,00 €</v>
      </c>
      <c r="F288" s="29" t="str">
        <f t="shared" si="14"/>
        <v>STAMP.EPSON LQ2070+ - 1.101.600,00 €</v>
      </c>
    </row>
    <row r="289" spans="1:6" x14ac:dyDescent="0.2">
      <c r="A289" s="29" t="s">
        <v>550</v>
      </c>
      <c r="B289" s="29" t="s">
        <v>551</v>
      </c>
      <c r="C289" s="26">
        <v>1265000</v>
      </c>
      <c r="D289" s="27">
        <f t="shared" si="12"/>
        <v>1518000</v>
      </c>
      <c r="E289" s="29" t="str">
        <f t="shared" si="13"/>
        <v>STAMP.EPSON LQ 2170 - 1.265.000,00 €</v>
      </c>
      <c r="F289" s="29" t="str">
        <f t="shared" si="14"/>
        <v>STAMP.EPSON LQ 2170 - 1.518.000,00 €</v>
      </c>
    </row>
    <row r="290" spans="1:6" x14ac:dyDescent="0.2">
      <c r="A290" s="29" t="s">
        <v>552</v>
      </c>
      <c r="B290" s="29" t="s">
        <v>553</v>
      </c>
      <c r="C290" s="26">
        <v>256000</v>
      </c>
      <c r="D290" s="27">
        <f t="shared" si="12"/>
        <v>307200</v>
      </c>
      <c r="E290" s="29" t="str">
        <f t="shared" si="13"/>
        <v>STAMP.EPSON STYLUS 300COLOR - 256.000,00 €</v>
      </c>
      <c r="F290" s="29" t="str">
        <f t="shared" si="14"/>
        <v>STAMP.EPSON STYLUS 300COLOR - 307.200,00 €</v>
      </c>
    </row>
    <row r="291" spans="1:6" x14ac:dyDescent="0.2">
      <c r="A291" s="29" t="s">
        <v>554</v>
      </c>
      <c r="B291" s="29" t="s">
        <v>555</v>
      </c>
      <c r="C291" s="26">
        <v>371000</v>
      </c>
      <c r="D291" s="27">
        <f t="shared" si="12"/>
        <v>445200</v>
      </c>
      <c r="E291" s="29" t="str">
        <f t="shared" si="13"/>
        <v>STAMP.EPSON STYLUS 400COLOR - 371.000,00 €</v>
      </c>
      <c r="F291" s="29" t="str">
        <f t="shared" si="14"/>
        <v>STAMP.EPSON STYLUS 400COLOR - 445.200,00 €</v>
      </c>
    </row>
    <row r="292" spans="1:6" x14ac:dyDescent="0.2">
      <c r="A292" s="29" t="s">
        <v>556</v>
      </c>
      <c r="B292" s="29" t="s">
        <v>557</v>
      </c>
      <c r="C292" s="26">
        <v>457000</v>
      </c>
      <c r="D292" s="27">
        <f t="shared" si="12"/>
        <v>548400</v>
      </c>
      <c r="E292" s="29" t="str">
        <f t="shared" si="13"/>
        <v>STAMP.EPSON STYLUS 600COLOR - 457.000,00 €</v>
      </c>
      <c r="F292" s="29" t="str">
        <f t="shared" si="14"/>
        <v>STAMP.EPSON STYLUS 600COLOR - 548.400,00 €</v>
      </c>
    </row>
    <row r="293" spans="1:6" x14ac:dyDescent="0.2">
      <c r="A293" s="29" t="s">
        <v>558</v>
      </c>
      <c r="B293" s="29" t="s">
        <v>559</v>
      </c>
      <c r="C293" s="26">
        <v>642000</v>
      </c>
      <c r="D293" s="27">
        <f t="shared" si="12"/>
        <v>770400</v>
      </c>
      <c r="E293" s="29" t="str">
        <f t="shared" si="13"/>
        <v>STAMP.EPSON STYLUS 800COLOR - 642.000,00 €</v>
      </c>
      <c r="F293" s="29" t="str">
        <f t="shared" si="14"/>
        <v>STAMP.EPSON STYLUS 800COLOR - 770.400,00 €</v>
      </c>
    </row>
    <row r="294" spans="1:6" x14ac:dyDescent="0.2">
      <c r="A294" s="29" t="s">
        <v>560</v>
      </c>
      <c r="B294" s="29" t="s">
        <v>561</v>
      </c>
      <c r="C294" s="26">
        <v>1571000</v>
      </c>
      <c r="D294" s="27">
        <f t="shared" si="12"/>
        <v>1885200</v>
      </c>
      <c r="E294" s="29" t="str">
        <f t="shared" si="13"/>
        <v>STAMP.EPSON STYLUS 1520COLOR - 1.571.000,00 €</v>
      </c>
      <c r="F294" s="29" t="str">
        <f t="shared" si="14"/>
        <v>STAMP.EPSON STYLUS 1520COLOR - 1.885.200,00 €</v>
      </c>
    </row>
    <row r="295" spans="1:6" x14ac:dyDescent="0.2">
      <c r="A295" s="29" t="s">
        <v>562</v>
      </c>
      <c r="B295" s="29" t="s">
        <v>563</v>
      </c>
      <c r="C295" s="26">
        <v>756000</v>
      </c>
      <c r="D295" s="27">
        <f t="shared" si="12"/>
        <v>907200</v>
      </c>
      <c r="E295" s="29" t="str">
        <f t="shared" si="13"/>
        <v>STAMP.EPSON STYLUS 1000 - 756.000,00 €</v>
      </c>
      <c r="F295" s="29" t="str">
        <f t="shared" si="14"/>
        <v>STAMP.EPSON STYLUS 1000 - 907.200,00 €</v>
      </c>
    </row>
    <row r="296" spans="1:6" x14ac:dyDescent="0.2">
      <c r="A296" s="29" t="s">
        <v>564</v>
      </c>
      <c r="B296" s="29" t="s">
        <v>565</v>
      </c>
      <c r="C296" s="26">
        <v>1571000</v>
      </c>
      <c r="D296" s="27">
        <f t="shared" si="12"/>
        <v>1885200</v>
      </c>
      <c r="E296" s="29" t="str">
        <f t="shared" si="13"/>
        <v>STAMP.EPSON STYLUS PRO XL+ - 1.571.000,00 €</v>
      </c>
      <c r="F296" s="29" t="str">
        <f t="shared" si="14"/>
        <v>STAMP.EPSON STYLUS PRO XL+ - 1.885.200,00 €</v>
      </c>
    </row>
    <row r="297" spans="1:6" x14ac:dyDescent="0.2">
      <c r="A297" s="29" t="s">
        <v>566</v>
      </c>
      <c r="B297" s="29" t="s">
        <v>567</v>
      </c>
      <c r="C297" s="26">
        <v>2716000</v>
      </c>
      <c r="D297" s="27">
        <f t="shared" si="12"/>
        <v>3259200</v>
      </c>
      <c r="E297" s="29" t="str">
        <f t="shared" si="13"/>
        <v>STAMP.EPSON STYLUS  3000 - 2.716.000,00 €</v>
      </c>
      <c r="F297" s="29" t="str">
        <f t="shared" si="14"/>
        <v>STAMP.EPSON STYLUS  3000 - 3.259.200,00 €</v>
      </c>
    </row>
    <row r="298" spans="1:6" x14ac:dyDescent="0.2">
      <c r="A298" s="29" t="s">
        <v>568</v>
      </c>
      <c r="B298" s="29" t="s">
        <v>569</v>
      </c>
      <c r="C298" s="26">
        <v>640000</v>
      </c>
      <c r="D298" s="27">
        <f t="shared" si="12"/>
        <v>768000</v>
      </c>
      <c r="E298" s="29" t="str">
        <f t="shared" si="13"/>
        <v>STAMP.EPSON STYLUS PHOTO - 640.000,00 €</v>
      </c>
      <c r="F298" s="29" t="str">
        <f t="shared" si="14"/>
        <v>STAMP.EPSON STYLUS PHOTO - 768.000,00 €</v>
      </c>
    </row>
    <row r="299" spans="1:6" x14ac:dyDescent="0.2">
      <c r="A299" s="29" t="s">
        <v>570</v>
      </c>
      <c r="B299" s="29" t="s">
        <v>571</v>
      </c>
      <c r="C299" s="26">
        <v>255000</v>
      </c>
      <c r="D299" s="27">
        <f t="shared" si="12"/>
        <v>306000</v>
      </c>
      <c r="E299" s="29" t="str">
        <f t="shared" si="13"/>
        <v>STAMP. CANON BJ-250 COLOR - 255.000,00 €</v>
      </c>
      <c r="F299" s="29" t="str">
        <f t="shared" si="14"/>
        <v>STAMP. CANON BJ-250 COLOR - 306.000,00 €</v>
      </c>
    </row>
    <row r="300" spans="1:6" x14ac:dyDescent="0.2">
      <c r="A300" s="29" t="s">
        <v>572</v>
      </c>
      <c r="B300" s="29" t="s">
        <v>573</v>
      </c>
      <c r="C300" s="26">
        <v>413000</v>
      </c>
      <c r="D300" s="27">
        <f t="shared" si="12"/>
        <v>495600</v>
      </c>
      <c r="E300" s="29" t="str">
        <f t="shared" si="13"/>
        <v>STAMP. CANON BJC-80 COLOR - 413.000,00 €</v>
      </c>
      <c r="F300" s="29" t="str">
        <f t="shared" si="14"/>
        <v>STAMP. CANON BJC-80 COLOR - 495.600,00 €</v>
      </c>
    </row>
    <row r="301" spans="1:6" x14ac:dyDescent="0.2">
      <c r="A301" s="29" t="s">
        <v>574</v>
      </c>
      <c r="B301" s="29" t="s">
        <v>575</v>
      </c>
      <c r="C301" s="26">
        <v>361000</v>
      </c>
      <c r="D301" s="27">
        <f t="shared" si="12"/>
        <v>433200</v>
      </c>
      <c r="E301" s="29" t="str">
        <f t="shared" si="13"/>
        <v>STAMP. CANON BJC-4300 COLOR - 361.000,00 €</v>
      </c>
      <c r="F301" s="29" t="str">
        <f t="shared" si="14"/>
        <v>STAMP. CANON BJC-4300 COLOR - 433.200,00 €</v>
      </c>
    </row>
    <row r="302" spans="1:6" x14ac:dyDescent="0.2">
      <c r="A302" s="29" t="s">
        <v>576</v>
      </c>
      <c r="B302" s="29" t="s">
        <v>577</v>
      </c>
      <c r="C302" s="26">
        <v>544000</v>
      </c>
      <c r="D302" s="27">
        <f t="shared" si="12"/>
        <v>652800</v>
      </c>
      <c r="E302" s="29" t="str">
        <f t="shared" si="13"/>
        <v>STAMP. CANON BJC-4550 COLOR - 544.000,00 €</v>
      </c>
      <c r="F302" s="29" t="str">
        <f t="shared" si="14"/>
        <v>STAMP. CANON BJC-4550 COLOR - 652.800,00 €</v>
      </c>
    </row>
    <row r="303" spans="1:6" x14ac:dyDescent="0.2">
      <c r="A303" s="29" t="s">
        <v>578</v>
      </c>
      <c r="B303" s="29" t="s">
        <v>579</v>
      </c>
      <c r="C303" s="26">
        <v>678000</v>
      </c>
      <c r="D303" s="27">
        <f t="shared" si="12"/>
        <v>813600</v>
      </c>
      <c r="E303" s="29" t="str">
        <f t="shared" si="13"/>
        <v>STAMP. CANON BJC-4650 COLOR - 678.000,00 €</v>
      </c>
      <c r="F303" s="29" t="str">
        <f t="shared" si="14"/>
        <v>STAMP. CANON BJC-4650 COLOR - 813.600,00 €</v>
      </c>
    </row>
    <row r="304" spans="1:6" x14ac:dyDescent="0.2">
      <c r="A304" s="29" t="s">
        <v>580</v>
      </c>
      <c r="B304" s="29" t="s">
        <v>581</v>
      </c>
      <c r="C304" s="26">
        <v>1054000</v>
      </c>
      <c r="D304" s="27">
        <f t="shared" si="12"/>
        <v>1264800</v>
      </c>
      <c r="E304" s="29" t="str">
        <f t="shared" si="13"/>
        <v>STAMP. CANON BJC-5500 COLOR - 1.054.000,00 €</v>
      </c>
      <c r="F304" s="29" t="str">
        <f t="shared" si="14"/>
        <v>STAMP. CANON BJC-5500 COLOR - 1.264.800,00 €</v>
      </c>
    </row>
    <row r="305" spans="1:6" x14ac:dyDescent="0.2">
      <c r="A305" s="29" t="s">
        <v>582</v>
      </c>
      <c r="B305" s="29" t="s">
        <v>583</v>
      </c>
      <c r="C305" s="26">
        <v>482000</v>
      </c>
      <c r="D305" s="27">
        <f t="shared" si="12"/>
        <v>578400</v>
      </c>
      <c r="E305" s="29" t="str">
        <f t="shared" si="13"/>
        <v>STAMP. CANON BJC-620 COLOR - 482.000,00 €</v>
      </c>
      <c r="F305" s="29" t="str">
        <f t="shared" si="14"/>
        <v>STAMP. CANON BJC-620 COLOR - 578.400,00 €</v>
      </c>
    </row>
    <row r="306" spans="1:6" x14ac:dyDescent="0.2">
      <c r="A306" s="29" t="s">
        <v>584</v>
      </c>
      <c r="B306" s="29" t="s">
        <v>585</v>
      </c>
      <c r="C306" s="26">
        <v>722000</v>
      </c>
      <c r="D306" s="27">
        <f t="shared" si="12"/>
        <v>866400</v>
      </c>
      <c r="E306" s="29" t="str">
        <f t="shared" si="13"/>
        <v>STAMP. CANON BJC-7000 COLOR - 722.000,00 €</v>
      </c>
      <c r="F306" s="29" t="str">
        <f t="shared" si="14"/>
        <v>STAMP. CANON BJC-7000 COLOR - 866.400,00 €</v>
      </c>
    </row>
    <row r="307" spans="1:6" x14ac:dyDescent="0.2">
      <c r="A307" s="29" t="s">
        <v>586</v>
      </c>
      <c r="B307" s="29" t="s">
        <v>587</v>
      </c>
      <c r="C307" s="26">
        <v>269000</v>
      </c>
      <c r="D307" s="27">
        <f t="shared" si="12"/>
        <v>322800</v>
      </c>
      <c r="E307" s="29" t="str">
        <f t="shared" si="13"/>
        <v>STAMP. HP 400L - 269.000,00 €</v>
      </c>
      <c r="F307" s="29" t="str">
        <f t="shared" si="14"/>
        <v>STAMP. HP 400L - 322.800,00 €</v>
      </c>
    </row>
    <row r="308" spans="1:6" x14ac:dyDescent="0.2">
      <c r="A308" s="29" t="s">
        <v>588</v>
      </c>
      <c r="B308" s="29" t="s">
        <v>587</v>
      </c>
      <c r="C308" s="26">
        <v>371000</v>
      </c>
      <c r="D308" s="27">
        <f t="shared" si="12"/>
        <v>445200</v>
      </c>
      <c r="E308" s="29" t="str">
        <f t="shared" si="13"/>
        <v>STAMP. HP 670 - 371.000,00 €</v>
      </c>
      <c r="F308" s="29" t="str">
        <f t="shared" si="14"/>
        <v>STAMP. HP 670 - 445.200,00 €</v>
      </c>
    </row>
    <row r="309" spans="1:6" x14ac:dyDescent="0.2">
      <c r="A309" s="29" t="s">
        <v>589</v>
      </c>
      <c r="B309" s="29" t="s">
        <v>590</v>
      </c>
      <c r="C309" s="26">
        <v>462000</v>
      </c>
      <c r="D309" s="27">
        <f t="shared" si="12"/>
        <v>554400</v>
      </c>
      <c r="E309" s="29" t="str">
        <f t="shared" si="13"/>
        <v>STAMP. HP 690+ - 462.000,00 €</v>
      </c>
      <c r="F309" s="29" t="str">
        <f t="shared" si="14"/>
        <v>STAMP. HP 690+ - 554.400,00 €</v>
      </c>
    </row>
    <row r="310" spans="1:6" x14ac:dyDescent="0.2">
      <c r="A310" s="29" t="s">
        <v>591</v>
      </c>
      <c r="B310" s="29" t="s">
        <v>592</v>
      </c>
      <c r="C310" s="26">
        <v>541000</v>
      </c>
      <c r="D310" s="27">
        <f t="shared" si="12"/>
        <v>649200</v>
      </c>
      <c r="E310" s="29" t="str">
        <f t="shared" si="13"/>
        <v>STAMP. HP 720C - 541.000,00 €</v>
      </c>
      <c r="F310" s="29" t="str">
        <f t="shared" si="14"/>
        <v>STAMP. HP 720C - 649.200,00 €</v>
      </c>
    </row>
    <row r="311" spans="1:6" x14ac:dyDescent="0.2">
      <c r="A311" s="29" t="s">
        <v>593</v>
      </c>
      <c r="B311" s="29" t="s">
        <v>594</v>
      </c>
      <c r="C311" s="26">
        <v>648000</v>
      </c>
      <c r="D311" s="27">
        <f t="shared" si="12"/>
        <v>777600</v>
      </c>
      <c r="E311" s="29" t="str">
        <f t="shared" si="13"/>
        <v>STAMP. HP 870 CXI - 648.000,00 €</v>
      </c>
      <c r="F311" s="29" t="str">
        <f t="shared" si="14"/>
        <v>STAMP. HP 870 CXI - 777.600,00 €</v>
      </c>
    </row>
    <row r="312" spans="1:6" x14ac:dyDescent="0.2">
      <c r="A312" s="29" t="s">
        <v>595</v>
      </c>
      <c r="B312" s="29" t="s">
        <v>596</v>
      </c>
      <c r="C312" s="26">
        <v>644000</v>
      </c>
      <c r="D312" s="27">
        <f t="shared" si="12"/>
        <v>772800</v>
      </c>
      <c r="E312" s="29" t="str">
        <f t="shared" si="13"/>
        <v>STAMP. HP 890C - 644.000,00 €</v>
      </c>
      <c r="F312" s="29" t="str">
        <f t="shared" si="14"/>
        <v>STAMP. HP 890C - 772.800,00 €</v>
      </c>
    </row>
    <row r="313" spans="1:6" x14ac:dyDescent="0.2">
      <c r="A313" s="29" t="s">
        <v>597</v>
      </c>
      <c r="B313" s="29" t="s">
        <v>598</v>
      </c>
      <c r="C313" s="26">
        <v>902000</v>
      </c>
      <c r="D313" s="27">
        <f t="shared" si="12"/>
        <v>1082400</v>
      </c>
      <c r="E313" s="29" t="str">
        <f t="shared" si="13"/>
        <v>STAMP. HP 1100C - 902.000,00 €</v>
      </c>
      <c r="F313" s="29" t="str">
        <f t="shared" si="14"/>
        <v>STAMP. HP 1100C - 1.082.400,00 €</v>
      </c>
    </row>
    <row r="314" spans="1:6" x14ac:dyDescent="0.2">
      <c r="A314" s="29" t="s">
        <v>599</v>
      </c>
      <c r="B314" s="29" t="s">
        <v>600</v>
      </c>
      <c r="C314" s="26">
        <v>722000</v>
      </c>
      <c r="D314" s="27">
        <f t="shared" si="12"/>
        <v>866400</v>
      </c>
      <c r="E314" s="29" t="str">
        <f t="shared" si="13"/>
        <v>STAMP. HP 6L - 722.000,00 €</v>
      </c>
      <c r="F314" s="29" t="str">
        <f t="shared" si="14"/>
        <v>STAMP. HP 6L - 866.400,00 €</v>
      </c>
    </row>
    <row r="315" spans="1:6" x14ac:dyDescent="0.2">
      <c r="A315" s="29" t="s">
        <v>601</v>
      </c>
      <c r="B315" s="29" t="s">
        <v>600</v>
      </c>
      <c r="C315" s="26">
        <v>1457000</v>
      </c>
      <c r="D315" s="27">
        <f t="shared" si="12"/>
        <v>1748400</v>
      </c>
      <c r="E315" s="29" t="str">
        <f t="shared" si="13"/>
        <v>STAMP. HP 6P - 1.457.000,00 €</v>
      </c>
      <c r="F315" s="29" t="str">
        <f t="shared" si="14"/>
        <v>STAMP. HP 6P - 1.748.400,00 €</v>
      </c>
    </row>
    <row r="316" spans="1:6" x14ac:dyDescent="0.2">
      <c r="A316" s="29" t="s">
        <v>602</v>
      </c>
      <c r="B316" s="29" t="s">
        <v>603</v>
      </c>
      <c r="C316" s="26">
        <v>1786000</v>
      </c>
      <c r="D316" s="27">
        <f t="shared" si="12"/>
        <v>2143200</v>
      </c>
      <c r="E316" s="29" t="str">
        <f t="shared" si="13"/>
        <v>STAMP. HP 6MP - 1.786.000,00 €</v>
      </c>
      <c r="F316" s="29" t="str">
        <f t="shared" si="14"/>
        <v>STAMP. HP 6MP - 2.143.200,00 €</v>
      </c>
    </row>
    <row r="317" spans="1:6" x14ac:dyDescent="0.2">
      <c r="A317" s="29" t="s">
        <v>604</v>
      </c>
      <c r="C317" s="28"/>
      <c r="D317" s="27">
        <f t="shared" si="12"/>
        <v>0</v>
      </c>
      <c r="E317" s="29" t="str">
        <f t="shared" si="13"/>
        <v>CABINATI  - 0,00 €</v>
      </c>
      <c r="F317" s="29" t="str">
        <f t="shared" si="14"/>
        <v>CABINATI  - 0,00 €</v>
      </c>
    </row>
    <row r="318" spans="1:6" x14ac:dyDescent="0.2">
      <c r="A318" s="29" t="s">
        <v>605</v>
      </c>
      <c r="B318" s="29" t="s">
        <v>606</v>
      </c>
      <c r="C318" s="26">
        <v>85000</v>
      </c>
      <c r="D318" s="27">
        <f t="shared" si="12"/>
        <v>102000</v>
      </c>
      <c r="E318" s="29" t="str">
        <f t="shared" si="13"/>
        <v>CASE DESKTOP   CE CK 131-6 - 85.000,00 €</v>
      </c>
      <c r="F318" s="29" t="str">
        <f t="shared" si="14"/>
        <v>CASE DESKTOP   CE CK 131-6 - 102.000,00 €</v>
      </c>
    </row>
    <row r="319" spans="1:6" x14ac:dyDescent="0.2">
      <c r="A319" s="29" t="s">
        <v>607</v>
      </c>
      <c r="B319" s="29" t="s">
        <v>606</v>
      </c>
      <c r="C319" s="26">
        <v>84000</v>
      </c>
      <c r="D319" s="27">
        <f t="shared" si="12"/>
        <v>100800</v>
      </c>
      <c r="E319" s="29" t="str">
        <f t="shared" si="13"/>
        <v>CASE MINITOWER CE CK 136-1 - 84.000,00 €</v>
      </c>
      <c r="F319" s="29" t="str">
        <f t="shared" si="14"/>
        <v>CASE MINITOWER CE CK 136-1 - 100.800,00 €</v>
      </c>
    </row>
    <row r="320" spans="1:6" x14ac:dyDescent="0.2">
      <c r="A320" s="29" t="s">
        <v>608</v>
      </c>
      <c r="B320" s="29" t="s">
        <v>609</v>
      </c>
      <c r="C320" s="26">
        <v>115000</v>
      </c>
      <c r="D320" s="27">
        <f t="shared" si="12"/>
        <v>138000</v>
      </c>
      <c r="E320" s="29" t="str">
        <f t="shared" si="13"/>
        <v>CASE MIDITOWER CE CK 135-1 - 115.000,00 €</v>
      </c>
      <c r="F320" s="29" t="str">
        <f t="shared" si="14"/>
        <v>CASE MIDITOWER CE CK 135-1 - 138.000,00 €</v>
      </c>
    </row>
    <row r="321" spans="1:6" x14ac:dyDescent="0.2">
      <c r="A321" s="29" t="s">
        <v>610</v>
      </c>
      <c r="B321" s="29" t="s">
        <v>609</v>
      </c>
      <c r="C321" s="26">
        <v>152000</v>
      </c>
      <c r="D321" s="27">
        <f t="shared" si="12"/>
        <v>182400</v>
      </c>
      <c r="E321" s="29" t="str">
        <f t="shared" si="13"/>
        <v>CASE BIG TOWER CE   CK139-1 - 152.000,00 €</v>
      </c>
      <c r="F321" s="29" t="str">
        <f t="shared" si="14"/>
        <v>CASE BIG TOWER CE   CK139-1 - 182.400,00 €</v>
      </c>
    </row>
    <row r="322" spans="1:6" x14ac:dyDescent="0.2">
      <c r="A322" s="29" t="s">
        <v>611</v>
      </c>
      <c r="B322" s="29" t="s">
        <v>606</v>
      </c>
      <c r="C322" s="26">
        <v>82000</v>
      </c>
      <c r="D322" s="27">
        <f t="shared" si="12"/>
        <v>98400</v>
      </c>
      <c r="E322" s="29" t="str">
        <f t="shared" si="13"/>
        <v>CASE DESKTOP CE CK 131-8 - 82.000,00 €</v>
      </c>
      <c r="F322" s="29" t="str">
        <f t="shared" si="14"/>
        <v>CASE DESKTOP CE CK 131-8 - 98.400,00 €</v>
      </c>
    </row>
    <row r="323" spans="1:6" x14ac:dyDescent="0.2">
      <c r="A323" s="29" t="s">
        <v>612</v>
      </c>
      <c r="B323" s="29" t="s">
        <v>606</v>
      </c>
      <c r="C323" s="26">
        <v>84000</v>
      </c>
      <c r="D323" s="27">
        <f t="shared" si="12"/>
        <v>100800</v>
      </c>
      <c r="E323" s="29" t="str">
        <f t="shared" si="13"/>
        <v>CASE SUB-MIDITOWER CE  CK 132-3 - 84.000,00 €</v>
      </c>
      <c r="F323" s="29" t="str">
        <f t="shared" si="14"/>
        <v>CASE SUB-MIDITOWER CE  CK 132-3 - 100.800,00 €</v>
      </c>
    </row>
    <row r="324" spans="1:6" x14ac:dyDescent="0.2">
      <c r="A324" s="29" t="s">
        <v>613</v>
      </c>
      <c r="B324" s="29" t="s">
        <v>614</v>
      </c>
      <c r="C324" s="26">
        <v>115000</v>
      </c>
      <c r="D324" s="27">
        <f t="shared" si="12"/>
        <v>138000</v>
      </c>
      <c r="E324" s="29" t="str">
        <f t="shared" si="13"/>
        <v>CASE  MIDITOWER CE  CK 135-2 - 115.000,00 €</v>
      </c>
      <c r="F324" s="29" t="str">
        <f t="shared" si="14"/>
        <v>CASE  MIDITOWER CE  CK 135-2 - 138.000,00 €</v>
      </c>
    </row>
    <row r="325" spans="1:6" x14ac:dyDescent="0.2">
      <c r="A325" s="29" t="s">
        <v>615</v>
      </c>
      <c r="B325" s="29" t="s">
        <v>614</v>
      </c>
      <c r="C325" s="26">
        <v>153000</v>
      </c>
      <c r="D325" s="27">
        <f t="shared" si="12"/>
        <v>183600</v>
      </c>
      <c r="E325" s="29" t="str">
        <f t="shared" si="13"/>
        <v>CASE TOWER CE CK 139-2 - 153.000,00 €</v>
      </c>
      <c r="F325" s="29" t="str">
        <f t="shared" si="14"/>
        <v>CASE TOWER CE CK 139-2 - 183.600,00 €</v>
      </c>
    </row>
    <row r="326" spans="1:6" x14ac:dyDescent="0.2">
      <c r="A326" s="29" t="s">
        <v>616</v>
      </c>
      <c r="B326" s="29" t="s">
        <v>614</v>
      </c>
      <c r="C326" s="26">
        <v>80000</v>
      </c>
      <c r="D326" s="27">
        <f t="shared" ref="D326:D340" si="15">C326+C326*$H$4</f>
        <v>96000</v>
      </c>
      <c r="E326" s="29" t="str">
        <f t="shared" ref="E326:E340" si="16">_xlfn.CONCAT(A326," - ",DOLLAR(C326))</f>
        <v>CASE MIDITOWER BC VIP 432 - 80.000,00 €</v>
      </c>
      <c r="F326" s="29" t="str">
        <f t="shared" ref="F326:F340" si="17">_xlfn.CONCAT(A326," - ",DOLLAR(D326))</f>
        <v>CASE MIDITOWER BC VIP 432 - 96.000,00 €</v>
      </c>
    </row>
    <row r="327" spans="1:6" x14ac:dyDescent="0.2">
      <c r="A327" s="29" t="s">
        <v>617</v>
      </c>
      <c r="B327" s="29" t="s">
        <v>614</v>
      </c>
      <c r="C327" s="26">
        <v>102000</v>
      </c>
      <c r="D327" s="27">
        <f t="shared" si="15"/>
        <v>122400</v>
      </c>
      <c r="E327" s="29" t="str">
        <f t="shared" si="16"/>
        <v>CASE TOWER BC VIP 730 - 102.000,00 €</v>
      </c>
      <c r="F327" s="29" t="str">
        <f t="shared" si="17"/>
        <v>CASE TOWER BC VIP 730 - 122.400,00 €</v>
      </c>
    </row>
    <row r="328" spans="1:6" x14ac:dyDescent="0.2">
      <c r="A328" s="29" t="s">
        <v>618</v>
      </c>
      <c r="C328" s="28"/>
      <c r="D328" s="27">
        <f t="shared" si="15"/>
        <v>0</v>
      </c>
      <c r="E328" s="29" t="str">
        <f t="shared" si="16"/>
        <v>GRUPPI DI CONTINUITA' - 0,00 €</v>
      </c>
      <c r="F328" s="29" t="str">
        <f t="shared" si="17"/>
        <v>GRUPPI DI CONTINUITA' - 0,00 €</v>
      </c>
    </row>
    <row r="329" spans="1:6" x14ac:dyDescent="0.2">
      <c r="A329" s="29" t="s">
        <v>619</v>
      </c>
      <c r="B329" s="29" t="s">
        <v>620</v>
      </c>
      <c r="C329" s="26">
        <v>198000</v>
      </c>
      <c r="D329" s="27">
        <f t="shared" si="15"/>
        <v>237600</v>
      </c>
      <c r="E329" s="29" t="str">
        <f t="shared" si="16"/>
        <v>GR.CONT.REVOLUTION E300  - 198.000,00 €</v>
      </c>
      <c r="F329" s="29" t="str">
        <f t="shared" si="17"/>
        <v>GR.CONT.REVOLUTION E300  - 237.600,00 €</v>
      </c>
    </row>
    <row r="330" spans="1:6" x14ac:dyDescent="0.2">
      <c r="A330" s="29" t="s">
        <v>621</v>
      </c>
      <c r="B330" s="29" t="s">
        <v>620</v>
      </c>
      <c r="C330" s="26">
        <v>233000</v>
      </c>
      <c r="D330" s="27">
        <f t="shared" si="15"/>
        <v>279600</v>
      </c>
      <c r="E330" s="29" t="str">
        <f t="shared" si="16"/>
        <v>GR.CONT.REVOLUTION F450 - 233.000,00 €</v>
      </c>
      <c r="F330" s="29" t="str">
        <f t="shared" si="17"/>
        <v>GR.CONT.REVOLUTION F450 - 279.600,00 €</v>
      </c>
    </row>
    <row r="331" spans="1:6" x14ac:dyDescent="0.2">
      <c r="A331" s="29" t="s">
        <v>622</v>
      </c>
      <c r="B331" s="29" t="s">
        <v>620</v>
      </c>
      <c r="C331" s="26">
        <v>279000</v>
      </c>
      <c r="D331" s="27">
        <f t="shared" si="15"/>
        <v>334800</v>
      </c>
      <c r="E331" s="29" t="str">
        <f t="shared" si="16"/>
        <v>GR.CONT.REVOLUTION L600 - 279.000,00 €</v>
      </c>
      <c r="F331" s="29" t="str">
        <f t="shared" si="17"/>
        <v>GR.CONT.REVOLUTION L600 - 334.800,00 €</v>
      </c>
    </row>
    <row r="332" spans="1:6" x14ac:dyDescent="0.2">
      <c r="A332" s="29" t="s">
        <v>623</v>
      </c>
      <c r="B332" s="29" t="s">
        <v>624</v>
      </c>
      <c r="C332" s="26">
        <v>298000</v>
      </c>
      <c r="D332" s="27">
        <f t="shared" si="15"/>
        <v>357600</v>
      </c>
      <c r="E332" s="29" t="str">
        <f t="shared" si="16"/>
        <v>GR.CONT.POWER PRO 600 - 298.000,00 €</v>
      </c>
      <c r="F332" s="29" t="str">
        <f t="shared" si="17"/>
        <v>GR.CONT.POWER PRO 600 - 357.600,00 €</v>
      </c>
    </row>
    <row r="333" spans="1:6" x14ac:dyDescent="0.2">
      <c r="A333" s="29" t="s">
        <v>625</v>
      </c>
      <c r="B333" s="29" t="s">
        <v>624</v>
      </c>
      <c r="C333" s="26">
        <v>478000</v>
      </c>
      <c r="D333" s="27">
        <f t="shared" si="15"/>
        <v>573600</v>
      </c>
      <c r="E333" s="29" t="str">
        <f t="shared" si="16"/>
        <v>GR.CONT.POWER PRO 750 - 478.000,00 €</v>
      </c>
      <c r="F333" s="29" t="str">
        <f t="shared" si="17"/>
        <v>GR.CONT.POWER PRO 750 - 573.600,00 €</v>
      </c>
    </row>
    <row r="334" spans="1:6" x14ac:dyDescent="0.2">
      <c r="A334" s="29" t="s">
        <v>626</v>
      </c>
      <c r="B334" s="29" t="s">
        <v>624</v>
      </c>
      <c r="C334" s="26">
        <v>626000</v>
      </c>
      <c r="D334" s="27">
        <f t="shared" si="15"/>
        <v>751200</v>
      </c>
      <c r="E334" s="29" t="str">
        <f t="shared" si="16"/>
        <v>GR.CONT.POWER PRO 900 - 626.000,00 €</v>
      </c>
      <c r="F334" s="29" t="str">
        <f t="shared" si="17"/>
        <v>GR.CONT.POWER PRO 900 - 751.200,00 €</v>
      </c>
    </row>
    <row r="335" spans="1:6" x14ac:dyDescent="0.2">
      <c r="A335" s="29" t="s">
        <v>627</v>
      </c>
      <c r="B335" s="29" t="s">
        <v>624</v>
      </c>
      <c r="C335" s="26">
        <v>757000</v>
      </c>
      <c r="D335" s="27">
        <f t="shared" si="15"/>
        <v>908400</v>
      </c>
      <c r="E335" s="29" t="str">
        <f t="shared" si="16"/>
        <v>GR.CONT.POWER PRO 1000 - 757.000,00 €</v>
      </c>
      <c r="F335" s="29" t="str">
        <f t="shared" si="17"/>
        <v>GR.CONT.POWER PRO 1000 - 908.400,00 €</v>
      </c>
    </row>
    <row r="336" spans="1:6" x14ac:dyDescent="0.2">
      <c r="A336" s="29" t="s">
        <v>628</v>
      </c>
      <c r="B336" s="29" t="s">
        <v>624</v>
      </c>
      <c r="C336" s="26">
        <v>1128000</v>
      </c>
      <c r="D336" s="27">
        <f t="shared" si="15"/>
        <v>1353600</v>
      </c>
      <c r="E336" s="29" t="str">
        <f t="shared" si="16"/>
        <v>GR.CONT.POWER PRO 1600 - 1.128.000,00 €</v>
      </c>
      <c r="F336" s="29" t="str">
        <f t="shared" si="17"/>
        <v>GR.CONT.POWER PRO 1600 - 1.353.600,00 €</v>
      </c>
    </row>
    <row r="337" spans="1:6" x14ac:dyDescent="0.2">
      <c r="A337" s="29" t="s">
        <v>629</v>
      </c>
      <c r="B337" s="29" t="s">
        <v>624</v>
      </c>
      <c r="C337" s="26">
        <v>1527000</v>
      </c>
      <c r="D337" s="27">
        <f t="shared" si="15"/>
        <v>1832400</v>
      </c>
      <c r="E337" s="29" t="str">
        <f t="shared" si="16"/>
        <v>GR.CONT.POWER PRO 2400 - 1.527.000,00 €</v>
      </c>
      <c r="F337" s="29" t="str">
        <f t="shared" si="17"/>
        <v>GR.CONT.POWER PRO 2400 - 1.832.400,00 €</v>
      </c>
    </row>
    <row r="338" spans="1:6" x14ac:dyDescent="0.2">
      <c r="A338" s="29" t="s">
        <v>630</v>
      </c>
      <c r="B338" s="29" t="s">
        <v>631</v>
      </c>
      <c r="C338" s="26">
        <v>4134000</v>
      </c>
      <c r="D338" s="27">
        <f t="shared" si="15"/>
        <v>4960800</v>
      </c>
      <c r="E338" s="29" t="str">
        <f t="shared" si="16"/>
        <v>GR.CONT.POWERSAVE 4000 - 4.134.000,00 €</v>
      </c>
      <c r="F338" s="29" t="str">
        <f t="shared" si="17"/>
        <v>GR.CONT.POWERSAVE 4000 - 4.960.800,00 €</v>
      </c>
    </row>
    <row r="339" spans="1:6" x14ac:dyDescent="0.2">
      <c r="A339" s="29" t="s">
        <v>632</v>
      </c>
      <c r="B339" s="29" t="s">
        <v>631</v>
      </c>
      <c r="C339" s="26">
        <v>6850000</v>
      </c>
      <c r="D339" s="27">
        <f t="shared" si="15"/>
        <v>8220000</v>
      </c>
      <c r="E339" s="29" t="str">
        <f t="shared" si="16"/>
        <v>GR.CONT.POWERSAVE 7500 - 6.850.000,00 €</v>
      </c>
      <c r="F339" s="29" t="str">
        <f t="shared" si="17"/>
        <v>GR.CONT.POWERSAVE 7500 - 8.220.000,00 €</v>
      </c>
    </row>
    <row r="340" spans="1:6" x14ac:dyDescent="0.2">
      <c r="A340" s="29" t="s">
        <v>633</v>
      </c>
      <c r="B340" s="29" t="s">
        <v>631</v>
      </c>
      <c r="C340" s="26">
        <v>11712000</v>
      </c>
      <c r="D340" s="27">
        <f t="shared" si="15"/>
        <v>14054400</v>
      </c>
      <c r="E340" s="29" t="str">
        <f t="shared" si="16"/>
        <v>GR.CONT.POWERSAVE 12500 - 11.712.000,00 €</v>
      </c>
      <c r="F340" s="29" t="str">
        <f t="shared" si="17"/>
        <v>GR.CONT.POWERSAVE 12500 - 14.054.400,00 €</v>
      </c>
    </row>
  </sheetData>
  <mergeCells count="2">
    <mergeCell ref="A1:H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1.28515625" style="36" customWidth="1"/>
    <col min="2" max="2" width="29.42578125" style="36" bestFit="1" customWidth="1"/>
    <col min="3" max="3" width="5.5703125" style="36" customWidth="1"/>
    <col min="4" max="4" width="10.5703125" style="36" bestFit="1" customWidth="1"/>
    <col min="5" max="5" width="30.140625" style="36" bestFit="1" customWidth="1"/>
    <col min="6" max="6" width="4.7109375" style="36" customWidth="1"/>
    <col min="7" max="7" width="44.28515625" style="36" bestFit="1" customWidth="1"/>
    <col min="8" max="16384" width="9.140625" style="36"/>
  </cols>
  <sheetData>
    <row r="1" spans="1:7" s="19" customFormat="1" ht="13.5" thickBot="1" x14ac:dyDescent="0.25">
      <c r="A1" s="17" t="s">
        <v>634</v>
      </c>
      <c r="B1" s="18" t="s">
        <v>643</v>
      </c>
      <c r="D1" s="17" t="s">
        <v>652</v>
      </c>
      <c r="E1" s="18" t="s">
        <v>644</v>
      </c>
      <c r="G1" s="20" t="s">
        <v>651</v>
      </c>
    </row>
    <row r="2" spans="1:7" x14ac:dyDescent="0.2">
      <c r="A2" s="34" t="s">
        <v>635</v>
      </c>
      <c r="B2" s="35" t="str">
        <f>MID(A2,2,2)</f>
        <v>23</v>
      </c>
      <c r="D2" s="37">
        <v>33086</v>
      </c>
      <c r="E2" s="35">
        <f>DAY(D2)</f>
        <v>1</v>
      </c>
      <c r="G2" s="35" t="str">
        <f>_xlfn.CONCAT(A2,"-")</f>
        <v>a23-</v>
      </c>
    </row>
    <row r="3" spans="1:7" x14ac:dyDescent="0.2">
      <c r="A3" s="34" t="s">
        <v>636</v>
      </c>
      <c r="B3" s="38" t="str">
        <f t="shared" ref="B3:B9" si="0">MID(A3,2,2)</f>
        <v>31</v>
      </c>
      <c r="D3" s="37">
        <v>33087</v>
      </c>
      <c r="E3" s="38">
        <f t="shared" ref="E3:E9" si="1">DAY(D3)</f>
        <v>2</v>
      </c>
      <c r="G3" s="38" t="str">
        <f t="shared" ref="G3:G9" si="2">_xlfn.CONCAT(A3,"-")</f>
        <v>b31-</v>
      </c>
    </row>
    <row r="4" spans="1:7" x14ac:dyDescent="0.2">
      <c r="A4" s="34" t="s">
        <v>637</v>
      </c>
      <c r="B4" s="38" t="str">
        <f t="shared" si="0"/>
        <v>45</v>
      </c>
      <c r="D4" s="37">
        <v>33088</v>
      </c>
      <c r="E4" s="38">
        <f t="shared" si="1"/>
        <v>3</v>
      </c>
      <c r="G4" s="38" t="str">
        <f t="shared" si="2"/>
        <v>c45-</v>
      </c>
    </row>
    <row r="5" spans="1:7" x14ac:dyDescent="0.2">
      <c r="A5" s="34" t="s">
        <v>638</v>
      </c>
      <c r="B5" s="38" t="str">
        <f t="shared" si="0"/>
        <v>87</v>
      </c>
      <c r="D5" s="37">
        <v>44278</v>
      </c>
      <c r="E5" s="38">
        <f t="shared" si="1"/>
        <v>23</v>
      </c>
      <c r="G5" s="38" t="str">
        <f t="shared" si="2"/>
        <v>u87-</v>
      </c>
    </row>
    <row r="6" spans="1:7" x14ac:dyDescent="0.2">
      <c r="A6" s="34" t="s">
        <v>639</v>
      </c>
      <c r="B6" s="38" t="str">
        <f t="shared" si="0"/>
        <v>09</v>
      </c>
      <c r="D6" s="37">
        <v>33090</v>
      </c>
      <c r="E6" s="38">
        <f t="shared" si="1"/>
        <v>5</v>
      </c>
      <c r="G6" s="38" t="str">
        <f t="shared" si="2"/>
        <v>a09-</v>
      </c>
    </row>
    <row r="7" spans="1:7" x14ac:dyDescent="0.2">
      <c r="A7" s="34" t="s">
        <v>640</v>
      </c>
      <c r="B7" s="38" t="str">
        <f t="shared" si="0"/>
        <v>98</v>
      </c>
      <c r="D7" s="37">
        <v>33091</v>
      </c>
      <c r="E7" s="38">
        <f t="shared" si="1"/>
        <v>6</v>
      </c>
      <c r="G7" s="38" t="str">
        <f t="shared" si="2"/>
        <v>l98-</v>
      </c>
    </row>
    <row r="8" spans="1:7" x14ac:dyDescent="0.2">
      <c r="A8" s="34" t="s">
        <v>641</v>
      </c>
      <c r="B8" s="38" t="str">
        <f t="shared" si="0"/>
        <v>34</v>
      </c>
      <c r="D8" s="37">
        <v>33092</v>
      </c>
      <c r="E8" s="38">
        <f t="shared" si="1"/>
        <v>7</v>
      </c>
      <c r="G8" s="38" t="str">
        <f t="shared" si="2"/>
        <v>v34-</v>
      </c>
    </row>
    <row r="9" spans="1:7" ht="13.5" thickBot="1" x14ac:dyDescent="0.25">
      <c r="A9" s="39" t="s">
        <v>642</v>
      </c>
      <c r="B9" s="40" t="str">
        <f t="shared" si="0"/>
        <v>11</v>
      </c>
      <c r="D9" s="41">
        <v>33093</v>
      </c>
      <c r="E9" s="40">
        <f t="shared" si="1"/>
        <v>8</v>
      </c>
      <c r="G9" s="40" t="str">
        <f t="shared" si="2"/>
        <v>q11-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I20"/>
  <sheetViews>
    <sheetView zoomScale="120" zoomScaleNormal="120" workbookViewId="0"/>
  </sheetViews>
  <sheetFormatPr defaultColWidth="9.28515625" defaultRowHeight="12.75" x14ac:dyDescent="0.2"/>
  <cols>
    <col min="1" max="1" width="16.28515625" style="29" bestFit="1" customWidth="1"/>
    <col min="2" max="2" width="18.5703125" style="29" bestFit="1" customWidth="1"/>
    <col min="3" max="3" width="19.28515625" style="29" customWidth="1"/>
    <col min="4" max="5" width="14" style="29" customWidth="1"/>
    <col min="6" max="6" width="9.28515625" style="29"/>
    <col min="7" max="7" width="7.28515625" style="29" customWidth="1"/>
    <col min="8" max="8" width="14.28515625" style="29" customWidth="1"/>
    <col min="9" max="9" width="8" style="29" bestFit="1" customWidth="1"/>
    <col min="10" max="16384" width="9.28515625" style="29"/>
  </cols>
  <sheetData>
    <row r="2" spans="1:9" x14ac:dyDescent="0.2">
      <c r="G2" s="29" t="s">
        <v>149</v>
      </c>
      <c r="H2" s="29" t="s">
        <v>148</v>
      </c>
      <c r="I2" s="29" t="s">
        <v>665</v>
      </c>
    </row>
    <row r="3" spans="1:9" x14ac:dyDescent="0.2">
      <c r="B3" s="53" t="s">
        <v>147</v>
      </c>
      <c r="C3" s="55" t="s">
        <v>146</v>
      </c>
      <c r="D3" s="55" t="s">
        <v>145</v>
      </c>
      <c r="E3" s="55" t="s">
        <v>666</v>
      </c>
      <c r="G3" s="42">
        <v>0</v>
      </c>
      <c r="H3" s="43" t="s">
        <v>144</v>
      </c>
      <c r="I3" s="44" t="s">
        <v>144</v>
      </c>
    </row>
    <row r="4" spans="1:9" x14ac:dyDescent="0.2">
      <c r="B4" s="54" t="s">
        <v>143</v>
      </c>
      <c r="C4" s="52">
        <v>40</v>
      </c>
      <c r="D4" s="52" t="str">
        <f>VLOOKUP(Tabella2[[#This Row],[Punteggio]],$G$3:$I$6,2,0)</f>
        <v>Sufficiente</v>
      </c>
      <c r="E4" s="52" t="str">
        <f>VLOOKUP(Tabella2[[#This Row],[Punteggio]],$G$3:$I$6,3,0)</f>
        <v>C</v>
      </c>
      <c r="G4" s="45">
        <v>40</v>
      </c>
      <c r="H4" s="29" t="s">
        <v>142</v>
      </c>
      <c r="I4" s="46" t="s">
        <v>141</v>
      </c>
    </row>
    <row r="5" spans="1:9" x14ac:dyDescent="0.2">
      <c r="B5" s="54" t="s">
        <v>140</v>
      </c>
      <c r="C5" s="52">
        <v>60</v>
      </c>
      <c r="D5" s="52" t="str">
        <f>VLOOKUP(Tabella2[[#This Row],[Punteggio]],$G$3:$I$6,2,0)</f>
        <v>Discreto</v>
      </c>
      <c r="E5" s="52" t="str">
        <f>VLOOKUP(Tabella2[[#This Row],[Punteggio]],$G$3:$I$6,3,0)</f>
        <v>B</v>
      </c>
      <c r="G5" s="45">
        <v>60</v>
      </c>
      <c r="H5" s="29" t="s">
        <v>139</v>
      </c>
      <c r="I5" s="46" t="s">
        <v>138</v>
      </c>
    </row>
    <row r="6" spans="1:9" x14ac:dyDescent="0.2">
      <c r="B6" s="54" t="s">
        <v>137</v>
      </c>
      <c r="C6" s="52">
        <v>60</v>
      </c>
      <c r="D6" s="52" t="str">
        <f>VLOOKUP(Tabella2[[#This Row],[Punteggio]],$G$3:$I$6,2,0)</f>
        <v>Discreto</v>
      </c>
      <c r="E6" s="52" t="str">
        <f>VLOOKUP(Tabella2[[#This Row],[Punteggio]],$G$3:$I$6,3,0)</f>
        <v>B</v>
      </c>
      <c r="G6" s="47">
        <v>70</v>
      </c>
      <c r="H6" s="48" t="s">
        <v>136</v>
      </c>
      <c r="I6" s="49" t="s">
        <v>135</v>
      </c>
    </row>
    <row r="7" spans="1:9" x14ac:dyDescent="0.2">
      <c r="B7" s="54" t="s">
        <v>134</v>
      </c>
      <c r="C7" s="52">
        <v>40</v>
      </c>
      <c r="D7" s="52" t="str">
        <f>VLOOKUP(Tabella2[[#This Row],[Punteggio]],$G$3:$I$6,2,0)</f>
        <v>Sufficiente</v>
      </c>
      <c r="E7" s="52" t="str">
        <f>VLOOKUP(Tabella2[[#This Row],[Punteggio]],$G$3:$I$6,3,0)</f>
        <v>C</v>
      </c>
    </row>
    <row r="8" spans="1:9" x14ac:dyDescent="0.2">
      <c r="B8" s="54" t="s">
        <v>133</v>
      </c>
      <c r="C8" s="52">
        <v>70</v>
      </c>
      <c r="D8" s="52" t="str">
        <f>VLOOKUP(Tabella2[[#This Row],[Punteggio]],$G$3:$I$6,2,0)</f>
        <v>Buono</v>
      </c>
      <c r="E8" s="52" t="str">
        <f>VLOOKUP(Tabella2[[#This Row],[Punteggio]],$G$3:$I$6,3,0)</f>
        <v>A</v>
      </c>
    </row>
    <row r="9" spans="1:9" x14ac:dyDescent="0.2">
      <c r="B9" s="54" t="s">
        <v>132</v>
      </c>
      <c r="C9" s="52">
        <v>0</v>
      </c>
      <c r="D9" s="52" t="str">
        <f>VLOOKUP(Tabella2[[#This Row],[Punteggio]],$G$3:$I$6,2,0)</f>
        <v>Respinto</v>
      </c>
      <c r="E9" s="52" t="str">
        <f>VLOOKUP(Tabella2[[#This Row],[Punteggio]],$G$3:$I$6,3,0)</f>
        <v>Respinto</v>
      </c>
    </row>
    <row r="10" spans="1:9" x14ac:dyDescent="0.2">
      <c r="B10" s="54" t="s">
        <v>131</v>
      </c>
      <c r="C10" s="52">
        <v>0</v>
      </c>
      <c r="D10" s="52" t="str">
        <f>VLOOKUP(Tabella2[[#This Row],[Punteggio]],$G$3:$I$6,2,0)</f>
        <v>Respinto</v>
      </c>
      <c r="E10" s="52" t="str">
        <f>VLOOKUP(Tabella2[[#This Row],[Punteggio]],$G$3:$I$6,3,0)</f>
        <v>Respinto</v>
      </c>
    </row>
    <row r="14" spans="1:9" x14ac:dyDescent="0.2">
      <c r="A14" s="50" t="s">
        <v>645</v>
      </c>
      <c r="B14" s="51" t="s">
        <v>130</v>
      </c>
      <c r="C14" s="51"/>
      <c r="D14" s="51"/>
      <c r="E14" s="51"/>
      <c r="F14" s="51"/>
      <c r="G14" s="51"/>
      <c r="H14" s="51"/>
    </row>
    <row r="15" spans="1:9" x14ac:dyDescent="0.2">
      <c r="A15" s="50" t="s">
        <v>645</v>
      </c>
      <c r="B15" s="51" t="s">
        <v>657</v>
      </c>
      <c r="C15" s="51"/>
      <c r="D15" s="51"/>
      <c r="E15" s="51"/>
      <c r="F15" s="51"/>
      <c r="G15" s="51"/>
      <c r="H15" s="51"/>
    </row>
    <row r="16" spans="1:9" x14ac:dyDescent="0.2">
      <c r="A16" s="50"/>
      <c r="B16" s="51" t="s">
        <v>129</v>
      </c>
      <c r="C16" s="51"/>
      <c r="D16" s="51"/>
      <c r="E16" s="51"/>
      <c r="F16" s="51"/>
      <c r="G16" s="51"/>
      <c r="H16" s="51"/>
    </row>
    <row r="17" spans="1:8" x14ac:dyDescent="0.2">
      <c r="A17" s="50"/>
      <c r="B17" s="51" t="s">
        <v>128</v>
      </c>
      <c r="C17" s="51"/>
      <c r="D17" s="51"/>
      <c r="E17" s="51"/>
      <c r="F17" s="51"/>
      <c r="G17" s="51"/>
      <c r="H17" s="51"/>
    </row>
    <row r="18" spans="1:8" x14ac:dyDescent="0.2">
      <c r="A18" s="50"/>
      <c r="B18" s="51" t="s">
        <v>127</v>
      </c>
      <c r="C18" s="51"/>
      <c r="D18" s="51"/>
      <c r="E18" s="51"/>
      <c r="F18" s="51"/>
      <c r="G18" s="51"/>
      <c r="H18" s="51"/>
    </row>
    <row r="19" spans="1:8" x14ac:dyDescent="0.2">
      <c r="A19" s="50"/>
      <c r="B19" s="51" t="s">
        <v>126</v>
      </c>
      <c r="C19" s="51"/>
      <c r="D19" s="51"/>
      <c r="E19" s="51"/>
      <c r="F19" s="51"/>
      <c r="G19" s="51"/>
      <c r="H19" s="51"/>
    </row>
    <row r="20" spans="1:8" x14ac:dyDescent="0.2">
      <c r="A20" s="50" t="s">
        <v>645</v>
      </c>
      <c r="B20" s="51" t="s">
        <v>646</v>
      </c>
      <c r="C20" s="51"/>
      <c r="D20" s="51"/>
      <c r="E20" s="51"/>
      <c r="F20" s="51"/>
      <c r="G20" s="51"/>
      <c r="H20" s="51"/>
    </row>
  </sheetData>
  <conditionalFormatting sqref="C4:C1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{337B6EA6-0CCA-4BAC-9F98-E7AC28886A38}</x14:id>
        </ext>
      </extLst>
    </cfRule>
  </conditionalFormatting>
  <conditionalFormatting sqref="D4:D10">
    <cfRule type="containsText" dxfId="7" priority="6" operator="containsText" text="Discreto">
      <formula>NOT(ISERROR(SEARCH("Discreto",D4)))</formula>
    </cfRule>
    <cfRule type="containsText" dxfId="6" priority="7" operator="containsText" text="Buono">
      <formula>NOT(ISERROR(SEARCH("Buono",D4)))</formula>
    </cfRule>
    <cfRule type="containsText" dxfId="5" priority="9" operator="containsText" text="Sufficiente">
      <formula>NOT(ISERROR(SEARCH("Sufficiente",D4)))</formula>
    </cfRule>
    <cfRule type="containsText" dxfId="4" priority="10" operator="containsText" text="Respinto">
      <formula>NOT(ISERROR(SEARCH("Respinto",D4)))</formula>
    </cfRule>
  </conditionalFormatting>
  <conditionalFormatting sqref="E4:E10">
    <cfRule type="containsText" dxfId="3" priority="1" operator="containsText" text="A">
      <formula>NOT(ISERROR(SEARCH("A",E4)))</formula>
    </cfRule>
    <cfRule type="containsText" dxfId="2" priority="2" operator="containsText" text="B">
      <formula>NOT(ISERROR(SEARCH("B",E4)))</formula>
    </cfRule>
    <cfRule type="containsText" dxfId="1" priority="3" operator="containsText" text="C">
      <formula>NOT(ISERROR(SEARCH("C",E4)))</formula>
    </cfRule>
    <cfRule type="containsText" dxfId="0" priority="4" operator="containsText" text="Respinto">
      <formula>NOT(ISERROR(SEARCH("Respinto",E4)))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7B6EA6-0CCA-4BAC-9F98-E7AC28886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B1:I16"/>
  <sheetViews>
    <sheetView zoomScale="120" zoomScaleNormal="120" workbookViewId="0"/>
  </sheetViews>
  <sheetFormatPr defaultColWidth="9.28515625" defaultRowHeight="12.75" x14ac:dyDescent="0.2"/>
  <cols>
    <col min="1" max="1" width="9.28515625" style="4"/>
    <col min="2" max="2" width="10.7109375" style="4" customWidth="1"/>
    <col min="3" max="3" width="13.28515625" style="4" customWidth="1"/>
    <col min="4" max="5" width="9.28515625" style="4"/>
    <col min="6" max="7" width="10.7109375" style="4" customWidth="1"/>
    <col min="8" max="8" width="9.28515625" style="4"/>
    <col min="9" max="9" width="20.7109375" style="4" customWidth="1"/>
    <col min="10" max="16384" width="9.28515625" style="4"/>
  </cols>
  <sheetData>
    <row r="1" spans="2:9" x14ac:dyDescent="0.2">
      <c r="F1" s="95" t="s">
        <v>125</v>
      </c>
      <c r="G1" s="95"/>
      <c r="H1" s="95"/>
      <c r="I1" s="95"/>
    </row>
    <row r="3" spans="2:9" x14ac:dyDescent="0.2">
      <c r="B3" s="4" t="s">
        <v>124</v>
      </c>
      <c r="C3" s="4" t="s">
        <v>123</v>
      </c>
      <c r="F3" s="8" t="s">
        <v>124</v>
      </c>
      <c r="G3" s="8" t="s">
        <v>123</v>
      </c>
    </row>
    <row r="4" spans="2:9" ht="15" x14ac:dyDescent="0.25">
      <c r="B4" s="4" t="s">
        <v>5</v>
      </c>
      <c r="C4" s="5">
        <v>266</v>
      </c>
      <c r="F4" s="6" t="s">
        <v>114</v>
      </c>
      <c r="G4" s="7">
        <f>VLOOKUP(F4,spesemese[],2,0)</f>
        <v>329</v>
      </c>
    </row>
    <row r="5" spans="2:9" x14ac:dyDescent="0.2">
      <c r="B5" s="4" t="s">
        <v>19</v>
      </c>
      <c r="C5" s="5">
        <v>402</v>
      </c>
    </row>
    <row r="6" spans="2:9" x14ac:dyDescent="0.2">
      <c r="B6" s="4" t="s">
        <v>26</v>
      </c>
      <c r="C6" s="5">
        <v>496</v>
      </c>
    </row>
    <row r="7" spans="2:9" x14ac:dyDescent="0.2">
      <c r="B7" s="4" t="s">
        <v>122</v>
      </c>
      <c r="C7" s="5">
        <v>204</v>
      </c>
    </row>
    <row r="8" spans="2:9" x14ac:dyDescent="0.2">
      <c r="B8" s="4" t="s">
        <v>121</v>
      </c>
      <c r="C8" s="5">
        <v>154</v>
      </c>
    </row>
    <row r="9" spans="2:9" x14ac:dyDescent="0.2">
      <c r="B9" s="4" t="s">
        <v>120</v>
      </c>
      <c r="C9" s="5">
        <v>409</v>
      </c>
    </row>
    <row r="10" spans="2:9" x14ac:dyDescent="0.2">
      <c r="B10" s="4" t="s">
        <v>119</v>
      </c>
      <c r="C10" s="5">
        <v>522</v>
      </c>
    </row>
    <row r="11" spans="2:9" x14ac:dyDescent="0.2">
      <c r="B11" s="4" t="s">
        <v>118</v>
      </c>
      <c r="C11" s="5">
        <v>490</v>
      </c>
    </row>
    <row r="12" spans="2:9" x14ac:dyDescent="0.2">
      <c r="B12" s="4" t="s">
        <v>117</v>
      </c>
      <c r="C12" s="5">
        <v>249</v>
      </c>
    </row>
    <row r="13" spans="2:9" x14ac:dyDescent="0.2">
      <c r="B13" s="4" t="s">
        <v>116</v>
      </c>
      <c r="C13" s="5">
        <v>417</v>
      </c>
    </row>
    <row r="14" spans="2:9" x14ac:dyDescent="0.2">
      <c r="B14" s="4" t="s">
        <v>115</v>
      </c>
      <c r="C14" s="5">
        <v>488</v>
      </c>
    </row>
    <row r="15" spans="2:9" x14ac:dyDescent="0.2">
      <c r="B15" s="4" t="s">
        <v>114</v>
      </c>
      <c r="C15" s="5">
        <v>329</v>
      </c>
    </row>
    <row r="16" spans="2:9" x14ac:dyDescent="0.2">
      <c r="B16" s="14" t="s">
        <v>107</v>
      </c>
      <c r="C16" s="15">
        <f>SUBTOTAL(109,spesemese[SPESA])</f>
        <v>4426</v>
      </c>
    </row>
  </sheetData>
  <mergeCells count="1">
    <mergeCell ref="F1:I1"/>
  </mergeCells>
  <dataValidations count="1">
    <dataValidation type="list" allowBlank="1" showInputMessage="1" showErrorMessage="1" sqref="F4" xr:uid="{2850BA75-2D82-4AE3-A220-3408474FB36D}">
      <formula1>$B$4:$B$15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zoomScale="120" zoomScaleNormal="120" workbookViewId="0"/>
  </sheetViews>
  <sheetFormatPr defaultRowHeight="12.75" x14ac:dyDescent="0.2"/>
  <cols>
    <col min="1" max="1" width="14.28515625" style="57" bestFit="1" customWidth="1"/>
    <col min="2" max="2" width="20.5703125" style="56" bestFit="1" customWidth="1"/>
    <col min="3" max="3" width="17.7109375" style="56" customWidth="1"/>
  </cols>
  <sheetData>
    <row r="1" spans="1:3" x14ac:dyDescent="0.2">
      <c r="A1" s="58" t="s">
        <v>113</v>
      </c>
      <c r="B1" s="59" t="s">
        <v>647</v>
      </c>
      <c r="C1" s="59" t="s">
        <v>111</v>
      </c>
    </row>
    <row r="2" spans="1:3" x14ac:dyDescent="0.2">
      <c r="A2" s="19" t="s">
        <v>109</v>
      </c>
      <c r="B2" s="60">
        <v>1000</v>
      </c>
      <c r="C2" s="60">
        <v>200</v>
      </c>
    </row>
    <row r="3" spans="1:3" x14ac:dyDescent="0.2">
      <c r="A3" s="108" t="s">
        <v>670</v>
      </c>
      <c r="B3" s="60">
        <v>2000</v>
      </c>
      <c r="C3" s="60">
        <v>500</v>
      </c>
    </row>
    <row r="4" spans="1:3" x14ac:dyDescent="0.2">
      <c r="A4" s="19" t="s">
        <v>108</v>
      </c>
      <c r="B4" s="60">
        <v>580</v>
      </c>
      <c r="C4" s="60">
        <v>200</v>
      </c>
    </row>
    <row r="5" spans="1:3" x14ac:dyDescent="0.2">
      <c r="A5" s="19" t="s">
        <v>112</v>
      </c>
      <c r="B5" s="60">
        <v>1168</v>
      </c>
      <c r="C5" s="60">
        <v>300</v>
      </c>
    </row>
    <row r="6" spans="1:3" x14ac:dyDescent="0.2">
      <c r="A6" s="19" t="s">
        <v>110</v>
      </c>
      <c r="B6" s="60">
        <v>2647</v>
      </c>
      <c r="C6" s="60">
        <v>500</v>
      </c>
    </row>
    <row r="9" spans="1:3" x14ac:dyDescent="0.2">
      <c r="A9" s="96" t="s">
        <v>648</v>
      </c>
      <c r="B9" s="97"/>
      <c r="C9" s="97"/>
    </row>
    <row r="10" spans="1:3" x14ac:dyDescent="0.2">
      <c r="A10" s="97"/>
      <c r="B10" s="97"/>
      <c r="C10" s="97"/>
    </row>
    <row r="11" spans="1:3" x14ac:dyDescent="0.2">
      <c r="A11" s="97"/>
      <c r="B11" s="97"/>
      <c r="C11" s="97"/>
    </row>
    <row r="12" spans="1:3" x14ac:dyDescent="0.2">
      <c r="A12" s="97"/>
      <c r="B12" s="97"/>
      <c r="C12" s="97"/>
    </row>
    <row r="13" spans="1:3" x14ac:dyDescent="0.2">
      <c r="A13" s="97"/>
      <c r="B13" s="97"/>
      <c r="C13" s="97"/>
    </row>
    <row r="14" spans="1:3" x14ac:dyDescent="0.2">
      <c r="A14" s="97"/>
      <c r="B14" s="97"/>
      <c r="C14" s="97"/>
    </row>
    <row r="15" spans="1:3" x14ac:dyDescent="0.2">
      <c r="A15" s="97"/>
      <c r="B15" s="97"/>
      <c r="C15" s="97"/>
    </row>
    <row r="16" spans="1:3" x14ac:dyDescent="0.2">
      <c r="A16" s="97"/>
      <c r="B16" s="97"/>
      <c r="C16" s="97"/>
    </row>
  </sheetData>
  <autoFilter ref="A1:C6" xr:uid="{90482129-2785-490A-949D-789C97EA061E}"/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zoomScale="120" zoomScaleNormal="120" workbookViewId="0"/>
  </sheetViews>
  <sheetFormatPr defaultRowHeight="12.75" x14ac:dyDescent="0.2"/>
  <cols>
    <col min="1" max="1" width="10.5703125" style="16" bestFit="1" customWidth="1"/>
    <col min="2" max="2" width="29.28515625" style="16" bestFit="1" customWidth="1"/>
    <col min="3" max="3" width="22.28515625" style="16" bestFit="1" customWidth="1"/>
    <col min="4" max="4" width="23.28515625" style="71" bestFit="1" customWidth="1"/>
    <col min="5" max="5" width="27.5703125" style="67" bestFit="1" customWidth="1"/>
    <col min="6" max="6" width="21.28515625" style="67" bestFit="1" customWidth="1"/>
    <col min="7" max="7" width="9.140625" style="16" customWidth="1"/>
    <col min="8" max="8" width="27.7109375" style="16" bestFit="1" customWidth="1"/>
    <col min="9" max="10" width="18.7109375" style="16" customWidth="1"/>
    <col min="11" max="16384" width="9.140625" style="16"/>
  </cols>
  <sheetData>
    <row r="1" spans="1:10" s="64" customFormat="1" ht="18" thickBot="1" x14ac:dyDescent="0.25">
      <c r="A1" s="61" t="s">
        <v>30</v>
      </c>
      <c r="B1" s="61" t="s">
        <v>31</v>
      </c>
      <c r="C1" s="62" t="s">
        <v>32</v>
      </c>
      <c r="D1" s="63" t="s">
        <v>33</v>
      </c>
      <c r="E1" s="63" t="s">
        <v>34</v>
      </c>
      <c r="F1" s="63" t="s">
        <v>667</v>
      </c>
      <c r="H1" s="65" t="s">
        <v>669</v>
      </c>
      <c r="I1" s="65" t="s">
        <v>668</v>
      </c>
      <c r="J1" s="65" t="s">
        <v>667</v>
      </c>
    </row>
    <row r="2" spans="1:10" ht="14.25" customHeight="1" thickTop="1" thickBot="1" x14ac:dyDescent="0.25">
      <c r="A2" s="66">
        <v>36529</v>
      </c>
      <c r="B2" s="16" t="s">
        <v>91</v>
      </c>
      <c r="C2" s="16" t="s">
        <v>36</v>
      </c>
      <c r="D2" s="72">
        <v>50000</v>
      </c>
      <c r="E2" s="72">
        <v>16</v>
      </c>
      <c r="F2" s="72">
        <f>SUM(D2,E2)</f>
        <v>50016</v>
      </c>
    </row>
    <row r="3" spans="1:10" ht="14.25" customHeight="1" x14ac:dyDescent="0.2">
      <c r="A3" s="66">
        <v>36534</v>
      </c>
      <c r="B3" s="16" t="s">
        <v>71</v>
      </c>
      <c r="C3" s="16" t="s">
        <v>36</v>
      </c>
      <c r="D3" s="72">
        <v>29970</v>
      </c>
      <c r="E3" s="72">
        <v>29</v>
      </c>
      <c r="F3" s="72">
        <f t="shared" ref="F3:F66" si="0">SUM(D3,E3)</f>
        <v>29999</v>
      </c>
      <c r="H3" s="68" t="s">
        <v>36</v>
      </c>
      <c r="I3" s="73">
        <f>SUMIF($C$2:$C$80,H3,$D$2:$D$80)</f>
        <v>611780</v>
      </c>
      <c r="J3" s="73">
        <f>SUMIF($C$2:$C$80,H3,$F$2:$F$80)</f>
        <v>611998</v>
      </c>
    </row>
    <row r="4" spans="1:10" ht="14.25" customHeight="1" x14ac:dyDescent="0.2">
      <c r="A4" s="66">
        <v>36537</v>
      </c>
      <c r="B4" s="16" t="s">
        <v>105</v>
      </c>
      <c r="C4" s="16" t="s">
        <v>68</v>
      </c>
      <c r="D4" s="72">
        <v>27560</v>
      </c>
      <c r="E4" s="72">
        <v>21</v>
      </c>
      <c r="F4" s="72">
        <f t="shared" si="0"/>
        <v>27581</v>
      </c>
      <c r="H4" s="69" t="s">
        <v>94</v>
      </c>
      <c r="I4" s="74">
        <f t="shared" ref="I4:I6" si="1">SUMIF($C$2:$C$80,H4,$D$2:$D$80)</f>
        <v>30860</v>
      </c>
      <c r="J4" s="74">
        <f t="shared" ref="J4:J6" si="2">SUMIF($C$2:$C$80,H4,$F$2:$F$80)</f>
        <v>30962</v>
      </c>
    </row>
    <row r="5" spans="1:10" ht="14.25" customHeight="1" x14ac:dyDescent="0.2">
      <c r="A5" s="66">
        <v>36543</v>
      </c>
      <c r="B5" s="16" t="s">
        <v>92</v>
      </c>
      <c r="C5" s="16" t="s">
        <v>58</v>
      </c>
      <c r="D5" s="72">
        <v>43500</v>
      </c>
      <c r="E5" s="72">
        <v>29</v>
      </c>
      <c r="F5" s="72">
        <f t="shared" si="0"/>
        <v>43529</v>
      </c>
      <c r="H5" s="69" t="s">
        <v>56</v>
      </c>
      <c r="I5" s="74">
        <f t="shared" si="1"/>
        <v>54000</v>
      </c>
      <c r="J5" s="74">
        <f t="shared" si="2"/>
        <v>54074</v>
      </c>
    </row>
    <row r="6" spans="1:10" ht="14.25" customHeight="1" thickBot="1" x14ac:dyDescent="0.25">
      <c r="A6" s="66">
        <v>36545</v>
      </c>
      <c r="B6" s="16" t="s">
        <v>55</v>
      </c>
      <c r="C6" s="16" t="s">
        <v>56</v>
      </c>
      <c r="D6" s="72">
        <v>13500</v>
      </c>
      <c r="E6" s="72">
        <v>15</v>
      </c>
      <c r="F6" s="72">
        <f t="shared" si="0"/>
        <v>13515</v>
      </c>
      <c r="H6" s="70" t="s">
        <v>88</v>
      </c>
      <c r="I6" s="75">
        <f t="shared" si="1"/>
        <v>6765600</v>
      </c>
      <c r="J6" s="75">
        <f t="shared" si="2"/>
        <v>6765662</v>
      </c>
    </row>
    <row r="7" spans="1:10" ht="14.25" customHeight="1" thickBot="1" x14ac:dyDescent="0.25">
      <c r="A7" s="66">
        <v>36547</v>
      </c>
      <c r="B7" s="16" t="s">
        <v>43</v>
      </c>
      <c r="C7" s="16" t="s">
        <v>44</v>
      </c>
      <c r="D7" s="72">
        <v>50800</v>
      </c>
      <c r="E7" s="72">
        <v>22</v>
      </c>
      <c r="F7" s="72">
        <f t="shared" si="0"/>
        <v>50822</v>
      </c>
    </row>
    <row r="8" spans="1:10" ht="14.25" customHeight="1" x14ac:dyDescent="0.2">
      <c r="A8" s="66">
        <v>36548</v>
      </c>
      <c r="B8" s="16" t="s">
        <v>64</v>
      </c>
      <c r="C8" s="16" t="s">
        <v>65</v>
      </c>
      <c r="D8" s="72">
        <v>98450</v>
      </c>
      <c r="E8" s="72">
        <v>21</v>
      </c>
      <c r="F8" s="72">
        <f t="shared" si="0"/>
        <v>98471</v>
      </c>
      <c r="H8" s="76" t="s">
        <v>105</v>
      </c>
      <c r="I8" s="73">
        <f>SUMIF($B$2:$B$80,H8,$D$2:$D$80)</f>
        <v>73450</v>
      </c>
      <c r="J8" s="73">
        <f>SUMIF($B$2:$B$80,H8,$F$2:$F$80)</f>
        <v>73489</v>
      </c>
    </row>
    <row r="9" spans="1:10" ht="14.25" customHeight="1" x14ac:dyDescent="0.2">
      <c r="A9" s="66">
        <v>36551</v>
      </c>
      <c r="B9" s="16" t="s">
        <v>105</v>
      </c>
      <c r="C9" s="16" t="s">
        <v>68</v>
      </c>
      <c r="D9" s="72">
        <v>45890</v>
      </c>
      <c r="E9" s="72">
        <v>18</v>
      </c>
      <c r="F9" s="72">
        <f t="shared" si="0"/>
        <v>45908</v>
      </c>
      <c r="H9" s="77" t="s">
        <v>43</v>
      </c>
      <c r="I9" s="74">
        <f t="shared" ref="I9:I14" si="3">SUMIF($B$2:$B$80,H9,$D$2:$D$80)</f>
        <v>50800</v>
      </c>
      <c r="J9" s="74">
        <f t="shared" ref="J9:J14" si="4">SUMIF($B$2:$B$80,H9,$F$2:$F$80)</f>
        <v>50822</v>
      </c>
    </row>
    <row r="10" spans="1:10" ht="14.25" customHeight="1" x14ac:dyDescent="0.2">
      <c r="A10" s="66">
        <v>36552</v>
      </c>
      <c r="B10" s="16" t="s">
        <v>45</v>
      </c>
      <c r="C10" s="16" t="s">
        <v>46</v>
      </c>
      <c r="D10" s="72">
        <v>7950</v>
      </c>
      <c r="E10" s="72">
        <v>23</v>
      </c>
      <c r="F10" s="72">
        <f t="shared" si="0"/>
        <v>7973</v>
      </c>
      <c r="H10" s="77" t="s">
        <v>64</v>
      </c>
      <c r="I10" s="74">
        <f t="shared" si="3"/>
        <v>98450</v>
      </c>
      <c r="J10" s="74">
        <f t="shared" si="4"/>
        <v>98471</v>
      </c>
    </row>
    <row r="11" spans="1:10" ht="14.25" customHeight="1" x14ac:dyDescent="0.2">
      <c r="A11" s="66">
        <v>36553</v>
      </c>
      <c r="B11" s="16" t="s">
        <v>85</v>
      </c>
      <c r="C11" s="16" t="s">
        <v>65</v>
      </c>
      <c r="D11" s="72">
        <v>87450</v>
      </c>
      <c r="E11" s="72">
        <v>24</v>
      </c>
      <c r="F11" s="72">
        <f t="shared" si="0"/>
        <v>87474</v>
      </c>
      <c r="H11" s="77" t="s">
        <v>45</v>
      </c>
      <c r="I11" s="74">
        <f t="shared" si="3"/>
        <v>7950</v>
      </c>
      <c r="J11" s="74">
        <f t="shared" si="4"/>
        <v>7973</v>
      </c>
    </row>
    <row r="12" spans="1:10" ht="14.25" customHeight="1" x14ac:dyDescent="0.2">
      <c r="A12" s="66">
        <v>36554</v>
      </c>
      <c r="B12" s="16" t="s">
        <v>37</v>
      </c>
      <c r="C12" s="16" t="s">
        <v>38</v>
      </c>
      <c r="D12" s="72">
        <v>295000</v>
      </c>
      <c r="E12" s="72">
        <v>27</v>
      </c>
      <c r="F12" s="72">
        <f t="shared" si="0"/>
        <v>295027</v>
      </c>
      <c r="H12" s="77" t="s">
        <v>61</v>
      </c>
      <c r="I12" s="74">
        <f t="shared" si="3"/>
        <v>283000</v>
      </c>
      <c r="J12" s="74">
        <f t="shared" si="4"/>
        <v>283071</v>
      </c>
    </row>
    <row r="13" spans="1:10" ht="14.25" customHeight="1" x14ac:dyDescent="0.2">
      <c r="A13" s="66">
        <v>36555</v>
      </c>
      <c r="B13" s="16" t="s">
        <v>92</v>
      </c>
      <c r="C13" s="16" t="s">
        <v>78</v>
      </c>
      <c r="D13" s="72">
        <v>348980</v>
      </c>
      <c r="E13" s="72">
        <v>15</v>
      </c>
      <c r="F13" s="72">
        <f t="shared" si="0"/>
        <v>348995</v>
      </c>
      <c r="H13" s="77" t="s">
        <v>89</v>
      </c>
      <c r="I13" s="74">
        <f t="shared" si="3"/>
        <v>107700</v>
      </c>
      <c r="J13" s="74">
        <f t="shared" si="4"/>
        <v>107734</v>
      </c>
    </row>
    <row r="14" spans="1:10" ht="14.25" customHeight="1" thickBot="1" x14ac:dyDescent="0.25">
      <c r="A14" s="66">
        <v>36558</v>
      </c>
      <c r="B14" s="16" t="s">
        <v>97</v>
      </c>
      <c r="C14" s="16" t="s">
        <v>98</v>
      </c>
      <c r="D14" s="72">
        <v>127490</v>
      </c>
      <c r="E14" s="72">
        <v>17</v>
      </c>
      <c r="F14" s="72">
        <f t="shared" si="0"/>
        <v>127507</v>
      </c>
      <c r="H14" s="78" t="s">
        <v>59</v>
      </c>
      <c r="I14" s="75">
        <f t="shared" si="3"/>
        <v>27270</v>
      </c>
      <c r="J14" s="75">
        <f t="shared" si="4"/>
        <v>27284</v>
      </c>
    </row>
    <row r="15" spans="1:10" ht="14.25" customHeight="1" x14ac:dyDescent="0.2">
      <c r="A15" s="66">
        <v>36558</v>
      </c>
      <c r="B15" s="16" t="s">
        <v>74</v>
      </c>
      <c r="C15" s="16" t="s">
        <v>68</v>
      </c>
      <c r="D15" s="72">
        <v>49400</v>
      </c>
      <c r="E15" s="72">
        <v>13</v>
      </c>
      <c r="F15" s="72">
        <f t="shared" si="0"/>
        <v>49413</v>
      </c>
    </row>
    <row r="16" spans="1:10" ht="14.25" customHeight="1" x14ac:dyDescent="0.2">
      <c r="A16" s="66">
        <v>36573</v>
      </c>
      <c r="B16" s="16" t="s">
        <v>41</v>
      </c>
      <c r="C16" s="16" t="s">
        <v>42</v>
      </c>
      <c r="D16" s="72">
        <v>201000</v>
      </c>
      <c r="E16" s="72">
        <v>14</v>
      </c>
      <c r="F16" s="72">
        <f t="shared" si="0"/>
        <v>201014</v>
      </c>
    </row>
    <row r="17" spans="1:6" ht="14.25" customHeight="1" x14ac:dyDescent="0.2">
      <c r="A17" s="66">
        <v>36573</v>
      </c>
      <c r="B17" s="16" t="s">
        <v>47</v>
      </c>
      <c r="C17" s="16" t="s">
        <v>42</v>
      </c>
      <c r="D17" s="72">
        <v>1368000</v>
      </c>
      <c r="E17" s="72">
        <v>28</v>
      </c>
      <c r="F17" s="72">
        <f t="shared" si="0"/>
        <v>1368028</v>
      </c>
    </row>
    <row r="18" spans="1:6" ht="14.25" customHeight="1" x14ac:dyDescent="0.2">
      <c r="A18" s="66">
        <v>36576</v>
      </c>
      <c r="B18" s="16" t="s">
        <v>82</v>
      </c>
      <c r="C18" s="16" t="s">
        <v>52</v>
      </c>
      <c r="D18" s="72">
        <v>36850</v>
      </c>
      <c r="E18" s="72">
        <v>16</v>
      </c>
      <c r="F18" s="72">
        <f t="shared" si="0"/>
        <v>36866</v>
      </c>
    </row>
    <row r="19" spans="1:6" ht="14.25" customHeight="1" x14ac:dyDescent="0.2">
      <c r="A19" s="66">
        <v>36580</v>
      </c>
      <c r="B19" s="16" t="s">
        <v>61</v>
      </c>
      <c r="C19" s="16" t="s">
        <v>36</v>
      </c>
      <c r="D19" s="72">
        <v>151500</v>
      </c>
      <c r="E19" s="72">
        <v>13</v>
      </c>
      <c r="F19" s="72">
        <f t="shared" si="0"/>
        <v>151513</v>
      </c>
    </row>
    <row r="20" spans="1:6" ht="14.25" customHeight="1" x14ac:dyDescent="0.2">
      <c r="A20" s="66">
        <v>36589</v>
      </c>
      <c r="B20" s="16" t="s">
        <v>55</v>
      </c>
      <c r="C20" s="16" t="s">
        <v>56</v>
      </c>
      <c r="D20" s="72">
        <v>13500</v>
      </c>
      <c r="E20" s="72">
        <v>20</v>
      </c>
      <c r="F20" s="72">
        <f t="shared" si="0"/>
        <v>13520</v>
      </c>
    </row>
    <row r="21" spans="1:6" ht="14.25" customHeight="1" x14ac:dyDescent="0.2">
      <c r="A21" s="66">
        <v>36593</v>
      </c>
      <c r="B21" s="16" t="s">
        <v>39</v>
      </c>
      <c r="C21" s="16" t="s">
        <v>40</v>
      </c>
      <c r="D21" s="72">
        <v>17000</v>
      </c>
      <c r="E21" s="72">
        <v>18</v>
      </c>
      <c r="F21" s="72">
        <f t="shared" si="0"/>
        <v>17018</v>
      </c>
    </row>
    <row r="22" spans="1:6" ht="14.25" customHeight="1" x14ac:dyDescent="0.2">
      <c r="A22" s="66">
        <v>36594</v>
      </c>
      <c r="B22" s="16" t="s">
        <v>89</v>
      </c>
      <c r="C22" s="16" t="s">
        <v>68</v>
      </c>
      <c r="D22" s="72">
        <v>35900</v>
      </c>
      <c r="E22" s="72">
        <v>16</v>
      </c>
      <c r="F22" s="72">
        <f t="shared" si="0"/>
        <v>35916</v>
      </c>
    </row>
    <row r="23" spans="1:6" ht="14.25" customHeight="1" x14ac:dyDescent="0.2">
      <c r="A23" s="66">
        <v>36594</v>
      </c>
      <c r="B23" s="16" t="s">
        <v>59</v>
      </c>
      <c r="C23" s="16" t="s">
        <v>60</v>
      </c>
      <c r="D23" s="72">
        <v>27270</v>
      </c>
      <c r="E23" s="72">
        <v>14</v>
      </c>
      <c r="F23" s="72">
        <f t="shared" si="0"/>
        <v>27284</v>
      </c>
    </row>
    <row r="24" spans="1:6" ht="14.25" customHeight="1" x14ac:dyDescent="0.2">
      <c r="A24" s="66">
        <v>36594</v>
      </c>
      <c r="B24" s="16" t="s">
        <v>86</v>
      </c>
      <c r="C24" s="16" t="s">
        <v>60</v>
      </c>
      <c r="D24" s="72">
        <v>13400</v>
      </c>
      <c r="E24" s="72">
        <v>14</v>
      </c>
      <c r="F24" s="72">
        <f t="shared" si="0"/>
        <v>13414</v>
      </c>
    </row>
    <row r="25" spans="1:6" ht="14.25" customHeight="1" x14ac:dyDescent="0.2">
      <c r="A25" s="66">
        <v>36595</v>
      </c>
      <c r="B25" s="16" t="s">
        <v>61</v>
      </c>
      <c r="C25" s="16" t="s">
        <v>36</v>
      </c>
      <c r="D25" s="72">
        <v>19000</v>
      </c>
      <c r="E25" s="72">
        <v>17</v>
      </c>
      <c r="F25" s="72">
        <f t="shared" si="0"/>
        <v>19017</v>
      </c>
    </row>
    <row r="26" spans="1:6" ht="14.25" customHeight="1" x14ac:dyDescent="0.2">
      <c r="A26" s="66">
        <v>36595</v>
      </c>
      <c r="B26" s="16" t="s">
        <v>89</v>
      </c>
      <c r="C26" s="16" t="s">
        <v>68</v>
      </c>
      <c r="D26" s="72">
        <v>71800</v>
      </c>
      <c r="E26" s="72">
        <v>18</v>
      </c>
      <c r="F26" s="72">
        <f t="shared" si="0"/>
        <v>71818</v>
      </c>
    </row>
    <row r="27" spans="1:6" ht="14.25" customHeight="1" x14ac:dyDescent="0.2">
      <c r="A27" s="66">
        <v>36595</v>
      </c>
      <c r="B27" s="16" t="s">
        <v>86</v>
      </c>
      <c r="C27" s="16" t="s">
        <v>60</v>
      </c>
      <c r="D27" s="72">
        <v>12280</v>
      </c>
      <c r="E27" s="72">
        <v>14</v>
      </c>
      <c r="F27" s="72">
        <f t="shared" si="0"/>
        <v>12294</v>
      </c>
    </row>
    <row r="28" spans="1:6" ht="14.25" customHeight="1" x14ac:dyDescent="0.2">
      <c r="A28" s="66">
        <v>36595</v>
      </c>
      <c r="B28" s="16" t="s">
        <v>86</v>
      </c>
      <c r="C28" s="16" t="s">
        <v>60</v>
      </c>
      <c r="D28" s="72">
        <v>14670</v>
      </c>
      <c r="E28" s="72">
        <v>17</v>
      </c>
      <c r="F28" s="72">
        <f t="shared" si="0"/>
        <v>14687</v>
      </c>
    </row>
    <row r="29" spans="1:6" ht="14.25" customHeight="1" x14ac:dyDescent="0.2">
      <c r="A29" s="66">
        <v>36596</v>
      </c>
      <c r="B29" s="16" t="s">
        <v>35</v>
      </c>
      <c r="C29" s="16" t="s">
        <v>36</v>
      </c>
      <c r="D29" s="72">
        <v>163500</v>
      </c>
      <c r="E29" s="72">
        <v>18</v>
      </c>
      <c r="F29" s="72">
        <f t="shared" si="0"/>
        <v>163518</v>
      </c>
    </row>
    <row r="30" spans="1:6" ht="14.25" customHeight="1" x14ac:dyDescent="0.2">
      <c r="A30" s="66">
        <v>36596</v>
      </c>
      <c r="B30" s="16" t="s">
        <v>77</v>
      </c>
      <c r="C30" s="16" t="s">
        <v>78</v>
      </c>
      <c r="D30" s="72">
        <v>183900</v>
      </c>
      <c r="E30" s="72">
        <v>26</v>
      </c>
      <c r="F30" s="72">
        <f t="shared" si="0"/>
        <v>183926</v>
      </c>
    </row>
    <row r="31" spans="1:6" ht="14.25" customHeight="1" x14ac:dyDescent="0.2">
      <c r="A31" s="66">
        <v>36596</v>
      </c>
      <c r="B31" s="16" t="s">
        <v>69</v>
      </c>
      <c r="C31" s="16" t="s">
        <v>70</v>
      </c>
      <c r="D31" s="72">
        <v>43500</v>
      </c>
      <c r="E31" s="72">
        <v>16</v>
      </c>
      <c r="F31" s="72">
        <f t="shared" si="0"/>
        <v>43516</v>
      </c>
    </row>
    <row r="32" spans="1:6" ht="14.25" customHeight="1" x14ac:dyDescent="0.2">
      <c r="A32" s="66">
        <v>36596</v>
      </c>
      <c r="B32" s="16" t="s">
        <v>66</v>
      </c>
      <c r="C32" s="16" t="s">
        <v>60</v>
      </c>
      <c r="D32" s="72">
        <v>10730</v>
      </c>
      <c r="E32" s="72">
        <v>17</v>
      </c>
      <c r="F32" s="72">
        <f t="shared" si="0"/>
        <v>10747</v>
      </c>
    </row>
    <row r="33" spans="1:6" ht="14.25" customHeight="1" x14ac:dyDescent="0.2">
      <c r="A33" s="66">
        <v>36596</v>
      </c>
      <c r="B33" s="16" t="s">
        <v>79</v>
      </c>
      <c r="C33" s="16" t="s">
        <v>60</v>
      </c>
      <c r="D33" s="72">
        <v>11210</v>
      </c>
      <c r="E33" s="72">
        <v>25</v>
      </c>
      <c r="F33" s="72">
        <f t="shared" si="0"/>
        <v>11235</v>
      </c>
    </row>
    <row r="34" spans="1:6" ht="14.25" customHeight="1" x14ac:dyDescent="0.2">
      <c r="A34" s="66">
        <v>36596</v>
      </c>
      <c r="B34" s="16" t="s">
        <v>50</v>
      </c>
      <c r="C34" s="16" t="s">
        <v>40</v>
      </c>
      <c r="D34" s="72">
        <v>127950</v>
      </c>
      <c r="E34" s="72">
        <v>20</v>
      </c>
      <c r="F34" s="72">
        <f t="shared" si="0"/>
        <v>127970</v>
      </c>
    </row>
    <row r="35" spans="1:6" ht="14.25" customHeight="1" x14ac:dyDescent="0.2">
      <c r="A35" s="66">
        <v>36597</v>
      </c>
      <c r="B35" s="16" t="s">
        <v>48</v>
      </c>
      <c r="C35" s="16" t="s">
        <v>49</v>
      </c>
      <c r="D35" s="72">
        <v>20000</v>
      </c>
      <c r="E35" s="72">
        <v>23</v>
      </c>
      <c r="F35" s="72">
        <f t="shared" si="0"/>
        <v>20023</v>
      </c>
    </row>
    <row r="36" spans="1:6" ht="14.25" customHeight="1" x14ac:dyDescent="0.2">
      <c r="A36" s="66">
        <v>36597</v>
      </c>
      <c r="B36" s="16" t="s">
        <v>76</v>
      </c>
      <c r="C36" s="16" t="s">
        <v>60</v>
      </c>
      <c r="D36" s="72">
        <v>7850</v>
      </c>
      <c r="E36" s="72">
        <v>25</v>
      </c>
      <c r="F36" s="72">
        <f t="shared" si="0"/>
        <v>7875</v>
      </c>
    </row>
    <row r="37" spans="1:6" ht="14.25" customHeight="1" x14ac:dyDescent="0.2">
      <c r="A37" s="66">
        <v>36598</v>
      </c>
      <c r="B37" s="16" t="s">
        <v>97</v>
      </c>
      <c r="C37" s="16" t="s">
        <v>98</v>
      </c>
      <c r="D37" s="72">
        <v>127490</v>
      </c>
      <c r="E37" s="72">
        <v>21</v>
      </c>
      <c r="F37" s="72">
        <f t="shared" si="0"/>
        <v>127511</v>
      </c>
    </row>
    <row r="38" spans="1:6" ht="14.25" customHeight="1" x14ac:dyDescent="0.2">
      <c r="A38" s="66">
        <v>36598</v>
      </c>
      <c r="B38" s="16" t="s">
        <v>51</v>
      </c>
      <c r="C38" s="16" t="s">
        <v>52</v>
      </c>
      <c r="D38" s="72">
        <v>3950</v>
      </c>
      <c r="E38" s="72">
        <v>17</v>
      </c>
      <c r="F38" s="72">
        <f t="shared" si="0"/>
        <v>3967</v>
      </c>
    </row>
    <row r="39" spans="1:6" ht="14.25" customHeight="1" x14ac:dyDescent="0.2">
      <c r="A39" s="66">
        <v>36598</v>
      </c>
      <c r="B39" s="16" t="s">
        <v>91</v>
      </c>
      <c r="C39" s="16" t="s">
        <v>54</v>
      </c>
      <c r="D39" s="72">
        <v>50000</v>
      </c>
      <c r="E39" s="72">
        <v>15</v>
      </c>
      <c r="F39" s="72">
        <f t="shared" si="0"/>
        <v>50015</v>
      </c>
    </row>
    <row r="40" spans="1:6" ht="14.25" customHeight="1" x14ac:dyDescent="0.2">
      <c r="A40" s="66">
        <v>36600</v>
      </c>
      <c r="B40" s="16" t="s">
        <v>72</v>
      </c>
      <c r="C40" s="16" t="s">
        <v>73</v>
      </c>
      <c r="D40" s="72">
        <v>16650</v>
      </c>
      <c r="E40" s="72">
        <v>24</v>
      </c>
      <c r="F40" s="72">
        <f t="shared" si="0"/>
        <v>16674</v>
      </c>
    </row>
    <row r="41" spans="1:6" ht="14.25" customHeight="1" x14ac:dyDescent="0.2">
      <c r="A41" s="66">
        <v>36603</v>
      </c>
      <c r="B41" s="16" t="s">
        <v>74</v>
      </c>
      <c r="C41" s="16" t="s">
        <v>68</v>
      </c>
      <c r="D41" s="72">
        <v>87300</v>
      </c>
      <c r="E41" s="72">
        <v>18</v>
      </c>
      <c r="F41" s="72">
        <f t="shared" si="0"/>
        <v>87318</v>
      </c>
    </row>
    <row r="42" spans="1:6" ht="14.25" customHeight="1" x14ac:dyDescent="0.2">
      <c r="A42" s="66">
        <v>36604</v>
      </c>
      <c r="B42" s="16" t="s">
        <v>100</v>
      </c>
      <c r="C42" s="16" t="s">
        <v>88</v>
      </c>
      <c r="D42" s="72">
        <v>2425000</v>
      </c>
      <c r="E42" s="72">
        <v>11</v>
      </c>
      <c r="F42" s="72">
        <f t="shared" si="0"/>
        <v>2425011</v>
      </c>
    </row>
    <row r="43" spans="1:6" ht="14.25" customHeight="1" x14ac:dyDescent="0.2">
      <c r="A43" s="66">
        <v>36608</v>
      </c>
      <c r="B43" s="16" t="s">
        <v>63</v>
      </c>
      <c r="C43" s="16" t="s">
        <v>36</v>
      </c>
      <c r="D43" s="72">
        <v>18230</v>
      </c>
      <c r="E43" s="72">
        <v>21</v>
      </c>
      <c r="F43" s="72">
        <f t="shared" si="0"/>
        <v>18251</v>
      </c>
    </row>
    <row r="44" spans="1:6" ht="14.25" customHeight="1" x14ac:dyDescent="0.2">
      <c r="A44" s="66">
        <v>36609</v>
      </c>
      <c r="B44" s="16" t="s">
        <v>50</v>
      </c>
      <c r="C44" s="16" t="s">
        <v>40</v>
      </c>
      <c r="D44" s="72">
        <v>78530</v>
      </c>
      <c r="E44" s="72">
        <v>25</v>
      </c>
      <c r="F44" s="72">
        <f t="shared" si="0"/>
        <v>78555</v>
      </c>
    </row>
    <row r="45" spans="1:6" ht="14.25" customHeight="1" x14ac:dyDescent="0.2">
      <c r="A45" s="66">
        <v>36609</v>
      </c>
      <c r="B45" s="16" t="s">
        <v>75</v>
      </c>
      <c r="C45" s="16" t="s">
        <v>40</v>
      </c>
      <c r="D45" s="72">
        <v>21000</v>
      </c>
      <c r="E45" s="72">
        <v>18</v>
      </c>
      <c r="F45" s="72">
        <f t="shared" si="0"/>
        <v>21018</v>
      </c>
    </row>
    <row r="46" spans="1:6" ht="14.25" customHeight="1" x14ac:dyDescent="0.2">
      <c r="A46" s="66">
        <v>36612</v>
      </c>
      <c r="B46" s="16" t="s">
        <v>80</v>
      </c>
      <c r="C46" s="16" t="s">
        <v>81</v>
      </c>
      <c r="D46" s="72">
        <v>34900</v>
      </c>
      <c r="E46" s="72">
        <v>16</v>
      </c>
      <c r="F46" s="72">
        <f t="shared" si="0"/>
        <v>34916</v>
      </c>
    </row>
    <row r="47" spans="1:6" ht="14.25" customHeight="1" x14ac:dyDescent="0.2">
      <c r="A47" s="66">
        <v>36614</v>
      </c>
      <c r="B47" s="16" t="s">
        <v>51</v>
      </c>
      <c r="C47" s="16" t="s">
        <v>52</v>
      </c>
      <c r="D47" s="72">
        <v>8000</v>
      </c>
      <c r="E47" s="72">
        <v>22</v>
      </c>
      <c r="F47" s="72">
        <f t="shared" si="0"/>
        <v>8022</v>
      </c>
    </row>
    <row r="48" spans="1:6" ht="14.25" customHeight="1" x14ac:dyDescent="0.2">
      <c r="A48" s="66">
        <v>36614</v>
      </c>
      <c r="B48" s="16" t="s">
        <v>90</v>
      </c>
      <c r="C48" s="16" t="s">
        <v>68</v>
      </c>
      <c r="D48" s="72">
        <v>24660</v>
      </c>
      <c r="E48" s="72">
        <v>27</v>
      </c>
      <c r="F48" s="72">
        <f t="shared" si="0"/>
        <v>24687</v>
      </c>
    </row>
    <row r="49" spans="1:6" ht="14.25" customHeight="1" x14ac:dyDescent="0.2">
      <c r="A49" s="66">
        <v>36616</v>
      </c>
      <c r="B49" s="16" t="s">
        <v>99</v>
      </c>
      <c r="C49" s="16" t="s">
        <v>81</v>
      </c>
      <c r="D49" s="72">
        <v>22450</v>
      </c>
      <c r="E49" s="72">
        <v>18</v>
      </c>
      <c r="F49" s="72">
        <f t="shared" si="0"/>
        <v>22468</v>
      </c>
    </row>
    <row r="50" spans="1:6" ht="14.25" customHeight="1" x14ac:dyDescent="0.2">
      <c r="A50" s="66">
        <v>36622</v>
      </c>
      <c r="B50" s="16" t="s">
        <v>99</v>
      </c>
      <c r="C50" s="16" t="s">
        <v>81</v>
      </c>
      <c r="D50" s="72">
        <v>44950</v>
      </c>
      <c r="E50" s="72">
        <v>20</v>
      </c>
      <c r="F50" s="72">
        <f t="shared" si="0"/>
        <v>44970</v>
      </c>
    </row>
    <row r="51" spans="1:6" ht="14.25" customHeight="1" x14ac:dyDescent="0.2">
      <c r="A51" s="66">
        <v>36624</v>
      </c>
      <c r="B51" s="16" t="s">
        <v>87</v>
      </c>
      <c r="C51" s="16" t="s">
        <v>88</v>
      </c>
      <c r="D51" s="72">
        <v>55600</v>
      </c>
      <c r="E51" s="72">
        <v>11</v>
      </c>
      <c r="F51" s="72">
        <f t="shared" si="0"/>
        <v>55611</v>
      </c>
    </row>
    <row r="52" spans="1:6" ht="14.25" customHeight="1" x14ac:dyDescent="0.2">
      <c r="A52" s="66">
        <v>36629</v>
      </c>
      <c r="B52" s="16" t="s">
        <v>83</v>
      </c>
      <c r="C52" s="16" t="s">
        <v>84</v>
      </c>
      <c r="D52" s="72">
        <v>84500</v>
      </c>
      <c r="E52" s="72">
        <v>21</v>
      </c>
      <c r="F52" s="72">
        <f t="shared" si="0"/>
        <v>84521</v>
      </c>
    </row>
    <row r="53" spans="1:6" ht="14.25" customHeight="1" x14ac:dyDescent="0.2">
      <c r="A53" s="66">
        <v>36632</v>
      </c>
      <c r="B53" s="16" t="s">
        <v>35</v>
      </c>
      <c r="C53" s="16" t="s">
        <v>36</v>
      </c>
      <c r="D53" s="72">
        <v>51800</v>
      </c>
      <c r="E53" s="72">
        <v>21</v>
      </c>
      <c r="F53" s="72">
        <f t="shared" si="0"/>
        <v>51821</v>
      </c>
    </row>
    <row r="54" spans="1:6" ht="14.25" customHeight="1" x14ac:dyDescent="0.2">
      <c r="A54" s="66">
        <v>36632</v>
      </c>
      <c r="B54" s="16" t="s">
        <v>61</v>
      </c>
      <c r="C54" s="16" t="s">
        <v>36</v>
      </c>
      <c r="D54" s="72">
        <v>31000</v>
      </c>
      <c r="E54" s="72">
        <v>16</v>
      </c>
      <c r="F54" s="72">
        <f t="shared" si="0"/>
        <v>31016</v>
      </c>
    </row>
    <row r="55" spans="1:6" ht="14.25" customHeight="1" x14ac:dyDescent="0.2">
      <c r="A55" s="66">
        <v>36637</v>
      </c>
      <c r="B55" s="16" t="s">
        <v>61</v>
      </c>
      <c r="C55" s="16" t="s">
        <v>36</v>
      </c>
      <c r="D55" s="72">
        <v>81500</v>
      </c>
      <c r="E55" s="72">
        <v>25</v>
      </c>
      <c r="F55" s="72">
        <f t="shared" si="0"/>
        <v>81525</v>
      </c>
    </row>
    <row r="56" spans="1:6" ht="14.25" customHeight="1" x14ac:dyDescent="0.2">
      <c r="A56" s="66">
        <v>36637</v>
      </c>
      <c r="B56" s="16" t="s">
        <v>77</v>
      </c>
      <c r="C56" s="16" t="s">
        <v>78</v>
      </c>
      <c r="D56" s="72">
        <v>183900</v>
      </c>
      <c r="E56" s="72">
        <v>18</v>
      </c>
      <c r="F56" s="72">
        <f t="shared" si="0"/>
        <v>183918</v>
      </c>
    </row>
    <row r="57" spans="1:6" ht="14.25" customHeight="1" x14ac:dyDescent="0.2">
      <c r="A57" s="66">
        <v>36637</v>
      </c>
      <c r="B57" s="16" t="s">
        <v>55</v>
      </c>
      <c r="C57" s="16" t="s">
        <v>56</v>
      </c>
      <c r="D57" s="72">
        <v>13500</v>
      </c>
      <c r="E57" s="72">
        <v>18</v>
      </c>
      <c r="F57" s="72">
        <f t="shared" si="0"/>
        <v>13518</v>
      </c>
    </row>
    <row r="58" spans="1:6" ht="14.25" customHeight="1" x14ac:dyDescent="0.2">
      <c r="A58" s="66">
        <v>36638</v>
      </c>
      <c r="B58" s="16" t="s">
        <v>95</v>
      </c>
      <c r="C58" s="16" t="s">
        <v>94</v>
      </c>
      <c r="D58" s="72">
        <v>2010</v>
      </c>
      <c r="E58" s="72">
        <v>21</v>
      </c>
      <c r="F58" s="72">
        <f t="shared" si="0"/>
        <v>2031</v>
      </c>
    </row>
    <row r="59" spans="1:6" ht="14.25" customHeight="1" x14ac:dyDescent="0.2">
      <c r="A59" s="66">
        <v>36640</v>
      </c>
      <c r="B59" s="16" t="s">
        <v>96</v>
      </c>
      <c r="C59" s="16" t="s">
        <v>81</v>
      </c>
      <c r="D59" s="72">
        <v>36300</v>
      </c>
      <c r="E59" s="72">
        <v>23</v>
      </c>
      <c r="F59" s="72">
        <f t="shared" si="0"/>
        <v>36323</v>
      </c>
    </row>
    <row r="60" spans="1:6" ht="14.25" customHeight="1" x14ac:dyDescent="0.2">
      <c r="A60" s="66">
        <v>36642</v>
      </c>
      <c r="B60" s="16" t="s">
        <v>63</v>
      </c>
      <c r="C60" s="16" t="s">
        <v>36</v>
      </c>
      <c r="D60" s="72">
        <v>7640</v>
      </c>
      <c r="E60" s="72">
        <v>20</v>
      </c>
      <c r="F60" s="72">
        <f t="shared" si="0"/>
        <v>7660</v>
      </c>
    </row>
    <row r="61" spans="1:6" ht="14.25" customHeight="1" x14ac:dyDescent="0.2">
      <c r="A61" s="66">
        <v>36644</v>
      </c>
      <c r="B61" s="16" t="s">
        <v>39</v>
      </c>
      <c r="C61" s="16" t="s">
        <v>40</v>
      </c>
      <c r="D61" s="72">
        <v>18000</v>
      </c>
      <c r="E61" s="72">
        <v>21</v>
      </c>
      <c r="F61" s="72">
        <f t="shared" si="0"/>
        <v>18021</v>
      </c>
    </row>
    <row r="62" spans="1:6" ht="14.25" customHeight="1" x14ac:dyDescent="0.2">
      <c r="A62" s="66">
        <v>36645</v>
      </c>
      <c r="B62" s="16" t="s">
        <v>95</v>
      </c>
      <c r="C62" s="16" t="s">
        <v>94</v>
      </c>
      <c r="D62" s="72">
        <v>8730</v>
      </c>
      <c r="E62" s="72">
        <v>18</v>
      </c>
      <c r="F62" s="72">
        <f t="shared" si="0"/>
        <v>8748</v>
      </c>
    </row>
    <row r="63" spans="1:6" ht="14.25" customHeight="1" x14ac:dyDescent="0.2">
      <c r="A63" s="66">
        <v>36645</v>
      </c>
      <c r="B63" s="16" t="s">
        <v>39</v>
      </c>
      <c r="C63" s="16" t="s">
        <v>40</v>
      </c>
      <c r="D63" s="72">
        <v>19000</v>
      </c>
      <c r="E63" s="72">
        <v>12</v>
      </c>
      <c r="F63" s="72">
        <f t="shared" si="0"/>
        <v>19012</v>
      </c>
    </row>
    <row r="64" spans="1:6" ht="14.25" customHeight="1" x14ac:dyDescent="0.2">
      <c r="A64" s="66">
        <v>36649</v>
      </c>
      <c r="B64" s="16" t="s">
        <v>100</v>
      </c>
      <c r="C64" s="16" t="s">
        <v>88</v>
      </c>
      <c r="D64" s="72">
        <v>2425000</v>
      </c>
      <c r="E64" s="72">
        <v>21</v>
      </c>
      <c r="F64" s="72">
        <f t="shared" si="0"/>
        <v>2425021</v>
      </c>
    </row>
    <row r="65" spans="1:6" ht="14.25" customHeight="1" x14ac:dyDescent="0.2">
      <c r="A65" s="66">
        <v>36651</v>
      </c>
      <c r="B65" s="16" t="s">
        <v>100</v>
      </c>
      <c r="C65" s="16" t="s">
        <v>88</v>
      </c>
      <c r="D65" s="72">
        <v>1860000</v>
      </c>
      <c r="E65" s="72">
        <v>19</v>
      </c>
      <c r="F65" s="72">
        <f t="shared" si="0"/>
        <v>1860019</v>
      </c>
    </row>
    <row r="66" spans="1:6" ht="14.25" customHeight="1" x14ac:dyDescent="0.2">
      <c r="A66" s="66">
        <v>36652</v>
      </c>
      <c r="B66" s="16" t="s">
        <v>103</v>
      </c>
      <c r="C66" s="16" t="s">
        <v>94</v>
      </c>
      <c r="D66" s="72">
        <v>6570</v>
      </c>
      <c r="E66" s="72">
        <v>13</v>
      </c>
      <c r="F66" s="72">
        <f t="shared" si="0"/>
        <v>6583</v>
      </c>
    </row>
    <row r="67" spans="1:6" ht="14.25" customHeight="1" x14ac:dyDescent="0.2">
      <c r="A67" s="66">
        <v>36653</v>
      </c>
      <c r="B67" s="16" t="s">
        <v>101</v>
      </c>
      <c r="C67" s="16" t="s">
        <v>102</v>
      </c>
      <c r="D67" s="72">
        <v>14000</v>
      </c>
      <c r="E67" s="72">
        <v>16</v>
      </c>
      <c r="F67" s="72">
        <f t="shared" ref="F67:F80" si="5">SUM(D67,E67)</f>
        <v>14016</v>
      </c>
    </row>
    <row r="68" spans="1:6" ht="14.25" customHeight="1" x14ac:dyDescent="0.2">
      <c r="A68" s="66">
        <v>36665</v>
      </c>
      <c r="B68" s="16" t="s">
        <v>57</v>
      </c>
      <c r="C68" s="16" t="s">
        <v>58</v>
      </c>
      <c r="D68" s="72">
        <v>29980</v>
      </c>
      <c r="E68" s="72">
        <v>19</v>
      </c>
      <c r="F68" s="72">
        <f t="shared" si="5"/>
        <v>29999</v>
      </c>
    </row>
    <row r="69" spans="1:6" ht="14.25" customHeight="1" x14ac:dyDescent="0.2">
      <c r="A69" s="66">
        <v>36666</v>
      </c>
      <c r="B69" s="16" t="s">
        <v>67</v>
      </c>
      <c r="C69" s="16" t="s">
        <v>68</v>
      </c>
      <c r="D69" s="72">
        <v>17950</v>
      </c>
      <c r="E69" s="72">
        <v>17</v>
      </c>
      <c r="F69" s="72">
        <f t="shared" si="5"/>
        <v>17967</v>
      </c>
    </row>
    <row r="70" spans="1:6" ht="14.25" customHeight="1" x14ac:dyDescent="0.2">
      <c r="A70" s="66">
        <v>36666</v>
      </c>
      <c r="B70" s="16" t="s">
        <v>90</v>
      </c>
      <c r="C70" s="16" t="s">
        <v>68</v>
      </c>
      <c r="D70" s="72">
        <v>32320</v>
      </c>
      <c r="E70" s="72">
        <v>20</v>
      </c>
      <c r="F70" s="72">
        <f t="shared" si="5"/>
        <v>32340</v>
      </c>
    </row>
    <row r="71" spans="1:6" ht="14.25" customHeight="1" x14ac:dyDescent="0.2">
      <c r="A71" s="66">
        <v>36667</v>
      </c>
      <c r="B71" s="16" t="s">
        <v>53</v>
      </c>
      <c r="C71" s="16" t="s">
        <v>54</v>
      </c>
      <c r="D71" s="72">
        <v>27350</v>
      </c>
      <c r="E71" s="72">
        <v>19</v>
      </c>
      <c r="F71" s="72">
        <f t="shared" si="5"/>
        <v>27369</v>
      </c>
    </row>
    <row r="72" spans="1:6" ht="14.25" customHeight="1" x14ac:dyDescent="0.2">
      <c r="A72" s="66">
        <v>36672</v>
      </c>
      <c r="B72" s="16" t="s">
        <v>101</v>
      </c>
      <c r="C72" s="16" t="s">
        <v>102</v>
      </c>
      <c r="D72" s="72">
        <v>15000</v>
      </c>
      <c r="E72" s="72">
        <v>20</v>
      </c>
      <c r="F72" s="72">
        <f t="shared" si="5"/>
        <v>15020</v>
      </c>
    </row>
    <row r="73" spans="1:6" ht="14.25" customHeight="1" x14ac:dyDescent="0.2">
      <c r="A73" s="66">
        <v>36681</v>
      </c>
      <c r="B73" s="16" t="s">
        <v>55</v>
      </c>
      <c r="C73" s="16" t="s">
        <v>56</v>
      </c>
      <c r="D73" s="72">
        <v>13500</v>
      </c>
      <c r="E73" s="72">
        <v>21</v>
      </c>
      <c r="F73" s="72">
        <f t="shared" si="5"/>
        <v>13521</v>
      </c>
    </row>
    <row r="74" spans="1:6" ht="14.25" customHeight="1" x14ac:dyDescent="0.2">
      <c r="A74" s="66">
        <v>36682</v>
      </c>
      <c r="B74" s="16" t="s">
        <v>103</v>
      </c>
      <c r="C74" s="16" t="s">
        <v>94</v>
      </c>
      <c r="D74" s="72">
        <v>8600</v>
      </c>
      <c r="E74" s="72">
        <v>22</v>
      </c>
      <c r="F74" s="72">
        <f t="shared" si="5"/>
        <v>8622</v>
      </c>
    </row>
    <row r="75" spans="1:6" ht="14.25" customHeight="1" x14ac:dyDescent="0.2">
      <c r="A75" s="66">
        <v>36685</v>
      </c>
      <c r="B75" s="16" t="s">
        <v>92</v>
      </c>
      <c r="C75" s="16" t="s">
        <v>58</v>
      </c>
      <c r="D75" s="72">
        <v>15980</v>
      </c>
      <c r="E75" s="72">
        <v>14</v>
      </c>
      <c r="F75" s="72">
        <f t="shared" si="5"/>
        <v>15994</v>
      </c>
    </row>
    <row r="76" spans="1:6" ht="14.25" customHeight="1" x14ac:dyDescent="0.2">
      <c r="A76" s="66">
        <v>36686</v>
      </c>
      <c r="B76" s="16" t="s">
        <v>63</v>
      </c>
      <c r="C76" s="16" t="s">
        <v>36</v>
      </c>
      <c r="D76" s="72">
        <v>7640</v>
      </c>
      <c r="E76" s="72">
        <v>22</v>
      </c>
      <c r="F76" s="72">
        <f t="shared" si="5"/>
        <v>7662</v>
      </c>
    </row>
    <row r="77" spans="1:6" ht="14.25" customHeight="1" x14ac:dyDescent="0.2">
      <c r="A77" s="66">
        <v>36697</v>
      </c>
      <c r="B77" s="16" t="s">
        <v>62</v>
      </c>
      <c r="C77" s="16" t="s">
        <v>52</v>
      </c>
      <c r="D77" s="72">
        <v>40650</v>
      </c>
      <c r="E77" s="72">
        <v>17</v>
      </c>
      <c r="F77" s="72">
        <f t="shared" si="5"/>
        <v>40667</v>
      </c>
    </row>
    <row r="78" spans="1:6" ht="14.25" customHeight="1" x14ac:dyDescent="0.2">
      <c r="A78" s="66">
        <v>36700</v>
      </c>
      <c r="B78" s="16" t="s">
        <v>104</v>
      </c>
      <c r="C78" s="16" t="s">
        <v>68</v>
      </c>
      <c r="D78" s="72">
        <v>50280</v>
      </c>
      <c r="E78" s="72">
        <v>20</v>
      </c>
      <c r="F78" s="72">
        <f t="shared" si="5"/>
        <v>50300</v>
      </c>
    </row>
    <row r="79" spans="1:6" ht="14.25" customHeight="1" x14ac:dyDescent="0.2">
      <c r="A79" s="66">
        <v>36700</v>
      </c>
      <c r="B79" s="16" t="s">
        <v>104</v>
      </c>
      <c r="C79" s="16" t="s">
        <v>68</v>
      </c>
      <c r="D79" s="72">
        <v>1050</v>
      </c>
      <c r="E79" s="72">
        <v>21</v>
      </c>
      <c r="F79" s="72">
        <f t="shared" si="5"/>
        <v>1071</v>
      </c>
    </row>
    <row r="80" spans="1:6" ht="14.25" customHeight="1" x14ac:dyDescent="0.2">
      <c r="A80" s="66">
        <v>36705</v>
      </c>
      <c r="B80" s="16" t="s">
        <v>93</v>
      </c>
      <c r="C80" s="16" t="s">
        <v>94</v>
      </c>
      <c r="D80" s="72">
        <v>4950</v>
      </c>
      <c r="E80" s="72">
        <v>28</v>
      </c>
      <c r="F80" s="72">
        <f t="shared" si="5"/>
        <v>4978</v>
      </c>
    </row>
  </sheetData>
  <autoFilter ref="A1:F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zoomScale="120" zoomScaleNormal="120" workbookViewId="0"/>
  </sheetViews>
  <sheetFormatPr defaultRowHeight="12.75" x14ac:dyDescent="0.2"/>
  <cols>
    <col min="1" max="1" width="11.42578125" bestFit="1" customWidth="1"/>
    <col min="2" max="2" width="11.85546875" bestFit="1" customWidth="1"/>
    <col min="3" max="3" width="14" bestFit="1" customWidth="1"/>
    <col min="4" max="4" width="17.28515625" bestFit="1" customWidth="1"/>
    <col min="5" max="5" width="15.42578125" bestFit="1" customWidth="1"/>
    <col min="7" max="7" width="21" customWidth="1"/>
    <col min="8" max="8" width="14.85546875" customWidth="1"/>
    <col min="11" max="11" width="23.7109375" customWidth="1"/>
  </cols>
  <sheetData>
    <row r="1" spans="1:11" ht="20.25" thickBot="1" x14ac:dyDescent="0.35">
      <c r="B1" s="98" t="s">
        <v>106</v>
      </c>
      <c r="C1" s="99"/>
      <c r="D1" s="100"/>
    </row>
    <row r="3" spans="1:11" ht="18" thickBot="1" x14ac:dyDescent="0.35">
      <c r="A3" s="1" t="s">
        <v>0</v>
      </c>
      <c r="B3" s="2" t="s">
        <v>1</v>
      </c>
      <c r="C3" s="2" t="s">
        <v>2</v>
      </c>
      <c r="D3" s="1" t="s">
        <v>3</v>
      </c>
      <c r="E3" s="3" t="s">
        <v>4</v>
      </c>
      <c r="G3" s="9" t="s">
        <v>656</v>
      </c>
      <c r="H3" s="10"/>
      <c r="I3" s="10"/>
      <c r="J3" s="10"/>
      <c r="K3" s="10"/>
    </row>
    <row r="4" spans="1:11" ht="15.75" thickTop="1" thickBot="1" x14ac:dyDescent="0.25">
      <c r="A4" s="79" t="s">
        <v>5</v>
      </c>
      <c r="B4" s="80">
        <v>37622</v>
      </c>
      <c r="C4" s="79" t="s">
        <v>6</v>
      </c>
      <c r="D4" s="79" t="s">
        <v>7</v>
      </c>
      <c r="E4" s="81">
        <v>23</v>
      </c>
    </row>
    <row r="5" spans="1:11" ht="14.25" x14ac:dyDescent="0.2">
      <c r="A5" s="79" t="s">
        <v>5</v>
      </c>
      <c r="B5" s="80">
        <v>37626</v>
      </c>
      <c r="C5" s="79" t="s">
        <v>17</v>
      </c>
      <c r="D5" s="79" t="s">
        <v>9</v>
      </c>
      <c r="E5" s="81">
        <v>25</v>
      </c>
      <c r="G5" s="11" t="s">
        <v>14</v>
      </c>
      <c r="H5" s="105">
        <f>SUMIF($C$4:$C$26,G5,$E$4:$E$26)</f>
        <v>893.5</v>
      </c>
    </row>
    <row r="6" spans="1:11" ht="14.25" x14ac:dyDescent="0.2">
      <c r="A6" s="79" t="s">
        <v>5</v>
      </c>
      <c r="B6" s="80">
        <v>37631</v>
      </c>
      <c r="C6" s="79" t="s">
        <v>10</v>
      </c>
      <c r="D6" s="79" t="s">
        <v>11</v>
      </c>
      <c r="E6" s="81">
        <v>69</v>
      </c>
      <c r="G6" s="12" t="s">
        <v>6</v>
      </c>
      <c r="H6" s="106">
        <f t="shared" ref="H6:H10" si="0">SUMIF($C$4:$C$26,G6,$E$4:$E$26)</f>
        <v>121</v>
      </c>
    </row>
    <row r="7" spans="1:11" ht="14.25" x14ac:dyDescent="0.2">
      <c r="A7" s="79" t="s">
        <v>5</v>
      </c>
      <c r="B7" s="80">
        <v>37634</v>
      </c>
      <c r="C7" s="79" t="s">
        <v>12</v>
      </c>
      <c r="D7" s="79" t="s">
        <v>13</v>
      </c>
      <c r="E7" s="81">
        <v>554</v>
      </c>
      <c r="G7" s="12" t="s">
        <v>22</v>
      </c>
      <c r="H7" s="106">
        <f t="shared" si="0"/>
        <v>832</v>
      </c>
    </row>
    <row r="8" spans="1:11" ht="14.25" x14ac:dyDescent="0.2">
      <c r="A8" s="79" t="s">
        <v>5</v>
      </c>
      <c r="B8" s="80">
        <v>37635</v>
      </c>
      <c r="C8" s="79" t="s">
        <v>17</v>
      </c>
      <c r="D8" s="79" t="s">
        <v>15</v>
      </c>
      <c r="E8" s="81">
        <v>569</v>
      </c>
      <c r="G8" s="12" t="s">
        <v>8</v>
      </c>
      <c r="H8" s="106">
        <f t="shared" si="0"/>
        <v>19</v>
      </c>
    </row>
    <row r="9" spans="1:11" ht="14.25" x14ac:dyDescent="0.2">
      <c r="A9" s="79" t="s">
        <v>5</v>
      </c>
      <c r="B9" s="80">
        <v>37642</v>
      </c>
      <c r="C9" s="79" t="s">
        <v>12</v>
      </c>
      <c r="D9" s="79" t="s">
        <v>16</v>
      </c>
      <c r="E9" s="81">
        <v>58</v>
      </c>
      <c r="G9" s="12" t="s">
        <v>12</v>
      </c>
      <c r="H9" s="106">
        <f t="shared" si="0"/>
        <v>766</v>
      </c>
    </row>
    <row r="10" spans="1:11" ht="15" thickBot="1" x14ac:dyDescent="0.25">
      <c r="A10" s="79" t="s">
        <v>5</v>
      </c>
      <c r="B10" s="80">
        <v>37650</v>
      </c>
      <c r="C10" s="79" t="s">
        <v>17</v>
      </c>
      <c r="D10" s="79" t="s">
        <v>18</v>
      </c>
      <c r="E10" s="81">
        <v>885</v>
      </c>
      <c r="G10" s="13" t="s">
        <v>17</v>
      </c>
      <c r="H10" s="107">
        <f t="shared" si="0"/>
        <v>1479</v>
      </c>
    </row>
    <row r="11" spans="1:11" ht="14.25" x14ac:dyDescent="0.2">
      <c r="A11" s="79" t="s">
        <v>19</v>
      </c>
      <c r="B11" s="80">
        <v>37653</v>
      </c>
      <c r="C11" s="79" t="s">
        <v>14</v>
      </c>
      <c r="D11" s="79" t="s">
        <v>20</v>
      </c>
      <c r="E11" s="81">
        <v>821</v>
      </c>
    </row>
    <row r="12" spans="1:11" ht="14.25" x14ac:dyDescent="0.2">
      <c r="A12" s="79" t="s">
        <v>19</v>
      </c>
      <c r="B12" s="80">
        <v>37657</v>
      </c>
      <c r="C12" s="79" t="s">
        <v>12</v>
      </c>
      <c r="D12" s="79" t="s">
        <v>16</v>
      </c>
      <c r="E12" s="81">
        <v>23</v>
      </c>
    </row>
    <row r="13" spans="1:11" ht="14.25" x14ac:dyDescent="0.2">
      <c r="A13" s="79" t="s">
        <v>19</v>
      </c>
      <c r="B13" s="80">
        <v>37658</v>
      </c>
      <c r="C13" s="79" t="s">
        <v>6</v>
      </c>
      <c r="D13" s="79" t="s">
        <v>7</v>
      </c>
      <c r="E13" s="81">
        <v>36</v>
      </c>
    </row>
    <row r="14" spans="1:11" ht="14.25" x14ac:dyDescent="0.2">
      <c r="A14" s="79" t="s">
        <v>19</v>
      </c>
      <c r="B14" s="80">
        <v>37663</v>
      </c>
      <c r="C14" s="79" t="s">
        <v>8</v>
      </c>
      <c r="D14" s="79" t="s">
        <v>21</v>
      </c>
      <c r="E14" s="81">
        <v>5</v>
      </c>
    </row>
    <row r="15" spans="1:11" ht="14.25" x14ac:dyDescent="0.2">
      <c r="A15" s="79" t="s">
        <v>19</v>
      </c>
      <c r="B15" s="80">
        <v>37666</v>
      </c>
      <c r="C15" s="79" t="s">
        <v>22</v>
      </c>
      <c r="D15" s="79" t="s">
        <v>23</v>
      </c>
      <c r="E15" s="81">
        <v>266</v>
      </c>
    </row>
    <row r="16" spans="1:11" ht="14.25" x14ac:dyDescent="0.2">
      <c r="A16" s="79" t="s">
        <v>19</v>
      </c>
      <c r="B16" s="80">
        <v>37671</v>
      </c>
      <c r="C16" s="79" t="s">
        <v>22</v>
      </c>
      <c r="D16" s="79" t="s">
        <v>24</v>
      </c>
      <c r="E16" s="81">
        <v>221</v>
      </c>
    </row>
    <row r="17" spans="1:5" ht="14.25" x14ac:dyDescent="0.2">
      <c r="A17" s="79" t="s">
        <v>19</v>
      </c>
      <c r="B17" s="80">
        <v>37673</v>
      </c>
      <c r="C17" s="79" t="s">
        <v>12</v>
      </c>
      <c r="D17" s="79" t="s">
        <v>16</v>
      </c>
      <c r="E17" s="81">
        <v>56</v>
      </c>
    </row>
    <row r="18" spans="1:5" ht="14.25" x14ac:dyDescent="0.2">
      <c r="A18" s="79" t="s">
        <v>19</v>
      </c>
      <c r="B18" s="80">
        <v>37675</v>
      </c>
      <c r="C18" s="79" t="s">
        <v>6</v>
      </c>
      <c r="D18" s="79" t="s">
        <v>25</v>
      </c>
      <c r="E18" s="81">
        <v>11</v>
      </c>
    </row>
    <row r="19" spans="1:5" ht="14.25" x14ac:dyDescent="0.2">
      <c r="A19" s="79" t="s">
        <v>19</v>
      </c>
      <c r="B19" s="80">
        <v>37678</v>
      </c>
      <c r="C19" s="79" t="s">
        <v>12</v>
      </c>
      <c r="D19" s="79" t="s">
        <v>16</v>
      </c>
      <c r="E19" s="81">
        <v>25</v>
      </c>
    </row>
    <row r="20" spans="1:5" ht="14.25" x14ac:dyDescent="0.2">
      <c r="A20" s="79" t="s">
        <v>26</v>
      </c>
      <c r="B20" s="80">
        <v>37682</v>
      </c>
      <c r="C20" s="79" t="s">
        <v>14</v>
      </c>
      <c r="D20" s="79" t="s">
        <v>29</v>
      </c>
      <c r="E20" s="81">
        <v>72.5</v>
      </c>
    </row>
    <row r="21" spans="1:5" ht="14.25" x14ac:dyDescent="0.2">
      <c r="A21" s="79" t="s">
        <v>26</v>
      </c>
      <c r="B21" s="80">
        <v>37685</v>
      </c>
      <c r="C21" s="79" t="s">
        <v>12</v>
      </c>
      <c r="D21" s="79" t="s">
        <v>16</v>
      </c>
      <c r="E21" s="81">
        <v>30</v>
      </c>
    </row>
    <row r="22" spans="1:5" ht="14.25" x14ac:dyDescent="0.2">
      <c r="A22" s="79" t="s">
        <v>26</v>
      </c>
      <c r="B22" s="80">
        <v>37690</v>
      </c>
      <c r="C22" s="79" t="s">
        <v>6</v>
      </c>
      <c r="D22" s="79" t="s">
        <v>7</v>
      </c>
      <c r="E22" s="81">
        <v>51</v>
      </c>
    </row>
    <row r="23" spans="1:5" ht="14.25" x14ac:dyDescent="0.2">
      <c r="A23" s="79" t="s">
        <v>26</v>
      </c>
      <c r="B23" s="80">
        <v>37695</v>
      </c>
      <c r="C23" s="79" t="s">
        <v>8</v>
      </c>
      <c r="D23" s="79" t="s">
        <v>21</v>
      </c>
      <c r="E23" s="81">
        <v>14</v>
      </c>
    </row>
    <row r="24" spans="1:5" ht="14.25" x14ac:dyDescent="0.2">
      <c r="A24" s="79" t="s">
        <v>26</v>
      </c>
      <c r="B24" s="80">
        <v>37699</v>
      </c>
      <c r="C24" s="79" t="s">
        <v>22</v>
      </c>
      <c r="D24" s="79" t="s">
        <v>27</v>
      </c>
      <c r="E24" s="81">
        <v>75</v>
      </c>
    </row>
    <row r="25" spans="1:5" ht="14.25" x14ac:dyDescent="0.2">
      <c r="A25" s="79" t="s">
        <v>26</v>
      </c>
      <c r="B25" s="80">
        <v>37701</v>
      </c>
      <c r="C25" s="79" t="s">
        <v>22</v>
      </c>
      <c r="D25" s="79" t="s">
        <v>28</v>
      </c>
      <c r="E25" s="81">
        <v>270</v>
      </c>
    </row>
    <row r="26" spans="1:5" ht="14.25" x14ac:dyDescent="0.2">
      <c r="A26" s="79" t="s">
        <v>26</v>
      </c>
      <c r="B26" s="80">
        <v>37705</v>
      </c>
      <c r="C26" s="79" t="s">
        <v>12</v>
      </c>
      <c r="D26" s="79" t="s">
        <v>16</v>
      </c>
      <c r="E26" s="81">
        <v>20</v>
      </c>
    </row>
  </sheetData>
  <autoFilter ref="A3:E26" xr:uid="{00000000-0001-0000-0100-000000000000}">
    <sortState xmlns:xlrd2="http://schemas.microsoft.com/office/spreadsheetml/2017/richdata2" ref="A4:E26">
      <sortCondition ref="B3"/>
    </sortState>
  </autoFilter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zoomScale="120" zoomScaleNormal="120" workbookViewId="0">
      <selection sqref="A1:E1"/>
    </sheetView>
  </sheetViews>
  <sheetFormatPr defaultRowHeight="12.75" x14ac:dyDescent="0.2"/>
  <cols>
    <col min="1" max="1" width="15.7109375" style="84" customWidth="1"/>
    <col min="2" max="5" width="15.7109375" style="21" customWidth="1"/>
    <col min="6" max="6" width="16.28515625" style="21" bestFit="1" customWidth="1"/>
    <col min="7" max="7" width="15.7109375" style="21" customWidth="1"/>
    <col min="8" max="8" width="21.85546875" bestFit="1" customWidth="1"/>
    <col min="9" max="9" width="31.140625" bestFit="1" customWidth="1"/>
  </cols>
  <sheetData>
    <row r="1" spans="1:9" ht="16.5" thickBot="1" x14ac:dyDescent="0.3">
      <c r="A1" s="101" t="s">
        <v>663</v>
      </c>
      <c r="B1" s="102"/>
      <c r="C1" s="102"/>
      <c r="D1" s="102"/>
      <c r="E1" s="103"/>
    </row>
    <row r="2" spans="1:9" ht="15.75" x14ac:dyDescent="0.25">
      <c r="A2" s="83"/>
    </row>
    <row r="3" spans="1:9" ht="13.5" thickBot="1" x14ac:dyDescent="0.25"/>
    <row r="4" spans="1:9" ht="13.5" thickBot="1" x14ac:dyDescent="0.25">
      <c r="E4" s="87" t="s">
        <v>660</v>
      </c>
      <c r="F4" s="91">
        <f ca="1">NOW()</f>
        <v>45107.877082175924</v>
      </c>
      <c r="G4" s="88"/>
    </row>
    <row r="5" spans="1:9" x14ac:dyDescent="0.2">
      <c r="E5" s="88"/>
      <c r="F5" s="88"/>
      <c r="G5" s="88"/>
    </row>
    <row r="6" spans="1:9" x14ac:dyDescent="0.2">
      <c r="A6" s="89" t="s">
        <v>1</v>
      </c>
      <c r="B6" s="89" t="s">
        <v>2</v>
      </c>
      <c r="C6" s="89" t="s">
        <v>3</v>
      </c>
      <c r="D6" s="89" t="s">
        <v>4</v>
      </c>
      <c r="E6" s="87" t="s">
        <v>658</v>
      </c>
      <c r="F6" s="87" t="s">
        <v>124</v>
      </c>
      <c r="G6" s="87" t="s">
        <v>659</v>
      </c>
      <c r="H6" s="82" t="s">
        <v>661</v>
      </c>
      <c r="I6" s="82" t="s">
        <v>662</v>
      </c>
    </row>
    <row r="7" spans="1:9" x14ac:dyDescent="0.2">
      <c r="A7" s="84">
        <v>37622</v>
      </c>
      <c r="B7" s="85" t="s">
        <v>6</v>
      </c>
      <c r="C7" s="85" t="s">
        <v>7</v>
      </c>
      <c r="D7" s="86">
        <v>23</v>
      </c>
      <c r="E7" s="21">
        <f>YEAR(A7)</f>
        <v>2003</v>
      </c>
      <c r="F7" s="21">
        <f>MONTH(A7)</f>
        <v>1</v>
      </c>
      <c r="G7" s="21">
        <f>DAY(A7)</f>
        <v>1</v>
      </c>
      <c r="H7" s="104">
        <f ca="1">(TODAY()-A7)</f>
        <v>7485</v>
      </c>
      <c r="I7" s="104">
        <f ca="1">NETWORKDAYS(A7,$F$4)</f>
        <v>5348</v>
      </c>
    </row>
    <row r="8" spans="1:9" x14ac:dyDescent="0.2">
      <c r="A8" s="84">
        <v>37261</v>
      </c>
      <c r="B8" s="85" t="s">
        <v>17</v>
      </c>
      <c r="C8" s="85" t="s">
        <v>9</v>
      </c>
      <c r="D8" s="86">
        <v>25</v>
      </c>
      <c r="E8" s="21">
        <f t="shared" ref="E8:E29" si="0">YEAR(A8)</f>
        <v>2002</v>
      </c>
      <c r="F8" s="21">
        <f t="shared" ref="F8:F29" si="1">MONTH(A8)</f>
        <v>1</v>
      </c>
      <c r="G8" s="21">
        <f t="shared" ref="G8:G29" si="2">DAY(A8)</f>
        <v>5</v>
      </c>
      <c r="H8" s="104">
        <f t="shared" ref="H8:H29" ca="1" si="3">(TODAY()-A8)</f>
        <v>7846</v>
      </c>
      <c r="I8" s="104">
        <f t="shared" ref="I8:I29" ca="1" si="4">NETWORKDAYS(A8,$F$4)</f>
        <v>5605</v>
      </c>
    </row>
    <row r="9" spans="1:9" x14ac:dyDescent="0.2">
      <c r="A9" s="84">
        <v>38718</v>
      </c>
      <c r="B9" s="85" t="s">
        <v>10</v>
      </c>
      <c r="C9" s="85" t="s">
        <v>11</v>
      </c>
      <c r="D9" s="86">
        <v>69</v>
      </c>
      <c r="E9" s="21">
        <f t="shared" si="0"/>
        <v>2006</v>
      </c>
      <c r="F9" s="21">
        <f t="shared" si="1"/>
        <v>1</v>
      </c>
      <c r="G9" s="21">
        <f t="shared" si="2"/>
        <v>1</v>
      </c>
      <c r="H9" s="104">
        <f t="shared" ca="1" si="3"/>
        <v>6389</v>
      </c>
      <c r="I9" s="104">
        <f t="shared" ca="1" si="4"/>
        <v>4565</v>
      </c>
    </row>
    <row r="10" spans="1:9" x14ac:dyDescent="0.2">
      <c r="A10" s="84">
        <v>37634</v>
      </c>
      <c r="B10" s="85" t="s">
        <v>12</v>
      </c>
      <c r="C10" s="85" t="s">
        <v>13</v>
      </c>
      <c r="D10" s="86">
        <v>554</v>
      </c>
      <c r="E10" s="21">
        <f t="shared" si="0"/>
        <v>2003</v>
      </c>
      <c r="F10" s="21">
        <f t="shared" si="1"/>
        <v>1</v>
      </c>
      <c r="G10" s="21">
        <f t="shared" si="2"/>
        <v>13</v>
      </c>
      <c r="H10" s="104">
        <f t="shared" ca="1" si="3"/>
        <v>7473</v>
      </c>
      <c r="I10" s="104">
        <f t="shared" ca="1" si="4"/>
        <v>5340</v>
      </c>
    </row>
    <row r="11" spans="1:9" x14ac:dyDescent="0.2">
      <c r="A11" s="84">
        <v>37635</v>
      </c>
      <c r="B11" s="85" t="s">
        <v>17</v>
      </c>
      <c r="C11" s="85" t="s">
        <v>15</v>
      </c>
      <c r="D11" s="86">
        <v>569</v>
      </c>
      <c r="E11" s="21">
        <f t="shared" si="0"/>
        <v>2003</v>
      </c>
      <c r="F11" s="21">
        <f t="shared" si="1"/>
        <v>1</v>
      </c>
      <c r="G11" s="21">
        <f t="shared" si="2"/>
        <v>14</v>
      </c>
      <c r="H11" s="104">
        <f t="shared" ca="1" si="3"/>
        <v>7472</v>
      </c>
      <c r="I11" s="104">
        <f t="shared" ca="1" si="4"/>
        <v>5339</v>
      </c>
    </row>
    <row r="12" spans="1:9" x14ac:dyDescent="0.2">
      <c r="A12" s="84">
        <v>37642</v>
      </c>
      <c r="B12" s="85" t="s">
        <v>12</v>
      </c>
      <c r="C12" s="85" t="s">
        <v>16</v>
      </c>
      <c r="D12" s="86">
        <v>58</v>
      </c>
      <c r="E12" s="21">
        <f t="shared" si="0"/>
        <v>2003</v>
      </c>
      <c r="F12" s="21">
        <f t="shared" si="1"/>
        <v>1</v>
      </c>
      <c r="G12" s="21">
        <f t="shared" si="2"/>
        <v>21</v>
      </c>
      <c r="H12" s="104">
        <f t="shared" ca="1" si="3"/>
        <v>7465</v>
      </c>
      <c r="I12" s="104">
        <f t="shared" ca="1" si="4"/>
        <v>5334</v>
      </c>
    </row>
    <row r="13" spans="1:9" x14ac:dyDescent="0.2">
      <c r="A13" s="84">
        <v>37650</v>
      </c>
      <c r="B13" s="85" t="s">
        <v>17</v>
      </c>
      <c r="C13" s="85" t="s">
        <v>18</v>
      </c>
      <c r="D13" s="86">
        <v>885</v>
      </c>
      <c r="E13" s="21">
        <f t="shared" si="0"/>
        <v>2003</v>
      </c>
      <c r="F13" s="21">
        <f t="shared" si="1"/>
        <v>1</v>
      </c>
      <c r="G13" s="21">
        <f t="shared" si="2"/>
        <v>29</v>
      </c>
      <c r="H13" s="104">
        <f t="shared" ca="1" si="3"/>
        <v>7457</v>
      </c>
      <c r="I13" s="104">
        <f t="shared" ca="1" si="4"/>
        <v>5328</v>
      </c>
    </row>
    <row r="14" spans="1:9" x14ac:dyDescent="0.2">
      <c r="A14" s="84">
        <v>37653</v>
      </c>
      <c r="B14" s="85" t="s">
        <v>14</v>
      </c>
      <c r="C14" s="85" t="s">
        <v>20</v>
      </c>
      <c r="D14" s="86">
        <v>821</v>
      </c>
      <c r="E14" s="21">
        <f t="shared" si="0"/>
        <v>2003</v>
      </c>
      <c r="F14" s="21">
        <f t="shared" si="1"/>
        <v>2</v>
      </c>
      <c r="G14" s="21">
        <f t="shared" si="2"/>
        <v>1</v>
      </c>
      <c r="H14" s="104">
        <f t="shared" ca="1" si="3"/>
        <v>7454</v>
      </c>
      <c r="I14" s="104">
        <f t="shared" ca="1" si="4"/>
        <v>5325</v>
      </c>
    </row>
    <row r="15" spans="1:9" x14ac:dyDescent="0.2">
      <c r="A15" s="84">
        <v>37657</v>
      </c>
      <c r="B15" s="85" t="s">
        <v>12</v>
      </c>
      <c r="C15" s="85" t="s">
        <v>16</v>
      </c>
      <c r="D15" s="86">
        <v>23</v>
      </c>
      <c r="E15" s="21">
        <f t="shared" si="0"/>
        <v>2003</v>
      </c>
      <c r="F15" s="21">
        <f t="shared" si="1"/>
        <v>2</v>
      </c>
      <c r="G15" s="21">
        <f t="shared" si="2"/>
        <v>5</v>
      </c>
      <c r="H15" s="104">
        <f t="shared" ca="1" si="3"/>
        <v>7450</v>
      </c>
      <c r="I15" s="104">
        <f t="shared" ca="1" si="4"/>
        <v>5323</v>
      </c>
    </row>
    <row r="16" spans="1:9" x14ac:dyDescent="0.2">
      <c r="A16" s="84">
        <v>37658</v>
      </c>
      <c r="B16" s="85" t="s">
        <v>6</v>
      </c>
      <c r="C16" s="85" t="s">
        <v>7</v>
      </c>
      <c r="D16" s="86">
        <v>36</v>
      </c>
      <c r="E16" s="21">
        <f t="shared" si="0"/>
        <v>2003</v>
      </c>
      <c r="F16" s="21">
        <f t="shared" si="1"/>
        <v>2</v>
      </c>
      <c r="G16" s="21">
        <f t="shared" si="2"/>
        <v>6</v>
      </c>
      <c r="H16" s="104">
        <f t="shared" ca="1" si="3"/>
        <v>7449</v>
      </c>
      <c r="I16" s="104">
        <f t="shared" ca="1" si="4"/>
        <v>5322</v>
      </c>
    </row>
    <row r="17" spans="1:9" x14ac:dyDescent="0.2">
      <c r="A17" s="84">
        <v>37663</v>
      </c>
      <c r="B17" s="85" t="s">
        <v>8</v>
      </c>
      <c r="C17" s="85" t="s">
        <v>21</v>
      </c>
      <c r="D17" s="86">
        <v>5</v>
      </c>
      <c r="E17" s="21">
        <f t="shared" si="0"/>
        <v>2003</v>
      </c>
      <c r="F17" s="21">
        <f t="shared" si="1"/>
        <v>2</v>
      </c>
      <c r="G17" s="21">
        <f t="shared" si="2"/>
        <v>11</v>
      </c>
      <c r="H17" s="104">
        <f t="shared" ca="1" si="3"/>
        <v>7444</v>
      </c>
      <c r="I17" s="104">
        <f t="shared" ca="1" si="4"/>
        <v>5319</v>
      </c>
    </row>
    <row r="18" spans="1:9" x14ac:dyDescent="0.2">
      <c r="A18" s="84">
        <v>37666</v>
      </c>
      <c r="B18" s="85" t="s">
        <v>22</v>
      </c>
      <c r="C18" s="85" t="s">
        <v>23</v>
      </c>
      <c r="D18" s="86">
        <v>266</v>
      </c>
      <c r="E18" s="21">
        <f t="shared" si="0"/>
        <v>2003</v>
      </c>
      <c r="F18" s="21">
        <f t="shared" si="1"/>
        <v>2</v>
      </c>
      <c r="G18" s="21">
        <f t="shared" si="2"/>
        <v>14</v>
      </c>
      <c r="H18" s="104">
        <f t="shared" ca="1" si="3"/>
        <v>7441</v>
      </c>
      <c r="I18" s="104">
        <f t="shared" ca="1" si="4"/>
        <v>5316</v>
      </c>
    </row>
    <row r="19" spans="1:9" x14ac:dyDescent="0.2">
      <c r="A19" s="84">
        <v>38402</v>
      </c>
      <c r="B19" s="85" t="s">
        <v>22</v>
      </c>
      <c r="C19" s="85" t="s">
        <v>24</v>
      </c>
      <c r="D19" s="86">
        <v>221</v>
      </c>
      <c r="E19" s="21">
        <f t="shared" si="0"/>
        <v>2005</v>
      </c>
      <c r="F19" s="21">
        <f t="shared" si="1"/>
        <v>2</v>
      </c>
      <c r="G19" s="21">
        <f t="shared" si="2"/>
        <v>19</v>
      </c>
      <c r="H19" s="104">
        <f t="shared" ca="1" si="3"/>
        <v>6705</v>
      </c>
      <c r="I19" s="104">
        <f t="shared" ca="1" si="4"/>
        <v>4790</v>
      </c>
    </row>
    <row r="20" spans="1:9" x14ac:dyDescent="0.2">
      <c r="A20" s="84">
        <v>37673</v>
      </c>
      <c r="B20" s="85" t="s">
        <v>12</v>
      </c>
      <c r="C20" s="85" t="s">
        <v>16</v>
      </c>
      <c r="D20" s="86">
        <v>56</v>
      </c>
      <c r="E20" s="21">
        <f t="shared" si="0"/>
        <v>2003</v>
      </c>
      <c r="F20" s="21">
        <f t="shared" si="1"/>
        <v>2</v>
      </c>
      <c r="G20" s="21">
        <f t="shared" si="2"/>
        <v>21</v>
      </c>
      <c r="H20" s="104">
        <f t="shared" ca="1" si="3"/>
        <v>7434</v>
      </c>
      <c r="I20" s="104">
        <f t="shared" ca="1" si="4"/>
        <v>5311</v>
      </c>
    </row>
    <row r="21" spans="1:9" x14ac:dyDescent="0.2">
      <c r="A21" s="84">
        <v>37675</v>
      </c>
      <c r="B21" s="85" t="s">
        <v>6</v>
      </c>
      <c r="C21" s="85" t="s">
        <v>25</v>
      </c>
      <c r="D21" s="86">
        <v>11</v>
      </c>
      <c r="E21" s="21">
        <f t="shared" si="0"/>
        <v>2003</v>
      </c>
      <c r="F21" s="21">
        <f t="shared" si="1"/>
        <v>2</v>
      </c>
      <c r="G21" s="21">
        <f t="shared" si="2"/>
        <v>23</v>
      </c>
      <c r="H21" s="104">
        <f t="shared" ca="1" si="3"/>
        <v>7432</v>
      </c>
      <c r="I21" s="104">
        <f t="shared" ca="1" si="4"/>
        <v>5310</v>
      </c>
    </row>
    <row r="22" spans="1:9" x14ac:dyDescent="0.2">
      <c r="A22" s="84">
        <v>37678</v>
      </c>
      <c r="B22" s="85" t="s">
        <v>12</v>
      </c>
      <c r="C22" s="85" t="s">
        <v>16</v>
      </c>
      <c r="D22" s="86">
        <v>25</v>
      </c>
      <c r="E22" s="21">
        <f t="shared" si="0"/>
        <v>2003</v>
      </c>
      <c r="F22" s="21">
        <f t="shared" si="1"/>
        <v>2</v>
      </c>
      <c r="G22" s="21">
        <f t="shared" si="2"/>
        <v>26</v>
      </c>
      <c r="H22" s="104">
        <f t="shared" ca="1" si="3"/>
        <v>7429</v>
      </c>
      <c r="I22" s="104">
        <f t="shared" ca="1" si="4"/>
        <v>5308</v>
      </c>
    </row>
    <row r="23" spans="1:9" x14ac:dyDescent="0.2">
      <c r="A23" s="84">
        <v>38048</v>
      </c>
      <c r="B23" s="85" t="s">
        <v>14</v>
      </c>
      <c r="C23" s="85" t="s">
        <v>29</v>
      </c>
      <c r="D23" s="86">
        <v>72.5</v>
      </c>
      <c r="E23" s="21">
        <f t="shared" si="0"/>
        <v>2004</v>
      </c>
      <c r="F23" s="21">
        <f t="shared" si="1"/>
        <v>3</v>
      </c>
      <c r="G23" s="21">
        <f t="shared" si="2"/>
        <v>2</v>
      </c>
      <c r="H23" s="104">
        <f t="shared" ca="1" si="3"/>
        <v>7059</v>
      </c>
      <c r="I23" s="104">
        <f t="shared" ca="1" si="4"/>
        <v>5044</v>
      </c>
    </row>
    <row r="24" spans="1:9" x14ac:dyDescent="0.2">
      <c r="A24" s="84">
        <v>37685</v>
      </c>
      <c r="B24" s="85" t="s">
        <v>12</v>
      </c>
      <c r="C24" s="85" t="s">
        <v>16</v>
      </c>
      <c r="D24" s="86">
        <v>30</v>
      </c>
      <c r="E24" s="21">
        <f t="shared" si="0"/>
        <v>2003</v>
      </c>
      <c r="F24" s="21">
        <f t="shared" si="1"/>
        <v>3</v>
      </c>
      <c r="G24" s="21">
        <f t="shared" si="2"/>
        <v>5</v>
      </c>
      <c r="H24" s="104">
        <f t="shared" ca="1" si="3"/>
        <v>7422</v>
      </c>
      <c r="I24" s="104">
        <f t="shared" ca="1" si="4"/>
        <v>5303</v>
      </c>
    </row>
    <row r="25" spans="1:9" x14ac:dyDescent="0.2">
      <c r="A25" s="84">
        <v>37690</v>
      </c>
      <c r="B25" s="85" t="s">
        <v>6</v>
      </c>
      <c r="C25" s="85" t="s">
        <v>7</v>
      </c>
      <c r="D25" s="86">
        <v>51</v>
      </c>
      <c r="E25" s="21">
        <f t="shared" si="0"/>
        <v>2003</v>
      </c>
      <c r="F25" s="21">
        <f t="shared" si="1"/>
        <v>3</v>
      </c>
      <c r="G25" s="21">
        <f t="shared" si="2"/>
        <v>10</v>
      </c>
      <c r="H25" s="104">
        <f t="shared" ca="1" si="3"/>
        <v>7417</v>
      </c>
      <c r="I25" s="104">
        <f t="shared" ca="1" si="4"/>
        <v>5300</v>
      </c>
    </row>
    <row r="26" spans="1:9" x14ac:dyDescent="0.2">
      <c r="A26" s="84">
        <v>37695</v>
      </c>
      <c r="B26" s="85" t="s">
        <v>8</v>
      </c>
      <c r="C26" s="85" t="s">
        <v>21</v>
      </c>
      <c r="D26" s="86">
        <v>14</v>
      </c>
      <c r="E26" s="21">
        <f t="shared" si="0"/>
        <v>2003</v>
      </c>
      <c r="F26" s="21">
        <f t="shared" si="1"/>
        <v>3</v>
      </c>
      <c r="G26" s="21">
        <f t="shared" si="2"/>
        <v>15</v>
      </c>
      <c r="H26" s="104">
        <f t="shared" ca="1" si="3"/>
        <v>7412</v>
      </c>
      <c r="I26" s="104">
        <f t="shared" ca="1" si="4"/>
        <v>5295</v>
      </c>
    </row>
    <row r="27" spans="1:9" x14ac:dyDescent="0.2">
      <c r="A27" s="84">
        <v>38065</v>
      </c>
      <c r="B27" s="85" t="s">
        <v>22</v>
      </c>
      <c r="C27" s="85" t="s">
        <v>27</v>
      </c>
      <c r="D27" s="86">
        <v>75</v>
      </c>
      <c r="E27" s="21">
        <f t="shared" si="0"/>
        <v>2004</v>
      </c>
      <c r="F27" s="21">
        <f t="shared" si="1"/>
        <v>3</v>
      </c>
      <c r="G27" s="21">
        <f t="shared" si="2"/>
        <v>19</v>
      </c>
      <c r="H27" s="104">
        <f t="shared" ca="1" si="3"/>
        <v>7042</v>
      </c>
      <c r="I27" s="104">
        <f t="shared" ca="1" si="4"/>
        <v>5031</v>
      </c>
    </row>
    <row r="28" spans="1:9" x14ac:dyDescent="0.2">
      <c r="A28" s="84">
        <v>39528</v>
      </c>
      <c r="B28" s="85" t="s">
        <v>22</v>
      </c>
      <c r="C28" s="85" t="s">
        <v>28</v>
      </c>
      <c r="D28" s="86">
        <v>270</v>
      </c>
      <c r="E28" s="21">
        <f t="shared" si="0"/>
        <v>2008</v>
      </c>
      <c r="F28" s="21">
        <f t="shared" si="1"/>
        <v>3</v>
      </c>
      <c r="G28" s="21">
        <f t="shared" si="2"/>
        <v>21</v>
      </c>
      <c r="H28" s="104">
        <f t="shared" ca="1" si="3"/>
        <v>5579</v>
      </c>
      <c r="I28" s="104">
        <f t="shared" ca="1" si="4"/>
        <v>3986</v>
      </c>
    </row>
    <row r="29" spans="1:9" x14ac:dyDescent="0.2">
      <c r="A29" s="84">
        <v>37705</v>
      </c>
      <c r="B29" s="85" t="s">
        <v>12</v>
      </c>
      <c r="C29" s="85" t="s">
        <v>16</v>
      </c>
      <c r="D29" s="86">
        <v>20</v>
      </c>
      <c r="E29" s="21">
        <f t="shared" si="0"/>
        <v>2003</v>
      </c>
      <c r="F29" s="21">
        <f t="shared" si="1"/>
        <v>3</v>
      </c>
      <c r="G29" s="21">
        <f t="shared" si="2"/>
        <v>25</v>
      </c>
      <c r="H29" s="104">
        <f t="shared" ca="1" si="3"/>
        <v>7402</v>
      </c>
      <c r="I29" s="104">
        <f t="shared" ca="1" si="4"/>
        <v>5289</v>
      </c>
    </row>
  </sheetData>
  <mergeCells count="1">
    <mergeCell ref="A1:E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21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Grafico Torta</vt:lpstr>
      <vt:lpstr>SOMMA.SE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Marco Ferracci</cp:lastModifiedBy>
  <cp:revision>1</cp:revision>
  <cp:lastPrinted>2021-07-07T07:22:11Z</cp:lastPrinted>
  <dcterms:created xsi:type="dcterms:W3CDTF">2005-04-12T12:35:30Z</dcterms:created>
  <dcterms:modified xsi:type="dcterms:W3CDTF">2023-06-30T19:03:51Z</dcterms:modified>
  <cp:category>Excel;Corsi Excel</cp:category>
</cp:coreProperties>
</file>