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marco luna\Desktop\PRESUPUESTO2018\"/>
    </mc:Choice>
  </mc:AlternateContent>
  <bookViews>
    <workbookView xWindow="0" yWindow="0" windowWidth="20430" windowHeight="7590" tabRatio="784" activeTab="8"/>
  </bookViews>
  <sheets>
    <sheet name="CONSOLIDADO ROR" sheetId="24" r:id="rId1"/>
    <sheet name="SA-ROR" sheetId="25" r:id="rId2"/>
    <sheet name="OI-ROR" sheetId="26" r:id="rId3"/>
    <sheet name="TCS-ROR" sheetId="27" r:id="rId4"/>
    <sheet name="TCP-ROR" sheetId="28" r:id="rId5"/>
    <sheet name="SEC-ROR" sheetId="29" r:id="rId6"/>
    <sheet name="NO-ROR" sheetId="30" r:id="rId7"/>
    <sheet name="Hoja1" sheetId="31" r:id="rId8"/>
    <sheet name="Hoja2" sheetId="3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BOA" localSheetId="0">'[1]PARAMETROS 10'!$T$5:$T$11</definedName>
    <definedName name="BOA" localSheetId="6">'[1]PARAMETROS 10'!$T$5:$T$11</definedName>
    <definedName name="BOA" localSheetId="2">'[1]PARAMETROS 10'!$T$5:$T$11</definedName>
    <definedName name="BOA" localSheetId="1">'[1]PARAMETROS 10'!$T$5:$T$11</definedName>
    <definedName name="BOA" localSheetId="5">'[1]PARAMETROS 10'!$T$5:$T$11</definedName>
    <definedName name="BOA" localSheetId="4">'[1]PARAMETROS 10'!$T$5:$T$11</definedName>
    <definedName name="BOA" localSheetId="3">'[1]PARAMETROS 10'!$T$5:$T$11</definedName>
    <definedName name="BOA">'[2]PARAMETROS 10'!$T$5:$T$11</definedName>
    <definedName name="CASTELLON" localSheetId="0">'[1]PARAMETROS 10'!$T$20:$T$27</definedName>
    <definedName name="CASTELLON" localSheetId="6">'[1]PARAMETROS 10'!$T$20:$T$27</definedName>
    <definedName name="CASTELLON" localSheetId="2">'[1]PARAMETROS 10'!$T$20:$T$27</definedName>
    <definedName name="CASTELLON" localSheetId="1">'[1]PARAMETROS 10'!$T$20:$T$27</definedName>
    <definedName name="CASTELLON" localSheetId="5">'[1]PARAMETROS 10'!$T$20:$T$27</definedName>
    <definedName name="CASTELLON" localSheetId="4">'[1]PARAMETROS 10'!$T$20:$T$27</definedName>
    <definedName name="CASTELLON" localSheetId="3">'[1]PARAMETROS 10'!$T$20:$T$27</definedName>
    <definedName name="CASTELLON">'[2]PARAMETROS 10'!$T$20:$T$27</definedName>
    <definedName name="cesar" localSheetId="0">'[1]PLAN ESTRAT 2015-2020 09'!$B$32:$B$130</definedName>
    <definedName name="cesar" localSheetId="6">'[1]PLAN ESTRAT 2015-2020 09'!$B$32:$B$130</definedName>
    <definedName name="cesar" localSheetId="2">'[1]PLAN ESTRAT 2015-2020 09'!$B$32:$B$130</definedName>
    <definedName name="cesar" localSheetId="1">'[1]PLAN ESTRAT 2015-2020 09'!$B$32:$B$130</definedName>
    <definedName name="cesar" localSheetId="5">'[1]PLAN ESTRAT 2015-2020 09'!$B$32:$B$130</definedName>
    <definedName name="cesar" localSheetId="4">'[1]PLAN ESTRAT 2015-2020 09'!$B$32:$B$130</definedName>
    <definedName name="cesar" localSheetId="3">'[1]PLAN ESTRAT 2015-2020 09'!$B$32:$B$130</definedName>
    <definedName name="cesar">'[2]PLAN ESTRAT 2015-2020 09'!$B$32:$B$130</definedName>
    <definedName name="chitis">'[3]PLAN ESTRAT 2015-2020 09'!$B$35:$B$122</definedName>
    <definedName name="comunicaciones" localSheetId="0">'[1]PARAMETROS 10'!$T$59</definedName>
    <definedName name="comunicaciones" localSheetId="6">'[1]PARAMETROS 10'!$T$59</definedName>
    <definedName name="comunicaciones" localSheetId="2">'[1]PARAMETROS 10'!$T$59</definedName>
    <definedName name="comunicaciones" localSheetId="1">'[1]PARAMETROS 10'!$T$59</definedName>
    <definedName name="comunicaciones" localSheetId="5">'[1]PARAMETROS 10'!$T$59</definedName>
    <definedName name="comunicaciones" localSheetId="4">'[1]PARAMETROS 10'!$T$59</definedName>
    <definedName name="comunicaciones" localSheetId="3">'[1]PARAMETROS 10'!$T$59</definedName>
    <definedName name="comunicaciones">'[2]PARAMETROS 10'!$T$59</definedName>
    <definedName name="GastosTerminal" localSheetId="0">'[1]PARAMETROS 10'!$T$45:$T$51</definedName>
    <definedName name="GastosTerminal" localSheetId="6">'[1]PARAMETROS 10'!$T$45:$T$51</definedName>
    <definedName name="GastosTerminal" localSheetId="2">'[1]PARAMETROS 10'!$T$45:$T$51</definedName>
    <definedName name="GastosTerminal" localSheetId="1">'[1]PARAMETROS 10'!$T$45:$T$51</definedName>
    <definedName name="GastosTerminal" localSheetId="5">'[1]PARAMETROS 10'!$T$45:$T$51</definedName>
    <definedName name="GastosTerminal" localSheetId="4">'[1]PARAMETROS 10'!$T$45:$T$51</definedName>
    <definedName name="GastosTerminal" localSheetId="3">'[1]PARAMETROS 10'!$T$45:$T$51</definedName>
    <definedName name="GastosTerminal">'[2]PARAMETROS 10'!$T$45:$T$51</definedName>
    <definedName name="juanito" localSheetId="0">'[1]PARAMETROS 10'!$B$4:$B$14</definedName>
    <definedName name="juanito" localSheetId="6">'[1]PARAMETROS 10'!$B$4:$B$14</definedName>
    <definedName name="juanito" localSheetId="2">'[1]PARAMETROS 10'!$B$4:$B$14</definedName>
    <definedName name="juanito" localSheetId="1">'[1]PARAMETROS 10'!$B$4:$B$14</definedName>
    <definedName name="juanito" localSheetId="5">'[1]PARAMETROS 10'!$B$4:$B$14</definedName>
    <definedName name="juanito" localSheetId="4">'[1]PARAMETROS 10'!$B$4:$B$14</definedName>
    <definedName name="juanito" localSheetId="3">'[1]PARAMETROS 10'!$B$4:$B$14</definedName>
    <definedName name="juanito">'[2]PARAMETROS 10'!$B$4:$B$14</definedName>
    <definedName name="JULIO" localSheetId="0">'[1]PARAMETROS 10'!$B$4:$B$10</definedName>
    <definedName name="JULIO" localSheetId="6">'[1]PARAMETROS 10'!$B$4:$B$10</definedName>
    <definedName name="JULIO" localSheetId="2">'[1]PARAMETROS 10'!$B$4:$B$10</definedName>
    <definedName name="JULIO" localSheetId="1">'[1]PARAMETROS 10'!$B$4:$B$10</definedName>
    <definedName name="JULIO" localSheetId="5">'[1]PARAMETROS 10'!$B$4:$B$10</definedName>
    <definedName name="JULIO" localSheetId="4">'[1]PARAMETROS 10'!$B$4:$B$10</definedName>
    <definedName name="JULIO" localSheetId="3">'[1]PARAMETROS 10'!$B$4:$B$10</definedName>
    <definedName name="JULIO">'[2]PARAMETROS 10'!$B$4:$B$10</definedName>
    <definedName name="limpieza" localSheetId="0">'[1]PARAMETROS 10'!$T$63</definedName>
    <definedName name="limpieza" localSheetId="6">'[1]PARAMETROS 10'!$T$63</definedName>
    <definedName name="limpieza" localSheetId="2">'[1]PARAMETROS 10'!$T$63</definedName>
    <definedName name="limpieza" localSheetId="1">'[1]PARAMETROS 10'!$T$63</definedName>
    <definedName name="limpieza" localSheetId="5">'[1]PARAMETROS 10'!$T$63</definedName>
    <definedName name="limpieza" localSheetId="4">'[1]PARAMETROS 10'!$T$63</definedName>
    <definedName name="limpieza" localSheetId="3">'[1]PARAMETROS 10'!$T$63</definedName>
    <definedName name="limpieza">'[2]PARAMETROS 10'!$T$63</definedName>
    <definedName name="ListaDatos" localSheetId="0">'[1]PARAMETROS 10'!$B$5:$B$85</definedName>
    <definedName name="ListaDatos" localSheetId="6">'[1]PARAMETROS 10'!$B$5:$B$85</definedName>
    <definedName name="ListaDatos" localSheetId="2">'[1]PARAMETROS 10'!$B$5:$B$85</definedName>
    <definedName name="ListaDatos" localSheetId="1">'[1]PARAMETROS 10'!$B$5:$B$85</definedName>
    <definedName name="ListaDatos" localSheetId="5">'[1]PARAMETROS 10'!$B$5:$B$85</definedName>
    <definedName name="ListaDatos" localSheetId="4">'[1]PARAMETROS 10'!$B$5:$B$85</definedName>
    <definedName name="ListaDatos" localSheetId="3">'[1]PARAMETROS 10'!$B$5:$B$85</definedName>
    <definedName name="ListaDatos">'[2]PARAMETROS 10'!$B$5:$B$85</definedName>
    <definedName name="ListaMateriales" localSheetId="0">#REF!</definedName>
    <definedName name="ListaMateriales" localSheetId="6">#REF!</definedName>
    <definedName name="ListaMateriales" localSheetId="2">#REF!</definedName>
    <definedName name="ListaMateriales" localSheetId="1">#REF!</definedName>
    <definedName name="ListaMateriales" localSheetId="5">#REF!</definedName>
    <definedName name="ListaMateriales" localSheetId="4">#REF!</definedName>
    <definedName name="ListaMateriales" localSheetId="3">#REF!</definedName>
    <definedName name="ListaMateriales">#REF!</definedName>
    <definedName name="materiales" localSheetId="0">'[1]PARAMETROS 10'!$N$4:$N$148</definedName>
    <definedName name="materiales" localSheetId="6">'[1]PARAMETROS 10'!$N$4:$N$148</definedName>
    <definedName name="materiales" localSheetId="2">'[1]PARAMETROS 10'!$N$4:$N$148</definedName>
    <definedName name="materiales" localSheetId="1">'[1]PARAMETROS 10'!$N$4:$N$148</definedName>
    <definedName name="materiales" localSheetId="5">'[1]PARAMETROS 10'!$N$4:$N$148</definedName>
    <definedName name="materiales" localSheetId="4">'[1]PARAMETROS 10'!$N$4:$N$148</definedName>
    <definedName name="materiales" localSheetId="3">'[1]PARAMETROS 10'!$N$4:$N$148</definedName>
    <definedName name="materiales">'[2]PARAMETROS 10'!$N$4:$N$148</definedName>
    <definedName name="nombre">'[4]PARAMETROS 10'!$B$5:$B$14</definedName>
    <definedName name="oli" localSheetId="0">'[1]PARAMETROS 10'!$T$65</definedName>
    <definedName name="oli" localSheetId="6">'[1]PARAMETROS 10'!$T$65</definedName>
    <definedName name="oli" localSheetId="2">'[1]PARAMETROS 10'!$T$65</definedName>
    <definedName name="oli" localSheetId="1">'[1]PARAMETROS 10'!$T$65</definedName>
    <definedName name="oli" localSheetId="5">'[1]PARAMETROS 10'!$T$65</definedName>
    <definedName name="oli" localSheetId="4">'[1]PARAMETROS 10'!$T$65</definedName>
    <definedName name="oli" localSheetId="3">'[1]PARAMETROS 10'!$T$65</definedName>
    <definedName name="oli">'[2]PARAMETROS 10'!$T$65</definedName>
    <definedName name="pancho" localSheetId="0">'[1]PARAMETROS 10'!$T$61</definedName>
    <definedName name="pancho" localSheetId="6">'[1]PARAMETROS 10'!$T$61</definedName>
    <definedName name="pancho" localSheetId="2">'[1]PARAMETROS 10'!$T$61</definedName>
    <definedName name="pancho" localSheetId="1">'[1]PARAMETROS 10'!$T$61</definedName>
    <definedName name="pancho" localSheetId="5">'[1]PARAMETROS 10'!$T$61</definedName>
    <definedName name="pancho" localSheetId="4">'[1]PARAMETROS 10'!$T$61</definedName>
    <definedName name="pancho" localSheetId="3">'[1]PARAMETROS 10'!$T$61</definedName>
    <definedName name="pancho">'[2]PARAMETROS 10'!$T$61</definedName>
    <definedName name="papi" localSheetId="0">'[1]PLAN ESTRAT 2015-2020 09'!$B$17:$B$29</definedName>
    <definedName name="papi" localSheetId="6">'[1]PLAN ESTRAT 2015-2020 09'!$B$17:$B$29</definedName>
    <definedName name="papi" localSheetId="2">'[1]PLAN ESTRAT 2015-2020 09'!$B$17:$B$29</definedName>
    <definedName name="papi" localSheetId="1">'[1]PLAN ESTRAT 2015-2020 09'!$B$17:$B$29</definedName>
    <definedName name="papi" localSheetId="5">'[1]PLAN ESTRAT 2015-2020 09'!$B$17:$B$29</definedName>
    <definedName name="papi" localSheetId="4">'[1]PLAN ESTRAT 2015-2020 09'!$B$17:$B$29</definedName>
    <definedName name="papi" localSheetId="3">'[1]PLAN ESTRAT 2015-2020 09'!$B$17:$B$29</definedName>
    <definedName name="papi">'[2]PLAN ESTRAT 2015-2020 09'!$B$17:$B$29</definedName>
    <definedName name="pepito" localSheetId="0">'[1]PARAMETROS 10'!$T$56:$T$57</definedName>
    <definedName name="pepito" localSheetId="6">'[1]PARAMETROS 10'!$T$56:$T$57</definedName>
    <definedName name="pepito" localSheetId="2">'[1]PARAMETROS 10'!$T$56:$T$57</definedName>
    <definedName name="pepito" localSheetId="1">'[1]PARAMETROS 10'!$T$56:$T$57</definedName>
    <definedName name="pepito" localSheetId="5">'[1]PARAMETROS 10'!$T$56:$T$57</definedName>
    <definedName name="pepito" localSheetId="4">'[1]PARAMETROS 10'!$T$56:$T$57</definedName>
    <definedName name="pepito" localSheetId="3">'[1]PARAMETROS 10'!$T$56:$T$57</definedName>
    <definedName name="pepito">'[2]PARAMETROS 10'!$T$56:$T$57</definedName>
    <definedName name="pico" localSheetId="0">'[1]PLAN ESTRAT 2015-2020 09'!$B$17:$B$30</definedName>
    <definedName name="pico" localSheetId="6">'[1]PLAN ESTRAT 2015-2020 09'!$B$17:$B$30</definedName>
    <definedName name="pico" localSheetId="2">'[1]PLAN ESTRAT 2015-2020 09'!$B$17:$B$30</definedName>
    <definedName name="pico" localSheetId="1">'[1]PLAN ESTRAT 2015-2020 09'!$B$17:$B$30</definedName>
    <definedName name="pico" localSheetId="5">'[1]PLAN ESTRAT 2015-2020 09'!$B$17:$B$30</definedName>
    <definedName name="pico" localSheetId="4">'[1]PLAN ESTRAT 2015-2020 09'!$B$17:$B$30</definedName>
    <definedName name="pico" localSheetId="3">'[1]PLAN ESTRAT 2015-2020 09'!$B$17:$B$30</definedName>
    <definedName name="pico">'[2]PLAN ESTRAT 2015-2020 09'!$B$17:$B$30</definedName>
    <definedName name="RUTA" localSheetId="0">'[1]PARAMETROS 10'!$T$34:$T$40</definedName>
    <definedName name="RUTA" localSheetId="6">'[1]PARAMETROS 10'!$T$34:$T$40</definedName>
    <definedName name="RUTA" localSheetId="2">'[1]PARAMETROS 10'!$T$34:$T$40</definedName>
    <definedName name="RUTA" localSheetId="1">'[1]PARAMETROS 10'!$T$34:$T$40</definedName>
    <definedName name="RUTA" localSheetId="5">'[1]PARAMETROS 10'!$T$34:$T$40</definedName>
    <definedName name="RUTA" localSheetId="4">'[1]PARAMETROS 10'!$T$34:$T$40</definedName>
    <definedName name="RUTA" localSheetId="3">'[1]PARAMETROS 10'!$T$34:$T$40</definedName>
    <definedName name="RUTA">'[2]PARAMETROS 10'!$T$34:$T$40</definedName>
    <definedName name="seguridad" localSheetId="0">'[1]PARAMETROS 10'!$T$66</definedName>
    <definedName name="seguridad" localSheetId="6">'[1]PARAMETROS 10'!$T$66</definedName>
    <definedName name="seguridad" localSheetId="2">'[1]PARAMETROS 10'!$T$66</definedName>
    <definedName name="seguridad" localSheetId="1">'[1]PARAMETROS 10'!$T$66</definedName>
    <definedName name="seguridad" localSheetId="5">'[1]PARAMETROS 10'!$T$66</definedName>
    <definedName name="seguridad" localSheetId="4">'[1]PARAMETROS 10'!$T$66</definedName>
    <definedName name="seguridad" localSheetId="3">'[1]PARAMETROS 10'!$T$66</definedName>
    <definedName name="seguridad">'[2]PARAMETROS 10'!$T$66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30" l="1"/>
  <c r="AA51" i="29"/>
  <c r="AA51" i="28"/>
  <c r="AA51" i="27"/>
  <c r="AA51" i="26"/>
  <c r="AD94" i="30" l="1"/>
  <c r="AC94" i="30"/>
  <c r="AD92" i="30"/>
  <c r="AC92" i="30"/>
  <c r="AD90" i="30"/>
  <c r="AC90" i="30"/>
  <c r="AD88" i="30"/>
  <c r="AC88" i="30"/>
  <c r="AD86" i="30"/>
  <c r="AC86" i="30"/>
  <c r="AD83" i="30"/>
  <c r="AC83" i="30"/>
  <c r="AD82" i="30"/>
  <c r="AC82" i="30"/>
  <c r="AD81" i="30"/>
  <c r="AC81" i="30"/>
  <c r="AD80" i="30"/>
  <c r="AC80" i="30"/>
  <c r="AD79" i="30"/>
  <c r="AC79" i="30"/>
  <c r="AD78" i="30"/>
  <c r="AC78" i="30"/>
  <c r="AD77" i="30"/>
  <c r="AC77" i="30"/>
  <c r="AD76" i="30"/>
  <c r="AC76" i="30"/>
  <c r="AD75" i="30"/>
  <c r="AC75" i="30"/>
  <c r="AD74" i="30"/>
  <c r="AC74" i="30"/>
  <c r="AD73" i="30"/>
  <c r="AC73" i="30"/>
  <c r="AD72" i="30"/>
  <c r="AC72" i="30"/>
  <c r="AD71" i="30"/>
  <c r="AC71" i="30"/>
  <c r="AD70" i="30"/>
  <c r="AC70" i="30"/>
  <c r="AD69" i="30"/>
  <c r="AC69" i="30"/>
  <c r="AD68" i="30"/>
  <c r="AC68" i="30"/>
  <c r="AD67" i="30"/>
  <c r="AC67" i="30"/>
  <c r="AD66" i="30"/>
  <c r="AC66" i="30"/>
  <c r="AD65" i="30"/>
  <c r="AC65" i="30"/>
  <c r="AD64" i="30"/>
  <c r="AC64" i="30"/>
  <c r="AD63" i="30"/>
  <c r="AC63" i="30"/>
  <c r="AC62" i="30"/>
  <c r="AD61" i="30"/>
  <c r="AC61" i="30"/>
  <c r="AD60" i="30"/>
  <c r="AC60" i="30"/>
  <c r="AD59" i="30"/>
  <c r="AC59" i="30"/>
  <c r="AD58" i="30"/>
  <c r="AC58" i="30"/>
  <c r="AD57" i="30"/>
  <c r="AC57" i="30"/>
  <c r="AD56" i="30"/>
  <c r="AC56" i="30"/>
  <c r="AD55" i="30"/>
  <c r="AC55" i="30"/>
  <c r="AD54" i="30"/>
  <c r="AC54" i="30"/>
  <c r="AD53" i="30"/>
  <c r="AC53" i="30"/>
  <c r="AD52" i="30"/>
  <c r="AC52" i="30"/>
  <c r="AD49" i="30"/>
  <c r="AC49" i="30"/>
  <c r="AD48" i="30"/>
  <c r="AC48" i="30"/>
  <c r="AD47" i="30"/>
  <c r="AC47" i="30"/>
  <c r="AD45" i="30"/>
  <c r="AC45" i="30"/>
  <c r="AD44" i="30"/>
  <c r="AC44" i="30"/>
  <c r="AD43" i="30"/>
  <c r="AC43" i="30"/>
  <c r="AD42" i="30"/>
  <c r="AC42" i="30"/>
  <c r="AD41" i="30"/>
  <c r="AC41" i="30"/>
  <c r="AD40" i="30"/>
  <c r="AC40" i="30"/>
  <c r="AD39" i="30"/>
  <c r="AC39" i="30"/>
  <c r="AD36" i="30"/>
  <c r="AC36" i="30"/>
  <c r="AD32" i="30"/>
  <c r="AC32" i="30"/>
  <c r="AD30" i="30"/>
  <c r="AC30" i="30"/>
  <c r="AD29" i="30"/>
  <c r="AC29" i="30"/>
  <c r="AD26" i="30"/>
  <c r="AC26" i="30"/>
  <c r="AD23" i="30"/>
  <c r="AC23" i="30"/>
  <c r="AD21" i="30"/>
  <c r="AC21" i="30"/>
  <c r="AD19" i="30"/>
  <c r="AC19" i="30"/>
  <c r="AD18" i="30"/>
  <c r="AC18" i="30"/>
  <c r="AD16" i="30"/>
  <c r="AC16" i="30"/>
  <c r="AD15" i="30"/>
  <c r="AC15" i="30"/>
  <c r="AD14" i="30"/>
  <c r="AC14" i="30"/>
  <c r="AD13" i="30"/>
  <c r="AC13" i="30"/>
  <c r="AD94" i="29"/>
  <c r="AC94" i="29"/>
  <c r="AD92" i="29"/>
  <c r="AC92" i="29"/>
  <c r="AD90" i="29"/>
  <c r="AC90" i="29"/>
  <c r="AD88" i="29"/>
  <c r="AC88" i="29"/>
  <c r="AD86" i="29"/>
  <c r="AC86" i="29"/>
  <c r="AD83" i="29"/>
  <c r="AD82" i="29"/>
  <c r="AC82" i="29"/>
  <c r="AD81" i="29"/>
  <c r="AC81" i="29"/>
  <c r="AD80" i="29"/>
  <c r="AC80" i="29"/>
  <c r="AD79" i="29"/>
  <c r="AC79" i="29"/>
  <c r="AD78" i="29"/>
  <c r="AC78" i="29"/>
  <c r="AD77" i="29"/>
  <c r="AC77" i="29"/>
  <c r="AD76" i="29"/>
  <c r="AC76" i="29"/>
  <c r="AD75" i="29"/>
  <c r="AC75" i="29"/>
  <c r="AD74" i="29"/>
  <c r="AC74" i="29"/>
  <c r="AD73" i="29"/>
  <c r="AC73" i="29"/>
  <c r="AD72" i="29"/>
  <c r="AC72" i="29"/>
  <c r="AD71" i="29"/>
  <c r="AC71" i="29"/>
  <c r="AD70" i="29"/>
  <c r="AC70" i="29"/>
  <c r="AD69" i="29"/>
  <c r="AC69" i="29"/>
  <c r="AD68" i="29"/>
  <c r="AC68" i="29"/>
  <c r="AD67" i="29"/>
  <c r="AC67" i="29"/>
  <c r="AD66" i="29"/>
  <c r="AD65" i="29"/>
  <c r="AC65" i="29"/>
  <c r="AD64" i="29"/>
  <c r="AC64" i="29"/>
  <c r="AD63" i="29"/>
  <c r="AC63" i="29"/>
  <c r="AC62" i="29"/>
  <c r="AD61" i="29"/>
  <c r="AC61" i="29"/>
  <c r="AD60" i="29"/>
  <c r="AC60" i="29"/>
  <c r="AD59" i="29"/>
  <c r="AC59" i="29"/>
  <c r="AD58" i="29"/>
  <c r="AC58" i="29"/>
  <c r="AD57" i="29"/>
  <c r="AC57" i="29"/>
  <c r="AD56" i="29"/>
  <c r="AC56" i="29"/>
  <c r="AD55" i="29"/>
  <c r="AC55" i="29"/>
  <c r="AD54" i="29"/>
  <c r="AC54" i="29"/>
  <c r="AD53" i="29"/>
  <c r="AC53" i="29"/>
  <c r="AD52" i="29"/>
  <c r="AC52" i="29"/>
  <c r="AD49" i="29"/>
  <c r="AC49" i="29"/>
  <c r="AD48" i="29"/>
  <c r="AC48" i="29"/>
  <c r="AD47" i="29"/>
  <c r="AC47" i="29"/>
  <c r="AD45" i="29"/>
  <c r="AC45" i="29"/>
  <c r="AD44" i="29"/>
  <c r="AC44" i="29"/>
  <c r="AD43" i="29"/>
  <c r="AC43" i="29"/>
  <c r="AD42" i="29"/>
  <c r="AC42" i="29"/>
  <c r="AD41" i="29"/>
  <c r="AC41" i="29"/>
  <c r="AD40" i="29"/>
  <c r="AC40" i="29"/>
  <c r="AD39" i="29"/>
  <c r="AC39" i="29"/>
  <c r="AD36" i="29"/>
  <c r="AC36" i="29"/>
  <c r="AD32" i="29"/>
  <c r="AC32" i="29"/>
  <c r="AD30" i="29"/>
  <c r="AC30" i="29"/>
  <c r="AD29" i="29"/>
  <c r="AC29" i="29"/>
  <c r="AD26" i="29"/>
  <c r="AC26" i="29"/>
  <c r="AD23" i="29"/>
  <c r="AC23" i="29"/>
  <c r="AD21" i="29"/>
  <c r="AD19" i="29"/>
  <c r="AC19" i="29"/>
  <c r="AD18" i="29"/>
  <c r="AC18" i="29"/>
  <c r="AD16" i="29"/>
  <c r="AC16" i="29"/>
  <c r="AD15" i="29"/>
  <c r="AC15" i="29"/>
  <c r="AD14" i="29"/>
  <c r="AC14" i="29"/>
  <c r="AD13" i="29"/>
  <c r="AC13" i="29"/>
  <c r="AD94" i="28"/>
  <c r="AC94" i="28"/>
  <c r="AD92" i="28"/>
  <c r="AC92" i="28"/>
  <c r="AD90" i="28"/>
  <c r="AC90" i="28"/>
  <c r="AD88" i="28"/>
  <c r="AC88" i="28"/>
  <c r="AD86" i="28"/>
  <c r="AC86" i="28"/>
  <c r="AD83" i="28"/>
  <c r="AC83" i="28"/>
  <c r="AD82" i="28"/>
  <c r="AC82" i="28"/>
  <c r="AD81" i="28"/>
  <c r="AC81" i="28"/>
  <c r="AD80" i="28"/>
  <c r="AC80" i="28"/>
  <c r="AD79" i="28"/>
  <c r="AC79" i="28"/>
  <c r="AD78" i="28"/>
  <c r="AC78" i="28"/>
  <c r="AD77" i="28"/>
  <c r="AC77" i="28"/>
  <c r="AD76" i="28"/>
  <c r="AC76" i="28"/>
  <c r="AD75" i="28"/>
  <c r="AC75" i="28"/>
  <c r="AD74" i="28"/>
  <c r="AC74" i="28"/>
  <c r="AD73" i="28"/>
  <c r="AC73" i="28"/>
  <c r="AD72" i="28"/>
  <c r="AC72" i="28"/>
  <c r="AD71" i="28"/>
  <c r="AC71" i="28"/>
  <c r="AD70" i="28"/>
  <c r="AC70" i="28"/>
  <c r="AD69" i="28"/>
  <c r="AC69" i="28"/>
  <c r="AD68" i="28"/>
  <c r="AC68" i="28"/>
  <c r="AD67" i="28"/>
  <c r="AC67" i="28"/>
  <c r="AD66" i="28"/>
  <c r="AC66" i="28"/>
  <c r="AD65" i="28"/>
  <c r="AC65" i="28"/>
  <c r="AD64" i="28"/>
  <c r="AC64" i="28"/>
  <c r="AD63" i="28"/>
  <c r="AC63" i="28"/>
  <c r="AC62" i="28"/>
  <c r="AD61" i="28"/>
  <c r="AC61" i="28"/>
  <c r="AD60" i="28"/>
  <c r="AC60" i="28"/>
  <c r="AD59" i="28"/>
  <c r="AC59" i="28"/>
  <c r="AD58" i="28"/>
  <c r="AC58" i="28"/>
  <c r="AD57" i="28"/>
  <c r="AC57" i="28"/>
  <c r="AD56" i="28"/>
  <c r="AC56" i="28"/>
  <c r="AD55" i="28"/>
  <c r="AC55" i="28"/>
  <c r="AD54" i="28"/>
  <c r="AC54" i="28"/>
  <c r="AD53" i="28"/>
  <c r="AC53" i="28"/>
  <c r="AD52" i="28"/>
  <c r="AC52" i="28"/>
  <c r="AD49" i="28"/>
  <c r="AC49" i="28"/>
  <c r="AD48" i="28"/>
  <c r="AC48" i="28"/>
  <c r="AD47" i="28"/>
  <c r="AC47" i="28"/>
  <c r="AD45" i="28"/>
  <c r="AC45" i="28"/>
  <c r="AD44" i="28"/>
  <c r="AC44" i="28"/>
  <c r="AD43" i="28"/>
  <c r="AC43" i="28"/>
  <c r="AD42" i="28"/>
  <c r="AC42" i="28"/>
  <c r="AD41" i="28"/>
  <c r="AC41" i="28"/>
  <c r="AD40" i="28"/>
  <c r="AC40" i="28"/>
  <c r="AD39" i="28"/>
  <c r="AC39" i="28"/>
  <c r="AD36" i="28"/>
  <c r="AC36" i="28"/>
  <c r="AD32" i="28"/>
  <c r="AC32" i="28"/>
  <c r="AD30" i="28"/>
  <c r="AC30" i="28"/>
  <c r="AD29" i="28"/>
  <c r="AC29" i="28"/>
  <c r="AD26" i="28"/>
  <c r="AC26" i="28"/>
  <c r="AD23" i="28"/>
  <c r="AC23" i="28"/>
  <c r="AD21" i="28"/>
  <c r="AC21" i="28"/>
  <c r="AD19" i="28"/>
  <c r="AC19" i="28"/>
  <c r="AD18" i="28"/>
  <c r="AC18" i="28"/>
  <c r="AD16" i="28"/>
  <c r="AC16" i="28"/>
  <c r="AD15" i="28"/>
  <c r="AC15" i="28"/>
  <c r="AD14" i="28"/>
  <c r="AC14" i="28"/>
  <c r="AD13" i="28"/>
  <c r="AC13" i="28"/>
  <c r="AD94" i="27"/>
  <c r="AC94" i="27"/>
  <c r="AD92" i="27"/>
  <c r="AC92" i="27"/>
  <c r="AD90" i="27"/>
  <c r="AC90" i="27"/>
  <c r="AD88" i="27"/>
  <c r="AC88" i="27"/>
  <c r="AD86" i="27"/>
  <c r="AC86" i="27"/>
  <c r="AD83" i="27"/>
  <c r="AC83" i="27"/>
  <c r="AD82" i="27"/>
  <c r="AC82" i="27"/>
  <c r="AD81" i="27"/>
  <c r="AC81" i="27"/>
  <c r="AD80" i="27"/>
  <c r="AC80" i="27"/>
  <c r="AD79" i="27"/>
  <c r="AC79" i="27"/>
  <c r="AD78" i="27"/>
  <c r="AC78" i="27"/>
  <c r="AD77" i="27"/>
  <c r="AC77" i="27"/>
  <c r="AD76" i="27"/>
  <c r="AC76" i="27"/>
  <c r="AD75" i="27"/>
  <c r="AC75" i="27"/>
  <c r="AD74" i="27"/>
  <c r="AC74" i="27"/>
  <c r="AD73" i="27"/>
  <c r="AC73" i="27"/>
  <c r="AD72" i="27"/>
  <c r="AC72" i="27"/>
  <c r="AD71" i="27"/>
  <c r="AC71" i="27"/>
  <c r="AD70" i="27"/>
  <c r="AC70" i="27"/>
  <c r="AD69" i="27"/>
  <c r="AC69" i="27"/>
  <c r="AD68" i="27"/>
  <c r="AC68" i="27"/>
  <c r="AD67" i="27"/>
  <c r="AC67" i="27"/>
  <c r="AD66" i="27"/>
  <c r="AD65" i="27"/>
  <c r="AC65" i="27"/>
  <c r="AD64" i="27"/>
  <c r="AC64" i="27"/>
  <c r="AD63" i="27"/>
  <c r="AC63" i="27"/>
  <c r="AC62" i="27"/>
  <c r="AD61" i="27"/>
  <c r="AC61" i="27"/>
  <c r="AD60" i="27"/>
  <c r="AC60" i="27"/>
  <c r="AD59" i="27"/>
  <c r="AC59" i="27"/>
  <c r="AD58" i="27"/>
  <c r="AC58" i="27"/>
  <c r="AD57" i="27"/>
  <c r="AC57" i="27"/>
  <c r="AD56" i="27"/>
  <c r="AC56" i="27"/>
  <c r="AD55" i="27"/>
  <c r="AC55" i="27"/>
  <c r="AD54" i="27"/>
  <c r="AC54" i="27"/>
  <c r="AD53" i="27"/>
  <c r="AC53" i="27"/>
  <c r="AD52" i="27"/>
  <c r="AC52" i="27"/>
  <c r="AC49" i="27"/>
  <c r="AD48" i="27"/>
  <c r="AC48" i="27"/>
  <c r="AD47" i="27"/>
  <c r="AC47" i="27"/>
  <c r="AD45" i="27"/>
  <c r="AC45" i="27"/>
  <c r="AD44" i="27"/>
  <c r="AC44" i="27"/>
  <c r="AD43" i="27"/>
  <c r="AC43" i="27"/>
  <c r="AD42" i="27"/>
  <c r="AC42" i="27"/>
  <c r="AD41" i="27"/>
  <c r="AC41" i="27"/>
  <c r="AD40" i="27"/>
  <c r="AC40" i="27"/>
  <c r="AD39" i="27"/>
  <c r="AC39" i="27"/>
  <c r="AD36" i="27"/>
  <c r="AC36" i="27"/>
  <c r="AD32" i="27"/>
  <c r="AC32" i="27"/>
  <c r="AD30" i="27"/>
  <c r="AC30" i="27"/>
  <c r="AD29" i="27"/>
  <c r="AC29" i="27"/>
  <c r="AD26" i="27"/>
  <c r="AC26" i="27"/>
  <c r="AD23" i="27"/>
  <c r="AC23" i="27"/>
  <c r="AD21" i="27"/>
  <c r="AC21" i="27"/>
  <c r="AD19" i="27"/>
  <c r="AC19" i="27"/>
  <c r="AD18" i="27"/>
  <c r="AC18" i="27"/>
  <c r="AD16" i="27"/>
  <c r="AC16" i="27"/>
  <c r="AD15" i="27"/>
  <c r="AC15" i="27"/>
  <c r="AD14" i="27"/>
  <c r="AC14" i="27"/>
  <c r="AD13" i="27"/>
  <c r="AC13" i="27"/>
  <c r="AD94" i="26"/>
  <c r="AC94" i="26"/>
  <c r="AD92" i="26"/>
  <c r="AC92" i="26"/>
  <c r="AD90" i="26"/>
  <c r="AC90" i="26"/>
  <c r="AD88" i="26"/>
  <c r="AC88" i="26"/>
  <c r="AD86" i="26"/>
  <c r="AC86" i="26"/>
  <c r="AD83" i="26"/>
  <c r="AC83" i="26"/>
  <c r="AD82" i="26"/>
  <c r="AC82" i="26"/>
  <c r="AD81" i="26"/>
  <c r="AD80" i="26"/>
  <c r="AC80" i="26"/>
  <c r="AD79" i="26"/>
  <c r="AC79" i="26"/>
  <c r="AD78" i="26"/>
  <c r="AC78" i="26"/>
  <c r="AD77" i="26"/>
  <c r="AC77" i="26"/>
  <c r="AD76" i="26"/>
  <c r="AC76" i="26"/>
  <c r="AD75" i="26"/>
  <c r="AC75" i="26"/>
  <c r="AD74" i="26"/>
  <c r="AC74" i="26"/>
  <c r="AD73" i="26"/>
  <c r="AC73" i="26"/>
  <c r="AD72" i="26"/>
  <c r="AC72" i="26"/>
  <c r="AD71" i="26"/>
  <c r="AC71" i="26"/>
  <c r="AD70" i="26"/>
  <c r="AC70" i="26"/>
  <c r="AD69" i="26"/>
  <c r="AC69" i="26"/>
  <c r="AD68" i="26"/>
  <c r="AC68" i="26"/>
  <c r="AD67" i="26"/>
  <c r="AC67" i="26"/>
  <c r="AD66" i="26"/>
  <c r="AD65" i="26"/>
  <c r="AC65" i="26"/>
  <c r="AD64" i="26"/>
  <c r="AC64" i="26"/>
  <c r="AD63" i="26"/>
  <c r="AC63" i="26"/>
  <c r="AC62" i="26"/>
  <c r="AD61" i="26"/>
  <c r="AC61" i="26"/>
  <c r="AD60" i="26"/>
  <c r="AC60" i="26"/>
  <c r="AD59" i="26"/>
  <c r="AC59" i="26"/>
  <c r="AD58" i="26"/>
  <c r="AC58" i="26"/>
  <c r="AD57" i="26"/>
  <c r="AC57" i="26"/>
  <c r="AD56" i="26"/>
  <c r="AC56" i="26"/>
  <c r="AD55" i="26"/>
  <c r="AC55" i="26"/>
  <c r="AD54" i="26"/>
  <c r="AC54" i="26"/>
  <c r="AD53" i="26"/>
  <c r="AC53" i="26"/>
  <c r="AD52" i="26"/>
  <c r="AC52" i="26"/>
  <c r="AD49" i="26"/>
  <c r="AC49" i="26"/>
  <c r="AD48" i="26"/>
  <c r="AC48" i="26"/>
  <c r="AD47" i="26"/>
  <c r="AC47" i="26"/>
  <c r="AC46" i="26"/>
  <c r="AD45" i="26"/>
  <c r="AC45" i="26"/>
  <c r="AD44" i="26"/>
  <c r="AC44" i="26"/>
  <c r="AD43" i="26"/>
  <c r="AC43" i="26"/>
  <c r="AD42" i="26"/>
  <c r="AC42" i="26"/>
  <c r="AD41" i="26"/>
  <c r="AC41" i="26"/>
  <c r="AD40" i="26"/>
  <c r="AC40" i="26"/>
  <c r="AD39" i="26"/>
  <c r="AC39" i="26"/>
  <c r="AD36" i="26"/>
  <c r="AC36" i="26"/>
  <c r="AD32" i="26"/>
  <c r="AC32" i="26"/>
  <c r="AD30" i="26"/>
  <c r="AC30" i="26"/>
  <c r="AD29" i="26"/>
  <c r="AC29" i="26"/>
  <c r="AD26" i="26"/>
  <c r="AC26" i="26"/>
  <c r="AD23" i="26"/>
  <c r="AC23" i="26"/>
  <c r="AD21" i="26"/>
  <c r="AC21" i="26"/>
  <c r="AD19" i="26"/>
  <c r="AC19" i="26"/>
  <c r="AD18" i="26"/>
  <c r="AC18" i="26"/>
  <c r="AD16" i="26"/>
  <c r="AC16" i="26"/>
  <c r="AD15" i="26"/>
  <c r="AC15" i="26"/>
  <c r="AD14" i="26"/>
  <c r="AC14" i="26"/>
  <c r="AD13" i="26"/>
  <c r="AC13" i="26"/>
  <c r="AD94" i="25"/>
  <c r="AC94" i="25"/>
  <c r="AD92" i="25"/>
  <c r="AC92" i="25"/>
  <c r="AD90" i="25"/>
  <c r="AC90" i="25"/>
  <c r="AD88" i="25"/>
  <c r="AC88" i="25"/>
  <c r="AD86" i="25"/>
  <c r="AC86" i="25"/>
  <c r="AD83" i="25"/>
  <c r="AC83" i="25"/>
  <c r="AD82" i="25"/>
  <c r="AC82" i="25"/>
  <c r="AD81" i="25"/>
  <c r="AC81" i="25"/>
  <c r="AD80" i="25"/>
  <c r="AC80" i="25"/>
  <c r="AD79" i="25"/>
  <c r="AC79" i="25"/>
  <c r="AD78" i="25"/>
  <c r="AC78" i="25"/>
  <c r="AD77" i="25"/>
  <c r="AC77" i="25"/>
  <c r="AD76" i="25"/>
  <c r="AC76" i="25"/>
  <c r="AD75" i="25"/>
  <c r="AC75" i="25"/>
  <c r="AD74" i="25"/>
  <c r="AC74" i="25"/>
  <c r="AD73" i="25"/>
  <c r="AC73" i="25"/>
  <c r="AD72" i="25"/>
  <c r="AC72" i="25"/>
  <c r="AD71" i="25"/>
  <c r="AC71" i="25"/>
  <c r="AD70" i="25"/>
  <c r="AC70" i="25"/>
  <c r="AD69" i="25"/>
  <c r="AC69" i="25"/>
  <c r="AD68" i="25"/>
  <c r="AC68" i="25"/>
  <c r="AD67" i="25"/>
  <c r="AC67" i="25"/>
  <c r="AD66" i="25"/>
  <c r="AC66" i="25"/>
  <c r="AD65" i="25"/>
  <c r="AC65" i="25"/>
  <c r="AD64" i="25"/>
  <c r="AC64" i="25"/>
  <c r="AD63" i="25"/>
  <c r="AC63" i="25"/>
  <c r="AC62" i="25"/>
  <c r="AD61" i="25"/>
  <c r="AC61" i="25"/>
  <c r="AD60" i="25"/>
  <c r="AC60" i="25"/>
  <c r="AD59" i="25"/>
  <c r="AC59" i="25"/>
  <c r="AD58" i="25"/>
  <c r="AC58" i="25"/>
  <c r="AD57" i="25"/>
  <c r="AC57" i="25"/>
  <c r="AD56" i="25"/>
  <c r="AC56" i="25"/>
  <c r="AD55" i="25"/>
  <c r="AC55" i="25"/>
  <c r="AD54" i="25"/>
  <c r="AC54" i="25"/>
  <c r="AD53" i="25"/>
  <c r="AC53" i="25"/>
  <c r="AD52" i="25"/>
  <c r="AC52" i="25"/>
  <c r="AD49" i="25"/>
  <c r="AC49" i="25"/>
  <c r="AD48" i="25"/>
  <c r="AC48" i="25"/>
  <c r="AD47" i="25"/>
  <c r="AC47" i="25"/>
  <c r="AD45" i="25"/>
  <c r="AC45" i="25"/>
  <c r="AD44" i="25"/>
  <c r="AC44" i="25"/>
  <c r="AD43" i="25"/>
  <c r="AC43" i="25"/>
  <c r="AD42" i="25"/>
  <c r="AC42" i="25"/>
  <c r="AD41" i="25"/>
  <c r="AC41" i="25"/>
  <c r="AD40" i="25"/>
  <c r="AC40" i="25"/>
  <c r="AD39" i="25"/>
  <c r="AC39" i="25"/>
  <c r="AD36" i="25"/>
  <c r="AD32" i="25"/>
  <c r="AC32" i="25"/>
  <c r="AD30" i="25"/>
  <c r="AC30" i="25"/>
  <c r="AD29" i="25"/>
  <c r="AC29" i="25"/>
  <c r="AD26" i="25"/>
  <c r="AC26" i="25"/>
  <c r="AD23" i="25"/>
  <c r="AC23" i="25"/>
  <c r="AD21" i="25"/>
  <c r="AC21" i="25"/>
  <c r="AD19" i="25"/>
  <c r="AC19" i="25"/>
  <c r="AD18" i="25"/>
  <c r="AC18" i="25"/>
  <c r="AD16" i="25"/>
  <c r="AC16" i="25"/>
  <c r="AD15" i="25"/>
  <c r="AC15" i="25"/>
  <c r="AD14" i="25"/>
  <c r="AC14" i="25"/>
  <c r="AD13" i="25"/>
  <c r="AC13" i="25"/>
  <c r="AB93" i="30"/>
  <c r="AB91" i="30"/>
  <c r="AB89" i="30"/>
  <c r="AB87" i="30"/>
  <c r="AB85" i="30"/>
  <c r="AB84" i="30" s="1"/>
  <c r="AB46" i="30"/>
  <c r="AB37" i="30" s="1"/>
  <c r="AB38" i="30"/>
  <c r="AB35" i="30"/>
  <c r="AB34" i="30"/>
  <c r="AB31" i="30"/>
  <c r="AB28" i="30"/>
  <c r="AB27" i="30" s="1"/>
  <c r="AB25" i="30"/>
  <c r="AB24" i="30"/>
  <c r="AB22" i="30"/>
  <c r="AB20" i="30"/>
  <c r="AB17" i="30"/>
  <c r="AB12" i="30"/>
  <c r="AB93" i="29"/>
  <c r="AB91" i="29"/>
  <c r="AB89" i="29"/>
  <c r="AB87" i="29"/>
  <c r="AB85" i="29"/>
  <c r="AB46" i="29"/>
  <c r="AB38" i="29"/>
  <c r="AB37" i="29" s="1"/>
  <c r="AB35" i="29"/>
  <c r="AB34" i="29" s="1"/>
  <c r="AB31" i="29"/>
  <c r="AB28" i="29"/>
  <c r="AB25" i="29"/>
  <c r="AB24" i="29" s="1"/>
  <c r="AB22" i="29"/>
  <c r="AB20" i="29"/>
  <c r="AB17" i="29"/>
  <c r="AB12" i="29"/>
  <c r="AB93" i="28"/>
  <c r="AB91" i="28"/>
  <c r="AB89" i="28"/>
  <c r="AB84" i="28" s="1"/>
  <c r="AB87" i="28"/>
  <c r="AB85" i="28"/>
  <c r="AB46" i="28"/>
  <c r="AB38" i="28"/>
  <c r="AB37" i="28" s="1"/>
  <c r="AB35" i="28"/>
  <c r="AB34" i="28" s="1"/>
  <c r="AB31" i="28"/>
  <c r="AB28" i="28"/>
  <c r="AB27" i="28" s="1"/>
  <c r="AB25" i="28"/>
  <c r="AB24" i="28" s="1"/>
  <c r="AB22" i="28"/>
  <c r="AB20" i="28"/>
  <c r="AB17" i="28"/>
  <c r="AB12" i="28"/>
  <c r="AB93" i="27"/>
  <c r="AB91" i="27"/>
  <c r="AB89" i="27"/>
  <c r="AB87" i="27"/>
  <c r="AB85" i="27"/>
  <c r="AB46" i="27"/>
  <c r="AB38" i="27"/>
  <c r="AB35" i="27"/>
  <c r="AB34" i="27" s="1"/>
  <c r="AB31" i="27"/>
  <c r="AB27" i="27" s="1"/>
  <c r="AB28" i="27"/>
  <c r="AB25" i="27"/>
  <c r="AB24" i="27" s="1"/>
  <c r="AB22" i="27"/>
  <c r="AB20" i="27"/>
  <c r="AB17" i="27"/>
  <c r="AB12" i="27"/>
  <c r="AB93" i="26"/>
  <c r="AB91" i="26"/>
  <c r="AB89" i="26"/>
  <c r="AB87" i="26"/>
  <c r="AB85" i="26"/>
  <c r="AB84" i="26" s="1"/>
  <c r="AB46" i="26"/>
  <c r="AB38" i="26"/>
  <c r="AB35" i="26"/>
  <c r="AB34" i="26" s="1"/>
  <c r="AB31" i="26"/>
  <c r="AB28" i="26"/>
  <c r="AB27" i="26" s="1"/>
  <c r="AB25" i="26"/>
  <c r="AB24" i="26" s="1"/>
  <c r="AB22" i="26"/>
  <c r="AB20" i="26"/>
  <c r="AB17" i="26"/>
  <c r="AB12" i="26"/>
  <c r="AB93" i="25"/>
  <c r="AB91" i="25"/>
  <c r="AB89" i="25"/>
  <c r="AB87" i="25"/>
  <c r="AB85" i="25"/>
  <c r="AB51" i="25"/>
  <c r="AB50" i="25" s="1"/>
  <c r="AB46" i="25"/>
  <c r="AB38" i="25"/>
  <c r="AB35" i="25"/>
  <c r="AB34" i="25" s="1"/>
  <c r="AB31" i="25"/>
  <c r="AB28" i="25"/>
  <c r="AB25" i="25"/>
  <c r="AB24" i="25" s="1"/>
  <c r="AB22" i="25"/>
  <c r="AB20" i="25"/>
  <c r="AB17" i="25"/>
  <c r="AB12" i="25"/>
  <c r="AB94" i="24"/>
  <c r="AB93" i="24" s="1"/>
  <c r="AB92" i="24"/>
  <c r="AB91" i="24" s="1"/>
  <c r="AB90" i="24"/>
  <c r="AB89" i="24" s="1"/>
  <c r="AB88" i="24"/>
  <c r="AB87" i="24" s="1"/>
  <c r="AB86" i="24"/>
  <c r="AB85" i="24" s="1"/>
  <c r="AB83" i="24"/>
  <c r="AH21" i="24" s="1"/>
  <c r="AB82" i="24"/>
  <c r="AB81" i="24"/>
  <c r="AB80" i="24"/>
  <c r="AB79" i="24"/>
  <c r="AB78" i="24"/>
  <c r="AB77" i="24"/>
  <c r="AB76" i="24"/>
  <c r="AB75" i="24"/>
  <c r="AB74" i="24"/>
  <c r="AB73" i="24"/>
  <c r="AB72" i="24"/>
  <c r="AB71" i="24"/>
  <c r="AB70" i="24"/>
  <c r="AB69" i="24"/>
  <c r="AB68" i="24"/>
  <c r="AB67" i="24"/>
  <c r="AB66" i="24"/>
  <c r="AB65" i="24"/>
  <c r="AB64" i="24"/>
  <c r="AB63" i="24"/>
  <c r="AB61" i="24"/>
  <c r="AB60" i="24"/>
  <c r="AB59" i="24"/>
  <c r="AB58" i="24"/>
  <c r="AB57" i="24"/>
  <c r="AB56" i="24"/>
  <c r="AB55" i="24"/>
  <c r="AB54" i="24"/>
  <c r="AB53" i="24"/>
  <c r="AB52" i="24"/>
  <c r="AB49" i="24"/>
  <c r="AB48" i="24"/>
  <c r="AB47" i="24"/>
  <c r="AB45" i="24"/>
  <c r="AB44" i="24"/>
  <c r="AB43" i="24"/>
  <c r="AB42" i="24"/>
  <c r="AB41" i="24"/>
  <c r="AB40" i="24"/>
  <c r="AB39" i="24"/>
  <c r="AB36" i="24"/>
  <c r="AB35" i="24" s="1"/>
  <c r="AB34" i="24" s="1"/>
  <c r="AB32" i="24"/>
  <c r="AB31" i="24" s="1"/>
  <c r="AB30" i="24"/>
  <c r="AB29" i="24"/>
  <c r="AB26" i="24"/>
  <c r="AB25" i="24" s="1"/>
  <c r="AB24" i="24" s="1"/>
  <c r="AB23" i="24"/>
  <c r="AB22" i="24" s="1"/>
  <c r="AB21" i="24"/>
  <c r="AB20" i="24" s="1"/>
  <c r="AB19" i="24"/>
  <c r="AB18" i="24"/>
  <c r="AB16" i="24"/>
  <c r="AB15" i="24"/>
  <c r="AB14" i="24"/>
  <c r="AB13" i="24"/>
  <c r="AB12" i="24"/>
  <c r="AB37" i="27" l="1"/>
  <c r="AB11" i="25"/>
  <c r="AB10" i="25" s="1"/>
  <c r="AB37" i="25"/>
  <c r="AB33" i="25" s="1"/>
  <c r="AB84" i="25"/>
  <c r="AB11" i="26"/>
  <c r="AB10" i="26" s="1"/>
  <c r="AB62" i="26" s="1"/>
  <c r="AB37" i="26"/>
  <c r="AB27" i="29"/>
  <c r="AB27" i="25"/>
  <c r="AB11" i="27"/>
  <c r="AB10" i="27" s="1"/>
  <c r="AB84" i="27"/>
  <c r="AB11" i="28"/>
  <c r="AB10" i="28" s="1"/>
  <c r="AB62" i="28" s="1"/>
  <c r="AB51" i="28" s="1"/>
  <c r="AB84" i="29"/>
  <c r="AB11" i="30"/>
  <c r="AB11" i="29"/>
  <c r="AB17" i="24"/>
  <c r="AB62" i="27"/>
  <c r="AB46" i="24"/>
  <c r="AB28" i="24"/>
  <c r="AB11" i="24"/>
  <c r="AB38" i="24"/>
  <c r="AB84" i="24"/>
  <c r="AH13" i="24" l="1"/>
  <c r="AB51" i="26"/>
  <c r="AB50" i="26" s="1"/>
  <c r="AB51" i="27"/>
  <c r="AB27" i="24"/>
  <c r="AB10" i="30"/>
  <c r="AB10" i="29"/>
  <c r="AB37" i="24"/>
  <c r="AB95" i="25"/>
  <c r="AB10" i="24" l="1"/>
  <c r="AB62" i="30"/>
  <c r="AB51" i="30" s="1"/>
  <c r="AB62" i="29"/>
  <c r="AB51" i="29" s="1"/>
  <c r="AB50" i="28"/>
  <c r="AB50" i="27"/>
  <c r="AB33" i="26"/>
  <c r="AB62" i="24" l="1"/>
  <c r="AB33" i="28"/>
  <c r="AB33" i="27"/>
  <c r="AB95" i="26"/>
  <c r="Z93" i="30"/>
  <c r="Z91" i="30"/>
  <c r="Z89" i="30"/>
  <c r="Z87" i="30"/>
  <c r="Z85" i="30"/>
  <c r="Z46" i="30"/>
  <c r="Z38" i="30"/>
  <c r="Z35" i="30"/>
  <c r="Z34" i="30" s="1"/>
  <c r="Z31" i="30"/>
  <c r="Z28" i="30"/>
  <c r="Z27" i="30" s="1"/>
  <c r="Z25" i="30"/>
  <c r="Z24" i="30" s="1"/>
  <c r="Z22" i="30"/>
  <c r="Z20" i="30"/>
  <c r="Z17" i="30"/>
  <c r="Z12" i="30"/>
  <c r="Z93" i="29"/>
  <c r="Z91" i="29"/>
  <c r="Z89" i="29"/>
  <c r="Z87" i="29"/>
  <c r="Z85" i="29"/>
  <c r="Z46" i="29"/>
  <c r="Z38" i="29"/>
  <c r="Z35" i="29"/>
  <c r="Z34" i="29" s="1"/>
  <c r="Z31" i="29"/>
  <c r="Z28" i="29"/>
  <c r="Z25" i="29"/>
  <c r="Z24" i="29" s="1"/>
  <c r="Z22" i="29"/>
  <c r="Z20" i="29"/>
  <c r="Z17" i="29"/>
  <c r="Z12" i="29"/>
  <c r="Z11" i="29" s="1"/>
  <c r="Z93" i="28"/>
  <c r="Z91" i="28"/>
  <c r="Z89" i="28"/>
  <c r="Z87" i="28"/>
  <c r="Z85" i="28"/>
  <c r="Z46" i="28"/>
  <c r="Z38" i="28"/>
  <c r="Z35" i="28"/>
  <c r="Z34" i="28" s="1"/>
  <c r="Z31" i="28"/>
  <c r="Z28" i="28"/>
  <c r="Z27" i="28" s="1"/>
  <c r="Z25" i="28"/>
  <c r="Z24" i="28" s="1"/>
  <c r="Z22" i="28"/>
  <c r="Z20" i="28"/>
  <c r="Z17" i="28"/>
  <c r="Z12" i="28"/>
  <c r="Z93" i="27"/>
  <c r="Z91" i="27"/>
  <c r="Z89" i="27"/>
  <c r="Z87" i="27"/>
  <c r="Z85" i="27"/>
  <c r="Z46" i="27"/>
  <c r="Z38" i="27"/>
  <c r="Z37" i="27" s="1"/>
  <c r="Z35" i="27"/>
  <c r="Z34" i="27"/>
  <c r="Z31" i="27"/>
  <c r="Z28" i="27"/>
  <c r="Z27" i="27" s="1"/>
  <c r="Z25" i="27"/>
  <c r="Z24" i="27" s="1"/>
  <c r="Z22" i="27"/>
  <c r="Z20" i="27"/>
  <c r="Z17" i="27"/>
  <c r="Z12" i="27"/>
  <c r="Z93" i="26"/>
  <c r="Z91" i="26"/>
  <c r="Z89" i="26"/>
  <c r="Z87" i="26"/>
  <c r="Z85" i="26"/>
  <c r="Z46" i="26"/>
  <c r="Z38" i="26"/>
  <c r="Z35" i="26"/>
  <c r="Z34" i="26" s="1"/>
  <c r="Z31" i="26"/>
  <c r="Z28" i="26"/>
  <c r="Z25" i="26"/>
  <c r="Z24" i="26" s="1"/>
  <c r="Z22" i="26"/>
  <c r="Z20" i="26"/>
  <c r="Z17" i="26"/>
  <c r="Z12" i="26"/>
  <c r="Z93" i="25"/>
  <c r="Z91" i="25"/>
  <c r="Z89" i="25"/>
  <c r="Z87" i="25"/>
  <c r="Z85" i="25"/>
  <c r="Z51" i="25"/>
  <c r="Z50" i="25" s="1"/>
  <c r="Z46" i="25"/>
  <c r="Z38" i="25"/>
  <c r="Z35" i="25"/>
  <c r="Z34" i="25" s="1"/>
  <c r="Z31" i="25"/>
  <c r="Z28" i="25"/>
  <c r="Z25" i="25"/>
  <c r="Z24" i="25" s="1"/>
  <c r="Z22" i="25"/>
  <c r="Z20" i="25"/>
  <c r="Z17" i="25"/>
  <c r="Z12" i="25"/>
  <c r="Z94" i="24"/>
  <c r="Z93" i="24" s="1"/>
  <c r="Z92" i="24"/>
  <c r="Z91" i="24" s="1"/>
  <c r="Z90" i="24"/>
  <c r="Z89" i="24" s="1"/>
  <c r="Z88" i="24"/>
  <c r="Z87" i="24" s="1"/>
  <c r="Z86" i="24"/>
  <c r="Z85" i="24" s="1"/>
  <c r="Z83" i="24"/>
  <c r="Z82" i="24"/>
  <c r="Z81" i="24"/>
  <c r="Z80" i="24"/>
  <c r="Z79" i="24"/>
  <c r="Z78" i="24"/>
  <c r="Z77" i="24"/>
  <c r="Z76" i="24"/>
  <c r="Z75" i="24"/>
  <c r="Z74" i="24"/>
  <c r="Z73" i="24"/>
  <c r="Z72" i="24"/>
  <c r="Z71" i="24"/>
  <c r="Z70" i="24"/>
  <c r="Z69" i="24"/>
  <c r="Z68" i="24"/>
  <c r="Z67" i="24"/>
  <c r="Z66" i="24"/>
  <c r="Z65" i="24"/>
  <c r="Z64" i="24"/>
  <c r="Z63" i="24"/>
  <c r="Z61" i="24"/>
  <c r="Z60" i="24"/>
  <c r="Z59" i="24"/>
  <c r="Z58" i="24"/>
  <c r="Z57" i="24"/>
  <c r="Z56" i="24"/>
  <c r="Z55" i="24"/>
  <c r="Z54" i="24"/>
  <c r="Z53" i="24"/>
  <c r="Z52" i="24"/>
  <c r="Z49" i="24"/>
  <c r="Z48" i="24"/>
  <c r="Z47" i="24"/>
  <c r="Z45" i="24"/>
  <c r="Z44" i="24"/>
  <c r="Z43" i="24"/>
  <c r="Z42" i="24"/>
  <c r="Z41" i="24"/>
  <c r="Z40" i="24"/>
  <c r="Z39" i="24"/>
  <c r="Z36" i="24"/>
  <c r="Z35" i="24" s="1"/>
  <c r="Z34" i="24" s="1"/>
  <c r="Z32" i="24"/>
  <c r="Z31" i="24" s="1"/>
  <c r="Z30" i="24"/>
  <c r="Z29" i="24"/>
  <c r="Z26" i="24"/>
  <c r="Z25" i="24" s="1"/>
  <c r="Z24" i="24" s="1"/>
  <c r="Z23" i="24"/>
  <c r="Z22" i="24" s="1"/>
  <c r="Z21" i="24"/>
  <c r="Z20" i="24" s="1"/>
  <c r="Z19" i="24"/>
  <c r="Z18" i="24"/>
  <c r="Z17" i="24" s="1"/>
  <c r="Z16" i="24"/>
  <c r="Z15" i="24"/>
  <c r="Z14" i="24"/>
  <c r="Z13" i="24"/>
  <c r="AA13" i="24"/>
  <c r="AA14" i="24"/>
  <c r="AA15" i="24"/>
  <c r="AA16" i="24"/>
  <c r="AA18" i="24"/>
  <c r="AA19" i="24"/>
  <c r="AA21" i="24"/>
  <c r="AA20" i="24" s="1"/>
  <c r="AA23" i="24"/>
  <c r="AA22" i="24" s="1"/>
  <c r="AA26" i="24"/>
  <c r="AA25" i="24" s="1"/>
  <c r="AA24" i="24" s="1"/>
  <c r="AA29" i="24"/>
  <c r="AA30" i="24"/>
  <c r="AA32" i="24"/>
  <c r="AA31" i="24" s="1"/>
  <c r="AA36" i="24"/>
  <c r="AA35" i="24" s="1"/>
  <c r="AA34" i="24" s="1"/>
  <c r="AA39" i="24"/>
  <c r="AA40" i="24"/>
  <c r="AA41" i="24"/>
  <c r="AA42" i="24"/>
  <c r="AA43" i="24"/>
  <c r="AA44" i="24"/>
  <c r="AA45" i="24"/>
  <c r="AA47" i="24"/>
  <c r="AA48" i="24"/>
  <c r="AA49" i="24"/>
  <c r="AA52" i="24"/>
  <c r="AA53" i="24"/>
  <c r="AA54" i="24"/>
  <c r="AA55" i="24"/>
  <c r="AA56" i="24"/>
  <c r="AA57" i="24"/>
  <c r="AA58" i="24"/>
  <c r="AA59" i="24"/>
  <c r="AA60" i="24"/>
  <c r="AA61" i="24"/>
  <c r="AA62" i="24"/>
  <c r="AA63" i="24"/>
  <c r="AA64" i="24"/>
  <c r="AA65" i="24"/>
  <c r="AA66" i="24"/>
  <c r="AA67" i="24"/>
  <c r="AA68" i="24"/>
  <c r="AA69" i="24"/>
  <c r="AA70" i="24"/>
  <c r="AA71" i="24"/>
  <c r="AA72" i="24"/>
  <c r="AA73" i="24"/>
  <c r="AA74" i="24"/>
  <c r="AA75" i="24"/>
  <c r="AA76" i="24"/>
  <c r="AA77" i="24"/>
  <c r="AA78" i="24"/>
  <c r="AA79" i="24"/>
  <c r="AA80" i="24"/>
  <c r="AA81" i="24"/>
  <c r="AA82" i="24"/>
  <c r="AA83" i="24"/>
  <c r="AF21" i="24" s="1"/>
  <c r="Z11" i="27" l="1"/>
  <c r="Z11" i="28"/>
  <c r="Z37" i="28"/>
  <c r="Z27" i="29"/>
  <c r="Z84" i="29"/>
  <c r="Z27" i="25"/>
  <c r="Z11" i="30"/>
  <c r="Z37" i="30"/>
  <c r="AB50" i="30"/>
  <c r="AB50" i="29"/>
  <c r="AB51" i="24"/>
  <c r="AB95" i="28"/>
  <c r="AB95" i="27"/>
  <c r="Z37" i="29"/>
  <c r="Z37" i="26"/>
  <c r="Z11" i="25"/>
  <c r="Z27" i="26"/>
  <c r="Z84" i="28"/>
  <c r="Z37" i="25"/>
  <c r="Z11" i="26"/>
  <c r="Z10" i="26" s="1"/>
  <c r="Z62" i="26" s="1"/>
  <c r="Z10" i="27"/>
  <c r="Z84" i="30"/>
  <c r="Z84" i="26"/>
  <c r="Z84" i="27"/>
  <c r="Z10" i="30"/>
  <c r="Z28" i="24"/>
  <c r="Z27" i="24" s="1"/>
  <c r="Z10" i="29"/>
  <c r="Z62" i="29" s="1"/>
  <c r="Z51" i="29" s="1"/>
  <c r="Z10" i="28"/>
  <c r="Z62" i="27"/>
  <c r="Z51" i="27" s="1"/>
  <c r="Z84" i="25"/>
  <c r="Z10" i="25"/>
  <c r="Z12" i="24"/>
  <c r="Z11" i="24" s="1"/>
  <c r="Z10" i="24" s="1"/>
  <c r="Z38" i="24"/>
  <c r="Z46" i="24"/>
  <c r="Z84" i="24"/>
  <c r="AA17" i="24"/>
  <c r="AA28" i="24"/>
  <c r="AA27" i="24" s="1"/>
  <c r="AA51" i="24"/>
  <c r="AA50" i="24" s="1"/>
  <c r="AA46" i="24"/>
  <c r="AA38" i="24"/>
  <c r="Z51" i="26" l="1"/>
  <c r="Z50" i="26" s="1"/>
  <c r="Z33" i="26" s="1"/>
  <c r="Z95" i="26" s="1"/>
  <c r="AB33" i="30"/>
  <c r="AB33" i="29"/>
  <c r="AB50" i="24"/>
  <c r="Z33" i="25"/>
  <c r="Z95" i="25" s="1"/>
  <c r="Z62" i="30"/>
  <c r="Z50" i="29"/>
  <c r="Z33" i="29" s="1"/>
  <c r="Z95" i="29" s="1"/>
  <c r="Z62" i="28"/>
  <c r="Z50" i="27"/>
  <c r="Z33" i="27" s="1"/>
  <c r="Z95" i="27" s="1"/>
  <c r="Z37" i="24"/>
  <c r="AA37" i="24"/>
  <c r="Z51" i="30" l="1"/>
  <c r="Z50" i="30" s="1"/>
  <c r="Z33" i="30" s="1"/>
  <c r="Z95" i="30" s="1"/>
  <c r="AB95" i="30"/>
  <c r="AB95" i="29"/>
  <c r="AB33" i="24"/>
  <c r="Z51" i="28"/>
  <c r="Z50" i="28" s="1"/>
  <c r="Z33" i="28" s="1"/>
  <c r="Z95" i="28" s="1"/>
  <c r="Z62" i="24"/>
  <c r="Y83" i="24"/>
  <c r="X83" i="24"/>
  <c r="W83" i="24"/>
  <c r="V83" i="24"/>
  <c r="U83" i="24"/>
  <c r="T83" i="24"/>
  <c r="R83" i="24"/>
  <c r="Q83" i="24"/>
  <c r="Y82" i="24"/>
  <c r="X82" i="24"/>
  <c r="W82" i="24"/>
  <c r="V82" i="24"/>
  <c r="U82" i="24"/>
  <c r="T82" i="24"/>
  <c r="S82" i="24"/>
  <c r="R82" i="24"/>
  <c r="Q82" i="24"/>
  <c r="Y81" i="24"/>
  <c r="X81" i="24"/>
  <c r="W81" i="24"/>
  <c r="V81" i="24"/>
  <c r="U81" i="24"/>
  <c r="T81" i="24"/>
  <c r="S81" i="24"/>
  <c r="R81" i="24"/>
  <c r="Q81" i="24"/>
  <c r="Y80" i="24"/>
  <c r="X80" i="24"/>
  <c r="W80" i="24"/>
  <c r="V80" i="24"/>
  <c r="U80" i="24"/>
  <c r="T80" i="24"/>
  <c r="S80" i="24"/>
  <c r="R80" i="24"/>
  <c r="Q80" i="24"/>
  <c r="Y79" i="24"/>
  <c r="X79" i="24"/>
  <c r="W79" i="24"/>
  <c r="V79" i="24"/>
  <c r="U79" i="24"/>
  <c r="T79" i="24"/>
  <c r="S79" i="24"/>
  <c r="R79" i="24"/>
  <c r="Q79" i="24"/>
  <c r="Y78" i="24"/>
  <c r="X78" i="24"/>
  <c r="W78" i="24"/>
  <c r="V78" i="24"/>
  <c r="U78" i="24"/>
  <c r="T78" i="24"/>
  <c r="S78" i="24"/>
  <c r="R78" i="24"/>
  <c r="Q78" i="24"/>
  <c r="Y77" i="24"/>
  <c r="X77" i="24"/>
  <c r="W77" i="24"/>
  <c r="V77" i="24"/>
  <c r="U77" i="24"/>
  <c r="T77" i="24"/>
  <c r="S77" i="24"/>
  <c r="R77" i="24"/>
  <c r="Q77" i="24"/>
  <c r="Y76" i="24"/>
  <c r="X76" i="24"/>
  <c r="W76" i="24"/>
  <c r="V76" i="24"/>
  <c r="U76" i="24"/>
  <c r="T76" i="24"/>
  <c r="S76" i="24"/>
  <c r="R76" i="24"/>
  <c r="Q76" i="24"/>
  <c r="Y75" i="24"/>
  <c r="X75" i="24"/>
  <c r="W75" i="24"/>
  <c r="V75" i="24"/>
  <c r="U75" i="24"/>
  <c r="T75" i="24"/>
  <c r="S75" i="24"/>
  <c r="R75" i="24"/>
  <c r="Q75" i="24"/>
  <c r="Y74" i="24"/>
  <c r="X74" i="24"/>
  <c r="W74" i="24"/>
  <c r="V74" i="24"/>
  <c r="U74" i="24"/>
  <c r="T74" i="24"/>
  <c r="S74" i="24"/>
  <c r="R74" i="24"/>
  <c r="Q74" i="24"/>
  <c r="Y73" i="24"/>
  <c r="X73" i="24"/>
  <c r="W73" i="24"/>
  <c r="V73" i="24"/>
  <c r="U73" i="24"/>
  <c r="T73" i="24"/>
  <c r="S73" i="24"/>
  <c r="R73" i="24"/>
  <c r="Q73" i="24"/>
  <c r="Y72" i="24"/>
  <c r="X72" i="24"/>
  <c r="W72" i="24"/>
  <c r="V72" i="24"/>
  <c r="U72" i="24"/>
  <c r="T72" i="24"/>
  <c r="S72" i="24"/>
  <c r="R72" i="24"/>
  <c r="Q72" i="24"/>
  <c r="Y71" i="24"/>
  <c r="X71" i="24"/>
  <c r="W71" i="24"/>
  <c r="V71" i="24"/>
  <c r="U71" i="24"/>
  <c r="T71" i="24"/>
  <c r="S71" i="24"/>
  <c r="R71" i="24"/>
  <c r="Q71" i="24"/>
  <c r="Y70" i="24"/>
  <c r="X70" i="24"/>
  <c r="W70" i="24"/>
  <c r="V70" i="24"/>
  <c r="U70" i="24"/>
  <c r="T70" i="24"/>
  <c r="S70" i="24"/>
  <c r="R70" i="24"/>
  <c r="Q70" i="24"/>
  <c r="Y69" i="24"/>
  <c r="X69" i="24"/>
  <c r="W69" i="24"/>
  <c r="V69" i="24"/>
  <c r="U69" i="24"/>
  <c r="T69" i="24"/>
  <c r="S69" i="24"/>
  <c r="R69" i="24"/>
  <c r="Q69" i="24"/>
  <c r="Y68" i="24"/>
  <c r="X68" i="24"/>
  <c r="W68" i="24"/>
  <c r="V68" i="24"/>
  <c r="U68" i="24"/>
  <c r="T68" i="24"/>
  <c r="S68" i="24"/>
  <c r="R68" i="24"/>
  <c r="Q68" i="24"/>
  <c r="Y67" i="24"/>
  <c r="X67" i="24"/>
  <c r="W67" i="24"/>
  <c r="V67" i="24"/>
  <c r="U67" i="24"/>
  <c r="T67" i="24"/>
  <c r="S67" i="24"/>
  <c r="R67" i="24"/>
  <c r="Q67" i="24"/>
  <c r="Y66" i="24"/>
  <c r="X66" i="24"/>
  <c r="W66" i="24"/>
  <c r="V66" i="24"/>
  <c r="U66" i="24"/>
  <c r="T66" i="24"/>
  <c r="S66" i="24"/>
  <c r="R66" i="24"/>
  <c r="Q66" i="24"/>
  <c r="Y65" i="24"/>
  <c r="X65" i="24"/>
  <c r="W65" i="24"/>
  <c r="V65" i="24"/>
  <c r="U65" i="24"/>
  <c r="T65" i="24"/>
  <c r="S65" i="24"/>
  <c r="R65" i="24"/>
  <c r="Q65" i="24"/>
  <c r="Y64" i="24"/>
  <c r="X64" i="24"/>
  <c r="W64" i="24"/>
  <c r="V64" i="24"/>
  <c r="U64" i="24"/>
  <c r="T64" i="24"/>
  <c r="S64" i="24"/>
  <c r="R64" i="24"/>
  <c r="Q64" i="24"/>
  <c r="Y63" i="24"/>
  <c r="X63" i="24"/>
  <c r="W63" i="24"/>
  <c r="V63" i="24"/>
  <c r="U63" i="24"/>
  <c r="T63" i="24"/>
  <c r="S63" i="24"/>
  <c r="R63" i="24"/>
  <c r="Q63" i="24"/>
  <c r="Y62" i="24"/>
  <c r="X62" i="24"/>
  <c r="W62" i="24"/>
  <c r="U62" i="24"/>
  <c r="S62" i="24"/>
  <c r="Q62" i="24"/>
  <c r="Y61" i="24"/>
  <c r="X61" i="24"/>
  <c r="W61" i="24"/>
  <c r="V61" i="24"/>
  <c r="U61" i="24"/>
  <c r="T61" i="24"/>
  <c r="S61" i="24"/>
  <c r="R61" i="24"/>
  <c r="Q61" i="24"/>
  <c r="Y60" i="24"/>
  <c r="X60" i="24"/>
  <c r="W60" i="24"/>
  <c r="V60" i="24"/>
  <c r="U60" i="24"/>
  <c r="T60" i="24"/>
  <c r="S60" i="24"/>
  <c r="R60" i="24"/>
  <c r="Q60" i="24"/>
  <c r="Y59" i="24"/>
  <c r="X59" i="24"/>
  <c r="W59" i="24"/>
  <c r="V59" i="24"/>
  <c r="U59" i="24"/>
  <c r="T59" i="24"/>
  <c r="S59" i="24"/>
  <c r="R59" i="24"/>
  <c r="Q59" i="24"/>
  <c r="Y58" i="24"/>
  <c r="X58" i="24"/>
  <c r="W58" i="24"/>
  <c r="V58" i="24"/>
  <c r="U58" i="24"/>
  <c r="T58" i="24"/>
  <c r="S58" i="24"/>
  <c r="R58" i="24"/>
  <c r="Q58" i="24"/>
  <c r="Y57" i="24"/>
  <c r="X57" i="24"/>
  <c r="W57" i="24"/>
  <c r="V57" i="24"/>
  <c r="U57" i="24"/>
  <c r="T57" i="24"/>
  <c r="S57" i="24"/>
  <c r="R57" i="24"/>
  <c r="Q57" i="24"/>
  <c r="Y56" i="24"/>
  <c r="X56" i="24"/>
  <c r="W56" i="24"/>
  <c r="V56" i="24"/>
  <c r="U56" i="24"/>
  <c r="T56" i="24"/>
  <c r="S56" i="24"/>
  <c r="R56" i="24"/>
  <c r="Q56" i="24"/>
  <c r="Y55" i="24"/>
  <c r="X55" i="24"/>
  <c r="W55" i="24"/>
  <c r="V55" i="24"/>
  <c r="U55" i="24"/>
  <c r="T55" i="24"/>
  <c r="S55" i="24"/>
  <c r="R55" i="24"/>
  <c r="Q55" i="24"/>
  <c r="Y54" i="24"/>
  <c r="X54" i="24"/>
  <c r="W54" i="24"/>
  <c r="V54" i="24"/>
  <c r="U54" i="24"/>
  <c r="T54" i="24"/>
  <c r="S54" i="24"/>
  <c r="R54" i="24"/>
  <c r="Q54" i="24"/>
  <c r="Y53" i="24"/>
  <c r="X53" i="24"/>
  <c r="W53" i="24"/>
  <c r="V53" i="24"/>
  <c r="U53" i="24"/>
  <c r="T53" i="24"/>
  <c r="S53" i="24"/>
  <c r="R53" i="24"/>
  <c r="Q53" i="24"/>
  <c r="Y52" i="24"/>
  <c r="X52" i="24"/>
  <c r="W52" i="24"/>
  <c r="V52" i="24"/>
  <c r="U52" i="24"/>
  <c r="T52" i="24"/>
  <c r="S52" i="24"/>
  <c r="R52" i="24"/>
  <c r="Q52" i="24"/>
  <c r="Y49" i="24"/>
  <c r="X49" i="24"/>
  <c r="W49" i="24"/>
  <c r="V49" i="24"/>
  <c r="U49" i="24"/>
  <c r="T49" i="24"/>
  <c r="S49" i="24"/>
  <c r="Q49" i="24"/>
  <c r="Y48" i="24"/>
  <c r="X48" i="24"/>
  <c r="W48" i="24"/>
  <c r="V48" i="24"/>
  <c r="U48" i="24"/>
  <c r="T48" i="24"/>
  <c r="S48" i="24"/>
  <c r="R48" i="24"/>
  <c r="Q48" i="24"/>
  <c r="Y47" i="24"/>
  <c r="X47" i="24"/>
  <c r="W47" i="24"/>
  <c r="V47" i="24"/>
  <c r="U47" i="24"/>
  <c r="T47" i="24"/>
  <c r="S47" i="24"/>
  <c r="R47" i="24"/>
  <c r="Q47" i="24"/>
  <c r="Y45" i="24"/>
  <c r="X45" i="24"/>
  <c r="W45" i="24"/>
  <c r="V45" i="24"/>
  <c r="U45" i="24"/>
  <c r="T45" i="24"/>
  <c r="S45" i="24"/>
  <c r="R45" i="24"/>
  <c r="Q45" i="24"/>
  <c r="Y44" i="24"/>
  <c r="X44" i="24"/>
  <c r="W44" i="24"/>
  <c r="V44" i="24"/>
  <c r="U44" i="24"/>
  <c r="T44" i="24"/>
  <c r="S44" i="24"/>
  <c r="R44" i="24"/>
  <c r="Q44" i="24"/>
  <c r="Y43" i="24"/>
  <c r="X43" i="24"/>
  <c r="W43" i="24"/>
  <c r="V43" i="24"/>
  <c r="U43" i="24"/>
  <c r="T43" i="24"/>
  <c r="S43" i="24"/>
  <c r="R43" i="24"/>
  <c r="Q43" i="24"/>
  <c r="Y42" i="24"/>
  <c r="X42" i="24"/>
  <c r="W42" i="24"/>
  <c r="V42" i="24"/>
  <c r="U42" i="24"/>
  <c r="T42" i="24"/>
  <c r="S42" i="24"/>
  <c r="R42" i="24"/>
  <c r="Q42" i="24"/>
  <c r="Y41" i="24"/>
  <c r="X41" i="24"/>
  <c r="W41" i="24"/>
  <c r="V41" i="24"/>
  <c r="U41" i="24"/>
  <c r="T41" i="24"/>
  <c r="S41" i="24"/>
  <c r="R41" i="24"/>
  <c r="Q41" i="24"/>
  <c r="Y40" i="24"/>
  <c r="X40" i="24"/>
  <c r="W40" i="24"/>
  <c r="V40" i="24"/>
  <c r="U40" i="24"/>
  <c r="T40" i="24"/>
  <c r="S40" i="24"/>
  <c r="R40" i="24"/>
  <c r="Q40" i="24"/>
  <c r="Y39" i="24"/>
  <c r="X39" i="24"/>
  <c r="W39" i="24"/>
  <c r="V39" i="24"/>
  <c r="U39" i="24"/>
  <c r="T39" i="24"/>
  <c r="S39" i="24"/>
  <c r="R39" i="24"/>
  <c r="Q39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N90" i="24"/>
  <c r="M90" i="24"/>
  <c r="L90" i="24"/>
  <c r="K90" i="24"/>
  <c r="J90" i="24"/>
  <c r="I90" i="24"/>
  <c r="H90" i="24"/>
  <c r="G90" i="24"/>
  <c r="F90" i="24"/>
  <c r="E90" i="24"/>
  <c r="D90" i="24"/>
  <c r="C90" i="24"/>
  <c r="N88" i="24"/>
  <c r="M88" i="24"/>
  <c r="L88" i="24"/>
  <c r="K88" i="24"/>
  <c r="J88" i="24"/>
  <c r="I88" i="24"/>
  <c r="H88" i="24"/>
  <c r="G88" i="24"/>
  <c r="F88" i="24"/>
  <c r="E88" i="24"/>
  <c r="D88" i="24"/>
  <c r="C88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N83" i="24"/>
  <c r="M83" i="24"/>
  <c r="L83" i="24"/>
  <c r="K83" i="24"/>
  <c r="J83" i="24"/>
  <c r="I83" i="24"/>
  <c r="H83" i="24"/>
  <c r="G83" i="24"/>
  <c r="F83" i="24"/>
  <c r="E83" i="24"/>
  <c r="D83" i="24"/>
  <c r="AD83" i="24" s="1"/>
  <c r="C83" i="24"/>
  <c r="N82" i="24"/>
  <c r="M82" i="24"/>
  <c r="L82" i="24"/>
  <c r="K82" i="24"/>
  <c r="J82" i="24"/>
  <c r="I82" i="24"/>
  <c r="H82" i="24"/>
  <c r="G82" i="24"/>
  <c r="F82" i="24"/>
  <c r="E82" i="24"/>
  <c r="D82" i="24"/>
  <c r="AD82" i="24" s="1"/>
  <c r="C82" i="24"/>
  <c r="AC82" i="24" s="1"/>
  <c r="N81" i="24"/>
  <c r="M81" i="24"/>
  <c r="L81" i="24"/>
  <c r="K81" i="24"/>
  <c r="J81" i="24"/>
  <c r="I81" i="24"/>
  <c r="H81" i="24"/>
  <c r="G81" i="24"/>
  <c r="F81" i="24"/>
  <c r="E81" i="24"/>
  <c r="D81" i="24"/>
  <c r="AD81" i="24" s="1"/>
  <c r="N80" i="24"/>
  <c r="M80" i="24"/>
  <c r="L80" i="24"/>
  <c r="K80" i="24"/>
  <c r="J80" i="24"/>
  <c r="I80" i="24"/>
  <c r="H80" i="24"/>
  <c r="G80" i="24"/>
  <c r="F80" i="24"/>
  <c r="E80" i="24"/>
  <c r="D80" i="24"/>
  <c r="C80" i="24"/>
  <c r="AC80" i="24" s="1"/>
  <c r="N79" i="24"/>
  <c r="M79" i="24"/>
  <c r="L79" i="24"/>
  <c r="K79" i="24"/>
  <c r="J79" i="24"/>
  <c r="I79" i="24"/>
  <c r="H79" i="24"/>
  <c r="G79" i="24"/>
  <c r="F79" i="24"/>
  <c r="E79" i="24"/>
  <c r="D79" i="24"/>
  <c r="C79" i="24"/>
  <c r="AC79" i="24" s="1"/>
  <c r="N78" i="24"/>
  <c r="M78" i="24"/>
  <c r="L78" i="24"/>
  <c r="K78" i="24"/>
  <c r="J78" i="24"/>
  <c r="I78" i="24"/>
  <c r="H78" i="24"/>
  <c r="G78" i="24"/>
  <c r="F78" i="24"/>
  <c r="E78" i="24"/>
  <c r="D78" i="24"/>
  <c r="C78" i="24"/>
  <c r="AC78" i="24" s="1"/>
  <c r="N77" i="24"/>
  <c r="M77" i="24"/>
  <c r="L77" i="24"/>
  <c r="K77" i="24"/>
  <c r="J77" i="24"/>
  <c r="I77" i="24"/>
  <c r="H77" i="24"/>
  <c r="G77" i="24"/>
  <c r="F77" i="24"/>
  <c r="E77" i="24"/>
  <c r="D77" i="24"/>
  <c r="C77" i="24"/>
  <c r="AC77" i="24" s="1"/>
  <c r="N76" i="24"/>
  <c r="M76" i="24"/>
  <c r="L76" i="24"/>
  <c r="K76" i="24"/>
  <c r="J76" i="24"/>
  <c r="I76" i="24"/>
  <c r="H76" i="24"/>
  <c r="G76" i="24"/>
  <c r="F76" i="24"/>
  <c r="E76" i="24"/>
  <c r="D76" i="24"/>
  <c r="C76" i="24"/>
  <c r="AC76" i="24" s="1"/>
  <c r="N75" i="24"/>
  <c r="M75" i="24"/>
  <c r="L75" i="24"/>
  <c r="K75" i="24"/>
  <c r="J75" i="24"/>
  <c r="I75" i="24"/>
  <c r="H75" i="24"/>
  <c r="G75" i="24"/>
  <c r="F75" i="24"/>
  <c r="E75" i="24"/>
  <c r="D75" i="24"/>
  <c r="C75" i="24"/>
  <c r="AC75" i="24" s="1"/>
  <c r="N74" i="24"/>
  <c r="M74" i="24"/>
  <c r="L74" i="24"/>
  <c r="K74" i="24"/>
  <c r="J74" i="24"/>
  <c r="I74" i="24"/>
  <c r="H74" i="24"/>
  <c r="G74" i="24"/>
  <c r="F74" i="24"/>
  <c r="E74" i="24"/>
  <c r="D74" i="24"/>
  <c r="C74" i="24"/>
  <c r="AC74" i="24" s="1"/>
  <c r="N73" i="24"/>
  <c r="M73" i="24"/>
  <c r="L73" i="24"/>
  <c r="K73" i="24"/>
  <c r="J73" i="24"/>
  <c r="I73" i="24"/>
  <c r="H73" i="24"/>
  <c r="G73" i="24"/>
  <c r="F73" i="24"/>
  <c r="E73" i="24"/>
  <c r="D73" i="24"/>
  <c r="C73" i="24"/>
  <c r="AC73" i="24" s="1"/>
  <c r="N72" i="24"/>
  <c r="M72" i="24"/>
  <c r="L72" i="24"/>
  <c r="K72" i="24"/>
  <c r="J72" i="24"/>
  <c r="I72" i="24"/>
  <c r="H72" i="24"/>
  <c r="G72" i="24"/>
  <c r="F72" i="24"/>
  <c r="E72" i="24"/>
  <c r="D72" i="24"/>
  <c r="C72" i="24"/>
  <c r="AC72" i="24" s="1"/>
  <c r="N71" i="24"/>
  <c r="M71" i="24"/>
  <c r="L71" i="24"/>
  <c r="K71" i="24"/>
  <c r="J71" i="24"/>
  <c r="I71" i="24"/>
  <c r="H71" i="24"/>
  <c r="G71" i="24"/>
  <c r="F71" i="24"/>
  <c r="E71" i="24"/>
  <c r="D71" i="24"/>
  <c r="AD71" i="24" s="1"/>
  <c r="C71" i="24"/>
  <c r="AC71" i="24" s="1"/>
  <c r="N70" i="24"/>
  <c r="M70" i="24"/>
  <c r="L70" i="24"/>
  <c r="K70" i="24"/>
  <c r="J70" i="24"/>
  <c r="I70" i="24"/>
  <c r="H70" i="24"/>
  <c r="G70" i="24"/>
  <c r="F70" i="24"/>
  <c r="E70" i="24"/>
  <c r="D70" i="24"/>
  <c r="AD70" i="24" s="1"/>
  <c r="C70" i="24"/>
  <c r="AC70" i="24" s="1"/>
  <c r="N69" i="24"/>
  <c r="M69" i="24"/>
  <c r="L69" i="24"/>
  <c r="K69" i="24"/>
  <c r="J69" i="24"/>
  <c r="I69" i="24"/>
  <c r="H69" i="24"/>
  <c r="G69" i="24"/>
  <c r="F69" i="24"/>
  <c r="E69" i="24"/>
  <c r="D69" i="24"/>
  <c r="AD69" i="24" s="1"/>
  <c r="C69" i="24"/>
  <c r="AC69" i="24" s="1"/>
  <c r="N68" i="24"/>
  <c r="M68" i="24"/>
  <c r="L68" i="24"/>
  <c r="K68" i="24"/>
  <c r="J68" i="24"/>
  <c r="I68" i="24"/>
  <c r="H68" i="24"/>
  <c r="G68" i="24"/>
  <c r="F68" i="24"/>
  <c r="E68" i="24"/>
  <c r="D68" i="24"/>
  <c r="AD68" i="24" s="1"/>
  <c r="C68" i="24"/>
  <c r="AC68" i="24" s="1"/>
  <c r="N67" i="24"/>
  <c r="M67" i="24"/>
  <c r="L67" i="24"/>
  <c r="K67" i="24"/>
  <c r="J67" i="24"/>
  <c r="I67" i="24"/>
  <c r="H67" i="24"/>
  <c r="G67" i="24"/>
  <c r="F67" i="24"/>
  <c r="E67" i="24"/>
  <c r="D67" i="24"/>
  <c r="AD67" i="24" s="1"/>
  <c r="C67" i="24"/>
  <c r="AC67" i="24" s="1"/>
  <c r="N66" i="24"/>
  <c r="M66" i="24"/>
  <c r="L66" i="24"/>
  <c r="K66" i="24"/>
  <c r="J66" i="24"/>
  <c r="I66" i="24"/>
  <c r="H66" i="24"/>
  <c r="G66" i="24"/>
  <c r="F66" i="24"/>
  <c r="D66" i="24"/>
  <c r="C66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AC65" i="24" s="1"/>
  <c r="N64" i="24"/>
  <c r="M64" i="24"/>
  <c r="L64" i="24"/>
  <c r="K64" i="24"/>
  <c r="J64" i="24"/>
  <c r="I64" i="24"/>
  <c r="H64" i="24"/>
  <c r="G64" i="24"/>
  <c r="F64" i="24"/>
  <c r="E64" i="24"/>
  <c r="D64" i="24"/>
  <c r="C64" i="24"/>
  <c r="AC64" i="24" s="1"/>
  <c r="N63" i="24"/>
  <c r="M63" i="24"/>
  <c r="L63" i="24"/>
  <c r="K63" i="24"/>
  <c r="J63" i="24"/>
  <c r="I63" i="24"/>
  <c r="H63" i="24"/>
  <c r="G63" i="24"/>
  <c r="F63" i="24"/>
  <c r="E63" i="24"/>
  <c r="D63" i="24"/>
  <c r="C63" i="24"/>
  <c r="AC63" i="24" s="1"/>
  <c r="M62" i="24"/>
  <c r="K62" i="24"/>
  <c r="I62" i="24"/>
  <c r="G62" i="24"/>
  <c r="E62" i="24"/>
  <c r="C62" i="24"/>
  <c r="N61" i="24"/>
  <c r="M61" i="24"/>
  <c r="L61" i="24"/>
  <c r="K61" i="24"/>
  <c r="J61" i="24"/>
  <c r="I61" i="24"/>
  <c r="H61" i="24"/>
  <c r="G61" i="24"/>
  <c r="F61" i="24"/>
  <c r="E61" i="24"/>
  <c r="D61" i="24"/>
  <c r="AD61" i="24" s="1"/>
  <c r="C61" i="24"/>
  <c r="N60" i="24"/>
  <c r="M60" i="24"/>
  <c r="L60" i="24"/>
  <c r="K60" i="24"/>
  <c r="J60" i="24"/>
  <c r="I60" i="24"/>
  <c r="H60" i="24"/>
  <c r="G60" i="24"/>
  <c r="F60" i="24"/>
  <c r="E60" i="24"/>
  <c r="D60" i="24"/>
  <c r="AD60" i="24" s="1"/>
  <c r="C60" i="24"/>
  <c r="N59" i="24"/>
  <c r="M59" i="24"/>
  <c r="L59" i="24"/>
  <c r="K59" i="24"/>
  <c r="J59" i="24"/>
  <c r="I59" i="24"/>
  <c r="H59" i="24"/>
  <c r="G59" i="24"/>
  <c r="F59" i="24"/>
  <c r="E59" i="24"/>
  <c r="D59" i="24"/>
  <c r="AD59" i="24" s="1"/>
  <c r="C59" i="24"/>
  <c r="N58" i="24"/>
  <c r="M58" i="24"/>
  <c r="L58" i="24"/>
  <c r="K58" i="24"/>
  <c r="J58" i="24"/>
  <c r="I58" i="24"/>
  <c r="H58" i="24"/>
  <c r="G58" i="24"/>
  <c r="F58" i="24"/>
  <c r="E58" i="24"/>
  <c r="D58" i="24"/>
  <c r="AD58" i="24" s="1"/>
  <c r="C58" i="24"/>
  <c r="N57" i="24"/>
  <c r="M57" i="24"/>
  <c r="L57" i="24"/>
  <c r="K57" i="24"/>
  <c r="J57" i="24"/>
  <c r="I57" i="24"/>
  <c r="H57" i="24"/>
  <c r="G57" i="24"/>
  <c r="F57" i="24"/>
  <c r="E57" i="24"/>
  <c r="D57" i="24"/>
  <c r="AD57" i="24" s="1"/>
  <c r="C57" i="24"/>
  <c r="N56" i="24"/>
  <c r="M56" i="24"/>
  <c r="L56" i="24"/>
  <c r="K56" i="24"/>
  <c r="J56" i="24"/>
  <c r="I56" i="24"/>
  <c r="H56" i="24"/>
  <c r="G56" i="24"/>
  <c r="F56" i="24"/>
  <c r="E56" i="24"/>
  <c r="D56" i="24"/>
  <c r="AD56" i="24" s="1"/>
  <c r="C56" i="24"/>
  <c r="N55" i="24"/>
  <c r="M55" i="24"/>
  <c r="L55" i="24"/>
  <c r="K55" i="24"/>
  <c r="J55" i="24"/>
  <c r="I55" i="24"/>
  <c r="H55" i="24"/>
  <c r="G55" i="24"/>
  <c r="F55" i="24"/>
  <c r="E55" i="24"/>
  <c r="D55" i="24"/>
  <c r="AD55" i="24" s="1"/>
  <c r="C55" i="24"/>
  <c r="N54" i="24"/>
  <c r="M54" i="24"/>
  <c r="L54" i="24"/>
  <c r="K54" i="24"/>
  <c r="J54" i="24"/>
  <c r="I54" i="24"/>
  <c r="H54" i="24"/>
  <c r="G54" i="24"/>
  <c r="F54" i="24"/>
  <c r="E54" i="24"/>
  <c r="D54" i="24"/>
  <c r="AD54" i="24" s="1"/>
  <c r="C54" i="24"/>
  <c r="N53" i="24"/>
  <c r="M53" i="24"/>
  <c r="L53" i="24"/>
  <c r="K53" i="24"/>
  <c r="J53" i="24"/>
  <c r="I53" i="24"/>
  <c r="H53" i="24"/>
  <c r="G53" i="24"/>
  <c r="F53" i="24"/>
  <c r="E53" i="24"/>
  <c r="D53" i="24"/>
  <c r="AD53" i="24" s="1"/>
  <c r="C53" i="24"/>
  <c r="N52" i="24"/>
  <c r="M52" i="24"/>
  <c r="L52" i="24"/>
  <c r="K52" i="24"/>
  <c r="J52" i="24"/>
  <c r="I52" i="24"/>
  <c r="H52" i="24"/>
  <c r="G52" i="24"/>
  <c r="F52" i="24"/>
  <c r="E52" i="24"/>
  <c r="D52" i="24"/>
  <c r="AD52" i="24" s="1"/>
  <c r="C52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N48" i="24"/>
  <c r="M48" i="24"/>
  <c r="L48" i="24"/>
  <c r="K48" i="24"/>
  <c r="J48" i="24"/>
  <c r="I48" i="24"/>
  <c r="H48" i="24"/>
  <c r="G48" i="24"/>
  <c r="F48" i="24"/>
  <c r="E48" i="24"/>
  <c r="D48" i="24"/>
  <c r="AD48" i="24" s="1"/>
  <c r="C48" i="24"/>
  <c r="N47" i="24"/>
  <c r="M47" i="24"/>
  <c r="L47" i="24"/>
  <c r="K47" i="24"/>
  <c r="J47" i="24"/>
  <c r="I47" i="24"/>
  <c r="H47" i="24"/>
  <c r="G47" i="24"/>
  <c r="F47" i="24"/>
  <c r="E47" i="24"/>
  <c r="D47" i="24"/>
  <c r="AD47" i="24" s="1"/>
  <c r="C47" i="24"/>
  <c r="N45" i="24"/>
  <c r="M45" i="24"/>
  <c r="L45" i="24"/>
  <c r="K45" i="24"/>
  <c r="J45" i="24"/>
  <c r="I45" i="24"/>
  <c r="H45" i="24"/>
  <c r="G45" i="24"/>
  <c r="F45" i="24"/>
  <c r="E45" i="24"/>
  <c r="D45" i="24"/>
  <c r="AD45" i="24" s="1"/>
  <c r="C45" i="24"/>
  <c r="N44" i="24"/>
  <c r="M44" i="24"/>
  <c r="L44" i="24"/>
  <c r="K44" i="24"/>
  <c r="J44" i="24"/>
  <c r="I44" i="24"/>
  <c r="H44" i="24"/>
  <c r="G44" i="24"/>
  <c r="F44" i="24"/>
  <c r="E44" i="24"/>
  <c r="D44" i="24"/>
  <c r="AD44" i="24" s="1"/>
  <c r="C44" i="24"/>
  <c r="AC44" i="24" s="1"/>
  <c r="N43" i="24"/>
  <c r="M43" i="24"/>
  <c r="L43" i="24"/>
  <c r="K43" i="24"/>
  <c r="J43" i="24"/>
  <c r="I43" i="24"/>
  <c r="H43" i="24"/>
  <c r="G43" i="24"/>
  <c r="F43" i="24"/>
  <c r="E43" i="24"/>
  <c r="D43" i="24"/>
  <c r="AD43" i="24" s="1"/>
  <c r="C43" i="24"/>
  <c r="AC43" i="24" s="1"/>
  <c r="N42" i="24"/>
  <c r="M42" i="24"/>
  <c r="L42" i="24"/>
  <c r="K42" i="24"/>
  <c r="J42" i="24"/>
  <c r="I42" i="24"/>
  <c r="H42" i="24"/>
  <c r="G42" i="24"/>
  <c r="F42" i="24"/>
  <c r="E42" i="24"/>
  <c r="D42" i="24"/>
  <c r="AD42" i="24" s="1"/>
  <c r="C42" i="24"/>
  <c r="AC42" i="24" s="1"/>
  <c r="N41" i="24"/>
  <c r="M41" i="24"/>
  <c r="L41" i="24"/>
  <c r="K41" i="24"/>
  <c r="J41" i="24"/>
  <c r="I41" i="24"/>
  <c r="H41" i="24"/>
  <c r="G41" i="24"/>
  <c r="F41" i="24"/>
  <c r="E41" i="24"/>
  <c r="D41" i="24"/>
  <c r="AD41" i="24" s="1"/>
  <c r="C41" i="24"/>
  <c r="AC41" i="24" s="1"/>
  <c r="N40" i="24"/>
  <c r="M40" i="24"/>
  <c r="L40" i="24"/>
  <c r="K40" i="24"/>
  <c r="J40" i="24"/>
  <c r="I40" i="24"/>
  <c r="H40" i="24"/>
  <c r="G40" i="24"/>
  <c r="F40" i="24"/>
  <c r="E40" i="24"/>
  <c r="D40" i="24"/>
  <c r="AD40" i="24" s="1"/>
  <c r="C40" i="24"/>
  <c r="AC40" i="24" s="1"/>
  <c r="N39" i="24"/>
  <c r="M39" i="24"/>
  <c r="L39" i="24"/>
  <c r="K39" i="24"/>
  <c r="J39" i="24"/>
  <c r="I39" i="24"/>
  <c r="H39" i="24"/>
  <c r="G39" i="24"/>
  <c r="F39" i="24"/>
  <c r="E39" i="24"/>
  <c r="D39" i="24"/>
  <c r="AD39" i="24" s="1"/>
  <c r="X94" i="24"/>
  <c r="W94" i="24"/>
  <c r="X92" i="24"/>
  <c r="W92" i="24"/>
  <c r="X90" i="24"/>
  <c r="W90" i="24"/>
  <c r="X88" i="24"/>
  <c r="W88" i="24"/>
  <c r="X86" i="24"/>
  <c r="W86" i="24"/>
  <c r="X51" i="30"/>
  <c r="X51" i="29"/>
  <c r="X51" i="28"/>
  <c r="X51" i="27"/>
  <c r="AD63" i="24" l="1"/>
  <c r="AD64" i="24"/>
  <c r="AD65" i="24"/>
  <c r="AD66" i="24"/>
  <c r="AC45" i="24"/>
  <c r="AC47" i="24"/>
  <c r="AC48" i="24"/>
  <c r="AC49" i="24"/>
  <c r="AC52" i="24"/>
  <c r="AC53" i="24"/>
  <c r="AC54" i="24"/>
  <c r="AC55" i="24"/>
  <c r="AC56" i="24"/>
  <c r="AC57" i="24"/>
  <c r="AC58" i="24"/>
  <c r="AC59" i="24"/>
  <c r="AC60" i="24"/>
  <c r="AC61" i="24"/>
  <c r="AC62" i="24"/>
  <c r="AD72" i="24"/>
  <c r="AD73" i="24"/>
  <c r="AD74" i="24"/>
  <c r="AD75" i="24"/>
  <c r="AD76" i="24"/>
  <c r="AD77" i="24"/>
  <c r="AD78" i="24"/>
  <c r="AD79" i="24"/>
  <c r="AD80" i="24"/>
  <c r="AB95" i="24"/>
  <c r="Z51" i="24"/>
  <c r="Z50" i="24" s="1"/>
  <c r="Z33" i="24" s="1"/>
  <c r="Z95" i="24" s="1"/>
  <c r="P39" i="24"/>
  <c r="W51" i="24"/>
  <c r="X51" i="24"/>
  <c r="X51" i="26" l="1"/>
  <c r="X36" i="24" l="1"/>
  <c r="C64" i="31"/>
  <c r="C62" i="31"/>
  <c r="C60" i="31"/>
  <c r="C58" i="31"/>
  <c r="C56" i="31"/>
  <c r="C22" i="31"/>
  <c r="C21" i="31" s="1"/>
  <c r="C17" i="31"/>
  <c r="C9" i="31"/>
  <c r="C6" i="31"/>
  <c r="C5" i="31" s="1"/>
  <c r="C8" i="31" l="1"/>
  <c r="C55" i="31"/>
  <c r="C4" i="31"/>
  <c r="X13" i="24" l="1"/>
  <c r="W36" i="24" l="1"/>
  <c r="L4" i="31" l="1"/>
  <c r="L5" i="31"/>
  <c r="L6" i="31"/>
  <c r="L7" i="31"/>
  <c r="M7" i="31" s="1"/>
  <c r="L8" i="31"/>
  <c r="L9" i="31"/>
  <c r="L10" i="31"/>
  <c r="M10" i="31" s="1"/>
  <c r="L11" i="31"/>
  <c r="M11" i="31" s="1"/>
  <c r="L12" i="31"/>
  <c r="L13" i="31"/>
  <c r="L14" i="31"/>
  <c r="M14" i="31" s="1"/>
  <c r="L15" i="31"/>
  <c r="L16" i="31"/>
  <c r="L17" i="31"/>
  <c r="L18" i="31"/>
  <c r="M18" i="31" s="1"/>
  <c r="L19" i="31"/>
  <c r="M19" i="31" s="1"/>
  <c r="L20" i="31"/>
  <c r="L21" i="31"/>
  <c r="L22" i="31"/>
  <c r="L23" i="31"/>
  <c r="M23" i="31" s="1"/>
  <c r="L24" i="31"/>
  <c r="L25" i="31"/>
  <c r="L26" i="31"/>
  <c r="M26" i="31" s="1"/>
  <c r="L27" i="31"/>
  <c r="M27" i="31" s="1"/>
  <c r="L28" i="31"/>
  <c r="L29" i="31"/>
  <c r="M29" i="31" s="1"/>
  <c r="L30" i="31"/>
  <c r="M30" i="31" s="1"/>
  <c r="L31" i="31"/>
  <c r="M31" i="31" s="1"/>
  <c r="L32" i="31"/>
  <c r="L33" i="31"/>
  <c r="L34" i="31"/>
  <c r="M34" i="31" s="1"/>
  <c r="L35" i="31"/>
  <c r="M35" i="31" s="1"/>
  <c r="L36" i="31"/>
  <c r="L37" i="31"/>
  <c r="M37" i="31" s="1"/>
  <c r="L38" i="31"/>
  <c r="L39" i="31"/>
  <c r="L40" i="31"/>
  <c r="L41" i="31"/>
  <c r="M41" i="31" s="1"/>
  <c r="L42" i="31"/>
  <c r="M42" i="31" s="1"/>
  <c r="L43" i="31"/>
  <c r="M43" i="31" s="1"/>
  <c r="L44" i="31"/>
  <c r="L45" i="31"/>
  <c r="L46" i="31"/>
  <c r="M46" i="31" s="1"/>
  <c r="L47" i="31"/>
  <c r="M47" i="31" s="1"/>
  <c r="L48" i="31"/>
  <c r="L49" i="31"/>
  <c r="M49" i="31" s="1"/>
  <c r="L50" i="31"/>
  <c r="M50" i="31" s="1"/>
  <c r="L51" i="31"/>
  <c r="M51" i="31" s="1"/>
  <c r="L52" i="31"/>
  <c r="L53" i="31"/>
  <c r="M53" i="31" s="1"/>
  <c r="L54" i="31"/>
  <c r="M54" i="31" s="1"/>
  <c r="L55" i="31"/>
  <c r="L56" i="31"/>
  <c r="L57" i="31"/>
  <c r="M57" i="31" s="1"/>
  <c r="L58" i="31"/>
  <c r="L59" i="31"/>
  <c r="L60" i="31"/>
  <c r="L61" i="31"/>
  <c r="M61" i="31" s="1"/>
  <c r="L62" i="31"/>
  <c r="L63" i="31"/>
  <c r="M63" i="31" s="1"/>
  <c r="L64" i="31"/>
  <c r="L65" i="31"/>
  <c r="M65" i="31" s="1"/>
  <c r="M59" i="31"/>
  <c r="M39" i="31"/>
  <c r="M20" i="31"/>
  <c r="M15" i="31"/>
  <c r="R62" i="31"/>
  <c r="O60" i="31"/>
  <c r="O64" i="31"/>
  <c r="P64" i="31" s="1"/>
  <c r="R17" i="31"/>
  <c r="R56" i="31"/>
  <c r="T3" i="31"/>
  <c r="R65" i="31"/>
  <c r="S65" i="31" s="1"/>
  <c r="O65" i="31"/>
  <c r="P65" i="31" s="1"/>
  <c r="I65" i="31"/>
  <c r="J65" i="31" s="1"/>
  <c r="F65" i="31"/>
  <c r="G65" i="31" s="1"/>
  <c r="R64" i="31"/>
  <c r="R63" i="31"/>
  <c r="S63" i="31" s="1"/>
  <c r="O63" i="31"/>
  <c r="P63" i="31" s="1"/>
  <c r="I63" i="31"/>
  <c r="J63" i="31" s="1"/>
  <c r="F63" i="31"/>
  <c r="G63" i="31" s="1"/>
  <c r="R61" i="31"/>
  <c r="S61" i="31" s="1"/>
  <c r="O61" i="31"/>
  <c r="P61" i="31" s="1"/>
  <c r="I61" i="31"/>
  <c r="J61" i="31" s="1"/>
  <c r="F61" i="31"/>
  <c r="G61" i="31" s="1"/>
  <c r="R59" i="31"/>
  <c r="S59" i="31" s="1"/>
  <c r="O59" i="31"/>
  <c r="P59" i="31" s="1"/>
  <c r="I59" i="31"/>
  <c r="J59" i="31" s="1"/>
  <c r="F59" i="31"/>
  <c r="G59" i="31" s="1"/>
  <c r="R57" i="31"/>
  <c r="S57" i="31" s="1"/>
  <c r="O57" i="31"/>
  <c r="P57" i="31" s="1"/>
  <c r="I57" i="31"/>
  <c r="J57" i="31" s="1"/>
  <c r="F57" i="31"/>
  <c r="G57" i="31" s="1"/>
  <c r="O56" i="31"/>
  <c r="P56" i="31" s="1"/>
  <c r="R54" i="31"/>
  <c r="S54" i="31" s="1"/>
  <c r="O54" i="31"/>
  <c r="P54" i="31" s="1"/>
  <c r="I54" i="31"/>
  <c r="J54" i="31" s="1"/>
  <c r="F54" i="31"/>
  <c r="G54" i="31" s="1"/>
  <c r="R53" i="31"/>
  <c r="S53" i="31" s="1"/>
  <c r="O53" i="31"/>
  <c r="P53" i="31" s="1"/>
  <c r="I53" i="31"/>
  <c r="J53" i="31" s="1"/>
  <c r="F53" i="31"/>
  <c r="G53" i="31" s="1"/>
  <c r="R52" i="31"/>
  <c r="S52" i="31" s="1"/>
  <c r="I52" i="31"/>
  <c r="J52" i="31" s="1"/>
  <c r="R51" i="31"/>
  <c r="S51" i="31" s="1"/>
  <c r="O51" i="31"/>
  <c r="P51" i="31" s="1"/>
  <c r="I51" i="31"/>
  <c r="J51" i="31" s="1"/>
  <c r="F51" i="31"/>
  <c r="G51" i="31" s="1"/>
  <c r="R50" i="31"/>
  <c r="S50" i="31" s="1"/>
  <c r="O50" i="31"/>
  <c r="P50" i="31" s="1"/>
  <c r="I50" i="31"/>
  <c r="J50" i="31" s="1"/>
  <c r="F50" i="31"/>
  <c r="G50" i="31" s="1"/>
  <c r="R49" i="31"/>
  <c r="S49" i="31" s="1"/>
  <c r="O49" i="31"/>
  <c r="P49" i="31" s="1"/>
  <c r="I49" i="31"/>
  <c r="J49" i="31" s="1"/>
  <c r="F49" i="31"/>
  <c r="G49" i="31" s="1"/>
  <c r="R48" i="31"/>
  <c r="S48" i="31" s="1"/>
  <c r="O48" i="31"/>
  <c r="P48" i="31" s="1"/>
  <c r="M48" i="31"/>
  <c r="I48" i="31"/>
  <c r="J48" i="31" s="1"/>
  <c r="F48" i="31"/>
  <c r="G48" i="31" s="1"/>
  <c r="R47" i="31"/>
  <c r="S47" i="31" s="1"/>
  <c r="O47" i="31"/>
  <c r="P47" i="31" s="1"/>
  <c r="I47" i="31"/>
  <c r="J47" i="31" s="1"/>
  <c r="F47" i="31"/>
  <c r="G47" i="31" s="1"/>
  <c r="R46" i="31"/>
  <c r="S46" i="31" s="1"/>
  <c r="O46" i="31"/>
  <c r="P46" i="31" s="1"/>
  <c r="I46" i="31"/>
  <c r="J46" i="31" s="1"/>
  <c r="F46" i="31"/>
  <c r="G46" i="31" s="1"/>
  <c r="R45" i="31"/>
  <c r="S45" i="31" s="1"/>
  <c r="O45" i="31"/>
  <c r="P45" i="31" s="1"/>
  <c r="M45" i="31"/>
  <c r="I45" i="31"/>
  <c r="J45" i="31" s="1"/>
  <c r="F45" i="31"/>
  <c r="G45" i="31" s="1"/>
  <c r="R44" i="31"/>
  <c r="S44" i="31" s="1"/>
  <c r="O44" i="31"/>
  <c r="P44" i="31" s="1"/>
  <c r="M44" i="31"/>
  <c r="I44" i="31"/>
  <c r="J44" i="31" s="1"/>
  <c r="F44" i="31"/>
  <c r="G44" i="31" s="1"/>
  <c r="R43" i="31"/>
  <c r="S43" i="31" s="1"/>
  <c r="O43" i="31"/>
  <c r="P43" i="31" s="1"/>
  <c r="I43" i="31"/>
  <c r="J43" i="31" s="1"/>
  <c r="F43" i="31"/>
  <c r="G43" i="31" s="1"/>
  <c r="R42" i="31"/>
  <c r="S42" i="31" s="1"/>
  <c r="O42" i="31"/>
  <c r="P42" i="31" s="1"/>
  <c r="I42" i="31"/>
  <c r="J42" i="31" s="1"/>
  <c r="F42" i="31"/>
  <c r="G42" i="31" s="1"/>
  <c r="R41" i="31"/>
  <c r="S41" i="31" s="1"/>
  <c r="O41" i="31"/>
  <c r="P41" i="31" s="1"/>
  <c r="I41" i="31"/>
  <c r="J41" i="31" s="1"/>
  <c r="F41" i="31"/>
  <c r="G41" i="31" s="1"/>
  <c r="R40" i="31"/>
  <c r="S40" i="31" s="1"/>
  <c r="O40" i="31"/>
  <c r="P40" i="31" s="1"/>
  <c r="M40" i="31"/>
  <c r="I40" i="31"/>
  <c r="J40" i="31" s="1"/>
  <c r="F40" i="31"/>
  <c r="G40" i="31" s="1"/>
  <c r="R39" i="31"/>
  <c r="S39" i="31" s="1"/>
  <c r="O39" i="31"/>
  <c r="P39" i="31" s="1"/>
  <c r="I39" i="31"/>
  <c r="J39" i="31" s="1"/>
  <c r="F39" i="31"/>
  <c r="G39" i="31" s="1"/>
  <c r="R38" i="31"/>
  <c r="S38" i="31" s="1"/>
  <c r="O38" i="31"/>
  <c r="P38" i="31" s="1"/>
  <c r="M38" i="31"/>
  <c r="I38" i="31"/>
  <c r="J38" i="31" s="1"/>
  <c r="F38" i="31"/>
  <c r="G38" i="31" s="1"/>
  <c r="R37" i="31"/>
  <c r="S37" i="31" s="1"/>
  <c r="O37" i="31"/>
  <c r="P37" i="31" s="1"/>
  <c r="I37" i="31"/>
  <c r="J37" i="31" s="1"/>
  <c r="F37" i="31"/>
  <c r="G37" i="31" s="1"/>
  <c r="R36" i="31"/>
  <c r="S36" i="31" s="1"/>
  <c r="O36" i="31"/>
  <c r="P36" i="31" s="1"/>
  <c r="M36" i="31"/>
  <c r="I36" i="31"/>
  <c r="J36" i="31" s="1"/>
  <c r="F36" i="31"/>
  <c r="G36" i="31" s="1"/>
  <c r="R35" i="31"/>
  <c r="S35" i="31" s="1"/>
  <c r="O35" i="31"/>
  <c r="P35" i="31" s="1"/>
  <c r="I35" i="31"/>
  <c r="J35" i="31" s="1"/>
  <c r="F35" i="31"/>
  <c r="G35" i="31" s="1"/>
  <c r="R34" i="31"/>
  <c r="S34" i="31" s="1"/>
  <c r="O34" i="31"/>
  <c r="P34" i="31" s="1"/>
  <c r="I34" i="31"/>
  <c r="J34" i="31" s="1"/>
  <c r="F34" i="31"/>
  <c r="G34" i="31" s="1"/>
  <c r="R33" i="31"/>
  <c r="O33" i="31"/>
  <c r="P33" i="31" s="1"/>
  <c r="I33" i="31"/>
  <c r="F33" i="31"/>
  <c r="G33" i="31" s="1"/>
  <c r="R32" i="31"/>
  <c r="S32" i="31" s="1"/>
  <c r="O32" i="31"/>
  <c r="P32" i="31" s="1"/>
  <c r="M32" i="31"/>
  <c r="I32" i="31"/>
  <c r="J32" i="31" s="1"/>
  <c r="F32" i="31"/>
  <c r="G32" i="31" s="1"/>
  <c r="R31" i="31"/>
  <c r="S31" i="31" s="1"/>
  <c r="O31" i="31"/>
  <c r="P31" i="31" s="1"/>
  <c r="I31" i="31"/>
  <c r="J31" i="31" s="1"/>
  <c r="F31" i="31"/>
  <c r="G31" i="31" s="1"/>
  <c r="R30" i="31"/>
  <c r="S30" i="31" s="1"/>
  <c r="O30" i="31"/>
  <c r="P30" i="31" s="1"/>
  <c r="I30" i="31"/>
  <c r="J30" i="31" s="1"/>
  <c r="F30" i="31"/>
  <c r="G30" i="31" s="1"/>
  <c r="R29" i="31"/>
  <c r="S29" i="31" s="1"/>
  <c r="O29" i="31"/>
  <c r="P29" i="31" s="1"/>
  <c r="I29" i="31"/>
  <c r="J29" i="31" s="1"/>
  <c r="F29" i="31"/>
  <c r="G29" i="31" s="1"/>
  <c r="R28" i="31"/>
  <c r="S28" i="31" s="1"/>
  <c r="O28" i="31"/>
  <c r="P28" i="31" s="1"/>
  <c r="M28" i="31"/>
  <c r="I28" i="31"/>
  <c r="J28" i="31" s="1"/>
  <c r="F28" i="31"/>
  <c r="G28" i="31" s="1"/>
  <c r="R27" i="31"/>
  <c r="S27" i="31" s="1"/>
  <c r="O27" i="31"/>
  <c r="P27" i="31" s="1"/>
  <c r="I27" i="31"/>
  <c r="J27" i="31" s="1"/>
  <c r="F27" i="31"/>
  <c r="G27" i="31" s="1"/>
  <c r="R26" i="31"/>
  <c r="S26" i="31" s="1"/>
  <c r="O26" i="31"/>
  <c r="P26" i="31" s="1"/>
  <c r="I26" i="31"/>
  <c r="J26" i="31" s="1"/>
  <c r="F26" i="31"/>
  <c r="G26" i="31" s="1"/>
  <c r="R25" i="31"/>
  <c r="S25" i="31" s="1"/>
  <c r="O25" i="31"/>
  <c r="P25" i="31" s="1"/>
  <c r="M25" i="31"/>
  <c r="I25" i="31"/>
  <c r="J25" i="31" s="1"/>
  <c r="F25" i="31"/>
  <c r="G25" i="31" s="1"/>
  <c r="R24" i="31"/>
  <c r="S24" i="31" s="1"/>
  <c r="O24" i="31"/>
  <c r="P24" i="31" s="1"/>
  <c r="M24" i="31"/>
  <c r="I24" i="31"/>
  <c r="J24" i="31" s="1"/>
  <c r="F24" i="31"/>
  <c r="G24" i="31" s="1"/>
  <c r="R23" i="31"/>
  <c r="S23" i="31" s="1"/>
  <c r="O23" i="31"/>
  <c r="P23" i="31" s="1"/>
  <c r="I23" i="31"/>
  <c r="J23" i="31" s="1"/>
  <c r="F23" i="31"/>
  <c r="G23" i="31" s="1"/>
  <c r="R20" i="31"/>
  <c r="S20" i="31" s="1"/>
  <c r="O20" i="31"/>
  <c r="P20" i="31" s="1"/>
  <c r="I20" i="31"/>
  <c r="J20" i="31" s="1"/>
  <c r="F20" i="31"/>
  <c r="G20" i="31" s="1"/>
  <c r="R19" i="31"/>
  <c r="S19" i="31" s="1"/>
  <c r="O19" i="31"/>
  <c r="P19" i="31" s="1"/>
  <c r="I19" i="31"/>
  <c r="J19" i="31" s="1"/>
  <c r="F19" i="31"/>
  <c r="G19" i="31" s="1"/>
  <c r="R18" i="31"/>
  <c r="S18" i="31" s="1"/>
  <c r="O18" i="31"/>
  <c r="P18" i="31" s="1"/>
  <c r="I18" i="31"/>
  <c r="J18" i="31" s="1"/>
  <c r="F18" i="31"/>
  <c r="G18" i="31" s="1"/>
  <c r="R16" i="31"/>
  <c r="S16" i="31" s="1"/>
  <c r="O16" i="31"/>
  <c r="P16" i="31" s="1"/>
  <c r="M16" i="31"/>
  <c r="I16" i="31"/>
  <c r="J16" i="31" s="1"/>
  <c r="F16" i="31"/>
  <c r="G16" i="31" s="1"/>
  <c r="R15" i="31"/>
  <c r="S15" i="31" s="1"/>
  <c r="O15" i="31"/>
  <c r="P15" i="31" s="1"/>
  <c r="I15" i="31"/>
  <c r="J15" i="31" s="1"/>
  <c r="F15" i="31"/>
  <c r="G15" i="31" s="1"/>
  <c r="R14" i="31"/>
  <c r="S14" i="31" s="1"/>
  <c r="O14" i="31"/>
  <c r="P14" i="31" s="1"/>
  <c r="I14" i="31"/>
  <c r="J14" i="31" s="1"/>
  <c r="F14" i="31"/>
  <c r="G14" i="31" s="1"/>
  <c r="R13" i="31"/>
  <c r="S13" i="31" s="1"/>
  <c r="O13" i="31"/>
  <c r="P13" i="31" s="1"/>
  <c r="M13" i="31"/>
  <c r="I13" i="31"/>
  <c r="J13" i="31" s="1"/>
  <c r="F13" i="31"/>
  <c r="G13" i="31" s="1"/>
  <c r="R12" i="31"/>
  <c r="S12" i="31" s="1"/>
  <c r="O12" i="31"/>
  <c r="P12" i="31" s="1"/>
  <c r="M12" i="31"/>
  <c r="I12" i="31"/>
  <c r="J12" i="31" s="1"/>
  <c r="F12" i="31"/>
  <c r="G12" i="31" s="1"/>
  <c r="R11" i="31"/>
  <c r="S11" i="31" s="1"/>
  <c r="O11" i="31"/>
  <c r="P11" i="31" s="1"/>
  <c r="I11" i="31"/>
  <c r="J11" i="31" s="1"/>
  <c r="F11" i="31"/>
  <c r="G11" i="31" s="1"/>
  <c r="R10" i="31"/>
  <c r="S10" i="31" s="1"/>
  <c r="O10" i="31"/>
  <c r="P10" i="31" s="1"/>
  <c r="I10" i="31"/>
  <c r="J10" i="31" s="1"/>
  <c r="F10" i="31"/>
  <c r="G10" i="31" s="1"/>
  <c r="R7" i="31"/>
  <c r="S7" i="31" s="1"/>
  <c r="O7" i="31"/>
  <c r="P7" i="31" s="1"/>
  <c r="I7" i="31"/>
  <c r="J7" i="31" s="1"/>
  <c r="X93" i="30"/>
  <c r="X91" i="30"/>
  <c r="X89" i="30"/>
  <c r="X87" i="30"/>
  <c r="X85" i="30"/>
  <c r="X46" i="30"/>
  <c r="X38" i="30"/>
  <c r="X37" i="30" s="1"/>
  <c r="X35" i="30"/>
  <c r="X34" i="30" s="1"/>
  <c r="X31" i="30"/>
  <c r="X28" i="30"/>
  <c r="X27" i="30"/>
  <c r="X25" i="30"/>
  <c r="X24" i="30" s="1"/>
  <c r="X22" i="30"/>
  <c r="X20" i="30"/>
  <c r="X17" i="30"/>
  <c r="X12" i="30"/>
  <c r="X93" i="29"/>
  <c r="X91" i="29"/>
  <c r="X89" i="29"/>
  <c r="X87" i="29"/>
  <c r="X85" i="29"/>
  <c r="X46" i="29"/>
  <c r="X38" i="29"/>
  <c r="X35" i="29"/>
  <c r="X34" i="29" s="1"/>
  <c r="X31" i="29"/>
  <c r="X28" i="29"/>
  <c r="X27" i="29" s="1"/>
  <c r="X25" i="29"/>
  <c r="X24" i="29" s="1"/>
  <c r="X22" i="29"/>
  <c r="X20" i="29"/>
  <c r="X17" i="29"/>
  <c r="X12" i="29"/>
  <c r="X11" i="29" s="1"/>
  <c r="X93" i="28"/>
  <c r="X91" i="28"/>
  <c r="X89" i="28"/>
  <c r="X87" i="28"/>
  <c r="X85" i="28"/>
  <c r="X46" i="28"/>
  <c r="X38" i="28"/>
  <c r="X35" i="28"/>
  <c r="X34" i="28" s="1"/>
  <c r="X31" i="28"/>
  <c r="X28" i="28"/>
  <c r="X25" i="28"/>
  <c r="X24" i="28" s="1"/>
  <c r="X22" i="28"/>
  <c r="X20" i="28"/>
  <c r="X17" i="28"/>
  <c r="X12" i="28"/>
  <c r="X93" i="27"/>
  <c r="X91" i="27"/>
  <c r="X89" i="27"/>
  <c r="X87" i="27"/>
  <c r="X85" i="27"/>
  <c r="X46" i="27"/>
  <c r="X38" i="27"/>
  <c r="X35" i="27"/>
  <c r="X34" i="27" s="1"/>
  <c r="X31" i="27"/>
  <c r="X28" i="27"/>
  <c r="X25" i="27"/>
  <c r="X24" i="27" s="1"/>
  <c r="X22" i="27"/>
  <c r="X20" i="27"/>
  <c r="X17" i="27"/>
  <c r="X12" i="27"/>
  <c r="X11" i="27" s="1"/>
  <c r="X93" i="26"/>
  <c r="X91" i="26"/>
  <c r="X89" i="26"/>
  <c r="X87" i="26"/>
  <c r="X85" i="26"/>
  <c r="X46" i="26"/>
  <c r="X38" i="26"/>
  <c r="X37" i="26" s="1"/>
  <c r="X35" i="26"/>
  <c r="X34" i="26" s="1"/>
  <c r="X31" i="26"/>
  <c r="X28" i="26"/>
  <c r="X27" i="26" s="1"/>
  <c r="X25" i="26"/>
  <c r="X24" i="26"/>
  <c r="X22" i="26"/>
  <c r="X20" i="26"/>
  <c r="X17" i="26"/>
  <c r="X12" i="26"/>
  <c r="X93" i="25"/>
  <c r="X91" i="25"/>
  <c r="X89" i="25"/>
  <c r="X87" i="25"/>
  <c r="X85" i="25"/>
  <c r="X51" i="25"/>
  <c r="X50" i="25" s="1"/>
  <c r="X46" i="25"/>
  <c r="X38" i="25"/>
  <c r="X37" i="25" s="1"/>
  <c r="X35" i="25"/>
  <c r="X34" i="25"/>
  <c r="X31" i="25"/>
  <c r="X28" i="25"/>
  <c r="X27" i="25" s="1"/>
  <c r="X25" i="25"/>
  <c r="X24" i="25"/>
  <c r="X22" i="25"/>
  <c r="X20" i="25"/>
  <c r="X17" i="25"/>
  <c r="X12" i="25"/>
  <c r="X11" i="25" s="1"/>
  <c r="X93" i="24"/>
  <c r="X87" i="24"/>
  <c r="X85" i="24"/>
  <c r="X35" i="24"/>
  <c r="X32" i="24"/>
  <c r="X31" i="24" s="1"/>
  <c r="X30" i="24"/>
  <c r="X29" i="24"/>
  <c r="X26" i="24"/>
  <c r="X25" i="24" s="1"/>
  <c r="X24" i="24" s="1"/>
  <c r="X23" i="24"/>
  <c r="X22" i="24" s="1"/>
  <c r="X21" i="24"/>
  <c r="X19" i="24"/>
  <c r="X18" i="24"/>
  <c r="X16" i="24"/>
  <c r="X15" i="24"/>
  <c r="X14" i="24"/>
  <c r="X11" i="28" l="1"/>
  <c r="X27" i="28"/>
  <c r="X27" i="27"/>
  <c r="X10" i="27" s="1"/>
  <c r="X84" i="29"/>
  <c r="X84" i="28"/>
  <c r="L67" i="31"/>
  <c r="X84" i="27"/>
  <c r="X84" i="30"/>
  <c r="X34" i="24"/>
  <c r="X37" i="28"/>
  <c r="X37" i="29"/>
  <c r="X37" i="27"/>
  <c r="X20" i="24"/>
  <c r="X11" i="30"/>
  <c r="X10" i="30" s="1"/>
  <c r="X11" i="26"/>
  <c r="X12" i="24"/>
  <c r="P60" i="31"/>
  <c r="O6" i="31"/>
  <c r="I58" i="31"/>
  <c r="J58" i="31" s="1"/>
  <c r="R6" i="31"/>
  <c r="S6" i="31" s="1"/>
  <c r="R58" i="31"/>
  <c r="S58" i="31" s="1"/>
  <c r="M6" i="31"/>
  <c r="M58" i="31"/>
  <c r="I6" i="31"/>
  <c r="J6" i="31" s="1"/>
  <c r="O58" i="31"/>
  <c r="P58" i="31" s="1"/>
  <c r="I56" i="31"/>
  <c r="J56" i="31" s="1"/>
  <c r="F58" i="31"/>
  <c r="G58" i="31" s="1"/>
  <c r="F64" i="31"/>
  <c r="G64" i="31" s="1"/>
  <c r="R55" i="31"/>
  <c r="S55" i="31" s="1"/>
  <c r="F55" i="31"/>
  <c r="O55" i="31"/>
  <c r="P55" i="31" s="1"/>
  <c r="R22" i="31"/>
  <c r="F22" i="31"/>
  <c r="G22" i="31" s="1"/>
  <c r="I22" i="31"/>
  <c r="O22" i="31"/>
  <c r="I60" i="31"/>
  <c r="J60" i="31" s="1"/>
  <c r="R60" i="31"/>
  <c r="S60" i="31" s="1"/>
  <c r="I17" i="31"/>
  <c r="J17" i="31" s="1"/>
  <c r="M52" i="31"/>
  <c r="M60" i="31"/>
  <c r="F60" i="31"/>
  <c r="G60" i="31" s="1"/>
  <c r="F9" i="31"/>
  <c r="G9" i="31" s="1"/>
  <c r="O17" i="31"/>
  <c r="P17" i="31" s="1"/>
  <c r="F52" i="31"/>
  <c r="G52" i="31" s="1"/>
  <c r="O52" i="31"/>
  <c r="P52" i="31" s="1"/>
  <c r="S62" i="31"/>
  <c r="R21" i="31"/>
  <c r="F21" i="31"/>
  <c r="G21" i="31" s="1"/>
  <c r="O21" i="31"/>
  <c r="I21" i="31"/>
  <c r="I8" i="31"/>
  <c r="J8" i="31" s="1"/>
  <c r="R8" i="31"/>
  <c r="F8" i="31"/>
  <c r="O8" i="31"/>
  <c r="P8" i="31" s="1"/>
  <c r="M8" i="31"/>
  <c r="I55" i="31"/>
  <c r="J55" i="31" s="1"/>
  <c r="I62" i="31"/>
  <c r="J62" i="31" s="1"/>
  <c r="O62" i="31"/>
  <c r="P62" i="31" s="1"/>
  <c r="F5" i="31"/>
  <c r="O5" i="31"/>
  <c r="P5" i="31" s="1"/>
  <c r="F56" i="31"/>
  <c r="G56" i="31" s="1"/>
  <c r="M56" i="31"/>
  <c r="I64" i="31"/>
  <c r="J64" i="31" s="1"/>
  <c r="M9" i="31"/>
  <c r="R9" i="31"/>
  <c r="S9" i="31" s="1"/>
  <c r="I5" i="31"/>
  <c r="I9" i="31"/>
  <c r="J9" i="31" s="1"/>
  <c r="O9" i="31"/>
  <c r="P9" i="31" s="1"/>
  <c r="F17" i="31"/>
  <c r="G17" i="31" s="1"/>
  <c r="M17" i="31"/>
  <c r="F62" i="31"/>
  <c r="G62" i="31" s="1"/>
  <c r="M62" i="31"/>
  <c r="M64" i="31"/>
  <c r="P6" i="31"/>
  <c r="S64" i="31"/>
  <c r="S17" i="31"/>
  <c r="J33" i="31"/>
  <c r="M55" i="31"/>
  <c r="S56" i="31"/>
  <c r="P22" i="31"/>
  <c r="M33" i="31"/>
  <c r="S33" i="31"/>
  <c r="X10" i="29"/>
  <c r="X10" i="28"/>
  <c r="X28" i="24"/>
  <c r="X10" i="26"/>
  <c r="X50" i="26" s="1"/>
  <c r="X84" i="26"/>
  <c r="X84" i="25"/>
  <c r="X33" i="25" s="1"/>
  <c r="X10" i="25"/>
  <c r="X17" i="24"/>
  <c r="X38" i="24"/>
  <c r="X46" i="24"/>
  <c r="X89" i="24" l="1"/>
  <c r="X91" i="24"/>
  <c r="X27" i="24"/>
  <c r="X11" i="24"/>
  <c r="X33" i="26"/>
  <c r="R5" i="31"/>
  <c r="R67" i="31" s="1"/>
  <c r="G55" i="31"/>
  <c r="F6" i="31"/>
  <c r="G6" i="31" s="1"/>
  <c r="I67" i="31"/>
  <c r="O67" i="31"/>
  <c r="S8" i="31"/>
  <c r="O4" i="31"/>
  <c r="I4" i="31"/>
  <c r="J4" i="31" s="1"/>
  <c r="R4" i="31"/>
  <c r="S4" i="31" s="1"/>
  <c r="F4" i="31"/>
  <c r="G5" i="31"/>
  <c r="F67" i="31"/>
  <c r="S22" i="31"/>
  <c r="S21" i="31"/>
  <c r="P21" i="31"/>
  <c r="M22" i="31"/>
  <c r="M21" i="31"/>
  <c r="G8" i="31"/>
  <c r="E67" i="31"/>
  <c r="K67" i="31"/>
  <c r="M67" i="31" s="1"/>
  <c r="J22" i="31"/>
  <c r="J21" i="31"/>
  <c r="N67" i="31"/>
  <c r="J5" i="31"/>
  <c r="X50" i="30"/>
  <c r="X33" i="30" s="1"/>
  <c r="X95" i="30" s="1"/>
  <c r="X50" i="29"/>
  <c r="X33" i="29" s="1"/>
  <c r="X95" i="29" s="1"/>
  <c r="X50" i="28"/>
  <c r="X33" i="28" s="1"/>
  <c r="X95" i="28" s="1"/>
  <c r="X50" i="27"/>
  <c r="X33" i="27" s="1"/>
  <c r="X95" i="27" s="1"/>
  <c r="X95" i="25"/>
  <c r="X37" i="24"/>
  <c r="V93" i="30"/>
  <c r="V91" i="30"/>
  <c r="V89" i="30"/>
  <c r="V87" i="30"/>
  <c r="V85" i="30"/>
  <c r="V46" i="30"/>
  <c r="V38" i="30"/>
  <c r="V35" i="30"/>
  <c r="V34" i="30"/>
  <c r="V31" i="30"/>
  <c r="V28" i="30"/>
  <c r="V25" i="30"/>
  <c r="V24" i="30" s="1"/>
  <c r="V22" i="30"/>
  <c r="V20" i="30"/>
  <c r="V17" i="30"/>
  <c r="V12" i="30"/>
  <c r="V93" i="29"/>
  <c r="V91" i="29"/>
  <c r="V89" i="29"/>
  <c r="V87" i="29"/>
  <c r="V85" i="29"/>
  <c r="V46" i="29"/>
  <c r="V38" i="29"/>
  <c r="V35" i="29"/>
  <c r="V34" i="29"/>
  <c r="V31" i="29"/>
  <c r="V28" i="29"/>
  <c r="V27" i="29" s="1"/>
  <c r="V25" i="29"/>
  <c r="V24" i="29" s="1"/>
  <c r="V22" i="29"/>
  <c r="V20" i="29"/>
  <c r="V17" i="29"/>
  <c r="V12" i="29"/>
  <c r="V93" i="28"/>
  <c r="V91" i="28"/>
  <c r="V89" i="28"/>
  <c r="V87" i="28"/>
  <c r="V85" i="28"/>
  <c r="V46" i="28"/>
  <c r="V38" i="28"/>
  <c r="V35" i="28"/>
  <c r="V34" i="28" s="1"/>
  <c r="V31" i="28"/>
  <c r="V28" i="28"/>
  <c r="V27" i="28" s="1"/>
  <c r="V25" i="28"/>
  <c r="V24" i="28" s="1"/>
  <c r="V22" i="28"/>
  <c r="V20" i="28"/>
  <c r="V17" i="28"/>
  <c r="V12" i="28"/>
  <c r="V93" i="27"/>
  <c r="V91" i="27"/>
  <c r="V89" i="27"/>
  <c r="V87" i="27"/>
  <c r="V85" i="27"/>
  <c r="V46" i="27"/>
  <c r="V38" i="27"/>
  <c r="V37" i="27" s="1"/>
  <c r="V35" i="27"/>
  <c r="V34" i="27" s="1"/>
  <c r="V31" i="27"/>
  <c r="V28" i="27"/>
  <c r="V27" i="27"/>
  <c r="V25" i="27"/>
  <c r="V24" i="27" s="1"/>
  <c r="V22" i="27"/>
  <c r="V20" i="27"/>
  <c r="V17" i="27"/>
  <c r="V12" i="27"/>
  <c r="V93" i="26"/>
  <c r="V91" i="26"/>
  <c r="V89" i="26"/>
  <c r="V87" i="26"/>
  <c r="V85" i="26"/>
  <c r="V46" i="26"/>
  <c r="V38" i="26"/>
  <c r="V37" i="26" s="1"/>
  <c r="V35" i="26"/>
  <c r="V34" i="26" s="1"/>
  <c r="V31" i="26"/>
  <c r="V28" i="26"/>
  <c r="V25" i="26"/>
  <c r="V24" i="26" s="1"/>
  <c r="V22" i="26"/>
  <c r="V20" i="26"/>
  <c r="V17" i="26"/>
  <c r="V12" i="26"/>
  <c r="V11" i="26" s="1"/>
  <c r="V93" i="25"/>
  <c r="V91" i="25"/>
  <c r="V89" i="25"/>
  <c r="V87" i="25"/>
  <c r="V84" i="25" s="1"/>
  <c r="V85" i="25"/>
  <c r="V51" i="25"/>
  <c r="V50" i="25" s="1"/>
  <c r="V46" i="25"/>
  <c r="V38" i="25"/>
  <c r="V37" i="25" s="1"/>
  <c r="V35" i="25"/>
  <c r="V34" i="25" s="1"/>
  <c r="V31" i="25"/>
  <c r="V28" i="25"/>
  <c r="V25" i="25"/>
  <c r="V24" i="25" s="1"/>
  <c r="V22" i="25"/>
  <c r="V20" i="25"/>
  <c r="V17" i="25"/>
  <c r="V12" i="25"/>
  <c r="V94" i="24"/>
  <c r="V93" i="24" s="1"/>
  <c r="V86" i="24"/>
  <c r="V85" i="24" s="1"/>
  <c r="V36" i="24"/>
  <c r="V35" i="24" s="1"/>
  <c r="V34" i="24" s="1"/>
  <c r="V32" i="24"/>
  <c r="V31" i="24" s="1"/>
  <c r="V30" i="24"/>
  <c r="V29" i="24"/>
  <c r="V26" i="24"/>
  <c r="V25" i="24" s="1"/>
  <c r="V24" i="24" s="1"/>
  <c r="V23" i="24"/>
  <c r="V22" i="24" s="1"/>
  <c r="V21" i="24"/>
  <c r="V20" i="24" s="1"/>
  <c r="V19" i="24"/>
  <c r="V18" i="24"/>
  <c r="V16" i="24"/>
  <c r="V15" i="24"/>
  <c r="V14" i="24"/>
  <c r="V13" i="24"/>
  <c r="V88" i="24" l="1"/>
  <c r="V87" i="24" s="1"/>
  <c r="V11" i="27"/>
  <c r="V10" i="27" s="1"/>
  <c r="V37" i="28"/>
  <c r="V27" i="26"/>
  <c r="V27" i="30"/>
  <c r="V11" i="28"/>
  <c r="V84" i="28"/>
  <c r="V11" i="25"/>
  <c r="V84" i="29"/>
  <c r="S5" i="31"/>
  <c r="V10" i="28"/>
  <c r="V37" i="30"/>
  <c r="V84" i="30"/>
  <c r="V27" i="25"/>
  <c r="V84" i="26"/>
  <c r="X84" i="24"/>
  <c r="X95" i="26"/>
  <c r="X10" i="24"/>
  <c r="P67" i="31"/>
  <c r="F7" i="31"/>
  <c r="G7" i="31" s="1"/>
  <c r="G67" i="31"/>
  <c r="M5" i="31"/>
  <c r="T4" i="31"/>
  <c r="U4" i="31" s="1"/>
  <c r="G4" i="31"/>
  <c r="P4" i="31"/>
  <c r="H67" i="31"/>
  <c r="J67" i="31" s="1"/>
  <c r="Q67" i="31"/>
  <c r="S67" i="31" s="1"/>
  <c r="M4" i="31"/>
  <c r="V37" i="29"/>
  <c r="V11" i="30"/>
  <c r="V10" i="30" s="1"/>
  <c r="V62" i="30" s="1"/>
  <c r="V51" i="30" s="1"/>
  <c r="V50" i="30" s="1"/>
  <c r="V33" i="30" s="1"/>
  <c r="V95" i="30" s="1"/>
  <c r="V11" i="29"/>
  <c r="V10" i="29" s="1"/>
  <c r="V62" i="29" s="1"/>
  <c r="V62" i="28"/>
  <c r="V51" i="28" s="1"/>
  <c r="V50" i="28" s="1"/>
  <c r="V33" i="28" s="1"/>
  <c r="V95" i="28" s="1"/>
  <c r="V90" i="24"/>
  <c r="V89" i="24" s="1"/>
  <c r="V17" i="24"/>
  <c r="V92" i="24"/>
  <c r="V91" i="24" s="1"/>
  <c r="V62" i="27"/>
  <c r="V51" i="27" s="1"/>
  <c r="V50" i="27" s="1"/>
  <c r="V84" i="27"/>
  <c r="V10" i="26"/>
  <c r="V28" i="24"/>
  <c r="V27" i="24" s="1"/>
  <c r="V38" i="24"/>
  <c r="V33" i="25"/>
  <c r="V12" i="24"/>
  <c r="V11" i="24" s="1"/>
  <c r="V46" i="24"/>
  <c r="S83" i="29"/>
  <c r="AC83" i="29" s="1"/>
  <c r="V10" i="25" l="1"/>
  <c r="G69" i="31"/>
  <c r="S83" i="24"/>
  <c r="AC83" i="24" s="1"/>
  <c r="V84" i="24"/>
  <c r="V95" i="25"/>
  <c r="V33" i="27"/>
  <c r="V95" i="27" s="1"/>
  <c r="V10" i="24"/>
  <c r="V51" i="29"/>
  <c r="V50" i="29" s="1"/>
  <c r="V33" i="29" s="1"/>
  <c r="V95" i="29" s="1"/>
  <c r="V37" i="24"/>
  <c r="V62" i="26"/>
  <c r="V62" i="24" s="1"/>
  <c r="T13" i="24"/>
  <c r="T93" i="30"/>
  <c r="T91" i="30"/>
  <c r="T89" i="30"/>
  <c r="T87" i="30"/>
  <c r="T85" i="30"/>
  <c r="T46" i="30"/>
  <c r="T38" i="30"/>
  <c r="T37" i="30" s="1"/>
  <c r="T35" i="30"/>
  <c r="T34" i="30" s="1"/>
  <c r="T31" i="30"/>
  <c r="T28" i="30"/>
  <c r="T25" i="30"/>
  <c r="T24" i="30" s="1"/>
  <c r="T22" i="30"/>
  <c r="T20" i="30"/>
  <c r="T17" i="30"/>
  <c r="T12" i="30"/>
  <c r="T93" i="29"/>
  <c r="T91" i="29"/>
  <c r="T89" i="29"/>
  <c r="T87" i="29"/>
  <c r="T85" i="29"/>
  <c r="T46" i="29"/>
  <c r="T38" i="29"/>
  <c r="T35" i="29"/>
  <c r="T34" i="29" s="1"/>
  <c r="T31" i="29"/>
  <c r="T28" i="29"/>
  <c r="T25" i="29"/>
  <c r="T24" i="29" s="1"/>
  <c r="T22" i="29"/>
  <c r="T20" i="29"/>
  <c r="T17" i="29"/>
  <c r="T12" i="29"/>
  <c r="T93" i="28"/>
  <c r="T91" i="28"/>
  <c r="T89" i="28"/>
  <c r="T87" i="28"/>
  <c r="T85" i="28"/>
  <c r="T46" i="28"/>
  <c r="T38" i="28"/>
  <c r="T35" i="28"/>
  <c r="T34" i="28" s="1"/>
  <c r="T31" i="28"/>
  <c r="T28" i="28"/>
  <c r="T25" i="28"/>
  <c r="T24" i="28" s="1"/>
  <c r="T22" i="28"/>
  <c r="T20" i="28"/>
  <c r="T17" i="28"/>
  <c r="T12" i="28"/>
  <c r="T93" i="27"/>
  <c r="T91" i="27"/>
  <c r="T89" i="27"/>
  <c r="T87" i="27"/>
  <c r="T85" i="27"/>
  <c r="T46" i="27"/>
  <c r="T38" i="27"/>
  <c r="T35" i="27"/>
  <c r="T34" i="27" s="1"/>
  <c r="T31" i="27"/>
  <c r="T28" i="27"/>
  <c r="T25" i="27"/>
  <c r="T24" i="27" s="1"/>
  <c r="T22" i="27"/>
  <c r="T20" i="27"/>
  <c r="T17" i="27"/>
  <c r="T12" i="27"/>
  <c r="T93" i="26"/>
  <c r="T91" i="26"/>
  <c r="T89" i="26"/>
  <c r="T87" i="26"/>
  <c r="T85" i="26"/>
  <c r="T46" i="26"/>
  <c r="T38" i="26"/>
  <c r="T37" i="26" s="1"/>
  <c r="T35" i="26"/>
  <c r="T34" i="26" s="1"/>
  <c r="T31" i="26"/>
  <c r="T28" i="26"/>
  <c r="T25" i="26"/>
  <c r="T24" i="26" s="1"/>
  <c r="T22" i="26"/>
  <c r="T20" i="26"/>
  <c r="T17" i="26"/>
  <c r="T12" i="26"/>
  <c r="T93" i="25"/>
  <c r="T91" i="25"/>
  <c r="T89" i="25"/>
  <c r="T87" i="25"/>
  <c r="T85" i="25"/>
  <c r="T51" i="25"/>
  <c r="T50" i="25" s="1"/>
  <c r="T46" i="25"/>
  <c r="T38" i="25"/>
  <c r="T37" i="25" s="1"/>
  <c r="T35" i="25"/>
  <c r="T34" i="25" s="1"/>
  <c r="T31" i="25"/>
  <c r="T28" i="25"/>
  <c r="T27" i="25" s="1"/>
  <c r="T25" i="25"/>
  <c r="T24" i="25" s="1"/>
  <c r="T22" i="25"/>
  <c r="T20" i="25"/>
  <c r="T17" i="25"/>
  <c r="T12" i="25"/>
  <c r="T36" i="24"/>
  <c r="T35" i="24" s="1"/>
  <c r="T32" i="24"/>
  <c r="T31" i="24" s="1"/>
  <c r="T30" i="24"/>
  <c r="T29" i="24"/>
  <c r="T26" i="24"/>
  <c r="T25" i="24" s="1"/>
  <c r="T24" i="24" s="1"/>
  <c r="T23" i="24"/>
  <c r="T21" i="24"/>
  <c r="T19" i="24"/>
  <c r="T18" i="24"/>
  <c r="T16" i="24"/>
  <c r="T15" i="24"/>
  <c r="T14" i="24"/>
  <c r="T27" i="29" l="1"/>
  <c r="T27" i="26"/>
  <c r="T84" i="25"/>
  <c r="T11" i="26"/>
  <c r="T84" i="27"/>
  <c r="T88" i="24"/>
  <c r="T87" i="24" s="1"/>
  <c r="T84" i="30"/>
  <c r="T37" i="28"/>
  <c r="T27" i="30"/>
  <c r="T22" i="24"/>
  <c r="X50" i="24"/>
  <c r="V51" i="26"/>
  <c r="V50" i="26" s="1"/>
  <c r="V33" i="26" s="1"/>
  <c r="V95" i="26" s="1"/>
  <c r="T11" i="25"/>
  <c r="T10" i="25" s="1"/>
  <c r="T94" i="24"/>
  <c r="T93" i="24" s="1"/>
  <c r="T86" i="24"/>
  <c r="T85" i="24" s="1"/>
  <c r="T11" i="27"/>
  <c r="T37" i="27"/>
  <c r="T12" i="24"/>
  <c r="T17" i="24"/>
  <c r="T27" i="27"/>
  <c r="T11" i="28"/>
  <c r="T27" i="28"/>
  <c r="T10" i="28" s="1"/>
  <c r="T84" i="28"/>
  <c r="T37" i="29"/>
  <c r="T11" i="29"/>
  <c r="T10" i="29" s="1"/>
  <c r="T62" i="29" s="1"/>
  <c r="T11" i="30"/>
  <c r="T10" i="30" s="1"/>
  <c r="T84" i="29"/>
  <c r="T28" i="24"/>
  <c r="T27" i="24" s="1"/>
  <c r="T10" i="27"/>
  <c r="T10" i="26"/>
  <c r="T90" i="24"/>
  <c r="T84" i="26"/>
  <c r="T92" i="24"/>
  <c r="T91" i="24" s="1"/>
  <c r="T33" i="25"/>
  <c r="T20" i="24"/>
  <c r="T38" i="24"/>
  <c r="T46" i="24"/>
  <c r="T34" i="24"/>
  <c r="R93" i="30"/>
  <c r="R91" i="30"/>
  <c r="R89" i="30"/>
  <c r="R87" i="30"/>
  <c r="R85" i="30"/>
  <c r="R46" i="30"/>
  <c r="R38" i="30"/>
  <c r="R35" i="30"/>
  <c r="R34" i="30" s="1"/>
  <c r="R31" i="30"/>
  <c r="R28" i="30"/>
  <c r="R25" i="30"/>
  <c r="R24" i="30" s="1"/>
  <c r="R22" i="30"/>
  <c r="R20" i="30"/>
  <c r="R17" i="30"/>
  <c r="R12" i="30"/>
  <c r="R93" i="29"/>
  <c r="R91" i="29"/>
  <c r="R89" i="29"/>
  <c r="R87" i="29"/>
  <c r="R85" i="29"/>
  <c r="R46" i="29"/>
  <c r="R38" i="29"/>
  <c r="R35" i="29"/>
  <c r="R34" i="29" s="1"/>
  <c r="R31" i="29"/>
  <c r="R28" i="29"/>
  <c r="R27" i="29" s="1"/>
  <c r="R25" i="29"/>
  <c r="R24" i="29" s="1"/>
  <c r="R22" i="29"/>
  <c r="R20" i="29"/>
  <c r="R17" i="29"/>
  <c r="R12" i="29"/>
  <c r="R93" i="28"/>
  <c r="R91" i="28"/>
  <c r="R89" i="28"/>
  <c r="R87" i="28"/>
  <c r="R85" i="28"/>
  <c r="R46" i="28"/>
  <c r="R38" i="28"/>
  <c r="R35" i="28"/>
  <c r="R34" i="28" s="1"/>
  <c r="R31" i="28"/>
  <c r="R28" i="28"/>
  <c r="R25" i="28"/>
  <c r="R24" i="28" s="1"/>
  <c r="R22" i="28"/>
  <c r="R20" i="28"/>
  <c r="R17" i="28"/>
  <c r="R12" i="28"/>
  <c r="R93" i="27"/>
  <c r="R91" i="27"/>
  <c r="R89" i="27"/>
  <c r="R87" i="27"/>
  <c r="R85" i="27"/>
  <c r="R49" i="27"/>
  <c r="AD49" i="27" s="1"/>
  <c r="R38" i="27"/>
  <c r="R35" i="27"/>
  <c r="R34" i="27" s="1"/>
  <c r="R31" i="27"/>
  <c r="R28" i="27"/>
  <c r="R25" i="27"/>
  <c r="R24" i="27" s="1"/>
  <c r="R22" i="27"/>
  <c r="R20" i="27"/>
  <c r="R17" i="27"/>
  <c r="R12" i="27"/>
  <c r="R93" i="26"/>
  <c r="R91" i="26"/>
  <c r="R89" i="26"/>
  <c r="R87" i="26"/>
  <c r="R85" i="26"/>
  <c r="R46" i="26"/>
  <c r="R38" i="26"/>
  <c r="R35" i="26"/>
  <c r="R34" i="26" s="1"/>
  <c r="R31" i="26"/>
  <c r="R28" i="26"/>
  <c r="R25" i="26"/>
  <c r="R24" i="26" s="1"/>
  <c r="R22" i="26"/>
  <c r="R20" i="26"/>
  <c r="R17" i="26"/>
  <c r="R12" i="26"/>
  <c r="R93" i="25"/>
  <c r="R91" i="25"/>
  <c r="R89" i="25"/>
  <c r="R87" i="25"/>
  <c r="R85" i="25"/>
  <c r="R51" i="25"/>
  <c r="R50" i="25" s="1"/>
  <c r="R46" i="25"/>
  <c r="R38" i="25"/>
  <c r="R37" i="25" s="1"/>
  <c r="R35" i="25"/>
  <c r="R34" i="25" s="1"/>
  <c r="R31" i="25"/>
  <c r="R28" i="25"/>
  <c r="R25" i="25"/>
  <c r="R24" i="25" s="1"/>
  <c r="R22" i="25"/>
  <c r="R20" i="25"/>
  <c r="R17" i="25"/>
  <c r="R12" i="25"/>
  <c r="R37" i="28" l="1"/>
  <c r="R11" i="26"/>
  <c r="R27" i="28"/>
  <c r="R27" i="30"/>
  <c r="R37" i="26"/>
  <c r="R49" i="24"/>
  <c r="AD49" i="24" s="1"/>
  <c r="X33" i="24"/>
  <c r="V51" i="24"/>
  <c r="V50" i="24" s="1"/>
  <c r="V33" i="24" s="1"/>
  <c r="V95" i="24" s="1"/>
  <c r="R27" i="25"/>
  <c r="R84" i="25"/>
  <c r="R11" i="25"/>
  <c r="R84" i="26"/>
  <c r="R27" i="26"/>
  <c r="R84" i="27"/>
  <c r="R27" i="27"/>
  <c r="R11" i="27"/>
  <c r="R46" i="27"/>
  <c r="R37" i="27" s="1"/>
  <c r="R11" i="28"/>
  <c r="R10" i="28" s="1"/>
  <c r="R62" i="28" s="1"/>
  <c r="R51" i="28" s="1"/>
  <c r="R50" i="28" s="1"/>
  <c r="R33" i="28" s="1"/>
  <c r="R95" i="28" s="1"/>
  <c r="R84" i="28"/>
  <c r="R11" i="29"/>
  <c r="R37" i="29"/>
  <c r="R84" i="29"/>
  <c r="R37" i="30"/>
  <c r="R84" i="30"/>
  <c r="R11" i="30"/>
  <c r="T62" i="30"/>
  <c r="T62" i="28"/>
  <c r="T62" i="27"/>
  <c r="T62" i="26"/>
  <c r="T89" i="24"/>
  <c r="T37" i="24"/>
  <c r="T11" i="24"/>
  <c r="T95" i="25"/>
  <c r="R33" i="25"/>
  <c r="R10" i="29"/>
  <c r="R10" i="30" l="1"/>
  <c r="R62" i="30" s="1"/>
  <c r="R51" i="30" s="1"/>
  <c r="R50" i="30" s="1"/>
  <c r="R33" i="30" s="1"/>
  <c r="R95" i="30" s="1"/>
  <c r="R10" i="26"/>
  <c r="T62" i="24"/>
  <c r="R10" i="27"/>
  <c r="R10" i="25"/>
  <c r="R95" i="25" s="1"/>
  <c r="X95" i="24"/>
  <c r="T51" i="30"/>
  <c r="T51" i="29"/>
  <c r="T51" i="28"/>
  <c r="T51" i="27"/>
  <c r="T84" i="24"/>
  <c r="T51" i="26"/>
  <c r="T10" i="24"/>
  <c r="R62" i="29"/>
  <c r="R51" i="29" s="1"/>
  <c r="R50" i="29" s="1"/>
  <c r="R33" i="29" s="1"/>
  <c r="R95" i="29" s="1"/>
  <c r="R62" i="27"/>
  <c r="R51" i="27" s="1"/>
  <c r="R50" i="27" s="1"/>
  <c r="R33" i="27" s="1"/>
  <c r="R95" i="27" s="1"/>
  <c r="R62" i="26"/>
  <c r="R51" i="26" l="1"/>
  <c r="R50" i="26" s="1"/>
  <c r="R33" i="26" s="1"/>
  <c r="R95" i="26" s="1"/>
  <c r="R62" i="24"/>
  <c r="T50" i="30"/>
  <c r="T50" i="29"/>
  <c r="T50" i="28"/>
  <c r="T50" i="27"/>
  <c r="T51" i="24"/>
  <c r="T50" i="26"/>
  <c r="R94" i="24"/>
  <c r="AD94" i="24" s="1"/>
  <c r="R92" i="24"/>
  <c r="AD92" i="24" s="1"/>
  <c r="R88" i="24"/>
  <c r="AD88" i="24" s="1"/>
  <c r="R86" i="24"/>
  <c r="AD86" i="24" s="1"/>
  <c r="R36" i="24"/>
  <c r="R35" i="24" s="1"/>
  <c r="R34" i="24" s="1"/>
  <c r="R32" i="24"/>
  <c r="R31" i="24" s="1"/>
  <c r="R30" i="24"/>
  <c r="R29" i="24"/>
  <c r="R26" i="24"/>
  <c r="R25" i="24" s="1"/>
  <c r="R24" i="24" s="1"/>
  <c r="R23" i="24"/>
  <c r="R22" i="24" s="1"/>
  <c r="R21" i="24"/>
  <c r="R20" i="24" s="1"/>
  <c r="R19" i="24"/>
  <c r="R18" i="24"/>
  <c r="R16" i="24"/>
  <c r="R15" i="24"/>
  <c r="R14" i="24"/>
  <c r="R13" i="24"/>
  <c r="R93" i="24" l="1"/>
  <c r="R91" i="24"/>
  <c r="R85" i="24"/>
  <c r="R87" i="24"/>
  <c r="T33" i="30"/>
  <c r="T33" i="29"/>
  <c r="T33" i="28"/>
  <c r="T33" i="27"/>
  <c r="T50" i="24"/>
  <c r="T33" i="26"/>
  <c r="R90" i="24"/>
  <c r="AD90" i="24" s="1"/>
  <c r="R28" i="24"/>
  <c r="R27" i="24" s="1"/>
  <c r="R12" i="24"/>
  <c r="R46" i="24"/>
  <c r="R17" i="24"/>
  <c r="R38" i="24"/>
  <c r="P94" i="30"/>
  <c r="P93" i="30" s="1"/>
  <c r="O94" i="30"/>
  <c r="O93" i="30" s="1"/>
  <c r="P92" i="30"/>
  <c r="P91" i="30" s="1"/>
  <c r="O92" i="30"/>
  <c r="O91" i="30" s="1"/>
  <c r="P90" i="30"/>
  <c r="P89" i="30" s="1"/>
  <c r="O90" i="30"/>
  <c r="O89" i="30" s="1"/>
  <c r="P88" i="30"/>
  <c r="P87" i="30" s="1"/>
  <c r="O88" i="30"/>
  <c r="O87" i="30" s="1"/>
  <c r="P86" i="30"/>
  <c r="P85" i="30" s="1"/>
  <c r="O86" i="30"/>
  <c r="O85" i="30" s="1"/>
  <c r="P83" i="30"/>
  <c r="O83" i="30"/>
  <c r="P82" i="30"/>
  <c r="O82" i="30"/>
  <c r="P81" i="30"/>
  <c r="O81" i="30"/>
  <c r="P80" i="30"/>
  <c r="O80" i="30"/>
  <c r="P79" i="30"/>
  <c r="O79" i="30"/>
  <c r="P78" i="30"/>
  <c r="O78" i="30"/>
  <c r="P77" i="30"/>
  <c r="O77" i="30"/>
  <c r="P76" i="30"/>
  <c r="O76" i="30"/>
  <c r="P75" i="30"/>
  <c r="O75" i="30"/>
  <c r="P74" i="30"/>
  <c r="O74" i="30"/>
  <c r="P73" i="30"/>
  <c r="O73" i="30"/>
  <c r="P72" i="30"/>
  <c r="O72" i="30"/>
  <c r="P71" i="30"/>
  <c r="O71" i="30"/>
  <c r="P70" i="30"/>
  <c r="O70" i="30"/>
  <c r="P69" i="30"/>
  <c r="O69" i="30"/>
  <c r="P68" i="30"/>
  <c r="O68" i="30"/>
  <c r="P67" i="30"/>
  <c r="O67" i="30"/>
  <c r="P66" i="30"/>
  <c r="O66" i="30"/>
  <c r="P65" i="30"/>
  <c r="O65" i="30"/>
  <c r="P64" i="30"/>
  <c r="O64" i="30"/>
  <c r="P63" i="30"/>
  <c r="O63" i="30"/>
  <c r="O62" i="30"/>
  <c r="P61" i="30"/>
  <c r="O61" i="30"/>
  <c r="P60" i="30"/>
  <c r="O60" i="30"/>
  <c r="P59" i="30"/>
  <c r="O59" i="30"/>
  <c r="P58" i="30"/>
  <c r="O58" i="30"/>
  <c r="P57" i="30"/>
  <c r="O57" i="30"/>
  <c r="P56" i="30"/>
  <c r="O56" i="30"/>
  <c r="P55" i="30"/>
  <c r="O55" i="30"/>
  <c r="P54" i="30"/>
  <c r="O54" i="30"/>
  <c r="P53" i="30"/>
  <c r="O53" i="30"/>
  <c r="P52" i="30"/>
  <c r="O52" i="30"/>
  <c r="P49" i="30"/>
  <c r="O49" i="30"/>
  <c r="P48" i="30"/>
  <c r="O48" i="30"/>
  <c r="P47" i="30"/>
  <c r="O47" i="30"/>
  <c r="P45" i="30"/>
  <c r="O45" i="30"/>
  <c r="P44" i="30"/>
  <c r="O44" i="30"/>
  <c r="P43" i="30"/>
  <c r="O43" i="30"/>
  <c r="P42" i="30"/>
  <c r="O42" i="30"/>
  <c r="P41" i="30"/>
  <c r="O41" i="30"/>
  <c r="P40" i="30"/>
  <c r="O40" i="30"/>
  <c r="P39" i="30"/>
  <c r="P38" i="30" s="1"/>
  <c r="O39" i="30"/>
  <c r="O38" i="30" s="1"/>
  <c r="P36" i="30"/>
  <c r="P35" i="30" s="1"/>
  <c r="P34" i="30" s="1"/>
  <c r="O36" i="30"/>
  <c r="O35" i="30" s="1"/>
  <c r="O34" i="30" s="1"/>
  <c r="P32" i="30"/>
  <c r="P31" i="30" s="1"/>
  <c r="O32" i="30"/>
  <c r="O31" i="30" s="1"/>
  <c r="P30" i="30"/>
  <c r="O30" i="30"/>
  <c r="P29" i="30"/>
  <c r="P28" i="30" s="1"/>
  <c r="P27" i="30" s="1"/>
  <c r="O29" i="30"/>
  <c r="P26" i="30"/>
  <c r="P25" i="30" s="1"/>
  <c r="P24" i="30" s="1"/>
  <c r="O26" i="30"/>
  <c r="O25" i="30" s="1"/>
  <c r="O24" i="30" s="1"/>
  <c r="P23" i="30"/>
  <c r="P22" i="30" s="1"/>
  <c r="O23" i="30"/>
  <c r="O22" i="30" s="1"/>
  <c r="P21" i="30"/>
  <c r="P20" i="30" s="1"/>
  <c r="O21" i="30"/>
  <c r="O20" i="30" s="1"/>
  <c r="P19" i="30"/>
  <c r="O19" i="30"/>
  <c r="P18" i="30"/>
  <c r="O18" i="30"/>
  <c r="P16" i="30"/>
  <c r="O16" i="30"/>
  <c r="P15" i="30"/>
  <c r="O15" i="30"/>
  <c r="P14" i="30"/>
  <c r="O14" i="30"/>
  <c r="P13" i="30"/>
  <c r="O13" i="30"/>
  <c r="P94" i="29"/>
  <c r="O94" i="29"/>
  <c r="O93" i="29" s="1"/>
  <c r="P93" i="29"/>
  <c r="P92" i="29"/>
  <c r="P91" i="29" s="1"/>
  <c r="O92" i="29"/>
  <c r="O91" i="29" s="1"/>
  <c r="P90" i="29"/>
  <c r="P89" i="29" s="1"/>
  <c r="O90" i="29"/>
  <c r="O89" i="29" s="1"/>
  <c r="P88" i="29"/>
  <c r="P87" i="29" s="1"/>
  <c r="O88" i="29"/>
  <c r="O87" i="29" s="1"/>
  <c r="P86" i="29"/>
  <c r="P85" i="29" s="1"/>
  <c r="O86" i="29"/>
  <c r="O85" i="29" s="1"/>
  <c r="P83" i="29"/>
  <c r="O83" i="29"/>
  <c r="P82" i="29"/>
  <c r="O82" i="29"/>
  <c r="P81" i="29"/>
  <c r="O81" i="29"/>
  <c r="P80" i="29"/>
  <c r="O80" i="29"/>
  <c r="P79" i="29"/>
  <c r="O79" i="29"/>
  <c r="P78" i="29"/>
  <c r="O78" i="29"/>
  <c r="P77" i="29"/>
  <c r="O77" i="29"/>
  <c r="P76" i="29"/>
  <c r="O76" i="29"/>
  <c r="P75" i="29"/>
  <c r="O75" i="29"/>
  <c r="P74" i="29"/>
  <c r="O74" i="29"/>
  <c r="P73" i="29"/>
  <c r="O73" i="29"/>
  <c r="P72" i="29"/>
  <c r="O72" i="29"/>
  <c r="P71" i="29"/>
  <c r="O71" i="29"/>
  <c r="P70" i="29"/>
  <c r="O70" i="29"/>
  <c r="P69" i="29"/>
  <c r="O69" i="29"/>
  <c r="P68" i="29"/>
  <c r="O68" i="29"/>
  <c r="P67" i="29"/>
  <c r="O67" i="29"/>
  <c r="P66" i="29"/>
  <c r="P65" i="29"/>
  <c r="O65" i="29"/>
  <c r="P64" i="29"/>
  <c r="O64" i="29"/>
  <c r="P63" i="29"/>
  <c r="O63" i="29"/>
  <c r="O62" i="29"/>
  <c r="P61" i="29"/>
  <c r="O61" i="29"/>
  <c r="P60" i="29"/>
  <c r="O60" i="29"/>
  <c r="P59" i="29"/>
  <c r="O59" i="29"/>
  <c r="P58" i="29"/>
  <c r="O58" i="29"/>
  <c r="P57" i="29"/>
  <c r="O57" i="29"/>
  <c r="P56" i="29"/>
  <c r="O56" i="29"/>
  <c r="P55" i="29"/>
  <c r="O55" i="29"/>
  <c r="P54" i="29"/>
  <c r="O54" i="29"/>
  <c r="P53" i="29"/>
  <c r="O53" i="29"/>
  <c r="P52" i="29"/>
  <c r="O52" i="29"/>
  <c r="P49" i="29"/>
  <c r="O49" i="29"/>
  <c r="P48" i="29"/>
  <c r="O48" i="29"/>
  <c r="P47" i="29"/>
  <c r="O47" i="29"/>
  <c r="P45" i="29"/>
  <c r="O45" i="29"/>
  <c r="P44" i="29"/>
  <c r="O44" i="29"/>
  <c r="P43" i="29"/>
  <c r="O43" i="29"/>
  <c r="P42" i="29"/>
  <c r="O42" i="29"/>
  <c r="P41" i="29"/>
  <c r="O41" i="29"/>
  <c r="P40" i="29"/>
  <c r="O40" i="29"/>
  <c r="P39" i="29"/>
  <c r="O39" i="29"/>
  <c r="O38" i="29" s="1"/>
  <c r="P36" i="29"/>
  <c r="P35" i="29" s="1"/>
  <c r="P34" i="29" s="1"/>
  <c r="O36" i="29"/>
  <c r="O35" i="29" s="1"/>
  <c r="O34" i="29" s="1"/>
  <c r="P32" i="29"/>
  <c r="P31" i="29" s="1"/>
  <c r="O32" i="29"/>
  <c r="O31" i="29" s="1"/>
  <c r="P30" i="29"/>
  <c r="O30" i="29"/>
  <c r="P29" i="29"/>
  <c r="O29" i="29"/>
  <c r="P26" i="29"/>
  <c r="P25" i="29" s="1"/>
  <c r="P24" i="29" s="1"/>
  <c r="O26" i="29"/>
  <c r="O25" i="29" s="1"/>
  <c r="O24" i="29" s="1"/>
  <c r="P23" i="29"/>
  <c r="P22" i="29" s="1"/>
  <c r="O23" i="29"/>
  <c r="O22" i="29" s="1"/>
  <c r="P21" i="29"/>
  <c r="P20" i="29" s="1"/>
  <c r="P19" i="29"/>
  <c r="O19" i="29"/>
  <c r="P18" i="29"/>
  <c r="P17" i="29" s="1"/>
  <c r="O18" i="29"/>
  <c r="P16" i="29"/>
  <c r="O16" i="29"/>
  <c r="P15" i="29"/>
  <c r="O15" i="29"/>
  <c r="P14" i="29"/>
  <c r="O14" i="29"/>
  <c r="P13" i="29"/>
  <c r="O13" i="29"/>
  <c r="P94" i="28"/>
  <c r="P93" i="28" s="1"/>
  <c r="O94" i="28"/>
  <c r="O93" i="28" s="1"/>
  <c r="P92" i="28"/>
  <c r="P91" i="28" s="1"/>
  <c r="O92" i="28"/>
  <c r="O91" i="28" s="1"/>
  <c r="P90" i="28"/>
  <c r="P89" i="28" s="1"/>
  <c r="O90" i="28"/>
  <c r="O89" i="28" s="1"/>
  <c r="P88" i="28"/>
  <c r="P87" i="28" s="1"/>
  <c r="O88" i="28"/>
  <c r="O87" i="28" s="1"/>
  <c r="P86" i="28"/>
  <c r="P85" i="28" s="1"/>
  <c r="O86" i="28"/>
  <c r="O85" i="28" s="1"/>
  <c r="P83" i="28"/>
  <c r="O83" i="28"/>
  <c r="P82" i="28"/>
  <c r="O82" i="28"/>
  <c r="P81" i="28"/>
  <c r="O81" i="28"/>
  <c r="P80" i="28"/>
  <c r="O80" i="28"/>
  <c r="P79" i="28"/>
  <c r="O79" i="28"/>
  <c r="P78" i="28"/>
  <c r="O78" i="28"/>
  <c r="P77" i="28"/>
  <c r="O77" i="28"/>
  <c r="P76" i="28"/>
  <c r="O76" i="28"/>
  <c r="P75" i="28"/>
  <c r="O75" i="28"/>
  <c r="P74" i="28"/>
  <c r="O74" i="28"/>
  <c r="P73" i="28"/>
  <c r="O73" i="28"/>
  <c r="P72" i="28"/>
  <c r="O72" i="28"/>
  <c r="P71" i="28"/>
  <c r="O71" i="28"/>
  <c r="P70" i="28"/>
  <c r="O70" i="28"/>
  <c r="P69" i="28"/>
  <c r="O69" i="28"/>
  <c r="P68" i="28"/>
  <c r="O68" i="28"/>
  <c r="P67" i="28"/>
  <c r="O67" i="28"/>
  <c r="P66" i="28"/>
  <c r="O66" i="28"/>
  <c r="P65" i="28"/>
  <c r="O65" i="28"/>
  <c r="P64" i="28"/>
  <c r="O64" i="28"/>
  <c r="P63" i="28"/>
  <c r="O63" i="28"/>
  <c r="O62" i="28"/>
  <c r="P61" i="28"/>
  <c r="O61" i="28"/>
  <c r="P60" i="28"/>
  <c r="O60" i="28"/>
  <c r="P59" i="28"/>
  <c r="O59" i="28"/>
  <c r="P58" i="28"/>
  <c r="O58" i="28"/>
  <c r="P57" i="28"/>
  <c r="O57" i="28"/>
  <c r="P56" i="28"/>
  <c r="O56" i="28"/>
  <c r="P55" i="28"/>
  <c r="O55" i="28"/>
  <c r="P54" i="28"/>
  <c r="O54" i="28"/>
  <c r="P53" i="28"/>
  <c r="O53" i="28"/>
  <c r="P52" i="28"/>
  <c r="O52" i="28"/>
  <c r="P49" i="28"/>
  <c r="O49" i="28"/>
  <c r="P48" i="28"/>
  <c r="O48" i="28"/>
  <c r="P47" i="28"/>
  <c r="O47" i="28"/>
  <c r="P45" i="28"/>
  <c r="O45" i="28"/>
  <c r="P44" i="28"/>
  <c r="O44" i="28"/>
  <c r="P43" i="28"/>
  <c r="O43" i="28"/>
  <c r="P42" i="28"/>
  <c r="O42" i="28"/>
  <c r="P41" i="28"/>
  <c r="O41" i="28"/>
  <c r="P40" i="28"/>
  <c r="O40" i="28"/>
  <c r="P39" i="28"/>
  <c r="O39" i="28"/>
  <c r="P36" i="28"/>
  <c r="P35" i="28" s="1"/>
  <c r="P34" i="28" s="1"/>
  <c r="O36" i="28"/>
  <c r="O35" i="28" s="1"/>
  <c r="O34" i="28" s="1"/>
  <c r="P32" i="28"/>
  <c r="P31" i="28" s="1"/>
  <c r="O32" i="28"/>
  <c r="O31" i="28" s="1"/>
  <c r="P30" i="28"/>
  <c r="O30" i="28"/>
  <c r="P29" i="28"/>
  <c r="O29" i="28"/>
  <c r="P26" i="28"/>
  <c r="P25" i="28" s="1"/>
  <c r="P24" i="28" s="1"/>
  <c r="O26" i="28"/>
  <c r="O25" i="28" s="1"/>
  <c r="O24" i="28" s="1"/>
  <c r="P23" i="28"/>
  <c r="P22" i="28" s="1"/>
  <c r="O23" i="28"/>
  <c r="O22" i="28" s="1"/>
  <c r="P21" i="28"/>
  <c r="P20" i="28" s="1"/>
  <c r="O21" i="28"/>
  <c r="O20" i="28" s="1"/>
  <c r="P19" i="28"/>
  <c r="O19" i="28"/>
  <c r="P18" i="28"/>
  <c r="O18" i="28"/>
  <c r="O17" i="28" s="1"/>
  <c r="P16" i="28"/>
  <c r="O16" i="28"/>
  <c r="P15" i="28"/>
  <c r="O15" i="28"/>
  <c r="P14" i="28"/>
  <c r="O14" i="28"/>
  <c r="P13" i="28"/>
  <c r="O13" i="28"/>
  <c r="P94" i="27"/>
  <c r="P93" i="27" s="1"/>
  <c r="O94" i="27"/>
  <c r="O93" i="27" s="1"/>
  <c r="P92" i="27"/>
  <c r="P91" i="27" s="1"/>
  <c r="O92" i="27"/>
  <c r="O91" i="27" s="1"/>
  <c r="P90" i="27"/>
  <c r="P89" i="27" s="1"/>
  <c r="O90" i="27"/>
  <c r="O89" i="27" s="1"/>
  <c r="P88" i="27"/>
  <c r="P87" i="27" s="1"/>
  <c r="O88" i="27"/>
  <c r="O87" i="27" s="1"/>
  <c r="P86" i="27"/>
  <c r="P85" i="27" s="1"/>
  <c r="O86" i="27"/>
  <c r="O85" i="27" s="1"/>
  <c r="P83" i="27"/>
  <c r="O83" i="27"/>
  <c r="P82" i="27"/>
  <c r="O82" i="27"/>
  <c r="P81" i="27"/>
  <c r="O81" i="27"/>
  <c r="P80" i="27"/>
  <c r="O80" i="27"/>
  <c r="P79" i="27"/>
  <c r="O79" i="27"/>
  <c r="P78" i="27"/>
  <c r="O78" i="27"/>
  <c r="P77" i="27"/>
  <c r="O77" i="27"/>
  <c r="P76" i="27"/>
  <c r="O76" i="27"/>
  <c r="P75" i="27"/>
  <c r="O75" i="27"/>
  <c r="P74" i="27"/>
  <c r="O74" i="27"/>
  <c r="P73" i="27"/>
  <c r="O73" i="27"/>
  <c r="P72" i="27"/>
  <c r="O72" i="27"/>
  <c r="P71" i="27"/>
  <c r="O71" i="27"/>
  <c r="P70" i="27"/>
  <c r="O70" i="27"/>
  <c r="P69" i="27"/>
  <c r="O69" i="27"/>
  <c r="P68" i="27"/>
  <c r="O68" i="27"/>
  <c r="P67" i="27"/>
  <c r="O67" i="27"/>
  <c r="P66" i="27"/>
  <c r="P65" i="27"/>
  <c r="O65" i="27"/>
  <c r="P64" i="27"/>
  <c r="O64" i="27"/>
  <c r="P63" i="27"/>
  <c r="O63" i="27"/>
  <c r="O62" i="27"/>
  <c r="P61" i="27"/>
  <c r="O61" i="27"/>
  <c r="P60" i="27"/>
  <c r="O60" i="27"/>
  <c r="P59" i="27"/>
  <c r="O59" i="27"/>
  <c r="P58" i="27"/>
  <c r="O58" i="27"/>
  <c r="P57" i="27"/>
  <c r="O57" i="27"/>
  <c r="P56" i="27"/>
  <c r="O56" i="27"/>
  <c r="P55" i="27"/>
  <c r="O55" i="27"/>
  <c r="P54" i="27"/>
  <c r="O54" i="27"/>
  <c r="P53" i="27"/>
  <c r="O53" i="27"/>
  <c r="P52" i="27"/>
  <c r="O52" i="27"/>
  <c r="P49" i="27"/>
  <c r="O49" i="27"/>
  <c r="P48" i="27"/>
  <c r="O48" i="27"/>
  <c r="P47" i="27"/>
  <c r="O47" i="27"/>
  <c r="P45" i="27"/>
  <c r="O45" i="27"/>
  <c r="P44" i="27"/>
  <c r="O44" i="27"/>
  <c r="P43" i="27"/>
  <c r="O43" i="27"/>
  <c r="P42" i="27"/>
  <c r="O42" i="27"/>
  <c r="P41" i="27"/>
  <c r="O41" i="27"/>
  <c r="P40" i="27"/>
  <c r="O40" i="27"/>
  <c r="P39" i="27"/>
  <c r="O39" i="27"/>
  <c r="P36" i="27"/>
  <c r="P35" i="27" s="1"/>
  <c r="P34" i="27" s="1"/>
  <c r="O36" i="27"/>
  <c r="O35" i="27" s="1"/>
  <c r="O34" i="27" s="1"/>
  <c r="P32" i="27"/>
  <c r="P31" i="27" s="1"/>
  <c r="O32" i="27"/>
  <c r="O31" i="27" s="1"/>
  <c r="P30" i="27"/>
  <c r="O30" i="27"/>
  <c r="P29" i="27"/>
  <c r="O29" i="27"/>
  <c r="P26" i="27"/>
  <c r="P25" i="27" s="1"/>
  <c r="P24" i="27" s="1"/>
  <c r="O26" i="27"/>
  <c r="O25" i="27" s="1"/>
  <c r="O24" i="27" s="1"/>
  <c r="P23" i="27"/>
  <c r="P22" i="27" s="1"/>
  <c r="O23" i="27"/>
  <c r="O22" i="27" s="1"/>
  <c r="P21" i="27"/>
  <c r="P20" i="27" s="1"/>
  <c r="O21" i="27"/>
  <c r="O20" i="27" s="1"/>
  <c r="P19" i="27"/>
  <c r="O19" i="27"/>
  <c r="P18" i="27"/>
  <c r="P17" i="27" s="1"/>
  <c r="O18" i="27"/>
  <c r="P16" i="27"/>
  <c r="O16" i="27"/>
  <c r="P15" i="27"/>
  <c r="O15" i="27"/>
  <c r="P14" i="27"/>
  <c r="O14" i="27"/>
  <c r="P13" i="27"/>
  <c r="O13" i="27"/>
  <c r="P94" i="26"/>
  <c r="P93" i="26" s="1"/>
  <c r="O94" i="26"/>
  <c r="O93" i="26" s="1"/>
  <c r="P92" i="26"/>
  <c r="P91" i="26" s="1"/>
  <c r="O92" i="26"/>
  <c r="O91" i="26" s="1"/>
  <c r="P90" i="26"/>
  <c r="P89" i="26" s="1"/>
  <c r="O90" i="26"/>
  <c r="O89" i="26" s="1"/>
  <c r="P88" i="26"/>
  <c r="P87" i="26" s="1"/>
  <c r="O88" i="26"/>
  <c r="O87" i="26" s="1"/>
  <c r="P86" i="26"/>
  <c r="P85" i="26" s="1"/>
  <c r="O86" i="26"/>
  <c r="O85" i="26" s="1"/>
  <c r="P83" i="26"/>
  <c r="O83" i="26"/>
  <c r="P82" i="26"/>
  <c r="O82" i="26"/>
  <c r="P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P65" i="26"/>
  <c r="O65" i="26"/>
  <c r="P64" i="26"/>
  <c r="O64" i="26"/>
  <c r="P63" i="26"/>
  <c r="O63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49" i="26"/>
  <c r="O49" i="26"/>
  <c r="P48" i="26"/>
  <c r="O48" i="26"/>
  <c r="P47" i="26"/>
  <c r="O47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6" i="26"/>
  <c r="P35" i="26" s="1"/>
  <c r="P34" i="26" s="1"/>
  <c r="O36" i="26"/>
  <c r="O35" i="26" s="1"/>
  <c r="O34" i="26" s="1"/>
  <c r="P32" i="26"/>
  <c r="P31" i="26" s="1"/>
  <c r="O32" i="26"/>
  <c r="O31" i="26" s="1"/>
  <c r="P30" i="26"/>
  <c r="O30" i="26"/>
  <c r="P29" i="26"/>
  <c r="O29" i="26"/>
  <c r="O28" i="26" s="1"/>
  <c r="P26" i="26"/>
  <c r="P25" i="26" s="1"/>
  <c r="P24" i="26" s="1"/>
  <c r="O26" i="26"/>
  <c r="O25" i="26" s="1"/>
  <c r="O24" i="26" s="1"/>
  <c r="P23" i="26"/>
  <c r="P22" i="26" s="1"/>
  <c r="O23" i="26"/>
  <c r="O22" i="26"/>
  <c r="P21" i="26"/>
  <c r="P20" i="26" s="1"/>
  <c r="O21" i="26"/>
  <c r="O20" i="26" s="1"/>
  <c r="P19" i="26"/>
  <c r="O19" i="26"/>
  <c r="P18" i="26"/>
  <c r="O18" i="26"/>
  <c r="P16" i="26"/>
  <c r="O16" i="26"/>
  <c r="P15" i="26"/>
  <c r="O15" i="26"/>
  <c r="P14" i="26"/>
  <c r="O14" i="26"/>
  <c r="P13" i="26"/>
  <c r="O13" i="26"/>
  <c r="P94" i="25"/>
  <c r="P93" i="25" s="1"/>
  <c r="O94" i="25"/>
  <c r="O93" i="25" s="1"/>
  <c r="P92" i="25"/>
  <c r="P91" i="25" s="1"/>
  <c r="O92" i="25"/>
  <c r="O91" i="25" s="1"/>
  <c r="P90" i="25"/>
  <c r="P89" i="25" s="1"/>
  <c r="O90" i="25"/>
  <c r="O89" i="25" s="1"/>
  <c r="P88" i="25"/>
  <c r="P87" i="25" s="1"/>
  <c r="O88" i="25"/>
  <c r="O87" i="25" s="1"/>
  <c r="P86" i="25"/>
  <c r="P85" i="25" s="1"/>
  <c r="O86" i="25"/>
  <c r="O85" i="25" s="1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49" i="25"/>
  <c r="O49" i="25"/>
  <c r="P48" i="25"/>
  <c r="O48" i="25"/>
  <c r="P47" i="25"/>
  <c r="O47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O38" i="25" s="1"/>
  <c r="P36" i="25"/>
  <c r="P35" i="25" s="1"/>
  <c r="P34" i="25" s="1"/>
  <c r="O36" i="25"/>
  <c r="O35" i="25" s="1"/>
  <c r="O34" i="25" s="1"/>
  <c r="P32" i="25"/>
  <c r="P31" i="25" s="1"/>
  <c r="O32" i="25"/>
  <c r="O31" i="25" s="1"/>
  <c r="P30" i="25"/>
  <c r="O30" i="25"/>
  <c r="P29" i="25"/>
  <c r="O29" i="25"/>
  <c r="P26" i="25"/>
  <c r="P25" i="25" s="1"/>
  <c r="P24" i="25" s="1"/>
  <c r="O26" i="25"/>
  <c r="O25" i="25" s="1"/>
  <c r="O24" i="25" s="1"/>
  <c r="P23" i="25"/>
  <c r="P22" i="25" s="1"/>
  <c r="O23" i="25"/>
  <c r="O22" i="25" s="1"/>
  <c r="P21" i="25"/>
  <c r="P20" i="25" s="1"/>
  <c r="O21" i="25"/>
  <c r="O20" i="25" s="1"/>
  <c r="P19" i="25"/>
  <c r="O19" i="25"/>
  <c r="P18" i="25"/>
  <c r="O18" i="25"/>
  <c r="P16" i="25"/>
  <c r="O16" i="25"/>
  <c r="P15" i="25"/>
  <c r="O15" i="25"/>
  <c r="P14" i="25"/>
  <c r="O14" i="25"/>
  <c r="P13" i="25"/>
  <c r="O13" i="25"/>
  <c r="N93" i="30"/>
  <c r="N91" i="30"/>
  <c r="N89" i="30"/>
  <c r="N87" i="30"/>
  <c r="N85" i="30"/>
  <c r="N46" i="30"/>
  <c r="N38" i="30"/>
  <c r="N35" i="30"/>
  <c r="N34" i="30" s="1"/>
  <c r="N31" i="30"/>
  <c r="N28" i="30"/>
  <c r="N25" i="30"/>
  <c r="N24" i="30" s="1"/>
  <c r="N22" i="30"/>
  <c r="N20" i="30"/>
  <c r="N17" i="30"/>
  <c r="N12" i="30"/>
  <c r="N93" i="29"/>
  <c r="N91" i="29"/>
  <c r="N89" i="29"/>
  <c r="N87" i="29"/>
  <c r="N85" i="29"/>
  <c r="N46" i="29"/>
  <c r="N38" i="29"/>
  <c r="N35" i="29"/>
  <c r="N34" i="29" s="1"/>
  <c r="N31" i="29"/>
  <c r="N28" i="29"/>
  <c r="N25" i="29"/>
  <c r="N24" i="29" s="1"/>
  <c r="N22" i="29"/>
  <c r="N20" i="29"/>
  <c r="N17" i="29"/>
  <c r="N12" i="29"/>
  <c r="N93" i="28"/>
  <c r="N91" i="28"/>
  <c r="N89" i="28"/>
  <c r="N87" i="28"/>
  <c r="N85" i="28"/>
  <c r="N46" i="28"/>
  <c r="N38" i="28"/>
  <c r="N35" i="28"/>
  <c r="N34" i="28" s="1"/>
  <c r="N31" i="28"/>
  <c r="N28" i="28"/>
  <c r="N27" i="28" s="1"/>
  <c r="N25" i="28"/>
  <c r="N24" i="28" s="1"/>
  <c r="N22" i="28"/>
  <c r="N20" i="28"/>
  <c r="N17" i="28"/>
  <c r="N12" i="28"/>
  <c r="N93" i="27"/>
  <c r="N91" i="27"/>
  <c r="N89" i="27"/>
  <c r="N87" i="27"/>
  <c r="N85" i="27"/>
  <c r="N46" i="27"/>
  <c r="N38" i="27"/>
  <c r="N37" i="27" s="1"/>
  <c r="N35" i="27"/>
  <c r="N34" i="27" s="1"/>
  <c r="N31" i="27"/>
  <c r="N28" i="27"/>
  <c r="N27" i="27" s="1"/>
  <c r="N25" i="27"/>
  <c r="N24" i="27" s="1"/>
  <c r="N22" i="27"/>
  <c r="N20" i="27"/>
  <c r="N17" i="27"/>
  <c r="N12" i="27"/>
  <c r="N93" i="26"/>
  <c r="N91" i="26"/>
  <c r="N89" i="26"/>
  <c r="N87" i="26"/>
  <c r="N87" i="24" s="1"/>
  <c r="N85" i="26"/>
  <c r="N85" i="24" s="1"/>
  <c r="N46" i="26"/>
  <c r="N38" i="26"/>
  <c r="N37" i="26" s="1"/>
  <c r="N35" i="26"/>
  <c r="N34" i="26" s="1"/>
  <c r="N31" i="26"/>
  <c r="N28" i="26"/>
  <c r="N25" i="26"/>
  <c r="N24" i="26" s="1"/>
  <c r="N22" i="26"/>
  <c r="N20" i="26"/>
  <c r="N17" i="26"/>
  <c r="N12" i="26"/>
  <c r="N93" i="25"/>
  <c r="N91" i="25"/>
  <c r="N89" i="25"/>
  <c r="N87" i="25"/>
  <c r="N85" i="25"/>
  <c r="N51" i="25"/>
  <c r="N50" i="25" s="1"/>
  <c r="N46" i="25"/>
  <c r="N38" i="25"/>
  <c r="N35" i="25"/>
  <c r="N34" i="25" s="1"/>
  <c r="N31" i="25"/>
  <c r="N28" i="25"/>
  <c r="N25" i="25"/>
  <c r="N24" i="25" s="1"/>
  <c r="N22" i="25"/>
  <c r="N20" i="25"/>
  <c r="N17" i="25"/>
  <c r="N12" i="25"/>
  <c r="AI21" i="24"/>
  <c r="N36" i="24"/>
  <c r="N35" i="24" s="1"/>
  <c r="N34" i="24" s="1"/>
  <c r="N32" i="24"/>
  <c r="N31" i="24" s="1"/>
  <c r="N30" i="24"/>
  <c r="N29" i="24"/>
  <c r="N26" i="24"/>
  <c r="N25" i="24" s="1"/>
  <c r="N24" i="24" s="1"/>
  <c r="N23" i="24"/>
  <c r="N22" i="24" s="1"/>
  <c r="N21" i="24"/>
  <c r="N20" i="24" s="1"/>
  <c r="N19" i="24"/>
  <c r="N18" i="24"/>
  <c r="N16" i="24"/>
  <c r="N15" i="24"/>
  <c r="N14" i="24"/>
  <c r="N13" i="24"/>
  <c r="O46" i="29" l="1"/>
  <c r="O37" i="29" s="1"/>
  <c r="O84" i="28"/>
  <c r="N37" i="28"/>
  <c r="N84" i="27"/>
  <c r="N84" i="28"/>
  <c r="N27" i="30"/>
  <c r="O12" i="25"/>
  <c r="O84" i="25"/>
  <c r="P84" i="28"/>
  <c r="N11" i="26"/>
  <c r="R89" i="24"/>
  <c r="R84" i="24" s="1"/>
  <c r="O17" i="27"/>
  <c r="O46" i="25"/>
  <c r="O46" i="30"/>
  <c r="O37" i="30" s="1"/>
  <c r="P17" i="28"/>
  <c r="O51" i="25"/>
  <c r="O50" i="25" s="1"/>
  <c r="N11" i="25"/>
  <c r="N27" i="25"/>
  <c r="N10" i="25" s="1"/>
  <c r="O84" i="26"/>
  <c r="P17" i="26"/>
  <c r="O46" i="26"/>
  <c r="N11" i="27"/>
  <c r="N10" i="27" s="1"/>
  <c r="N62" i="27" s="1"/>
  <c r="N51" i="27" s="1"/>
  <c r="N50" i="27" s="1"/>
  <c r="N33" i="27" s="1"/>
  <c r="N95" i="27" s="1"/>
  <c r="O12" i="27"/>
  <c r="N11" i="28"/>
  <c r="N10" i="28" s="1"/>
  <c r="N62" i="28" s="1"/>
  <c r="N51" i="28" s="1"/>
  <c r="N50" i="28" s="1"/>
  <c r="O12" i="28"/>
  <c r="O11" i="28" s="1"/>
  <c r="O28" i="28"/>
  <c r="O27" i="28" s="1"/>
  <c r="O46" i="28"/>
  <c r="O51" i="28"/>
  <c r="O50" i="28" s="1"/>
  <c r="N84" i="29"/>
  <c r="O12" i="29"/>
  <c r="O28" i="29"/>
  <c r="P84" i="30"/>
  <c r="N37" i="30"/>
  <c r="N84" i="30"/>
  <c r="O12" i="30"/>
  <c r="N93" i="24"/>
  <c r="T95" i="30"/>
  <c r="T95" i="29"/>
  <c r="T95" i="28"/>
  <c r="T95" i="27"/>
  <c r="T95" i="26"/>
  <c r="T33" i="24"/>
  <c r="P12" i="30"/>
  <c r="O28" i="30"/>
  <c r="O27" i="30" s="1"/>
  <c r="O17" i="30"/>
  <c r="P46" i="30"/>
  <c r="P37" i="30" s="1"/>
  <c r="P12" i="28"/>
  <c r="P11" i="28" s="1"/>
  <c r="P12" i="27"/>
  <c r="P11" i="27" s="1"/>
  <c r="O28" i="27"/>
  <c r="O27" i="27" s="1"/>
  <c r="O46" i="27"/>
  <c r="P17" i="25"/>
  <c r="O28" i="25"/>
  <c r="O27" i="25" s="1"/>
  <c r="R11" i="24"/>
  <c r="R10" i="24" s="1"/>
  <c r="R37" i="24"/>
  <c r="O51" i="30"/>
  <c r="O50" i="30" s="1"/>
  <c r="P17" i="30"/>
  <c r="P84" i="29"/>
  <c r="N27" i="29"/>
  <c r="O84" i="29"/>
  <c r="P12" i="29"/>
  <c r="P11" i="29" s="1"/>
  <c r="O17" i="29"/>
  <c r="P28" i="29"/>
  <c r="P27" i="29" s="1"/>
  <c r="O38" i="28"/>
  <c r="P28" i="28"/>
  <c r="P27" i="28" s="1"/>
  <c r="P46" i="28"/>
  <c r="O38" i="27"/>
  <c r="O37" i="27" s="1"/>
  <c r="P28" i="27"/>
  <c r="P27" i="27" s="1"/>
  <c r="P46" i="27"/>
  <c r="P84" i="26"/>
  <c r="N84" i="26"/>
  <c r="O12" i="26"/>
  <c r="P28" i="26"/>
  <c r="P27" i="26" s="1"/>
  <c r="P46" i="26"/>
  <c r="N27" i="26"/>
  <c r="N10" i="26" s="1"/>
  <c r="N62" i="26" s="1"/>
  <c r="P12" i="26"/>
  <c r="P11" i="26" s="1"/>
  <c r="O17" i="26"/>
  <c r="O38" i="26"/>
  <c r="P28" i="25"/>
  <c r="P27" i="25" s="1"/>
  <c r="P12" i="25"/>
  <c r="P11" i="25" s="1"/>
  <c r="O17" i="25"/>
  <c r="P46" i="25"/>
  <c r="N84" i="25"/>
  <c r="N37" i="29"/>
  <c r="P46" i="29"/>
  <c r="N37" i="25"/>
  <c r="P38" i="29"/>
  <c r="P37" i="29" s="1"/>
  <c r="P38" i="28"/>
  <c r="P38" i="27"/>
  <c r="P38" i="26"/>
  <c r="P37" i="26" s="1"/>
  <c r="P38" i="25"/>
  <c r="N11" i="29"/>
  <c r="N11" i="30"/>
  <c r="N10" i="30" s="1"/>
  <c r="O84" i="30"/>
  <c r="O27" i="29"/>
  <c r="O84" i="27"/>
  <c r="P84" i="27"/>
  <c r="O27" i="26"/>
  <c r="P84" i="25"/>
  <c r="O37" i="25"/>
  <c r="N28" i="24"/>
  <c r="N27" i="24" s="1"/>
  <c r="N91" i="24"/>
  <c r="N89" i="24"/>
  <c r="N17" i="24"/>
  <c r="N12" i="24"/>
  <c r="N38" i="24"/>
  <c r="N46" i="24"/>
  <c r="N33" i="28" l="1"/>
  <c r="N95" i="28" s="1"/>
  <c r="N33" i="25"/>
  <c r="O11" i="25"/>
  <c r="O10" i="25" s="1"/>
  <c r="P10" i="29"/>
  <c r="P10" i="28"/>
  <c r="O11" i="27"/>
  <c r="O10" i="27" s="1"/>
  <c r="P11" i="30"/>
  <c r="P10" i="30" s="1"/>
  <c r="O10" i="28"/>
  <c r="O33" i="25"/>
  <c r="P10" i="27"/>
  <c r="P10" i="25"/>
  <c r="O11" i="26"/>
  <c r="P10" i="26"/>
  <c r="O37" i="26"/>
  <c r="O37" i="28"/>
  <c r="O33" i="28" s="1"/>
  <c r="O11" i="30"/>
  <c r="O10" i="30" s="1"/>
  <c r="T95" i="24"/>
  <c r="P37" i="27"/>
  <c r="R51" i="24"/>
  <c r="R50" i="24" s="1"/>
  <c r="R33" i="24" s="1"/>
  <c r="R95" i="24" s="1"/>
  <c r="O33" i="30"/>
  <c r="N10" i="29"/>
  <c r="N62" i="29" s="1"/>
  <c r="N62" i="24" s="1"/>
  <c r="P37" i="28"/>
  <c r="P37" i="25"/>
  <c r="N51" i="26"/>
  <c r="N50" i="26" s="1"/>
  <c r="N33" i="26" s="1"/>
  <c r="N95" i="26" s="1"/>
  <c r="O10" i="26"/>
  <c r="N62" i="30"/>
  <c r="N37" i="24"/>
  <c r="N11" i="24"/>
  <c r="N10" i="24" s="1"/>
  <c r="N84" i="24"/>
  <c r="N95" i="25"/>
  <c r="N51" i="30" l="1"/>
  <c r="N50" i="30" s="1"/>
  <c r="N33" i="30" s="1"/>
  <c r="N95" i="30" s="1"/>
  <c r="N51" i="29"/>
  <c r="N50" i="29" s="1"/>
  <c r="N33" i="29" s="1"/>
  <c r="N95" i="29" s="1"/>
  <c r="L93" i="30"/>
  <c r="L91" i="30"/>
  <c r="L89" i="30"/>
  <c r="L87" i="30"/>
  <c r="L85" i="30"/>
  <c r="L46" i="30"/>
  <c r="L38" i="30"/>
  <c r="L35" i="30"/>
  <c r="L34" i="30" s="1"/>
  <c r="L31" i="30"/>
  <c r="L28" i="30"/>
  <c r="L25" i="30"/>
  <c r="L24" i="30" s="1"/>
  <c r="L22" i="30"/>
  <c r="L20" i="30"/>
  <c r="L17" i="30"/>
  <c r="L12" i="30"/>
  <c r="L93" i="29"/>
  <c r="L91" i="29"/>
  <c r="L89" i="29"/>
  <c r="L87" i="29"/>
  <c r="L85" i="29"/>
  <c r="L46" i="29"/>
  <c r="L38" i="29"/>
  <c r="L35" i="29"/>
  <c r="L34" i="29" s="1"/>
  <c r="L31" i="29"/>
  <c r="L28" i="29"/>
  <c r="L25" i="29"/>
  <c r="L24" i="29" s="1"/>
  <c r="L22" i="29"/>
  <c r="L20" i="29"/>
  <c r="L17" i="29"/>
  <c r="L12" i="29"/>
  <c r="L93" i="28"/>
  <c r="L91" i="28"/>
  <c r="L89" i="28"/>
  <c r="L87" i="28"/>
  <c r="L85" i="28"/>
  <c r="L46" i="28"/>
  <c r="L38" i="28"/>
  <c r="L35" i="28"/>
  <c r="L34" i="28" s="1"/>
  <c r="L31" i="28"/>
  <c r="L28" i="28"/>
  <c r="L25" i="28"/>
  <c r="L24" i="28" s="1"/>
  <c r="L22" i="28"/>
  <c r="L20" i="28"/>
  <c r="L17" i="28"/>
  <c r="L12" i="28"/>
  <c r="L93" i="27"/>
  <c r="L91" i="27"/>
  <c r="L89" i="27"/>
  <c r="L87" i="27"/>
  <c r="L85" i="27"/>
  <c r="L46" i="27"/>
  <c r="L38" i="27"/>
  <c r="L35" i="27"/>
  <c r="L34" i="27" s="1"/>
  <c r="L31" i="27"/>
  <c r="L28" i="27"/>
  <c r="L25" i="27"/>
  <c r="L24" i="27" s="1"/>
  <c r="L22" i="27"/>
  <c r="L20" i="27"/>
  <c r="L17" i="27"/>
  <c r="L12" i="27"/>
  <c r="L93" i="26"/>
  <c r="L91" i="26"/>
  <c r="L89" i="26"/>
  <c r="L87" i="26"/>
  <c r="L85" i="26"/>
  <c r="L46" i="26"/>
  <c r="L38" i="26"/>
  <c r="L35" i="26"/>
  <c r="L34" i="26" s="1"/>
  <c r="L31" i="26"/>
  <c r="L28" i="26"/>
  <c r="L25" i="26"/>
  <c r="L24" i="26" s="1"/>
  <c r="L22" i="26"/>
  <c r="L20" i="26"/>
  <c r="L17" i="26"/>
  <c r="L12" i="26"/>
  <c r="L93" i="25"/>
  <c r="L91" i="25"/>
  <c r="L89" i="25"/>
  <c r="L87" i="25"/>
  <c r="L85" i="25"/>
  <c r="L51" i="25"/>
  <c r="L50" i="25" s="1"/>
  <c r="L46" i="25"/>
  <c r="L38" i="25"/>
  <c r="L37" i="25" s="1"/>
  <c r="L35" i="25"/>
  <c r="L34" i="25" s="1"/>
  <c r="L31" i="25"/>
  <c r="L28" i="25"/>
  <c r="L25" i="25"/>
  <c r="L24" i="25" s="1"/>
  <c r="L22" i="25"/>
  <c r="L20" i="25"/>
  <c r="L17" i="25"/>
  <c r="L12" i="25"/>
  <c r="L36" i="24"/>
  <c r="L35" i="24" s="1"/>
  <c r="L34" i="24" s="1"/>
  <c r="L32" i="24"/>
  <c r="L31" i="24" s="1"/>
  <c r="L30" i="24"/>
  <c r="L29" i="24"/>
  <c r="L26" i="24"/>
  <c r="L25" i="24" s="1"/>
  <c r="L24" i="24" s="1"/>
  <c r="L23" i="24"/>
  <c r="L22" i="24" s="1"/>
  <c r="L21" i="24"/>
  <c r="L20" i="24" s="1"/>
  <c r="L19" i="24"/>
  <c r="L18" i="24"/>
  <c r="L16" i="24"/>
  <c r="L15" i="24"/>
  <c r="L14" i="24"/>
  <c r="L13" i="24"/>
  <c r="L37" i="30" l="1"/>
  <c r="L27" i="30"/>
  <c r="L11" i="25"/>
  <c r="L87" i="24"/>
  <c r="L93" i="24"/>
  <c r="L84" i="27"/>
  <c r="L27" i="28"/>
  <c r="L84" i="29"/>
  <c r="L27" i="26"/>
  <c r="N51" i="24"/>
  <c r="N50" i="24" s="1"/>
  <c r="N33" i="24" s="1"/>
  <c r="N95" i="24" s="1"/>
  <c r="L11" i="30"/>
  <c r="L10" i="30" s="1"/>
  <c r="L84" i="30"/>
  <c r="L27" i="29"/>
  <c r="L11" i="28"/>
  <c r="L37" i="28"/>
  <c r="L84" i="28"/>
  <c r="L85" i="24"/>
  <c r="L11" i="27"/>
  <c r="L27" i="27"/>
  <c r="L11" i="26"/>
  <c r="L10" i="26" s="1"/>
  <c r="L84" i="26"/>
  <c r="L37" i="26"/>
  <c r="L27" i="25"/>
  <c r="L84" i="25"/>
  <c r="L37" i="29"/>
  <c r="L37" i="27"/>
  <c r="L11" i="29"/>
  <c r="L10" i="29" s="1"/>
  <c r="L62" i="29" s="1"/>
  <c r="L28" i="24"/>
  <c r="L27" i="24" s="1"/>
  <c r="L89" i="24"/>
  <c r="L17" i="24"/>
  <c r="L33" i="25"/>
  <c r="L46" i="24"/>
  <c r="L12" i="24"/>
  <c r="L38" i="24"/>
  <c r="L10" i="25" l="1"/>
  <c r="L11" i="24"/>
  <c r="L10" i="27"/>
  <c r="L10" i="28"/>
  <c r="L62" i="28" s="1"/>
  <c r="L51" i="28" s="1"/>
  <c r="L50" i="28" s="1"/>
  <c r="L33" i="28" s="1"/>
  <c r="L95" i="28" s="1"/>
  <c r="L91" i="24"/>
  <c r="L84" i="24" s="1"/>
  <c r="L10" i="24"/>
  <c r="L62" i="30"/>
  <c r="L51" i="30" s="1"/>
  <c r="L50" i="30" s="1"/>
  <c r="L33" i="30" s="1"/>
  <c r="L95" i="30" s="1"/>
  <c r="L51" i="29"/>
  <c r="L50" i="29" s="1"/>
  <c r="L33" i="29" s="1"/>
  <c r="L95" i="29" s="1"/>
  <c r="L62" i="27"/>
  <c r="L51" i="27" s="1"/>
  <c r="L50" i="27" s="1"/>
  <c r="L33" i="27" s="1"/>
  <c r="L95" i="27" s="1"/>
  <c r="L62" i="26"/>
  <c r="L95" i="25"/>
  <c r="L37" i="24"/>
  <c r="J93" i="30"/>
  <c r="J91" i="30"/>
  <c r="J89" i="30"/>
  <c r="J87" i="30"/>
  <c r="J85" i="30"/>
  <c r="J46" i="30"/>
  <c r="J38" i="30"/>
  <c r="J37" i="30" s="1"/>
  <c r="J35" i="30"/>
  <c r="J34" i="30" s="1"/>
  <c r="J31" i="30"/>
  <c r="J28" i="30"/>
  <c r="J25" i="30"/>
  <c r="J24" i="30" s="1"/>
  <c r="J22" i="30"/>
  <c r="J20" i="30"/>
  <c r="J17" i="30"/>
  <c r="J12" i="30"/>
  <c r="J93" i="29"/>
  <c r="J91" i="29"/>
  <c r="J89" i="29"/>
  <c r="J87" i="29"/>
  <c r="J85" i="29"/>
  <c r="J46" i="29"/>
  <c r="J38" i="29"/>
  <c r="J35" i="29"/>
  <c r="J34" i="29"/>
  <c r="J31" i="29"/>
  <c r="J28" i="29"/>
  <c r="J25" i="29"/>
  <c r="J24" i="29" s="1"/>
  <c r="J22" i="29"/>
  <c r="J20" i="29"/>
  <c r="J17" i="29"/>
  <c r="J12" i="29"/>
  <c r="J93" i="28"/>
  <c r="J91" i="28"/>
  <c r="J89" i="28"/>
  <c r="J87" i="28"/>
  <c r="J85" i="28"/>
  <c r="J46" i="28"/>
  <c r="J38" i="28"/>
  <c r="J35" i="28"/>
  <c r="J34" i="28" s="1"/>
  <c r="J31" i="28"/>
  <c r="J28" i="28"/>
  <c r="J25" i="28"/>
  <c r="J24" i="28" s="1"/>
  <c r="J22" i="28"/>
  <c r="J20" i="28"/>
  <c r="J17" i="28"/>
  <c r="J12" i="28"/>
  <c r="J93" i="27"/>
  <c r="J91" i="27"/>
  <c r="J89" i="27"/>
  <c r="J87" i="27"/>
  <c r="J85" i="27"/>
  <c r="J46" i="27"/>
  <c r="J38" i="27"/>
  <c r="J35" i="27"/>
  <c r="J34" i="27" s="1"/>
  <c r="J31" i="27"/>
  <c r="J28" i="27"/>
  <c r="J25" i="27"/>
  <c r="J24" i="27" s="1"/>
  <c r="J22" i="27"/>
  <c r="J20" i="27"/>
  <c r="J17" i="27"/>
  <c r="J12" i="27"/>
  <c r="J93" i="26"/>
  <c r="J91" i="26"/>
  <c r="J89" i="26"/>
  <c r="J87" i="26"/>
  <c r="J85" i="26"/>
  <c r="J46" i="26"/>
  <c r="J38" i="26"/>
  <c r="J37" i="26" s="1"/>
  <c r="J35" i="26"/>
  <c r="J34" i="26" s="1"/>
  <c r="J31" i="26"/>
  <c r="J28" i="26"/>
  <c r="J27" i="26" s="1"/>
  <c r="J25" i="26"/>
  <c r="J24" i="26" s="1"/>
  <c r="J22" i="26"/>
  <c r="J20" i="26"/>
  <c r="J17" i="26"/>
  <c r="J12" i="26"/>
  <c r="J93" i="25"/>
  <c r="J91" i="25"/>
  <c r="J89" i="25"/>
  <c r="J87" i="25"/>
  <c r="J85" i="25"/>
  <c r="J51" i="25"/>
  <c r="J50" i="25" s="1"/>
  <c r="J46" i="25"/>
  <c r="J38" i="25"/>
  <c r="J37" i="25" s="1"/>
  <c r="J35" i="25"/>
  <c r="J34" i="25" s="1"/>
  <c r="J31" i="25"/>
  <c r="J28" i="25"/>
  <c r="J25" i="25"/>
  <c r="J24" i="25" s="1"/>
  <c r="J22" i="25"/>
  <c r="J20" i="25"/>
  <c r="J17" i="25"/>
  <c r="J12" i="25"/>
  <c r="J36" i="24"/>
  <c r="J35" i="24" s="1"/>
  <c r="J34" i="24" s="1"/>
  <c r="J32" i="24"/>
  <c r="J31" i="24" s="1"/>
  <c r="J30" i="24"/>
  <c r="J29" i="24"/>
  <c r="J26" i="24"/>
  <c r="J25" i="24" s="1"/>
  <c r="J24" i="24" s="1"/>
  <c r="J23" i="24"/>
  <c r="J22" i="24" s="1"/>
  <c r="J21" i="24"/>
  <c r="J20" i="24" s="1"/>
  <c r="J19" i="24"/>
  <c r="J18" i="24"/>
  <c r="J16" i="24"/>
  <c r="J15" i="24"/>
  <c r="J14" i="24"/>
  <c r="J13" i="24"/>
  <c r="J27" i="27" l="1"/>
  <c r="J27" i="28"/>
  <c r="J37" i="28"/>
  <c r="J27" i="29"/>
  <c r="L62" i="24"/>
  <c r="J11" i="26"/>
  <c r="J10" i="26" s="1"/>
  <c r="J37" i="27"/>
  <c r="J93" i="24"/>
  <c r="J85" i="24"/>
  <c r="J11" i="29"/>
  <c r="J27" i="30"/>
  <c r="J11" i="30"/>
  <c r="J10" i="30" s="1"/>
  <c r="J84" i="30"/>
  <c r="J84" i="29"/>
  <c r="J84" i="28"/>
  <c r="J87" i="24"/>
  <c r="J11" i="28"/>
  <c r="J10" i="28" s="1"/>
  <c r="J62" i="28" s="1"/>
  <c r="J51" i="28" s="1"/>
  <c r="J50" i="28" s="1"/>
  <c r="J33" i="28" s="1"/>
  <c r="J95" i="28" s="1"/>
  <c r="J91" i="24"/>
  <c r="J11" i="27"/>
  <c r="J84" i="27"/>
  <c r="J27" i="25"/>
  <c r="J11" i="25"/>
  <c r="J28" i="24"/>
  <c r="J27" i="24" s="1"/>
  <c r="L51" i="26"/>
  <c r="L50" i="26" s="1"/>
  <c r="L33" i="26" s="1"/>
  <c r="L95" i="26" s="1"/>
  <c r="J37" i="29"/>
  <c r="J10" i="27"/>
  <c r="J89" i="24"/>
  <c r="J17" i="24"/>
  <c r="J62" i="26"/>
  <c r="J84" i="26"/>
  <c r="J84" i="25"/>
  <c r="J33" i="25" s="1"/>
  <c r="J38" i="24"/>
  <c r="J12" i="24"/>
  <c r="J46" i="24"/>
  <c r="J10" i="29" l="1"/>
  <c r="J62" i="29" s="1"/>
  <c r="J51" i="29" s="1"/>
  <c r="J50" i="29" s="1"/>
  <c r="J33" i="29" s="1"/>
  <c r="J95" i="29" s="1"/>
  <c r="J10" i="25"/>
  <c r="J95" i="25" s="1"/>
  <c r="J84" i="24"/>
  <c r="L51" i="24"/>
  <c r="L50" i="24" s="1"/>
  <c r="L33" i="24" s="1"/>
  <c r="L95" i="24" s="1"/>
  <c r="J62" i="30"/>
  <c r="J51" i="30" s="1"/>
  <c r="J50" i="30" s="1"/>
  <c r="J33" i="30" s="1"/>
  <c r="J95" i="30" s="1"/>
  <c r="J11" i="24"/>
  <c r="J10" i="24" s="1"/>
  <c r="J62" i="27"/>
  <c r="J51" i="27" s="1"/>
  <c r="J50" i="27" s="1"/>
  <c r="J33" i="27" s="1"/>
  <c r="J95" i="27" s="1"/>
  <c r="J51" i="26"/>
  <c r="J50" i="26" s="1"/>
  <c r="J33" i="26" s="1"/>
  <c r="J95" i="26" s="1"/>
  <c r="J37" i="24"/>
  <c r="J62" i="24" l="1"/>
  <c r="J51" i="24" s="1"/>
  <c r="J50" i="24" s="1"/>
  <c r="J33" i="24" s="1"/>
  <c r="J95" i="24" s="1"/>
  <c r="H12" i="29"/>
  <c r="G12" i="29"/>
  <c r="H93" i="30" l="1"/>
  <c r="H91" i="30"/>
  <c r="H89" i="30"/>
  <c r="H87" i="30"/>
  <c r="H85" i="30"/>
  <c r="H46" i="30"/>
  <c r="H38" i="30"/>
  <c r="H35" i="30"/>
  <c r="H34" i="30" s="1"/>
  <c r="H31" i="30"/>
  <c r="H28" i="30"/>
  <c r="H25" i="30"/>
  <c r="H24" i="30" s="1"/>
  <c r="H22" i="30"/>
  <c r="H20" i="30"/>
  <c r="H17" i="30"/>
  <c r="H12" i="30"/>
  <c r="H93" i="29"/>
  <c r="H91" i="29"/>
  <c r="H89" i="29"/>
  <c r="H87" i="29"/>
  <c r="H85" i="29"/>
  <c r="H46" i="29"/>
  <c r="H38" i="29"/>
  <c r="H35" i="29"/>
  <c r="H34" i="29" s="1"/>
  <c r="H31" i="29"/>
  <c r="H28" i="29"/>
  <c r="H25" i="29"/>
  <c r="H24" i="29" s="1"/>
  <c r="H22" i="29"/>
  <c r="H20" i="29"/>
  <c r="H17" i="29"/>
  <c r="H93" i="28"/>
  <c r="H91" i="28"/>
  <c r="H89" i="28"/>
  <c r="H87" i="28"/>
  <c r="H85" i="28"/>
  <c r="H46" i="28"/>
  <c r="H38" i="28"/>
  <c r="H35" i="28"/>
  <c r="H34" i="28"/>
  <c r="H31" i="28"/>
  <c r="H28" i="28"/>
  <c r="H25" i="28"/>
  <c r="H24" i="28" s="1"/>
  <c r="H22" i="28"/>
  <c r="H20" i="28"/>
  <c r="H17" i="28"/>
  <c r="H12" i="28"/>
  <c r="H93" i="27"/>
  <c r="H91" i="27"/>
  <c r="H89" i="27"/>
  <c r="H87" i="27"/>
  <c r="H85" i="27"/>
  <c r="H46" i="27"/>
  <c r="H38" i="27"/>
  <c r="H35" i="27"/>
  <c r="H34" i="27" s="1"/>
  <c r="H31" i="27"/>
  <c r="H28" i="27"/>
  <c r="H25" i="27"/>
  <c r="H24" i="27" s="1"/>
  <c r="H22" i="27"/>
  <c r="H20" i="27"/>
  <c r="H17" i="27"/>
  <c r="H12" i="27"/>
  <c r="H93" i="26"/>
  <c r="H91" i="26"/>
  <c r="H89" i="26"/>
  <c r="H87" i="26"/>
  <c r="H85" i="26"/>
  <c r="H46" i="26"/>
  <c r="H38" i="26"/>
  <c r="H35" i="26"/>
  <c r="H34" i="26" s="1"/>
  <c r="H31" i="26"/>
  <c r="H28" i="26"/>
  <c r="H25" i="26"/>
  <c r="H24" i="26" s="1"/>
  <c r="H22" i="26"/>
  <c r="H20" i="26"/>
  <c r="H17" i="26"/>
  <c r="H12" i="26"/>
  <c r="H93" i="25"/>
  <c r="H91" i="25"/>
  <c r="H89" i="25"/>
  <c r="H87" i="25"/>
  <c r="H85" i="25"/>
  <c r="H51" i="25"/>
  <c r="H50" i="25" s="1"/>
  <c r="H46" i="25"/>
  <c r="H38" i="25"/>
  <c r="H35" i="25"/>
  <c r="H34" i="25" s="1"/>
  <c r="H31" i="25"/>
  <c r="H28" i="25"/>
  <c r="H25" i="25"/>
  <c r="H24" i="25" s="1"/>
  <c r="H22" i="25"/>
  <c r="H20" i="25"/>
  <c r="H17" i="25"/>
  <c r="H12" i="25"/>
  <c r="H36" i="24"/>
  <c r="H35" i="24" s="1"/>
  <c r="H34" i="24" s="1"/>
  <c r="H32" i="24"/>
  <c r="H31" i="24" s="1"/>
  <c r="H30" i="24"/>
  <c r="H29" i="24"/>
  <c r="H26" i="24"/>
  <c r="H25" i="24" s="1"/>
  <c r="H24" i="24" s="1"/>
  <c r="H23" i="24"/>
  <c r="H22" i="24" s="1"/>
  <c r="H21" i="24"/>
  <c r="H20" i="24" s="1"/>
  <c r="H19" i="24"/>
  <c r="H18" i="24"/>
  <c r="H16" i="24"/>
  <c r="H15" i="24"/>
  <c r="H14" i="24"/>
  <c r="H13" i="24"/>
  <c r="H27" i="27" l="1"/>
  <c r="H37" i="27"/>
  <c r="H27" i="28"/>
  <c r="H84" i="30"/>
  <c r="H27" i="26"/>
  <c r="H37" i="30"/>
  <c r="H27" i="25"/>
  <c r="H84" i="27"/>
  <c r="H11" i="28"/>
  <c r="H93" i="24"/>
  <c r="H84" i="29"/>
  <c r="H27" i="30"/>
  <c r="H11" i="29"/>
  <c r="H27" i="29"/>
  <c r="H84" i="28"/>
  <c r="H11" i="27"/>
  <c r="H11" i="25"/>
  <c r="H10" i="25" s="1"/>
  <c r="H37" i="25"/>
  <c r="H84" i="25"/>
  <c r="H91" i="24"/>
  <c r="H84" i="26"/>
  <c r="H85" i="24"/>
  <c r="H11" i="26"/>
  <c r="H10" i="26" s="1"/>
  <c r="H62" i="26" s="1"/>
  <c r="H37" i="26"/>
  <c r="H37" i="28"/>
  <c r="H37" i="29"/>
  <c r="H11" i="30"/>
  <c r="H10" i="30" s="1"/>
  <c r="H62" i="30" s="1"/>
  <c r="H51" i="30" s="1"/>
  <c r="H50" i="30" s="1"/>
  <c r="H33" i="30" s="1"/>
  <c r="H95" i="30" s="1"/>
  <c r="H89" i="24"/>
  <c r="H10" i="27"/>
  <c r="H17" i="24"/>
  <c r="H28" i="24"/>
  <c r="H27" i="24" s="1"/>
  <c r="H38" i="24"/>
  <c r="H33" i="25"/>
  <c r="H12" i="24"/>
  <c r="H46" i="24"/>
  <c r="H10" i="29" l="1"/>
  <c r="H62" i="29" s="1"/>
  <c r="H51" i="29" s="1"/>
  <c r="H50" i="29" s="1"/>
  <c r="H33" i="29" s="1"/>
  <c r="H95" i="29" s="1"/>
  <c r="H10" i="28"/>
  <c r="H62" i="28" s="1"/>
  <c r="H51" i="28" s="1"/>
  <c r="H50" i="28" s="1"/>
  <c r="H33" i="28" s="1"/>
  <c r="H95" i="28" s="1"/>
  <c r="H87" i="24"/>
  <c r="H84" i="24" s="1"/>
  <c r="H95" i="25"/>
  <c r="H11" i="24"/>
  <c r="H10" i="24" s="1"/>
  <c r="H62" i="27"/>
  <c r="H51" i="27" s="1"/>
  <c r="H50" i="27" s="1"/>
  <c r="H33" i="27" s="1"/>
  <c r="H95" i="27" s="1"/>
  <c r="H51" i="26"/>
  <c r="H50" i="26" s="1"/>
  <c r="H33" i="26" s="1"/>
  <c r="H95" i="26" s="1"/>
  <c r="H37" i="24"/>
  <c r="AF20" i="24"/>
  <c r="H62" i="24" l="1"/>
  <c r="H51" i="24" s="1"/>
  <c r="H50" i="24" s="1"/>
  <c r="H33" i="24" s="1"/>
  <c r="H95" i="24" s="1"/>
  <c r="AG17" i="24"/>
  <c r="AH17" i="24" s="1"/>
  <c r="AF22" i="24"/>
  <c r="AG14" i="24"/>
  <c r="AH14" i="24" s="1"/>
  <c r="AG18" i="24"/>
  <c r="AH18" i="24" s="1"/>
  <c r="AG16" i="24"/>
  <c r="AH16" i="24" s="1"/>
  <c r="AG19" i="24"/>
  <c r="AH19" i="24" s="1"/>
  <c r="AG15" i="24"/>
  <c r="AH15" i="24" s="1"/>
  <c r="D93" i="30" l="1"/>
  <c r="AD93" i="30" s="1"/>
  <c r="D91" i="30"/>
  <c r="D89" i="30"/>
  <c r="AD89" i="30" s="1"/>
  <c r="D87" i="30"/>
  <c r="D85" i="30"/>
  <c r="AD85" i="30" s="1"/>
  <c r="D46" i="30"/>
  <c r="D38" i="30"/>
  <c r="AD38" i="30" s="1"/>
  <c r="D35" i="30"/>
  <c r="D31" i="30"/>
  <c r="AD31" i="30" s="1"/>
  <c r="D28" i="30"/>
  <c r="D25" i="30"/>
  <c r="AD25" i="30" s="1"/>
  <c r="D22" i="30"/>
  <c r="D20" i="30"/>
  <c r="AD20" i="30" s="1"/>
  <c r="D17" i="30"/>
  <c r="D12" i="30"/>
  <c r="AD12" i="30" s="1"/>
  <c r="D93" i="29"/>
  <c r="D91" i="29"/>
  <c r="AD91" i="29" s="1"/>
  <c r="D89" i="29"/>
  <c r="D87" i="29"/>
  <c r="AD87" i="29" s="1"/>
  <c r="D85" i="29"/>
  <c r="D46" i="29"/>
  <c r="AD46" i="29" s="1"/>
  <c r="D38" i="29"/>
  <c r="D35" i="29"/>
  <c r="AD35" i="29" s="1"/>
  <c r="D31" i="29"/>
  <c r="D28" i="29"/>
  <c r="AD28" i="29" s="1"/>
  <c r="D25" i="29"/>
  <c r="D22" i="29"/>
  <c r="AD22" i="29" s="1"/>
  <c r="D20" i="29"/>
  <c r="D17" i="29"/>
  <c r="AD17" i="29" s="1"/>
  <c r="D12" i="29"/>
  <c r="D93" i="28"/>
  <c r="AD93" i="28" s="1"/>
  <c r="D91" i="28"/>
  <c r="D89" i="28"/>
  <c r="AD89" i="28" s="1"/>
  <c r="D87" i="28"/>
  <c r="D85" i="28"/>
  <c r="AD85" i="28" s="1"/>
  <c r="D46" i="28"/>
  <c r="D38" i="28"/>
  <c r="AD38" i="28" s="1"/>
  <c r="D35" i="28"/>
  <c r="D34" i="28"/>
  <c r="D31" i="28"/>
  <c r="D28" i="28"/>
  <c r="D25" i="28"/>
  <c r="D22" i="28"/>
  <c r="D20" i="28"/>
  <c r="D17" i="28"/>
  <c r="D12" i="28"/>
  <c r="D93" i="27"/>
  <c r="D91" i="27"/>
  <c r="D89" i="27"/>
  <c r="D87" i="27"/>
  <c r="D85" i="27"/>
  <c r="D46" i="27"/>
  <c r="D38" i="27"/>
  <c r="D35" i="27"/>
  <c r="D31" i="27"/>
  <c r="D28" i="27"/>
  <c r="D25" i="27"/>
  <c r="D22" i="27"/>
  <c r="D20" i="27"/>
  <c r="D17" i="27"/>
  <c r="D12" i="27"/>
  <c r="F93" i="30"/>
  <c r="F91" i="30"/>
  <c r="F89" i="30"/>
  <c r="F87" i="30"/>
  <c r="F85" i="30"/>
  <c r="F46" i="30"/>
  <c r="F38" i="30"/>
  <c r="F35" i="30"/>
  <c r="F34" i="30" s="1"/>
  <c r="F31" i="30"/>
  <c r="F28" i="30"/>
  <c r="F25" i="30"/>
  <c r="F24" i="30" s="1"/>
  <c r="F22" i="30"/>
  <c r="F20" i="30"/>
  <c r="F17" i="30"/>
  <c r="F12" i="30"/>
  <c r="F93" i="29"/>
  <c r="F91" i="29"/>
  <c r="F89" i="29"/>
  <c r="F87" i="29"/>
  <c r="F85" i="29"/>
  <c r="F46" i="29"/>
  <c r="F38" i="29"/>
  <c r="F35" i="29"/>
  <c r="F34" i="29" s="1"/>
  <c r="F31" i="29"/>
  <c r="F28" i="29"/>
  <c r="F25" i="29"/>
  <c r="F24" i="29" s="1"/>
  <c r="F22" i="29"/>
  <c r="F20" i="29"/>
  <c r="F17" i="29"/>
  <c r="F12" i="29"/>
  <c r="F93" i="28"/>
  <c r="F91" i="28"/>
  <c r="F89" i="28"/>
  <c r="F87" i="28"/>
  <c r="F85" i="28"/>
  <c r="F46" i="28"/>
  <c r="F38" i="28"/>
  <c r="F35" i="28"/>
  <c r="F34" i="28" s="1"/>
  <c r="F31" i="28"/>
  <c r="F28" i="28"/>
  <c r="F25" i="28"/>
  <c r="F24" i="28" s="1"/>
  <c r="F22" i="28"/>
  <c r="F20" i="28"/>
  <c r="F17" i="28"/>
  <c r="F12" i="28"/>
  <c r="F93" i="27"/>
  <c r="F91" i="27"/>
  <c r="F89" i="27"/>
  <c r="F87" i="27"/>
  <c r="F85" i="27"/>
  <c r="F46" i="27"/>
  <c r="F38" i="27"/>
  <c r="F35" i="27"/>
  <c r="F34" i="27" s="1"/>
  <c r="F31" i="27"/>
  <c r="F28" i="27"/>
  <c r="F25" i="27"/>
  <c r="F24" i="27" s="1"/>
  <c r="F22" i="27"/>
  <c r="F20" i="27"/>
  <c r="F17" i="27"/>
  <c r="F12" i="27"/>
  <c r="F93" i="26"/>
  <c r="F91" i="26"/>
  <c r="F89" i="26"/>
  <c r="F87" i="26"/>
  <c r="F85" i="26"/>
  <c r="F46" i="26"/>
  <c r="F38" i="26"/>
  <c r="F35" i="26"/>
  <c r="F34" i="26" s="1"/>
  <c r="F31" i="26"/>
  <c r="F28" i="26"/>
  <c r="F25" i="26"/>
  <c r="F24" i="26" s="1"/>
  <c r="F22" i="26"/>
  <c r="F20" i="26"/>
  <c r="F17" i="26"/>
  <c r="F12" i="26"/>
  <c r="D93" i="26"/>
  <c r="AD93" i="26" s="1"/>
  <c r="D91" i="26"/>
  <c r="D89" i="26"/>
  <c r="AD89" i="26" s="1"/>
  <c r="D87" i="26"/>
  <c r="D85" i="26"/>
  <c r="AD85" i="26" s="1"/>
  <c r="D46" i="26"/>
  <c r="D38" i="26"/>
  <c r="AD38" i="26" s="1"/>
  <c r="D35" i="26"/>
  <c r="D31" i="26"/>
  <c r="AD31" i="26" s="1"/>
  <c r="D28" i="26"/>
  <c r="D25" i="26"/>
  <c r="AD25" i="26" s="1"/>
  <c r="D22" i="26"/>
  <c r="D20" i="26"/>
  <c r="AD20" i="26" s="1"/>
  <c r="D17" i="26"/>
  <c r="D12" i="26"/>
  <c r="AD12" i="26" s="1"/>
  <c r="F36" i="24"/>
  <c r="F35" i="24" s="1"/>
  <c r="F34" i="24" s="1"/>
  <c r="F32" i="24"/>
  <c r="F31" i="24" s="1"/>
  <c r="F30" i="24"/>
  <c r="F29" i="24"/>
  <c r="F26" i="24"/>
  <c r="F25" i="24" s="1"/>
  <c r="F24" i="24" s="1"/>
  <c r="F23" i="24"/>
  <c r="F22" i="24" s="1"/>
  <c r="F21" i="24"/>
  <c r="F20" i="24" s="1"/>
  <c r="F19" i="24"/>
  <c r="F18" i="24"/>
  <c r="F16" i="24"/>
  <c r="F15" i="24"/>
  <c r="F14" i="24"/>
  <c r="F13" i="24"/>
  <c r="D36" i="24"/>
  <c r="AD36" i="24" s="1"/>
  <c r="D32" i="24"/>
  <c r="D30" i="24"/>
  <c r="AD30" i="24" s="1"/>
  <c r="D29" i="24"/>
  <c r="D26" i="24"/>
  <c r="AD26" i="24" s="1"/>
  <c r="D23" i="24"/>
  <c r="D21" i="24"/>
  <c r="AD21" i="24" s="1"/>
  <c r="D19" i="24"/>
  <c r="D18" i="24"/>
  <c r="AD18" i="24" s="1"/>
  <c r="D16" i="24"/>
  <c r="D15" i="24"/>
  <c r="AD15" i="24" s="1"/>
  <c r="D14" i="24"/>
  <c r="D13" i="24"/>
  <c r="AD13" i="24" s="1"/>
  <c r="D93" i="25"/>
  <c r="D91" i="25"/>
  <c r="D89" i="25"/>
  <c r="D87" i="25"/>
  <c r="D85" i="25"/>
  <c r="D46" i="25"/>
  <c r="AD46" i="25" s="1"/>
  <c r="D38" i="25"/>
  <c r="D35" i="25"/>
  <c r="AD35" i="25" s="1"/>
  <c r="D31" i="25"/>
  <c r="D28" i="25"/>
  <c r="D25" i="25"/>
  <c r="D22" i="25"/>
  <c r="D20" i="25"/>
  <c r="D17" i="25"/>
  <c r="D12" i="25"/>
  <c r="F93" i="25"/>
  <c r="F91" i="25"/>
  <c r="F89" i="25"/>
  <c r="F87" i="25"/>
  <c r="F85" i="25"/>
  <c r="F51" i="25"/>
  <c r="F50" i="25" s="1"/>
  <c r="F46" i="25"/>
  <c r="F38" i="25"/>
  <c r="F35" i="25"/>
  <c r="F34" i="25" s="1"/>
  <c r="F31" i="25"/>
  <c r="F28" i="25"/>
  <c r="F25" i="25"/>
  <c r="F24" i="25" s="1"/>
  <c r="F22" i="25"/>
  <c r="F20" i="25"/>
  <c r="F17" i="25"/>
  <c r="F12" i="25"/>
  <c r="AD25" i="25" l="1"/>
  <c r="AD87" i="25"/>
  <c r="AD12" i="27"/>
  <c r="AD25" i="27"/>
  <c r="AD38" i="27"/>
  <c r="AD17" i="28"/>
  <c r="AD28" i="28"/>
  <c r="AD17" i="25"/>
  <c r="AD28" i="25"/>
  <c r="AD38" i="25"/>
  <c r="AD89" i="25"/>
  <c r="AD14" i="24"/>
  <c r="AD19" i="24"/>
  <c r="AD29" i="24"/>
  <c r="AD22" i="26"/>
  <c r="AD35" i="26"/>
  <c r="AD87" i="26"/>
  <c r="AD17" i="27"/>
  <c r="AD28" i="27"/>
  <c r="AD46" i="27"/>
  <c r="AD91" i="27"/>
  <c r="AD20" i="28"/>
  <c r="AD31" i="28"/>
  <c r="AD46" i="28"/>
  <c r="AD91" i="28"/>
  <c r="AD20" i="29"/>
  <c r="AD31" i="29"/>
  <c r="AD85" i="29"/>
  <c r="AD93" i="29"/>
  <c r="AD22" i="30"/>
  <c r="AD35" i="30"/>
  <c r="AD87" i="30"/>
  <c r="AD31" i="25"/>
  <c r="AD91" i="25"/>
  <c r="AD20" i="25"/>
  <c r="AD20" i="27"/>
  <c r="AD31" i="27"/>
  <c r="AD85" i="27"/>
  <c r="AD93" i="27"/>
  <c r="AD22" i="28"/>
  <c r="AD34" i="28"/>
  <c r="AD22" i="25"/>
  <c r="D34" i="25"/>
  <c r="AD34" i="25" s="1"/>
  <c r="AD85" i="25"/>
  <c r="AD93" i="25"/>
  <c r="AD16" i="24"/>
  <c r="AD23" i="24"/>
  <c r="AD32" i="24"/>
  <c r="AD17" i="26"/>
  <c r="AD28" i="26"/>
  <c r="AD46" i="26"/>
  <c r="AD91" i="26"/>
  <c r="F37" i="28"/>
  <c r="F27" i="29"/>
  <c r="AD22" i="27"/>
  <c r="AD35" i="27"/>
  <c r="AD87" i="27"/>
  <c r="AD12" i="28"/>
  <c r="AD25" i="28"/>
  <c r="AD35" i="28"/>
  <c r="AD87" i="28"/>
  <c r="AD12" i="29"/>
  <c r="AD25" i="29"/>
  <c r="AD38" i="29"/>
  <c r="AD89" i="29"/>
  <c r="AD17" i="30"/>
  <c r="AD28" i="30"/>
  <c r="AD46" i="30"/>
  <c r="AD91" i="30"/>
  <c r="AD12" i="25"/>
  <c r="AD89" i="27"/>
  <c r="F37" i="26"/>
  <c r="F27" i="30"/>
  <c r="F37" i="25"/>
  <c r="D24" i="25"/>
  <c r="AD24" i="25" s="1"/>
  <c r="D37" i="25"/>
  <c r="AD37" i="25" s="1"/>
  <c r="D34" i="26"/>
  <c r="AD34" i="26" s="1"/>
  <c r="D24" i="26"/>
  <c r="AD24" i="26" s="1"/>
  <c r="D34" i="27"/>
  <c r="AD34" i="27" s="1"/>
  <c r="F84" i="27"/>
  <c r="D84" i="27"/>
  <c r="AD84" i="27" s="1"/>
  <c r="F37" i="27"/>
  <c r="D24" i="27"/>
  <c r="AD24" i="27" s="1"/>
  <c r="D37" i="27"/>
  <c r="AD37" i="27" s="1"/>
  <c r="D24" i="28"/>
  <c r="AD24" i="28" s="1"/>
  <c r="F27" i="28"/>
  <c r="D27" i="28"/>
  <c r="AD27" i="28" s="1"/>
  <c r="D34" i="29"/>
  <c r="AD34" i="29" s="1"/>
  <c r="D24" i="29"/>
  <c r="AD24" i="29" s="1"/>
  <c r="D93" i="24"/>
  <c r="D24" i="30"/>
  <c r="AD24" i="30" s="1"/>
  <c r="D37" i="30"/>
  <c r="F91" i="24"/>
  <c r="D27" i="30"/>
  <c r="D84" i="30"/>
  <c r="AD84" i="30" s="1"/>
  <c r="F11" i="30"/>
  <c r="F37" i="30"/>
  <c r="D34" i="30"/>
  <c r="AD34" i="30" s="1"/>
  <c r="D27" i="29"/>
  <c r="AD27" i="29" s="1"/>
  <c r="F37" i="29"/>
  <c r="P14" i="24"/>
  <c r="P19" i="24"/>
  <c r="P29" i="24"/>
  <c r="P43" i="24"/>
  <c r="P48" i="24"/>
  <c r="P54" i="24"/>
  <c r="P58" i="24"/>
  <c r="P63" i="24"/>
  <c r="P67" i="24"/>
  <c r="P71" i="24"/>
  <c r="P75" i="24"/>
  <c r="P79" i="24"/>
  <c r="P83" i="24"/>
  <c r="F11" i="26"/>
  <c r="D37" i="26"/>
  <c r="AD37" i="26" s="1"/>
  <c r="F84" i="30"/>
  <c r="D11" i="30"/>
  <c r="AD11" i="30" s="1"/>
  <c r="D11" i="29"/>
  <c r="D84" i="29"/>
  <c r="AD84" i="29" s="1"/>
  <c r="F84" i="29"/>
  <c r="D37" i="29"/>
  <c r="AD37" i="29" s="1"/>
  <c r="P30" i="24"/>
  <c r="P40" i="24"/>
  <c r="P44" i="24"/>
  <c r="P49" i="24"/>
  <c r="P55" i="24"/>
  <c r="P59" i="24"/>
  <c r="P64" i="24"/>
  <c r="P68" i="24"/>
  <c r="P72" i="24"/>
  <c r="P76" i="24"/>
  <c r="P80" i="24"/>
  <c r="P15" i="24"/>
  <c r="F11" i="28"/>
  <c r="P13" i="24"/>
  <c r="P18" i="24"/>
  <c r="P42" i="24"/>
  <c r="P47" i="24"/>
  <c r="P53" i="24"/>
  <c r="P57" i="24"/>
  <c r="P61" i="24"/>
  <c r="P66" i="24"/>
  <c r="P70" i="24"/>
  <c r="P74" i="24"/>
  <c r="P78" i="24"/>
  <c r="P82" i="24"/>
  <c r="F87" i="24"/>
  <c r="D11" i="28"/>
  <c r="AD11" i="28" s="1"/>
  <c r="F84" i="28"/>
  <c r="D37" i="28"/>
  <c r="AD37" i="28" s="1"/>
  <c r="D84" i="28"/>
  <c r="AD84" i="28" s="1"/>
  <c r="P16" i="24"/>
  <c r="P41" i="24"/>
  <c r="P45" i="24"/>
  <c r="P52" i="24"/>
  <c r="P56" i="24"/>
  <c r="P60" i="24"/>
  <c r="P65" i="24"/>
  <c r="P69" i="24"/>
  <c r="P73" i="24"/>
  <c r="P77" i="24"/>
  <c r="P81" i="24"/>
  <c r="F27" i="27"/>
  <c r="D11" i="27"/>
  <c r="AD11" i="27" s="1"/>
  <c r="F85" i="24"/>
  <c r="F11" i="27"/>
  <c r="D27" i="27"/>
  <c r="AD27" i="27" s="1"/>
  <c r="D27" i="26"/>
  <c r="D12" i="24"/>
  <c r="AD12" i="24" s="1"/>
  <c r="F27" i="25"/>
  <c r="D84" i="25"/>
  <c r="D11" i="25"/>
  <c r="F11" i="25"/>
  <c r="D27" i="25"/>
  <c r="AD27" i="25" s="1"/>
  <c r="D22" i="24"/>
  <c r="AD22" i="24" s="1"/>
  <c r="P23" i="24"/>
  <c r="P22" i="24" s="1"/>
  <c r="D31" i="24"/>
  <c r="AD31" i="24" s="1"/>
  <c r="P32" i="24"/>
  <c r="P31" i="24" s="1"/>
  <c r="D25" i="24"/>
  <c r="AD25" i="24" s="1"/>
  <c r="P26" i="24"/>
  <c r="P25" i="24" s="1"/>
  <c r="P24" i="24" s="1"/>
  <c r="D35" i="24"/>
  <c r="AD35" i="24" s="1"/>
  <c r="P36" i="24"/>
  <c r="P35" i="24" s="1"/>
  <c r="P34" i="24" s="1"/>
  <c r="D20" i="24"/>
  <c r="AD20" i="24" s="1"/>
  <c r="P21" i="24"/>
  <c r="P20" i="24" s="1"/>
  <c r="D28" i="24"/>
  <c r="AD28" i="24" s="1"/>
  <c r="F27" i="26"/>
  <c r="D11" i="26"/>
  <c r="AD11" i="26" s="1"/>
  <c r="D84" i="26"/>
  <c r="F84" i="26"/>
  <c r="F93" i="24"/>
  <c r="F84" i="25"/>
  <c r="F11" i="29"/>
  <c r="F10" i="29" s="1"/>
  <c r="D17" i="24"/>
  <c r="AD17" i="24" s="1"/>
  <c r="D46" i="24"/>
  <c r="F10" i="30"/>
  <c r="F28" i="24"/>
  <c r="F89" i="24"/>
  <c r="F12" i="24"/>
  <c r="F46" i="24"/>
  <c r="F17" i="24"/>
  <c r="F38" i="24"/>
  <c r="D38" i="24"/>
  <c r="F33" i="25"/>
  <c r="AD84" i="26" l="1"/>
  <c r="AD11" i="25"/>
  <c r="AD27" i="26"/>
  <c r="AD37" i="30"/>
  <c r="AD84" i="25"/>
  <c r="AD38" i="24"/>
  <c r="AD46" i="24"/>
  <c r="F10" i="25"/>
  <c r="AD11" i="29"/>
  <c r="AD27" i="30"/>
  <c r="AD93" i="24"/>
  <c r="F10" i="27"/>
  <c r="F62" i="27" s="1"/>
  <c r="F51" i="27" s="1"/>
  <c r="F50" i="27" s="1"/>
  <c r="F33" i="27" s="1"/>
  <c r="F95" i="27" s="1"/>
  <c r="F10" i="26"/>
  <c r="F10" i="28"/>
  <c r="F27" i="24"/>
  <c r="D10" i="25"/>
  <c r="AD10" i="25" s="1"/>
  <c r="D10" i="26"/>
  <c r="AD10" i="26" s="1"/>
  <c r="D10" i="27"/>
  <c r="AD10" i="27" s="1"/>
  <c r="D10" i="28"/>
  <c r="AD10" i="28" s="1"/>
  <c r="P28" i="24"/>
  <c r="P27" i="24" s="1"/>
  <c r="D10" i="29"/>
  <c r="AD10" i="29" s="1"/>
  <c r="D85" i="24"/>
  <c r="AD85" i="24" s="1"/>
  <c r="D10" i="30"/>
  <c r="AD10" i="30" s="1"/>
  <c r="D27" i="24"/>
  <c r="AD27" i="24" s="1"/>
  <c r="P88" i="24"/>
  <c r="P87" i="24" s="1"/>
  <c r="D24" i="24"/>
  <c r="AD24" i="24" s="1"/>
  <c r="D34" i="24"/>
  <c r="AD34" i="24" s="1"/>
  <c r="D87" i="24"/>
  <c r="AD87" i="24" s="1"/>
  <c r="P17" i="24"/>
  <c r="P38" i="24"/>
  <c r="P12" i="24"/>
  <c r="P46" i="24"/>
  <c r="P86" i="24"/>
  <c r="P85" i="24" s="1"/>
  <c r="D11" i="24"/>
  <c r="D91" i="24"/>
  <c r="AD91" i="24" s="1"/>
  <c r="P92" i="24"/>
  <c r="P91" i="24" s="1"/>
  <c r="D89" i="24"/>
  <c r="AD89" i="24" s="1"/>
  <c r="P90" i="24"/>
  <c r="P89" i="24" s="1"/>
  <c r="P94" i="24"/>
  <c r="P93" i="24" s="1"/>
  <c r="F84" i="24"/>
  <c r="F95" i="25"/>
  <c r="D62" i="27"/>
  <c r="AD62" i="27" s="1"/>
  <c r="D37" i="24"/>
  <c r="F62" i="30"/>
  <c r="F51" i="30" s="1"/>
  <c r="F50" i="30" s="1"/>
  <c r="F33" i="30" s="1"/>
  <c r="F95" i="30" s="1"/>
  <c r="F62" i="29"/>
  <c r="F51" i="29" s="1"/>
  <c r="F50" i="29" s="1"/>
  <c r="F33" i="29" s="1"/>
  <c r="F95" i="29" s="1"/>
  <c r="F37" i="24"/>
  <c r="F62" i="28"/>
  <c r="F51" i="28" s="1"/>
  <c r="F50" i="28" s="1"/>
  <c r="F33" i="28" s="1"/>
  <c r="F95" i="28" s="1"/>
  <c r="F11" i="24"/>
  <c r="F62" i="26"/>
  <c r="AD37" i="24" l="1"/>
  <c r="AD11" i="24"/>
  <c r="F62" i="24"/>
  <c r="F51" i="24" s="1"/>
  <c r="F50" i="24" s="1"/>
  <c r="F33" i="24" s="1"/>
  <c r="D62" i="29"/>
  <c r="AD62" i="29" s="1"/>
  <c r="F10" i="24"/>
  <c r="D62" i="25"/>
  <c r="AD62" i="25" s="1"/>
  <c r="D62" i="26"/>
  <c r="AD62" i="26" s="1"/>
  <c r="D51" i="27"/>
  <c r="AD51" i="27" s="1"/>
  <c r="P62" i="27"/>
  <c r="P51" i="27" s="1"/>
  <c r="P50" i="27" s="1"/>
  <c r="P33" i="27" s="1"/>
  <c r="D62" i="28"/>
  <c r="AD62" i="28" s="1"/>
  <c r="D10" i="24"/>
  <c r="D62" i="30"/>
  <c r="AD62" i="30" s="1"/>
  <c r="P11" i="24"/>
  <c r="P10" i="24" s="1"/>
  <c r="P37" i="24"/>
  <c r="P84" i="24"/>
  <c r="D84" i="24"/>
  <c r="AD84" i="24" s="1"/>
  <c r="F51" i="26"/>
  <c r="F50" i="26" s="1"/>
  <c r="F33" i="26" s="1"/>
  <c r="F95" i="26" s="1"/>
  <c r="AE3" i="24" l="1"/>
  <c r="AD10" i="24"/>
  <c r="D51" i="26"/>
  <c r="AD51" i="26" s="1"/>
  <c r="D62" i="24"/>
  <c r="AD62" i="24" s="1"/>
  <c r="F95" i="24"/>
  <c r="D51" i="25"/>
  <c r="AD51" i="25" s="1"/>
  <c r="P62" i="25"/>
  <c r="P51" i="25" s="1"/>
  <c r="P50" i="25" s="1"/>
  <c r="P33" i="25" s="1"/>
  <c r="P62" i="26"/>
  <c r="P51" i="26" s="1"/>
  <c r="P50" i="26" s="1"/>
  <c r="P33" i="26" s="1"/>
  <c r="D50" i="27"/>
  <c r="AD50" i="27" s="1"/>
  <c r="D51" i="28"/>
  <c r="AD51" i="28" s="1"/>
  <c r="P62" i="28"/>
  <c r="P51" i="28" s="1"/>
  <c r="P50" i="28" s="1"/>
  <c r="P33" i="28" s="1"/>
  <c r="D51" i="29"/>
  <c r="AD51" i="29" s="1"/>
  <c r="P62" i="29"/>
  <c r="P51" i="29" s="1"/>
  <c r="P50" i="29" s="1"/>
  <c r="P33" i="29" s="1"/>
  <c r="D51" i="30"/>
  <c r="AD51" i="30" s="1"/>
  <c r="P62" i="30"/>
  <c r="P51" i="30" s="1"/>
  <c r="P50" i="30" s="1"/>
  <c r="P33" i="30" s="1"/>
  <c r="E66" i="26"/>
  <c r="AC66" i="26" s="1"/>
  <c r="E66" i="27"/>
  <c r="AC66" i="27" s="1"/>
  <c r="E66" i="29"/>
  <c r="AC66" i="29" s="1"/>
  <c r="C81" i="26"/>
  <c r="AC81" i="26" s="1"/>
  <c r="D50" i="26" l="1"/>
  <c r="AD50" i="26" s="1"/>
  <c r="E66" i="24"/>
  <c r="AC66" i="24" s="1"/>
  <c r="C81" i="24"/>
  <c r="AC81" i="24" s="1"/>
  <c r="AF51" i="25"/>
  <c r="D50" i="25"/>
  <c r="AD50" i="25" s="1"/>
  <c r="O66" i="26"/>
  <c r="O81" i="26"/>
  <c r="O66" i="27"/>
  <c r="O51" i="27" s="1"/>
  <c r="O50" i="27" s="1"/>
  <c r="O33" i="27" s="1"/>
  <c r="D33" i="27"/>
  <c r="AD33" i="27" s="1"/>
  <c r="D50" i="28"/>
  <c r="AD50" i="28" s="1"/>
  <c r="D50" i="29"/>
  <c r="AD50" i="29" s="1"/>
  <c r="O66" i="29"/>
  <c r="O51" i="29" s="1"/>
  <c r="O50" i="29" s="1"/>
  <c r="O33" i="29" s="1"/>
  <c r="P62" i="24"/>
  <c r="P51" i="24" s="1"/>
  <c r="P50" i="24" s="1"/>
  <c r="P33" i="24" s="1"/>
  <c r="D51" i="24"/>
  <c r="AD51" i="24" s="1"/>
  <c r="D50" i="30"/>
  <c r="AD50" i="30" s="1"/>
  <c r="E36" i="24"/>
  <c r="E35" i="24" s="1"/>
  <c r="E34" i="24" s="1"/>
  <c r="E32" i="24"/>
  <c r="E31" i="24" s="1"/>
  <c r="E30" i="24"/>
  <c r="E29" i="24"/>
  <c r="E26" i="24"/>
  <c r="E25" i="24" s="1"/>
  <c r="E24" i="24" s="1"/>
  <c r="E23" i="24"/>
  <c r="E22" i="24" s="1"/>
  <c r="E21" i="24"/>
  <c r="E20" i="24" s="1"/>
  <c r="E19" i="24"/>
  <c r="E18" i="24"/>
  <c r="E16" i="24"/>
  <c r="E15" i="24"/>
  <c r="E14" i="24"/>
  <c r="E13" i="24"/>
  <c r="AA93" i="25"/>
  <c r="Y93" i="25"/>
  <c r="W93" i="25"/>
  <c r="U93" i="25"/>
  <c r="S93" i="25"/>
  <c r="Q93" i="25"/>
  <c r="M93" i="25"/>
  <c r="K93" i="25"/>
  <c r="I93" i="25"/>
  <c r="G93" i="25"/>
  <c r="E93" i="25"/>
  <c r="C93" i="25"/>
  <c r="AC93" i="25" s="1"/>
  <c r="AA91" i="25"/>
  <c r="Y91" i="25"/>
  <c r="W91" i="25"/>
  <c r="U91" i="25"/>
  <c r="S91" i="25"/>
  <c r="Q91" i="25"/>
  <c r="M91" i="25"/>
  <c r="K91" i="25"/>
  <c r="I91" i="25"/>
  <c r="G91" i="25"/>
  <c r="E91" i="25"/>
  <c r="C91" i="25"/>
  <c r="AC91" i="25" s="1"/>
  <c r="AA89" i="25"/>
  <c r="Y89" i="25"/>
  <c r="W89" i="25"/>
  <c r="U89" i="25"/>
  <c r="S89" i="25"/>
  <c r="Q89" i="25"/>
  <c r="M89" i="25"/>
  <c r="K89" i="25"/>
  <c r="I89" i="25"/>
  <c r="G89" i="25"/>
  <c r="E89" i="25"/>
  <c r="C89" i="25"/>
  <c r="AC89" i="25" s="1"/>
  <c r="AA87" i="25"/>
  <c r="Y87" i="25"/>
  <c r="W87" i="25"/>
  <c r="U87" i="25"/>
  <c r="S87" i="25"/>
  <c r="Q87" i="25"/>
  <c r="M87" i="25"/>
  <c r="K87" i="25"/>
  <c r="I87" i="25"/>
  <c r="G87" i="25"/>
  <c r="E87" i="25"/>
  <c r="C87" i="25"/>
  <c r="AC87" i="25" s="1"/>
  <c r="AA85" i="25"/>
  <c r="Y85" i="25"/>
  <c r="W85" i="25"/>
  <c r="U85" i="25"/>
  <c r="S85" i="25"/>
  <c r="Q85" i="25"/>
  <c r="M85" i="25"/>
  <c r="M84" i="25" s="1"/>
  <c r="K85" i="25"/>
  <c r="I85" i="25"/>
  <c r="G85" i="25"/>
  <c r="E85" i="25"/>
  <c r="C85" i="25"/>
  <c r="AC85" i="25" s="1"/>
  <c r="AA51" i="25"/>
  <c r="Y51" i="25"/>
  <c r="W51" i="25"/>
  <c r="W50" i="25" s="1"/>
  <c r="U51" i="25"/>
  <c r="U50" i="25" s="1"/>
  <c r="S51" i="25"/>
  <c r="S50" i="25" s="1"/>
  <c r="Q51" i="25"/>
  <c r="Q50" i="25" s="1"/>
  <c r="M51" i="25"/>
  <c r="M50" i="25" s="1"/>
  <c r="K51" i="25"/>
  <c r="K50" i="25" s="1"/>
  <c r="I51" i="25"/>
  <c r="I50" i="25" s="1"/>
  <c r="G51" i="25"/>
  <c r="G50" i="25" s="1"/>
  <c r="E51" i="25"/>
  <c r="E50" i="25" s="1"/>
  <c r="C51" i="25"/>
  <c r="AC51" i="25" s="1"/>
  <c r="AA50" i="25"/>
  <c r="Y50" i="25"/>
  <c r="AA46" i="25"/>
  <c r="Y46" i="25"/>
  <c r="W46" i="25"/>
  <c r="U46" i="25"/>
  <c r="S46" i="25"/>
  <c r="Q46" i="25"/>
  <c r="M46" i="25"/>
  <c r="K46" i="25"/>
  <c r="I46" i="25"/>
  <c r="G46" i="25"/>
  <c r="E46" i="25"/>
  <c r="C46" i="25"/>
  <c r="AA38" i="25"/>
  <c r="Y38" i="25"/>
  <c r="W38" i="25"/>
  <c r="U38" i="25"/>
  <c r="S38" i="25"/>
  <c r="Q38" i="25"/>
  <c r="M38" i="25"/>
  <c r="K38" i="25"/>
  <c r="I38" i="25"/>
  <c r="G38" i="25"/>
  <c r="E38" i="25"/>
  <c r="C38" i="25"/>
  <c r="AA36" i="25"/>
  <c r="AC36" i="25" s="1"/>
  <c r="Y35" i="25"/>
  <c r="Y34" i="25" s="1"/>
  <c r="W35" i="25"/>
  <c r="W34" i="25" s="1"/>
  <c r="U35" i="25"/>
  <c r="U34" i="25" s="1"/>
  <c r="S35" i="25"/>
  <c r="S34" i="25" s="1"/>
  <c r="Q35" i="25"/>
  <c r="Q34" i="25" s="1"/>
  <c r="M35" i="25"/>
  <c r="M34" i="25" s="1"/>
  <c r="K35" i="25"/>
  <c r="K34" i="25" s="1"/>
  <c r="I35" i="25"/>
  <c r="I34" i="25" s="1"/>
  <c r="G35" i="25"/>
  <c r="G34" i="25" s="1"/>
  <c r="E35" i="25"/>
  <c r="C35" i="25"/>
  <c r="C34" i="25" s="1"/>
  <c r="AA31" i="25"/>
  <c r="Y31" i="25"/>
  <c r="W31" i="25"/>
  <c r="U31" i="25"/>
  <c r="S31" i="25"/>
  <c r="Q31" i="25"/>
  <c r="M31" i="25"/>
  <c r="K31" i="25"/>
  <c r="I31" i="25"/>
  <c r="G31" i="25"/>
  <c r="E31" i="25"/>
  <c r="C31" i="25"/>
  <c r="AA28" i="25"/>
  <c r="AA27" i="25" s="1"/>
  <c r="Y28" i="25"/>
  <c r="W28" i="25"/>
  <c r="U28" i="25"/>
  <c r="S28" i="25"/>
  <c r="S27" i="25" s="1"/>
  <c r="Q28" i="25"/>
  <c r="M28" i="25"/>
  <c r="K28" i="25"/>
  <c r="I28" i="25"/>
  <c r="G28" i="25"/>
  <c r="E28" i="25"/>
  <c r="C28" i="25"/>
  <c r="I27" i="25"/>
  <c r="AA25" i="25"/>
  <c r="Y25" i="25"/>
  <c r="W25" i="25"/>
  <c r="W24" i="25" s="1"/>
  <c r="U25" i="25"/>
  <c r="U24" i="25" s="1"/>
  <c r="S25" i="25"/>
  <c r="S24" i="25" s="1"/>
  <c r="Q25" i="25"/>
  <c r="Q24" i="25" s="1"/>
  <c r="M25" i="25"/>
  <c r="M24" i="25" s="1"/>
  <c r="K25" i="25"/>
  <c r="K24" i="25" s="1"/>
  <c r="I25" i="25"/>
  <c r="G25" i="25"/>
  <c r="G24" i="25" s="1"/>
  <c r="E25" i="25"/>
  <c r="C25" i="25"/>
  <c r="AC25" i="25" s="1"/>
  <c r="AA24" i="25"/>
  <c r="Y24" i="25"/>
  <c r="I24" i="25"/>
  <c r="AA22" i="25"/>
  <c r="Y22" i="25"/>
  <c r="W22" i="25"/>
  <c r="U22" i="25"/>
  <c r="S22" i="25"/>
  <c r="Q22" i="25"/>
  <c r="M22" i="25"/>
  <c r="K22" i="25"/>
  <c r="I22" i="25"/>
  <c r="G22" i="25"/>
  <c r="E22" i="25"/>
  <c r="C22" i="25"/>
  <c r="AA20" i="25"/>
  <c r="Y20" i="25"/>
  <c r="W20" i="25"/>
  <c r="U20" i="25"/>
  <c r="S20" i="25"/>
  <c r="Q20" i="25"/>
  <c r="M20" i="25"/>
  <c r="K20" i="25"/>
  <c r="I20" i="25"/>
  <c r="G20" i="25"/>
  <c r="E20" i="25"/>
  <c r="C20" i="25"/>
  <c r="AA17" i="25"/>
  <c r="Y17" i="25"/>
  <c r="W17" i="25"/>
  <c r="U17" i="25"/>
  <c r="S17" i="25"/>
  <c r="Q17" i="25"/>
  <c r="M17" i="25"/>
  <c r="K17" i="25"/>
  <c r="I17" i="25"/>
  <c r="G17" i="25"/>
  <c r="E17" i="25"/>
  <c r="C17" i="25"/>
  <c r="AA12" i="25"/>
  <c r="Y12" i="25"/>
  <c r="W12" i="25"/>
  <c r="U12" i="25"/>
  <c r="S12" i="25"/>
  <c r="Q12" i="25"/>
  <c r="M12" i="25"/>
  <c r="K12" i="25"/>
  <c r="I12" i="25"/>
  <c r="G12" i="25"/>
  <c r="E12" i="25"/>
  <c r="C12" i="25"/>
  <c r="AC12" i="25" l="1"/>
  <c r="AC17" i="25"/>
  <c r="AC20" i="25"/>
  <c r="AC22" i="25"/>
  <c r="AC28" i="25"/>
  <c r="AC31" i="25"/>
  <c r="D33" i="26"/>
  <c r="AD33" i="26" s="1"/>
  <c r="AC38" i="25"/>
  <c r="AC46" i="25"/>
  <c r="E24" i="25"/>
  <c r="E34" i="25"/>
  <c r="C50" i="25"/>
  <c r="AC50" i="25" s="1"/>
  <c r="D33" i="25"/>
  <c r="AD33" i="25" s="1"/>
  <c r="O51" i="26"/>
  <c r="O50" i="26" s="1"/>
  <c r="O33" i="26" s="1"/>
  <c r="D95" i="27"/>
  <c r="AD95" i="27" s="1"/>
  <c r="D33" i="28"/>
  <c r="AD33" i="28" s="1"/>
  <c r="D33" i="29"/>
  <c r="AD33" i="29" s="1"/>
  <c r="D33" i="30"/>
  <c r="AD33" i="30" s="1"/>
  <c r="D50" i="24"/>
  <c r="AD50" i="24" s="1"/>
  <c r="Q37" i="25"/>
  <c r="AA37" i="25"/>
  <c r="G27" i="25"/>
  <c r="Q27" i="25"/>
  <c r="Y27" i="25"/>
  <c r="I37" i="25"/>
  <c r="S37" i="25"/>
  <c r="Y37" i="25"/>
  <c r="K84" i="25"/>
  <c r="W84" i="25"/>
  <c r="C27" i="25"/>
  <c r="G37" i="25"/>
  <c r="U84" i="25"/>
  <c r="E84" i="25"/>
  <c r="C84" i="25"/>
  <c r="U11" i="25"/>
  <c r="K11" i="25"/>
  <c r="M27" i="25"/>
  <c r="W27" i="25"/>
  <c r="K37" i="25"/>
  <c r="K33" i="25" s="1"/>
  <c r="U37" i="25"/>
  <c r="U33" i="25" s="1"/>
  <c r="E37" i="25"/>
  <c r="M37" i="25"/>
  <c r="M33" i="25" s="1"/>
  <c r="W37" i="25"/>
  <c r="W33" i="25" s="1"/>
  <c r="G11" i="25"/>
  <c r="E28" i="24"/>
  <c r="E27" i="24" s="1"/>
  <c r="E11" i="25"/>
  <c r="W11" i="25"/>
  <c r="Q11" i="25"/>
  <c r="K27" i="25"/>
  <c r="U27" i="25"/>
  <c r="M11" i="25"/>
  <c r="Y11" i="25"/>
  <c r="Y10" i="25" s="1"/>
  <c r="E17" i="24"/>
  <c r="Y84" i="25"/>
  <c r="I84" i="25"/>
  <c r="I33" i="25" s="1"/>
  <c r="S84" i="25"/>
  <c r="AA84" i="25"/>
  <c r="G84" i="25"/>
  <c r="I11" i="25"/>
  <c r="I10" i="25" s="1"/>
  <c r="S11" i="25"/>
  <c r="S10" i="25" s="1"/>
  <c r="AA11" i="25"/>
  <c r="AA10" i="25" s="1"/>
  <c r="E27" i="25"/>
  <c r="C37" i="25"/>
  <c r="AC37" i="25" s="1"/>
  <c r="Q84" i="25"/>
  <c r="C24" i="25"/>
  <c r="AC24" i="25" s="1"/>
  <c r="C11" i="25"/>
  <c r="AC11" i="25" s="1"/>
  <c r="AA35" i="25"/>
  <c r="AC84" i="25" l="1"/>
  <c r="AC27" i="25"/>
  <c r="D95" i="26"/>
  <c r="AD95" i="26" s="1"/>
  <c r="AA34" i="25"/>
  <c r="AC34" i="25" s="1"/>
  <c r="AC35" i="25"/>
  <c r="S33" i="25"/>
  <c r="E33" i="25"/>
  <c r="M10" i="25"/>
  <c r="M95" i="25" s="1"/>
  <c r="S95" i="25"/>
  <c r="Q33" i="25"/>
  <c r="D95" i="25"/>
  <c r="AD95" i="25" s="1"/>
  <c r="C33" i="25"/>
  <c r="P95" i="27"/>
  <c r="D95" i="28"/>
  <c r="AD95" i="28" s="1"/>
  <c r="D95" i="29"/>
  <c r="AD95" i="29" s="1"/>
  <c r="D33" i="24"/>
  <c r="AD33" i="24" s="1"/>
  <c r="D95" i="30"/>
  <c r="AD95" i="30" s="1"/>
  <c r="Y33" i="25"/>
  <c r="Y95" i="25" s="1"/>
  <c r="Q10" i="25"/>
  <c r="Q95" i="25" s="1"/>
  <c r="G10" i="25"/>
  <c r="K10" i="25"/>
  <c r="K95" i="25" s="1"/>
  <c r="G33" i="25"/>
  <c r="U10" i="25"/>
  <c r="U95" i="25" s="1"/>
  <c r="W10" i="25"/>
  <c r="W95" i="25" s="1"/>
  <c r="E10" i="25"/>
  <c r="I95" i="25"/>
  <c r="C10" i="25"/>
  <c r="AC10" i="25" s="1"/>
  <c r="P95" i="26" l="1"/>
  <c r="AA33" i="25"/>
  <c r="E95" i="25"/>
  <c r="P95" i="25"/>
  <c r="P95" i="28"/>
  <c r="P95" i="29"/>
  <c r="P95" i="30"/>
  <c r="D95" i="24"/>
  <c r="AD95" i="24" s="1"/>
  <c r="G95" i="25"/>
  <c r="C95" i="25"/>
  <c r="AA95" i="25" l="1"/>
  <c r="AC95" i="25" s="1"/>
  <c r="AC33" i="25"/>
  <c r="O95" i="25"/>
  <c r="P95" i="24"/>
  <c r="Y36" i="24"/>
  <c r="Y35" i="24" s="1"/>
  <c r="Y34" i="24" s="1"/>
  <c r="W35" i="24"/>
  <c r="W34" i="24" s="1"/>
  <c r="U36" i="24"/>
  <c r="U35" i="24" s="1"/>
  <c r="U34" i="24" s="1"/>
  <c r="S36" i="24"/>
  <c r="S35" i="24" s="1"/>
  <c r="S34" i="24" s="1"/>
  <c r="Q36" i="24"/>
  <c r="Q35" i="24" s="1"/>
  <c r="Q34" i="24" s="1"/>
  <c r="M36" i="24"/>
  <c r="M35" i="24" s="1"/>
  <c r="M34" i="24" s="1"/>
  <c r="K36" i="24"/>
  <c r="K35" i="24" s="1"/>
  <c r="K34" i="24" s="1"/>
  <c r="I36" i="24"/>
  <c r="I35" i="24" s="1"/>
  <c r="I34" i="24" s="1"/>
  <c r="G36" i="24"/>
  <c r="G35" i="24" s="1"/>
  <c r="G34" i="24" s="1"/>
  <c r="Y32" i="24"/>
  <c r="Y31" i="24" s="1"/>
  <c r="W32" i="24"/>
  <c r="W31" i="24" s="1"/>
  <c r="U32" i="24"/>
  <c r="U31" i="24" s="1"/>
  <c r="S32" i="24"/>
  <c r="S31" i="24" s="1"/>
  <c r="Q32" i="24"/>
  <c r="Q31" i="24" s="1"/>
  <c r="M32" i="24"/>
  <c r="M31" i="24" s="1"/>
  <c r="K32" i="24"/>
  <c r="K31" i="24" s="1"/>
  <c r="I32" i="24"/>
  <c r="I31" i="24" s="1"/>
  <c r="G32" i="24"/>
  <c r="G31" i="24" s="1"/>
  <c r="Y30" i="24"/>
  <c r="W30" i="24"/>
  <c r="U30" i="24"/>
  <c r="S30" i="24"/>
  <c r="Q30" i="24"/>
  <c r="M30" i="24"/>
  <c r="K30" i="24"/>
  <c r="I30" i="24"/>
  <c r="G30" i="24"/>
  <c r="Y29" i="24"/>
  <c r="W29" i="24"/>
  <c r="U29" i="24"/>
  <c r="S29" i="24"/>
  <c r="Q29" i="24"/>
  <c r="M29" i="24"/>
  <c r="K29" i="24"/>
  <c r="I29" i="24"/>
  <c r="G29" i="24"/>
  <c r="Y26" i="24"/>
  <c r="Y25" i="24" s="1"/>
  <c r="Y24" i="24" s="1"/>
  <c r="W26" i="24"/>
  <c r="W25" i="24" s="1"/>
  <c r="W24" i="24" s="1"/>
  <c r="U26" i="24"/>
  <c r="U25" i="24" s="1"/>
  <c r="U24" i="24" s="1"/>
  <c r="S26" i="24"/>
  <c r="S25" i="24" s="1"/>
  <c r="S24" i="24" s="1"/>
  <c r="Q26" i="24"/>
  <c r="Q25" i="24" s="1"/>
  <c r="Q24" i="24" s="1"/>
  <c r="M26" i="24"/>
  <c r="M25" i="24" s="1"/>
  <c r="M24" i="24" s="1"/>
  <c r="K26" i="24"/>
  <c r="K25" i="24" s="1"/>
  <c r="K24" i="24" s="1"/>
  <c r="I26" i="24"/>
  <c r="I25" i="24" s="1"/>
  <c r="I24" i="24" s="1"/>
  <c r="G26" i="24"/>
  <c r="G25" i="24" s="1"/>
  <c r="G24" i="24" s="1"/>
  <c r="Y23" i="24"/>
  <c r="Y22" i="24" s="1"/>
  <c r="W23" i="24"/>
  <c r="W22" i="24" s="1"/>
  <c r="U23" i="24"/>
  <c r="U22" i="24" s="1"/>
  <c r="S23" i="24"/>
  <c r="S22" i="24" s="1"/>
  <c r="Q23" i="24"/>
  <c r="Q22" i="24" s="1"/>
  <c r="M23" i="24"/>
  <c r="M22" i="24" s="1"/>
  <c r="K23" i="24"/>
  <c r="K22" i="24" s="1"/>
  <c r="I23" i="24"/>
  <c r="I22" i="24" s="1"/>
  <c r="G23" i="24"/>
  <c r="G22" i="24" s="1"/>
  <c r="Y21" i="24"/>
  <c r="Y20" i="24" s="1"/>
  <c r="W21" i="24"/>
  <c r="W20" i="24" s="1"/>
  <c r="U21" i="24"/>
  <c r="U20" i="24" s="1"/>
  <c r="S21" i="24"/>
  <c r="S20" i="24" s="1"/>
  <c r="Q21" i="24"/>
  <c r="Q20" i="24" s="1"/>
  <c r="M21" i="24"/>
  <c r="M20" i="24" s="1"/>
  <c r="K21" i="24"/>
  <c r="K20" i="24" s="1"/>
  <c r="I21" i="24"/>
  <c r="I20" i="24" s="1"/>
  <c r="Y19" i="24"/>
  <c r="W19" i="24"/>
  <c r="U19" i="24"/>
  <c r="S19" i="24"/>
  <c r="Q19" i="24"/>
  <c r="M19" i="24"/>
  <c r="K19" i="24"/>
  <c r="I19" i="24"/>
  <c r="G19" i="24"/>
  <c r="Y18" i="24"/>
  <c r="W18" i="24"/>
  <c r="U18" i="24"/>
  <c r="S18" i="24"/>
  <c r="Q18" i="24"/>
  <c r="M18" i="24"/>
  <c r="K18" i="24"/>
  <c r="I18" i="24"/>
  <c r="G18" i="24"/>
  <c r="Y16" i="24"/>
  <c r="W16" i="24"/>
  <c r="U16" i="24"/>
  <c r="S16" i="24"/>
  <c r="Q16" i="24"/>
  <c r="M16" i="24"/>
  <c r="K16" i="24"/>
  <c r="I16" i="24"/>
  <c r="G16" i="24"/>
  <c r="Y15" i="24"/>
  <c r="W15" i="24"/>
  <c r="U15" i="24"/>
  <c r="S15" i="24"/>
  <c r="Q15" i="24"/>
  <c r="M15" i="24"/>
  <c r="K15" i="24"/>
  <c r="I15" i="24"/>
  <c r="G15" i="24"/>
  <c r="Y14" i="24"/>
  <c r="W14" i="24"/>
  <c r="U14" i="24"/>
  <c r="S14" i="24"/>
  <c r="Q14" i="24"/>
  <c r="M14" i="24"/>
  <c r="K14" i="24"/>
  <c r="I14" i="24"/>
  <c r="G14" i="24"/>
  <c r="Y13" i="24"/>
  <c r="W13" i="24"/>
  <c r="U13" i="24"/>
  <c r="S13" i="24"/>
  <c r="Q13" i="24"/>
  <c r="M13" i="24"/>
  <c r="K13" i="24"/>
  <c r="I13" i="24"/>
  <c r="G13" i="24"/>
  <c r="C19" i="24"/>
  <c r="AC19" i="24" s="1"/>
  <c r="C18" i="24"/>
  <c r="AC18" i="24" s="1"/>
  <c r="C16" i="24"/>
  <c r="AC16" i="24" s="1"/>
  <c r="C15" i="24"/>
  <c r="AC15" i="24" s="1"/>
  <c r="C14" i="24"/>
  <c r="AC14" i="24" s="1"/>
  <c r="C13" i="24"/>
  <c r="AC13" i="24" s="1"/>
  <c r="O15" i="24" l="1"/>
  <c r="O16" i="24"/>
  <c r="O13" i="24"/>
  <c r="O18" i="24"/>
  <c r="O14" i="24"/>
  <c r="O19" i="24"/>
  <c r="G17" i="24"/>
  <c r="Q17" i="24"/>
  <c r="Y17" i="24"/>
  <c r="G28" i="24"/>
  <c r="G27" i="24" s="1"/>
  <c r="Q28" i="24"/>
  <c r="Q27" i="24" s="1"/>
  <c r="Y28" i="24"/>
  <c r="Y27" i="24" s="1"/>
  <c r="M17" i="24"/>
  <c r="W17" i="24"/>
  <c r="K28" i="24"/>
  <c r="K27" i="24" s="1"/>
  <c r="U28" i="24"/>
  <c r="U27" i="24" s="1"/>
  <c r="W28" i="24"/>
  <c r="W27" i="24" s="1"/>
  <c r="I17" i="24"/>
  <c r="S17" i="24"/>
  <c r="M28" i="24"/>
  <c r="M27" i="24" s="1"/>
  <c r="C17" i="24"/>
  <c r="AC17" i="24" s="1"/>
  <c r="K17" i="24"/>
  <c r="U17" i="24"/>
  <c r="I28" i="24"/>
  <c r="I27" i="24" s="1"/>
  <c r="S28" i="24"/>
  <c r="S27" i="24" s="1"/>
  <c r="AA93" i="30"/>
  <c r="Y93" i="30"/>
  <c r="W93" i="30"/>
  <c r="U93" i="30"/>
  <c r="S93" i="30"/>
  <c r="Q93" i="30"/>
  <c r="M93" i="30"/>
  <c r="K93" i="30"/>
  <c r="I93" i="30"/>
  <c r="G93" i="30"/>
  <c r="E93" i="30"/>
  <c r="C93" i="30"/>
  <c r="AC93" i="30" s="1"/>
  <c r="AA91" i="30"/>
  <c r="Y91" i="30"/>
  <c r="W91" i="30"/>
  <c r="U91" i="30"/>
  <c r="S91" i="30"/>
  <c r="Q91" i="30"/>
  <c r="M91" i="30"/>
  <c r="K91" i="30"/>
  <c r="I91" i="30"/>
  <c r="G91" i="30"/>
  <c r="E91" i="30"/>
  <c r="C91" i="30"/>
  <c r="AC91" i="30" s="1"/>
  <c r="AA89" i="30"/>
  <c r="Y89" i="30"/>
  <c r="W89" i="30"/>
  <c r="U89" i="30"/>
  <c r="S89" i="30"/>
  <c r="Q89" i="30"/>
  <c r="M89" i="30"/>
  <c r="K89" i="30"/>
  <c r="I89" i="30"/>
  <c r="G89" i="30"/>
  <c r="E89" i="30"/>
  <c r="C89" i="30"/>
  <c r="AC89" i="30" s="1"/>
  <c r="AA87" i="30"/>
  <c r="Y87" i="30"/>
  <c r="W87" i="30"/>
  <c r="U87" i="30"/>
  <c r="S87" i="30"/>
  <c r="Q87" i="30"/>
  <c r="M87" i="30"/>
  <c r="K87" i="30"/>
  <c r="I87" i="30"/>
  <c r="G87" i="30"/>
  <c r="E87" i="30"/>
  <c r="C87" i="30"/>
  <c r="AC87" i="30" s="1"/>
  <c r="AA85" i="30"/>
  <c r="Y85" i="30"/>
  <c r="Y84" i="30" s="1"/>
  <c r="W85" i="30"/>
  <c r="U85" i="30"/>
  <c r="U84" i="30" s="1"/>
  <c r="S85" i="30"/>
  <c r="Q85" i="30"/>
  <c r="Q84" i="30" s="1"/>
  <c r="M85" i="30"/>
  <c r="K85" i="30"/>
  <c r="I85" i="30"/>
  <c r="G85" i="30"/>
  <c r="G84" i="30" s="1"/>
  <c r="E85" i="30"/>
  <c r="C85" i="30"/>
  <c r="AC85" i="30" s="1"/>
  <c r="Y46" i="30"/>
  <c r="Q46" i="30"/>
  <c r="G46" i="30"/>
  <c r="AA35" i="30"/>
  <c r="Y35" i="30"/>
  <c r="W35" i="30"/>
  <c r="W34" i="30" s="1"/>
  <c r="U35" i="30"/>
  <c r="U34" i="30" s="1"/>
  <c r="S35" i="30"/>
  <c r="S34" i="30" s="1"/>
  <c r="Q35" i="30"/>
  <c r="Q34" i="30" s="1"/>
  <c r="M35" i="30"/>
  <c r="M34" i="30" s="1"/>
  <c r="K35" i="30"/>
  <c r="K34" i="30" s="1"/>
  <c r="I35" i="30"/>
  <c r="I34" i="30" s="1"/>
  <c r="G35" i="30"/>
  <c r="G34" i="30" s="1"/>
  <c r="E35" i="30"/>
  <c r="E34" i="30" s="1"/>
  <c r="C35" i="30"/>
  <c r="AA34" i="30"/>
  <c r="Y34" i="30"/>
  <c r="AA31" i="30"/>
  <c r="Y31" i="30"/>
  <c r="W31" i="30"/>
  <c r="U31" i="30"/>
  <c r="S31" i="30"/>
  <c r="Q31" i="30"/>
  <c r="M31" i="30"/>
  <c r="K31" i="30"/>
  <c r="I31" i="30"/>
  <c r="G31" i="30"/>
  <c r="E31" i="30"/>
  <c r="C31" i="30"/>
  <c r="AA28" i="30"/>
  <c r="Y28" i="30"/>
  <c r="Y27" i="30" s="1"/>
  <c r="W28" i="30"/>
  <c r="U28" i="30"/>
  <c r="S28" i="30"/>
  <c r="Q28" i="30"/>
  <c r="M28" i="30"/>
  <c r="K28" i="30"/>
  <c r="I28" i="30"/>
  <c r="G28" i="30"/>
  <c r="E28" i="30"/>
  <c r="C28" i="30"/>
  <c r="AA25" i="30"/>
  <c r="AA24" i="30" s="1"/>
  <c r="Y25" i="30"/>
  <c r="Y24" i="30" s="1"/>
  <c r="W25" i="30"/>
  <c r="W24" i="30" s="1"/>
  <c r="U25" i="30"/>
  <c r="U24" i="30" s="1"/>
  <c r="S25" i="30"/>
  <c r="S24" i="30" s="1"/>
  <c r="Q25" i="30"/>
  <c r="Q24" i="30" s="1"/>
  <c r="M25" i="30"/>
  <c r="M24" i="30" s="1"/>
  <c r="K25" i="30"/>
  <c r="K24" i="30" s="1"/>
  <c r="I25" i="30"/>
  <c r="I24" i="30" s="1"/>
  <c r="G25" i="30"/>
  <c r="G24" i="30" s="1"/>
  <c r="E25" i="30"/>
  <c r="E24" i="30" s="1"/>
  <c r="C25" i="30"/>
  <c r="AA22" i="30"/>
  <c r="Y22" i="30"/>
  <c r="W22" i="30"/>
  <c r="U22" i="30"/>
  <c r="S22" i="30"/>
  <c r="Q22" i="30"/>
  <c r="M22" i="30"/>
  <c r="K22" i="30"/>
  <c r="I22" i="30"/>
  <c r="G22" i="30"/>
  <c r="E22" i="30"/>
  <c r="C22" i="30"/>
  <c r="AA20" i="30"/>
  <c r="Y20" i="30"/>
  <c r="W20" i="30"/>
  <c r="U20" i="30"/>
  <c r="S20" i="30"/>
  <c r="Q20" i="30"/>
  <c r="M20" i="30"/>
  <c r="K20" i="30"/>
  <c r="I20" i="30"/>
  <c r="G20" i="30"/>
  <c r="E20" i="30"/>
  <c r="C20" i="30"/>
  <c r="AA17" i="30"/>
  <c r="Y17" i="30"/>
  <c r="W17" i="30"/>
  <c r="U17" i="30"/>
  <c r="S17" i="30"/>
  <c r="Q17" i="30"/>
  <c r="M17" i="30"/>
  <c r="K17" i="30"/>
  <c r="I17" i="30"/>
  <c r="G17" i="30"/>
  <c r="E17" i="30"/>
  <c r="C17" i="30"/>
  <c r="AA12" i="30"/>
  <c r="Y12" i="30"/>
  <c r="W12" i="30"/>
  <c r="U12" i="30"/>
  <c r="S12" i="30"/>
  <c r="Q12" i="30"/>
  <c r="M12" i="30"/>
  <c r="K12" i="30"/>
  <c r="I12" i="30"/>
  <c r="G12" i="30"/>
  <c r="E12" i="30"/>
  <c r="C12" i="30"/>
  <c r="AC35" i="30" l="1"/>
  <c r="AC12" i="30"/>
  <c r="AC17" i="30"/>
  <c r="AC20" i="30"/>
  <c r="AC22" i="30"/>
  <c r="AC25" i="30"/>
  <c r="AC28" i="30"/>
  <c r="AC31" i="30"/>
  <c r="C84" i="30"/>
  <c r="C24" i="30"/>
  <c r="AC24" i="30" s="1"/>
  <c r="C34" i="30"/>
  <c r="AC34" i="30" s="1"/>
  <c r="C11" i="30"/>
  <c r="K84" i="30"/>
  <c r="I84" i="30"/>
  <c r="S84" i="30"/>
  <c r="AA84" i="30"/>
  <c r="C27" i="30"/>
  <c r="C10" i="30" s="1"/>
  <c r="E84" i="30"/>
  <c r="M84" i="30"/>
  <c r="W84" i="30"/>
  <c r="E27" i="30"/>
  <c r="M27" i="30"/>
  <c r="W27" i="30"/>
  <c r="I27" i="30"/>
  <c r="S27" i="30"/>
  <c r="AA27" i="30"/>
  <c r="G27" i="30"/>
  <c r="Q27" i="30"/>
  <c r="O17" i="24"/>
  <c r="O12" i="24"/>
  <c r="U11" i="30"/>
  <c r="K11" i="30"/>
  <c r="E11" i="30"/>
  <c r="E10" i="30" s="1"/>
  <c r="M11" i="30"/>
  <c r="M10" i="30" s="1"/>
  <c r="Q11" i="30"/>
  <c r="W11" i="30"/>
  <c r="G11" i="30"/>
  <c r="G10" i="30" s="1"/>
  <c r="Y11" i="30"/>
  <c r="Y10" i="30" s="1"/>
  <c r="I11" i="30"/>
  <c r="I10" i="30" s="1"/>
  <c r="S11" i="30"/>
  <c r="AA11" i="30"/>
  <c r="AA10" i="30" s="1"/>
  <c r="K27" i="30"/>
  <c r="U27" i="30"/>
  <c r="I46" i="30"/>
  <c r="S46" i="30"/>
  <c r="AA46" i="30"/>
  <c r="C46" i="30"/>
  <c r="K46" i="30"/>
  <c r="U46" i="30"/>
  <c r="E46" i="30"/>
  <c r="M46" i="30"/>
  <c r="W46" i="30"/>
  <c r="G51" i="30"/>
  <c r="G50" i="30" s="1"/>
  <c r="M51" i="30"/>
  <c r="M50" i="30" s="1"/>
  <c r="E51" i="30"/>
  <c r="E50" i="30" s="1"/>
  <c r="K51" i="30"/>
  <c r="K50" i="30" s="1"/>
  <c r="W51" i="30"/>
  <c r="W50" i="30" s="1"/>
  <c r="Q51" i="30"/>
  <c r="Q50" i="30" s="1"/>
  <c r="Y51" i="30"/>
  <c r="Y50" i="30" s="1"/>
  <c r="U51" i="30"/>
  <c r="U50" i="30" s="1"/>
  <c r="W38" i="30"/>
  <c r="K38" i="30"/>
  <c r="U38" i="30"/>
  <c r="S38" i="30"/>
  <c r="AA38" i="30"/>
  <c r="G38" i="30"/>
  <c r="G37" i="30" s="1"/>
  <c r="Q38" i="30"/>
  <c r="Q37" i="30" s="1"/>
  <c r="M38" i="30"/>
  <c r="AC46" i="30" l="1"/>
  <c r="AC11" i="30"/>
  <c r="AC27" i="30"/>
  <c r="AC84" i="30"/>
  <c r="U10" i="30"/>
  <c r="Q10" i="30"/>
  <c r="W10" i="30"/>
  <c r="W37" i="30"/>
  <c r="W33" i="30" s="1"/>
  <c r="K10" i="30"/>
  <c r="AC10" i="30" s="1"/>
  <c r="G33" i="30"/>
  <c r="G95" i="30" s="1"/>
  <c r="S10" i="30"/>
  <c r="M37" i="30"/>
  <c r="M33" i="30" s="1"/>
  <c r="M95" i="30" s="1"/>
  <c r="S37" i="30"/>
  <c r="I38" i="30"/>
  <c r="I37" i="30" s="1"/>
  <c r="U37" i="30"/>
  <c r="U33" i="30" s="1"/>
  <c r="U95" i="30" s="1"/>
  <c r="Q33" i="30"/>
  <c r="Q95" i="30" s="1"/>
  <c r="AA37" i="30"/>
  <c r="K37" i="30"/>
  <c r="K33" i="30" s="1"/>
  <c r="Y38" i="30"/>
  <c r="Y37" i="30" s="1"/>
  <c r="Y33" i="30" s="1"/>
  <c r="Y95" i="30" s="1"/>
  <c r="I51" i="30"/>
  <c r="I50" i="30" s="1"/>
  <c r="C38" i="30"/>
  <c r="E38" i="30"/>
  <c r="E37" i="30" s="1"/>
  <c r="E33" i="30" s="1"/>
  <c r="E95" i="30" s="1"/>
  <c r="AA50" i="30"/>
  <c r="S51" i="30"/>
  <c r="S50" i="30" s="1"/>
  <c r="AC38" i="30" l="1"/>
  <c r="W95" i="30"/>
  <c r="I33" i="30"/>
  <c r="I95" i="30" s="1"/>
  <c r="S33" i="30"/>
  <c r="S95" i="30" s="1"/>
  <c r="K95" i="30"/>
  <c r="AA33" i="30"/>
  <c r="C51" i="30"/>
  <c r="AC51" i="30" s="1"/>
  <c r="C37" i="30"/>
  <c r="AC37" i="30" s="1"/>
  <c r="AA95" i="30" l="1"/>
  <c r="C50" i="30"/>
  <c r="AC50" i="30" s="1"/>
  <c r="C33" i="30" l="1"/>
  <c r="AC33" i="30" s="1"/>
  <c r="C95" i="30" l="1"/>
  <c r="AC95" i="30" s="1"/>
  <c r="O95" i="30" l="1"/>
  <c r="AA93" i="29"/>
  <c r="Y93" i="29"/>
  <c r="W93" i="29"/>
  <c r="U93" i="29"/>
  <c r="S93" i="29"/>
  <c r="Q93" i="29"/>
  <c r="M93" i="29"/>
  <c r="K93" i="29"/>
  <c r="I93" i="29"/>
  <c r="G93" i="29"/>
  <c r="E93" i="29"/>
  <c r="C93" i="29"/>
  <c r="AA91" i="29"/>
  <c r="Y91" i="29"/>
  <c r="W91" i="29"/>
  <c r="U91" i="29"/>
  <c r="S91" i="29"/>
  <c r="Q91" i="29"/>
  <c r="M91" i="29"/>
  <c r="K91" i="29"/>
  <c r="I91" i="29"/>
  <c r="G91" i="29"/>
  <c r="E91" i="29"/>
  <c r="C91" i="29"/>
  <c r="AA89" i="29"/>
  <c r="Y89" i="29"/>
  <c r="W89" i="29"/>
  <c r="U89" i="29"/>
  <c r="S89" i="29"/>
  <c r="Q89" i="29"/>
  <c r="M89" i="29"/>
  <c r="K89" i="29"/>
  <c r="I89" i="29"/>
  <c r="G89" i="29"/>
  <c r="E89" i="29"/>
  <c r="C89" i="29"/>
  <c r="AA87" i="29"/>
  <c r="Y87" i="29"/>
  <c r="W87" i="29"/>
  <c r="U87" i="29"/>
  <c r="S87" i="29"/>
  <c r="Q87" i="29"/>
  <c r="M87" i="29"/>
  <c r="K87" i="29"/>
  <c r="I87" i="29"/>
  <c r="G87" i="29"/>
  <c r="E87" i="29"/>
  <c r="C87" i="29"/>
  <c r="AA85" i="29"/>
  <c r="Y85" i="29"/>
  <c r="W85" i="29"/>
  <c r="W84" i="29" s="1"/>
  <c r="U85" i="29"/>
  <c r="S85" i="29"/>
  <c r="Q85" i="29"/>
  <c r="Q84" i="29" s="1"/>
  <c r="M85" i="29"/>
  <c r="M84" i="29" s="1"/>
  <c r="K85" i="29"/>
  <c r="I85" i="29"/>
  <c r="G85" i="29"/>
  <c r="E85" i="29"/>
  <c r="E84" i="29" s="1"/>
  <c r="C85" i="29"/>
  <c r="AA46" i="29"/>
  <c r="W46" i="29"/>
  <c r="S46" i="29"/>
  <c r="M46" i="29"/>
  <c r="I46" i="29"/>
  <c r="E46" i="29"/>
  <c r="Y46" i="29"/>
  <c r="Q46" i="29"/>
  <c r="G46" i="29"/>
  <c r="AA35" i="29"/>
  <c r="AA34" i="29" s="1"/>
  <c r="Y35" i="29"/>
  <c r="Y34" i="29" s="1"/>
  <c r="W35" i="29"/>
  <c r="W34" i="29" s="1"/>
  <c r="U35" i="29"/>
  <c r="U34" i="29" s="1"/>
  <c r="S35" i="29"/>
  <c r="S34" i="29" s="1"/>
  <c r="Q35" i="29"/>
  <c r="Q34" i="29" s="1"/>
  <c r="M35" i="29"/>
  <c r="M34" i="29" s="1"/>
  <c r="K35" i="29"/>
  <c r="K34" i="29" s="1"/>
  <c r="I35" i="29"/>
  <c r="I34" i="29" s="1"/>
  <c r="G35" i="29"/>
  <c r="G34" i="29" s="1"/>
  <c r="E35" i="29"/>
  <c r="E34" i="29" s="1"/>
  <c r="C35" i="29"/>
  <c r="C34" i="29"/>
  <c r="AC34" i="29" s="1"/>
  <c r="AA31" i="29"/>
  <c r="Y31" i="29"/>
  <c r="W31" i="29"/>
  <c r="U31" i="29"/>
  <c r="S31" i="29"/>
  <c r="Q31" i="29"/>
  <c r="M31" i="29"/>
  <c r="K31" i="29"/>
  <c r="I31" i="29"/>
  <c r="G31" i="29"/>
  <c r="E31" i="29"/>
  <c r="C31" i="29"/>
  <c r="AC31" i="29" s="1"/>
  <c r="AA28" i="29"/>
  <c r="Y28" i="29"/>
  <c r="W28" i="29"/>
  <c r="U28" i="29"/>
  <c r="S28" i="29"/>
  <c r="Q28" i="29"/>
  <c r="M28" i="29"/>
  <c r="K28" i="29"/>
  <c r="I28" i="29"/>
  <c r="G28" i="29"/>
  <c r="E28" i="29"/>
  <c r="C28" i="29"/>
  <c r="AC28" i="29" s="1"/>
  <c r="AA25" i="29"/>
  <c r="AA24" i="29" s="1"/>
  <c r="Y25" i="29"/>
  <c r="Y24" i="29" s="1"/>
  <c r="W25" i="29"/>
  <c r="W24" i="29" s="1"/>
  <c r="U25" i="29"/>
  <c r="U24" i="29" s="1"/>
  <c r="S25" i="29"/>
  <c r="S24" i="29" s="1"/>
  <c r="Q25" i="29"/>
  <c r="Q24" i="29" s="1"/>
  <c r="M25" i="29"/>
  <c r="M24" i="29" s="1"/>
  <c r="K25" i="29"/>
  <c r="K24" i="29" s="1"/>
  <c r="I25" i="29"/>
  <c r="I24" i="29" s="1"/>
  <c r="G25" i="29"/>
  <c r="G24" i="29" s="1"/>
  <c r="E25" i="29"/>
  <c r="E24" i="29" s="1"/>
  <c r="C25" i="29"/>
  <c r="AC25" i="29" s="1"/>
  <c r="AA22" i="29"/>
  <c r="Y22" i="29"/>
  <c r="W22" i="29"/>
  <c r="U22" i="29"/>
  <c r="S22" i="29"/>
  <c r="Q22" i="29"/>
  <c r="M22" i="29"/>
  <c r="K22" i="29"/>
  <c r="I22" i="29"/>
  <c r="G22" i="29"/>
  <c r="E22" i="29"/>
  <c r="C22" i="29"/>
  <c r="AC22" i="29" s="1"/>
  <c r="G21" i="29"/>
  <c r="AC21" i="29" s="1"/>
  <c r="AA20" i="29"/>
  <c r="Y20" i="29"/>
  <c r="W20" i="29"/>
  <c r="U20" i="29"/>
  <c r="S20" i="29"/>
  <c r="Q20" i="29"/>
  <c r="M20" i="29"/>
  <c r="K20" i="29"/>
  <c r="I20" i="29"/>
  <c r="E20" i="29"/>
  <c r="C20" i="29"/>
  <c r="AA17" i="29"/>
  <c r="Y17" i="29"/>
  <c r="W17" i="29"/>
  <c r="U17" i="29"/>
  <c r="S17" i="29"/>
  <c r="Q17" i="29"/>
  <c r="M17" i="29"/>
  <c r="K17" i="29"/>
  <c r="I17" i="29"/>
  <c r="G17" i="29"/>
  <c r="E17" i="29"/>
  <c r="C17" i="29"/>
  <c r="AA12" i="29"/>
  <c r="Y12" i="29"/>
  <c r="W12" i="29"/>
  <c r="U12" i="29"/>
  <c r="S12" i="29"/>
  <c r="Q12" i="29"/>
  <c r="M12" i="29"/>
  <c r="K12" i="29"/>
  <c r="I12" i="29"/>
  <c r="E12" i="29"/>
  <c r="C12" i="29"/>
  <c r="AC17" i="29" l="1"/>
  <c r="AC12" i="29"/>
  <c r="AC35" i="29"/>
  <c r="AC85" i="29"/>
  <c r="AC87" i="29"/>
  <c r="AC89" i="29"/>
  <c r="AC91" i="29"/>
  <c r="AC93" i="29"/>
  <c r="C11" i="29"/>
  <c r="C24" i="29"/>
  <c r="AC24" i="29" s="1"/>
  <c r="C27" i="29"/>
  <c r="K84" i="29"/>
  <c r="U84" i="29"/>
  <c r="K27" i="29"/>
  <c r="U27" i="29"/>
  <c r="G21" i="24"/>
  <c r="G20" i="24" s="1"/>
  <c r="O21" i="29"/>
  <c r="O20" i="29" s="1"/>
  <c r="O11" i="29" s="1"/>
  <c r="O10" i="29" s="1"/>
  <c r="G84" i="29"/>
  <c r="Y84" i="29"/>
  <c r="E27" i="29"/>
  <c r="AA27" i="29"/>
  <c r="I84" i="29"/>
  <c r="S84" i="29"/>
  <c r="AA84" i="29"/>
  <c r="C84" i="29"/>
  <c r="I27" i="29"/>
  <c r="S27" i="29"/>
  <c r="E11" i="29"/>
  <c r="E10" i="29" s="1"/>
  <c r="G27" i="29"/>
  <c r="Q27" i="29"/>
  <c r="Y27" i="29"/>
  <c r="M11" i="29"/>
  <c r="W11" i="29"/>
  <c r="W27" i="29"/>
  <c r="M27" i="29"/>
  <c r="Q11" i="29"/>
  <c r="Q10" i="29" s="1"/>
  <c r="K11" i="29"/>
  <c r="I11" i="29"/>
  <c r="S11" i="29"/>
  <c r="AA11" i="29"/>
  <c r="AA10" i="29" s="1"/>
  <c r="U11" i="29"/>
  <c r="Y11" i="29"/>
  <c r="Y38" i="29"/>
  <c r="Y37" i="29" s="1"/>
  <c r="G38" i="29"/>
  <c r="G37" i="29" s="1"/>
  <c r="C46" i="29"/>
  <c r="AC46" i="29" s="1"/>
  <c r="K46" i="29"/>
  <c r="U46" i="29"/>
  <c r="AA50" i="29"/>
  <c r="Y51" i="29"/>
  <c r="Y50" i="29" s="1"/>
  <c r="W51" i="29"/>
  <c r="W50" i="29" s="1"/>
  <c r="G20" i="29"/>
  <c r="AC20" i="29" s="1"/>
  <c r="U38" i="29"/>
  <c r="S51" i="29"/>
  <c r="C10" i="29"/>
  <c r="K10" i="29"/>
  <c r="E51" i="29"/>
  <c r="E50" i="29" s="1"/>
  <c r="M51" i="29"/>
  <c r="M50" i="29" s="1"/>
  <c r="I51" i="29"/>
  <c r="I50" i="29" s="1"/>
  <c r="Q51" i="29"/>
  <c r="Q50" i="29" s="1"/>
  <c r="C38" i="29"/>
  <c r="S38" i="29"/>
  <c r="S37" i="29" s="1"/>
  <c r="E38" i="29"/>
  <c r="E37" i="29" s="1"/>
  <c r="M38" i="29"/>
  <c r="M37" i="29" s="1"/>
  <c r="W38" i="29"/>
  <c r="W37" i="29" s="1"/>
  <c r="AC27" i="29" l="1"/>
  <c r="AC84" i="29"/>
  <c r="U10" i="29"/>
  <c r="S50" i="29"/>
  <c r="I10" i="29"/>
  <c r="S10" i="29"/>
  <c r="W33" i="29"/>
  <c r="Y33" i="29"/>
  <c r="M10" i="29"/>
  <c r="W10" i="29"/>
  <c r="Y10" i="29"/>
  <c r="G11" i="29"/>
  <c r="AC11" i="29" s="1"/>
  <c r="U37" i="29"/>
  <c r="E33" i="29"/>
  <c r="E95" i="29" s="1"/>
  <c r="M33" i="29"/>
  <c r="I38" i="29"/>
  <c r="I37" i="29" s="1"/>
  <c r="I33" i="29" s="1"/>
  <c r="AA38" i="29"/>
  <c r="AA37" i="29" s="1"/>
  <c r="AA33" i="29" s="1"/>
  <c r="Q38" i="29"/>
  <c r="Q37" i="29" s="1"/>
  <c r="Q33" i="29" s="1"/>
  <c r="Q95" i="29" s="1"/>
  <c r="K38" i="29"/>
  <c r="K37" i="29" s="1"/>
  <c r="C37" i="29"/>
  <c r="AC37" i="29" s="1"/>
  <c r="U51" i="29"/>
  <c r="U50" i="29" s="1"/>
  <c r="G51" i="29"/>
  <c r="G50" i="29" s="1"/>
  <c r="G33" i="29" s="1"/>
  <c r="K51" i="29"/>
  <c r="K50" i="29" s="1"/>
  <c r="AC38" i="29" l="1"/>
  <c r="AA95" i="29"/>
  <c r="Y95" i="29"/>
  <c r="W95" i="29"/>
  <c r="S33" i="29"/>
  <c r="S95" i="29" s="1"/>
  <c r="I95" i="29"/>
  <c r="M95" i="29"/>
  <c r="U33" i="29"/>
  <c r="U95" i="29" s="1"/>
  <c r="G10" i="29"/>
  <c r="AC10" i="29" s="1"/>
  <c r="K33" i="29"/>
  <c r="K95" i="29" s="1"/>
  <c r="C51" i="29"/>
  <c r="AC51" i="29" s="1"/>
  <c r="G95" i="29" l="1"/>
  <c r="C50" i="29"/>
  <c r="AC50" i="29" s="1"/>
  <c r="C33" i="29" l="1"/>
  <c r="AC33" i="29" s="1"/>
  <c r="C95" i="29" l="1"/>
  <c r="AC95" i="29" s="1"/>
  <c r="O95" i="29" l="1"/>
  <c r="AA93" i="28"/>
  <c r="Y93" i="28"/>
  <c r="W93" i="28"/>
  <c r="U93" i="28"/>
  <c r="S93" i="28"/>
  <c r="Q93" i="28"/>
  <c r="M93" i="28"/>
  <c r="K93" i="28"/>
  <c r="I93" i="28"/>
  <c r="G93" i="28"/>
  <c r="E93" i="28"/>
  <c r="C93" i="28"/>
  <c r="AA91" i="28"/>
  <c r="Y91" i="28"/>
  <c r="W91" i="28"/>
  <c r="U91" i="28"/>
  <c r="S91" i="28"/>
  <c r="Q91" i="28"/>
  <c r="M91" i="28"/>
  <c r="K91" i="28"/>
  <c r="I91" i="28"/>
  <c r="G91" i="28"/>
  <c r="E91" i="28"/>
  <c r="C91" i="28"/>
  <c r="AA89" i="28"/>
  <c r="Y89" i="28"/>
  <c r="W89" i="28"/>
  <c r="U89" i="28"/>
  <c r="S89" i="28"/>
  <c r="Q89" i="28"/>
  <c r="M89" i="28"/>
  <c r="K89" i="28"/>
  <c r="I89" i="28"/>
  <c r="G89" i="28"/>
  <c r="E89" i="28"/>
  <c r="C89" i="28"/>
  <c r="AA87" i="28"/>
  <c r="Y87" i="28"/>
  <c r="W87" i="28"/>
  <c r="U87" i="28"/>
  <c r="S87" i="28"/>
  <c r="Q87" i="28"/>
  <c r="M87" i="28"/>
  <c r="K87" i="28"/>
  <c r="I87" i="28"/>
  <c r="G87" i="28"/>
  <c r="E87" i="28"/>
  <c r="C87" i="28"/>
  <c r="AA85" i="28"/>
  <c r="Y85" i="28"/>
  <c r="Y84" i="28" s="1"/>
  <c r="W85" i="28"/>
  <c r="W84" i="28" s="1"/>
  <c r="U85" i="28"/>
  <c r="S85" i="28"/>
  <c r="Q85" i="28"/>
  <c r="Q84" i="28" s="1"/>
  <c r="M85" i="28"/>
  <c r="M84" i="28" s="1"/>
  <c r="K85" i="28"/>
  <c r="I85" i="28"/>
  <c r="G85" i="28"/>
  <c r="G84" i="28" s="1"/>
  <c r="E85" i="28"/>
  <c r="E84" i="28" s="1"/>
  <c r="C85" i="28"/>
  <c r="W46" i="28"/>
  <c r="M46" i="28"/>
  <c r="E46" i="28"/>
  <c r="Y46" i="28"/>
  <c r="Q46" i="28"/>
  <c r="G46" i="28"/>
  <c r="AA35" i="28"/>
  <c r="Y35" i="28"/>
  <c r="W35" i="28"/>
  <c r="W34" i="28" s="1"/>
  <c r="U35" i="28"/>
  <c r="U34" i="28" s="1"/>
  <c r="S35" i="28"/>
  <c r="S34" i="28" s="1"/>
  <c r="Q35" i="28"/>
  <c r="Q34" i="28" s="1"/>
  <c r="M35" i="28"/>
  <c r="M34" i="28" s="1"/>
  <c r="K35" i="28"/>
  <c r="K34" i="28" s="1"/>
  <c r="I35" i="28"/>
  <c r="I34" i="28" s="1"/>
  <c r="G35" i="28"/>
  <c r="G34" i="28" s="1"/>
  <c r="E35" i="28"/>
  <c r="E34" i="28" s="1"/>
  <c r="C35" i="28"/>
  <c r="AC35" i="28" s="1"/>
  <c r="AA34" i="28"/>
  <c r="Y34" i="28"/>
  <c r="AA31" i="28"/>
  <c r="Y31" i="28"/>
  <c r="W31" i="28"/>
  <c r="U31" i="28"/>
  <c r="S31" i="28"/>
  <c r="Q31" i="28"/>
  <c r="M31" i="28"/>
  <c r="K31" i="28"/>
  <c r="I31" i="28"/>
  <c r="G31" i="28"/>
  <c r="E31" i="28"/>
  <c r="C31" i="28"/>
  <c r="AA28" i="28"/>
  <c r="Y28" i="28"/>
  <c r="W28" i="28"/>
  <c r="U28" i="28"/>
  <c r="U27" i="28" s="1"/>
  <c r="S28" i="28"/>
  <c r="Q28" i="28"/>
  <c r="M28" i="28"/>
  <c r="K28" i="28"/>
  <c r="K27" i="28" s="1"/>
  <c r="I28" i="28"/>
  <c r="G28" i="28"/>
  <c r="E28" i="28"/>
  <c r="C28" i="28"/>
  <c r="AA25" i="28"/>
  <c r="AA24" i="28" s="1"/>
  <c r="Y25" i="28"/>
  <c r="Y24" i="28" s="1"/>
  <c r="W25" i="28"/>
  <c r="W24" i="28" s="1"/>
  <c r="U25" i="28"/>
  <c r="U24" i="28" s="1"/>
  <c r="S25" i="28"/>
  <c r="S24" i="28" s="1"/>
  <c r="Q25" i="28"/>
  <c r="Q24" i="28" s="1"/>
  <c r="M25" i="28"/>
  <c r="M24" i="28" s="1"/>
  <c r="K25" i="28"/>
  <c r="K24" i="28" s="1"/>
  <c r="I25" i="28"/>
  <c r="I24" i="28" s="1"/>
  <c r="G25" i="28"/>
  <c r="G24" i="28" s="1"/>
  <c r="E25" i="28"/>
  <c r="E24" i="28" s="1"/>
  <c r="C25" i="28"/>
  <c r="AA22" i="28"/>
  <c r="Y22" i="28"/>
  <c r="W22" i="28"/>
  <c r="U22" i="28"/>
  <c r="S22" i="28"/>
  <c r="Q22" i="28"/>
  <c r="M22" i="28"/>
  <c r="K22" i="28"/>
  <c r="I22" i="28"/>
  <c r="G22" i="28"/>
  <c r="E22" i="28"/>
  <c r="C22" i="28"/>
  <c r="AA20" i="28"/>
  <c r="Y20" i="28"/>
  <c r="W20" i="28"/>
  <c r="U20" i="28"/>
  <c r="S20" i="28"/>
  <c r="Q20" i="28"/>
  <c r="M20" i="28"/>
  <c r="K20" i="28"/>
  <c r="I20" i="28"/>
  <c r="G20" i="28"/>
  <c r="E20" i="28"/>
  <c r="C20" i="28"/>
  <c r="AC20" i="28" s="1"/>
  <c r="AA17" i="28"/>
  <c r="Y17" i="28"/>
  <c r="W17" i="28"/>
  <c r="U17" i="28"/>
  <c r="S17" i="28"/>
  <c r="Q17" i="28"/>
  <c r="M17" i="28"/>
  <c r="K17" i="28"/>
  <c r="I17" i="28"/>
  <c r="G17" i="28"/>
  <c r="E17" i="28"/>
  <c r="C17" i="28"/>
  <c r="AC17" i="28" s="1"/>
  <c r="AA12" i="28"/>
  <c r="Y12" i="28"/>
  <c r="W12" i="28"/>
  <c r="U12" i="28"/>
  <c r="S12" i="28"/>
  <c r="Q12" i="28"/>
  <c r="M12" i="28"/>
  <c r="K12" i="28"/>
  <c r="I12" i="28"/>
  <c r="G12" i="28"/>
  <c r="E12" i="28"/>
  <c r="C12" i="28"/>
  <c r="AC12" i="28" s="1"/>
  <c r="AC22" i="28" l="1"/>
  <c r="AC25" i="28"/>
  <c r="AC28" i="28"/>
  <c r="AC31" i="28"/>
  <c r="AC85" i="28"/>
  <c r="AC87" i="28"/>
  <c r="AC89" i="28"/>
  <c r="AC91" i="28"/>
  <c r="AC93" i="28"/>
  <c r="C24" i="28"/>
  <c r="AC24" i="28" s="1"/>
  <c r="C27" i="28"/>
  <c r="C34" i="28"/>
  <c r="AC34" i="28" s="1"/>
  <c r="C11" i="28"/>
  <c r="K84" i="28"/>
  <c r="U84" i="28"/>
  <c r="C84" i="28"/>
  <c r="I11" i="28"/>
  <c r="AA11" i="28"/>
  <c r="E27" i="28"/>
  <c r="M27" i="28"/>
  <c r="W27" i="28"/>
  <c r="I27" i="28"/>
  <c r="S27" i="28"/>
  <c r="AA27" i="28"/>
  <c r="I84" i="28"/>
  <c r="S84" i="28"/>
  <c r="AA84" i="28"/>
  <c r="S11" i="28"/>
  <c r="W11" i="28"/>
  <c r="U11" i="28"/>
  <c r="U10" i="28" s="1"/>
  <c r="K11" i="28"/>
  <c r="K10" i="28" s="1"/>
  <c r="G27" i="28"/>
  <c r="Y27" i="28"/>
  <c r="Q27" i="28"/>
  <c r="E11" i="28"/>
  <c r="M11" i="28"/>
  <c r="M10" i="28" s="1"/>
  <c r="G11" i="28"/>
  <c r="Q11" i="28"/>
  <c r="Y11" i="28"/>
  <c r="C46" i="28"/>
  <c r="K46" i="28"/>
  <c r="U46" i="28"/>
  <c r="I46" i="28"/>
  <c r="S46" i="28"/>
  <c r="AA46" i="28"/>
  <c r="M51" i="28"/>
  <c r="M50" i="28" s="1"/>
  <c r="E51" i="28"/>
  <c r="E50" i="28" s="1"/>
  <c r="U51" i="28"/>
  <c r="U50" i="28" s="1"/>
  <c r="G51" i="28"/>
  <c r="G50" i="28" s="1"/>
  <c r="Q51" i="28"/>
  <c r="Q50" i="28" s="1"/>
  <c r="Y51" i="28"/>
  <c r="Y50" i="28" s="1"/>
  <c r="K38" i="28"/>
  <c r="U38" i="28"/>
  <c r="S38" i="28"/>
  <c r="AA38" i="28"/>
  <c r="G38" i="28"/>
  <c r="G37" i="28" s="1"/>
  <c r="Q38" i="28"/>
  <c r="Q37" i="28" s="1"/>
  <c r="Y38" i="28"/>
  <c r="Y37" i="28" s="1"/>
  <c r="M38" i="28"/>
  <c r="M37" i="28" s="1"/>
  <c r="AC46" i="28" l="1"/>
  <c r="AC84" i="28"/>
  <c r="AC27" i="28"/>
  <c r="AC11" i="28"/>
  <c r="K37" i="28"/>
  <c r="AA10" i="28"/>
  <c r="C10" i="28"/>
  <c r="E10" i="28"/>
  <c r="S10" i="28"/>
  <c r="G10" i="28"/>
  <c r="W10" i="28"/>
  <c r="W51" i="28" s="1"/>
  <c r="W50" i="28" s="1"/>
  <c r="I10" i="28"/>
  <c r="Y10" i="28"/>
  <c r="AA37" i="28"/>
  <c r="Q10" i="28"/>
  <c r="Q33" i="28"/>
  <c r="G33" i="28"/>
  <c r="M33" i="28"/>
  <c r="M95" i="28" s="1"/>
  <c r="S37" i="28"/>
  <c r="Y33" i="28"/>
  <c r="E38" i="28"/>
  <c r="E37" i="28" s="1"/>
  <c r="E33" i="28" s="1"/>
  <c r="I38" i="28"/>
  <c r="I37" i="28" s="1"/>
  <c r="W38" i="28"/>
  <c r="W37" i="28" s="1"/>
  <c r="U37" i="28"/>
  <c r="U33" i="28" s="1"/>
  <c r="U95" i="28" s="1"/>
  <c r="K51" i="28"/>
  <c r="K50" i="28" s="1"/>
  <c r="K33" i="28" s="1"/>
  <c r="K95" i="28" s="1"/>
  <c r="C38" i="28"/>
  <c r="AA50" i="28"/>
  <c r="S51" i="28"/>
  <c r="S50" i="28" s="1"/>
  <c r="S33" i="28" s="1"/>
  <c r="I51" i="28"/>
  <c r="I50" i="28" s="1"/>
  <c r="C51" i="28"/>
  <c r="AC51" i="28" s="1"/>
  <c r="AC10" i="28" l="1"/>
  <c r="AC38" i="28"/>
  <c r="S95" i="28"/>
  <c r="E95" i="28"/>
  <c r="G95" i="28"/>
  <c r="W33" i="28"/>
  <c r="W95" i="28" s="1"/>
  <c r="Y95" i="28"/>
  <c r="AA33" i="28"/>
  <c r="Q95" i="28"/>
  <c r="I33" i="28"/>
  <c r="I95" i="28" s="1"/>
  <c r="C50" i="28"/>
  <c r="AC50" i="28" s="1"/>
  <c r="C37" i="28"/>
  <c r="AC37" i="28" s="1"/>
  <c r="AA95" i="28" l="1"/>
  <c r="C33" i="28"/>
  <c r="AC33" i="28" s="1"/>
  <c r="C95" i="28" l="1"/>
  <c r="AC95" i="28" s="1"/>
  <c r="O95" i="28" l="1"/>
  <c r="AA93" i="27"/>
  <c r="Y93" i="27"/>
  <c r="W93" i="27"/>
  <c r="U93" i="27"/>
  <c r="S93" i="27"/>
  <c r="Q93" i="27"/>
  <c r="M93" i="27"/>
  <c r="K93" i="27"/>
  <c r="I93" i="27"/>
  <c r="G93" i="27"/>
  <c r="E93" i="27"/>
  <c r="C93" i="27"/>
  <c r="AC93" i="27" s="1"/>
  <c r="AA91" i="27"/>
  <c r="Y91" i="27"/>
  <c r="W91" i="27"/>
  <c r="U91" i="27"/>
  <c r="S91" i="27"/>
  <c r="Q91" i="27"/>
  <c r="M91" i="27"/>
  <c r="K91" i="27"/>
  <c r="I91" i="27"/>
  <c r="G91" i="27"/>
  <c r="E91" i="27"/>
  <c r="C91" i="27"/>
  <c r="AC91" i="27" s="1"/>
  <c r="AA89" i="27"/>
  <c r="Y89" i="27"/>
  <c r="W89" i="27"/>
  <c r="U89" i="27"/>
  <c r="S89" i="27"/>
  <c r="Q89" i="27"/>
  <c r="M89" i="27"/>
  <c r="K89" i="27"/>
  <c r="I89" i="27"/>
  <c r="G89" i="27"/>
  <c r="E89" i="27"/>
  <c r="C89" i="27"/>
  <c r="AC89" i="27" s="1"/>
  <c r="AA87" i="27"/>
  <c r="Y87" i="27"/>
  <c r="W87" i="27"/>
  <c r="U87" i="27"/>
  <c r="S87" i="27"/>
  <c r="Q87" i="27"/>
  <c r="M87" i="27"/>
  <c r="K87" i="27"/>
  <c r="I87" i="27"/>
  <c r="G87" i="27"/>
  <c r="E87" i="27"/>
  <c r="C87" i="27"/>
  <c r="AC87" i="27" s="1"/>
  <c r="AA85" i="27"/>
  <c r="Y85" i="27"/>
  <c r="W85" i="27"/>
  <c r="W84" i="27" s="1"/>
  <c r="U85" i="27"/>
  <c r="U84" i="27" s="1"/>
  <c r="S85" i="27"/>
  <c r="Q85" i="27"/>
  <c r="Q84" i="27" s="1"/>
  <c r="M85" i="27"/>
  <c r="M84" i="27" s="1"/>
  <c r="K85" i="27"/>
  <c r="I85" i="27"/>
  <c r="G85" i="27"/>
  <c r="E85" i="27"/>
  <c r="E84" i="27" s="1"/>
  <c r="C85" i="27"/>
  <c r="AC85" i="27" s="1"/>
  <c r="AA46" i="27"/>
  <c r="W46" i="27"/>
  <c r="S46" i="27"/>
  <c r="M46" i="27"/>
  <c r="I46" i="27"/>
  <c r="E46" i="27"/>
  <c r="Y46" i="27"/>
  <c r="Q46" i="27"/>
  <c r="G46" i="27"/>
  <c r="AA35" i="27"/>
  <c r="AA34" i="27" s="1"/>
  <c r="Y35" i="27"/>
  <c r="Y34" i="27" s="1"/>
  <c r="W35" i="27"/>
  <c r="W34" i="27" s="1"/>
  <c r="U35" i="27"/>
  <c r="U34" i="27" s="1"/>
  <c r="S35" i="27"/>
  <c r="S34" i="27" s="1"/>
  <c r="Q35" i="27"/>
  <c r="Q34" i="27" s="1"/>
  <c r="M35" i="27"/>
  <c r="M34" i="27" s="1"/>
  <c r="K35" i="27"/>
  <c r="K34" i="27" s="1"/>
  <c r="I35" i="27"/>
  <c r="I34" i="27" s="1"/>
  <c r="G35" i="27"/>
  <c r="G34" i="27" s="1"/>
  <c r="E35" i="27"/>
  <c r="E34" i="27" s="1"/>
  <c r="C35" i="27"/>
  <c r="C34" i="27" s="1"/>
  <c r="AC34" i="27" s="1"/>
  <c r="AA31" i="27"/>
  <c r="Y31" i="27"/>
  <c r="W31" i="27"/>
  <c r="U31" i="27"/>
  <c r="S31" i="27"/>
  <c r="Q31" i="27"/>
  <c r="M31" i="27"/>
  <c r="K31" i="27"/>
  <c r="I31" i="27"/>
  <c r="G31" i="27"/>
  <c r="E31" i="27"/>
  <c r="C31" i="27"/>
  <c r="AA28" i="27"/>
  <c r="Y28" i="27"/>
  <c r="W28" i="27"/>
  <c r="U28" i="27"/>
  <c r="S28" i="27"/>
  <c r="Q28" i="27"/>
  <c r="M28" i="27"/>
  <c r="K28" i="27"/>
  <c r="I28" i="27"/>
  <c r="G28" i="27"/>
  <c r="E28" i="27"/>
  <c r="C28" i="27"/>
  <c r="AA25" i="27"/>
  <c r="AA24" i="27" s="1"/>
  <c r="Y25" i="27"/>
  <c r="Y24" i="27" s="1"/>
  <c r="W25" i="27"/>
  <c r="W24" i="27" s="1"/>
  <c r="U25" i="27"/>
  <c r="U24" i="27" s="1"/>
  <c r="S25" i="27"/>
  <c r="S24" i="27" s="1"/>
  <c r="Q25" i="27"/>
  <c r="Q24" i="27" s="1"/>
  <c r="M25" i="27"/>
  <c r="M24" i="27" s="1"/>
  <c r="K25" i="27"/>
  <c r="K24" i="27" s="1"/>
  <c r="I25" i="27"/>
  <c r="I24" i="27" s="1"/>
  <c r="G25" i="27"/>
  <c r="G24" i="27" s="1"/>
  <c r="E25" i="27"/>
  <c r="E24" i="27" s="1"/>
  <c r="C25" i="27"/>
  <c r="AA22" i="27"/>
  <c r="Y22" i="27"/>
  <c r="W22" i="27"/>
  <c r="U22" i="27"/>
  <c r="S22" i="27"/>
  <c r="Q22" i="27"/>
  <c r="M22" i="27"/>
  <c r="K22" i="27"/>
  <c r="I22" i="27"/>
  <c r="G22" i="27"/>
  <c r="E22" i="27"/>
  <c r="C22" i="27"/>
  <c r="AA20" i="27"/>
  <c r="Y20" i="27"/>
  <c r="W20" i="27"/>
  <c r="U20" i="27"/>
  <c r="S20" i="27"/>
  <c r="Q20" i="27"/>
  <c r="M20" i="27"/>
  <c r="K20" i="27"/>
  <c r="I20" i="27"/>
  <c r="G20" i="27"/>
  <c r="E20" i="27"/>
  <c r="C20" i="27"/>
  <c r="AA17" i="27"/>
  <c r="Y17" i="27"/>
  <c r="W17" i="27"/>
  <c r="U17" i="27"/>
  <c r="S17" i="27"/>
  <c r="Q17" i="27"/>
  <c r="M17" i="27"/>
  <c r="K17" i="27"/>
  <c r="I17" i="27"/>
  <c r="G17" i="27"/>
  <c r="E17" i="27"/>
  <c r="C17" i="27"/>
  <c r="AA12" i="27"/>
  <c r="Y12" i="27"/>
  <c r="W12" i="27"/>
  <c r="U12" i="27"/>
  <c r="S12" i="27"/>
  <c r="Q12" i="27"/>
  <c r="M12" i="27"/>
  <c r="K12" i="27"/>
  <c r="I12" i="27"/>
  <c r="G12" i="27"/>
  <c r="E12" i="27"/>
  <c r="C12" i="27"/>
  <c r="AC12" i="27" l="1"/>
  <c r="AC17" i="27"/>
  <c r="AC20" i="27"/>
  <c r="AC22" i="27"/>
  <c r="AC25" i="27"/>
  <c r="AC28" i="27"/>
  <c r="AC31" i="27"/>
  <c r="AC35" i="27"/>
  <c r="C24" i="27"/>
  <c r="AC24" i="27" s="1"/>
  <c r="C27" i="27"/>
  <c r="G84" i="27"/>
  <c r="Y84" i="27"/>
  <c r="C84" i="27"/>
  <c r="K84" i="27"/>
  <c r="W11" i="27"/>
  <c r="K27" i="27"/>
  <c r="U27" i="27"/>
  <c r="I84" i="27"/>
  <c r="S84" i="27"/>
  <c r="AA84" i="27"/>
  <c r="G11" i="27"/>
  <c r="Y11" i="27"/>
  <c r="Q11" i="27"/>
  <c r="E11" i="27"/>
  <c r="M11" i="27"/>
  <c r="E27" i="27"/>
  <c r="M27" i="27"/>
  <c r="W27" i="27"/>
  <c r="I27" i="27"/>
  <c r="S27" i="27"/>
  <c r="AA27" i="27"/>
  <c r="G27" i="27"/>
  <c r="Q27" i="27"/>
  <c r="Y27" i="27"/>
  <c r="I11" i="27"/>
  <c r="S11" i="27"/>
  <c r="AA11" i="27"/>
  <c r="G38" i="27"/>
  <c r="G37" i="27" s="1"/>
  <c r="Y38" i="27"/>
  <c r="Y37" i="27" s="1"/>
  <c r="K46" i="27"/>
  <c r="U46" i="27"/>
  <c r="Q51" i="27"/>
  <c r="Q50" i="27" s="1"/>
  <c r="E51" i="27"/>
  <c r="E50" i="27" s="1"/>
  <c r="U38" i="27"/>
  <c r="M51" i="27"/>
  <c r="M50" i="27" s="1"/>
  <c r="I51" i="27"/>
  <c r="I50" i="27" s="1"/>
  <c r="AA50" i="27"/>
  <c r="K38" i="27"/>
  <c r="C11" i="27"/>
  <c r="K11" i="27"/>
  <c r="K10" i="27" s="1"/>
  <c r="U11" i="27"/>
  <c r="G51" i="27"/>
  <c r="G50" i="27" s="1"/>
  <c r="Y51" i="27"/>
  <c r="Y50" i="27" s="1"/>
  <c r="S51" i="27"/>
  <c r="S50" i="27" s="1"/>
  <c r="I38" i="27"/>
  <c r="I37" i="27" s="1"/>
  <c r="S38" i="27"/>
  <c r="S37" i="27" s="1"/>
  <c r="AA38" i="27"/>
  <c r="AA37" i="27" s="1"/>
  <c r="C38" i="27"/>
  <c r="C46" i="27"/>
  <c r="AC46" i="27" s="1"/>
  <c r="E38" i="27"/>
  <c r="E37" i="27" s="1"/>
  <c r="M38" i="27"/>
  <c r="M37" i="27" s="1"/>
  <c r="W38" i="27"/>
  <c r="W37" i="27" s="1"/>
  <c r="AC27" i="27" l="1"/>
  <c r="AC11" i="27"/>
  <c r="AC84" i="27"/>
  <c r="M10" i="27"/>
  <c r="U10" i="27"/>
  <c r="W10" i="27"/>
  <c r="G10" i="27"/>
  <c r="I33" i="27"/>
  <c r="I10" i="27"/>
  <c r="E10" i="27"/>
  <c r="S10" i="27"/>
  <c r="Q10" i="27"/>
  <c r="K37" i="27"/>
  <c r="AA10" i="27"/>
  <c r="M33" i="27"/>
  <c r="M95" i="27" s="1"/>
  <c r="Y10" i="27"/>
  <c r="AA33" i="27"/>
  <c r="U37" i="27"/>
  <c r="Q38" i="27"/>
  <c r="Q37" i="27" s="1"/>
  <c r="Q33" i="27" s="1"/>
  <c r="E33" i="27"/>
  <c r="G33" i="27"/>
  <c r="Y33" i="27"/>
  <c r="C37" i="27"/>
  <c r="AC37" i="27" s="1"/>
  <c r="C10" i="27"/>
  <c r="W51" i="27"/>
  <c r="W50" i="27" s="1"/>
  <c r="W33" i="27" s="1"/>
  <c r="S33" i="27"/>
  <c r="U51" i="27"/>
  <c r="U50" i="27" s="1"/>
  <c r="U33" i="27" s="1"/>
  <c r="K51" i="27"/>
  <c r="K50" i="27" s="1"/>
  <c r="AC10" i="27" l="1"/>
  <c r="AC38" i="27"/>
  <c r="E95" i="27"/>
  <c r="W95" i="27"/>
  <c r="G95" i="27"/>
  <c r="AA95" i="27"/>
  <c r="U95" i="27"/>
  <c r="Q95" i="27"/>
  <c r="S95" i="27"/>
  <c r="I95" i="27"/>
  <c r="K33" i="27"/>
  <c r="K95" i="27" s="1"/>
  <c r="Y95" i="27"/>
  <c r="C51" i="27" l="1"/>
  <c r="AC51" i="27" s="1"/>
  <c r="C50" i="27" l="1"/>
  <c r="AC50" i="27" s="1"/>
  <c r="C33" i="27" l="1"/>
  <c r="AC33" i="27" s="1"/>
  <c r="C95" i="27" l="1"/>
  <c r="AC95" i="27" s="1"/>
  <c r="O95" i="27" l="1"/>
  <c r="AA93" i="26"/>
  <c r="AA94" i="24" s="1"/>
  <c r="AA93" i="24" s="1"/>
  <c r="Y93" i="26"/>
  <c r="Y94" i="24" s="1"/>
  <c r="Y93" i="24" s="1"/>
  <c r="W93" i="26"/>
  <c r="W93" i="24" s="1"/>
  <c r="U93" i="26"/>
  <c r="U94" i="24" s="1"/>
  <c r="U93" i="24" s="1"/>
  <c r="S93" i="26"/>
  <c r="S94" i="24" s="1"/>
  <c r="S93" i="24" s="1"/>
  <c r="Q93" i="26"/>
  <c r="Q94" i="24" s="1"/>
  <c r="AC94" i="24" s="1"/>
  <c r="M93" i="26"/>
  <c r="M93" i="24" s="1"/>
  <c r="K93" i="26"/>
  <c r="K93" i="24" s="1"/>
  <c r="I93" i="26"/>
  <c r="I93" i="24" s="1"/>
  <c r="G93" i="26"/>
  <c r="G93" i="24" s="1"/>
  <c r="E93" i="26"/>
  <c r="E93" i="24" s="1"/>
  <c r="C93" i="26"/>
  <c r="AA91" i="26"/>
  <c r="AA92" i="24" s="1"/>
  <c r="AA91" i="24" s="1"/>
  <c r="Y91" i="26"/>
  <c r="Y92" i="24" s="1"/>
  <c r="Y91" i="24" s="1"/>
  <c r="W91" i="26"/>
  <c r="W91" i="24" s="1"/>
  <c r="U91" i="26"/>
  <c r="U92" i="24" s="1"/>
  <c r="U91" i="24" s="1"/>
  <c r="S91" i="26"/>
  <c r="S92" i="24" s="1"/>
  <c r="S91" i="24" s="1"/>
  <c r="Q91" i="26"/>
  <c r="Q92" i="24" s="1"/>
  <c r="AC92" i="24" s="1"/>
  <c r="M91" i="26"/>
  <c r="M91" i="24" s="1"/>
  <c r="K91" i="26"/>
  <c r="K91" i="24" s="1"/>
  <c r="I91" i="26"/>
  <c r="I91" i="24" s="1"/>
  <c r="G91" i="26"/>
  <c r="G91" i="24" s="1"/>
  <c r="E91" i="26"/>
  <c r="E91" i="24" s="1"/>
  <c r="C91" i="26"/>
  <c r="AA89" i="26"/>
  <c r="AA90" i="24" s="1"/>
  <c r="AA89" i="24" s="1"/>
  <c r="Y89" i="26"/>
  <c r="Y90" i="24" s="1"/>
  <c r="Y89" i="24" s="1"/>
  <c r="W89" i="26"/>
  <c r="W89" i="24" s="1"/>
  <c r="U89" i="26"/>
  <c r="U90" i="24" s="1"/>
  <c r="U89" i="24" s="1"/>
  <c r="S89" i="26"/>
  <c r="S90" i="24" s="1"/>
  <c r="S89" i="24" s="1"/>
  <c r="Q89" i="26"/>
  <c r="Q90" i="24" s="1"/>
  <c r="AC90" i="24" s="1"/>
  <c r="M89" i="26"/>
  <c r="M89" i="24" s="1"/>
  <c r="K89" i="26"/>
  <c r="K89" i="24" s="1"/>
  <c r="I89" i="26"/>
  <c r="I89" i="24" s="1"/>
  <c r="G89" i="26"/>
  <c r="G89" i="24" s="1"/>
  <c r="E89" i="26"/>
  <c r="E89" i="24" s="1"/>
  <c r="C89" i="26"/>
  <c r="AA87" i="26"/>
  <c r="AA88" i="24" s="1"/>
  <c r="AA87" i="24" s="1"/>
  <c r="Y87" i="26"/>
  <c r="Y88" i="24" s="1"/>
  <c r="Y87" i="24" s="1"/>
  <c r="W87" i="26"/>
  <c r="U87" i="26"/>
  <c r="U88" i="24" s="1"/>
  <c r="U87" i="24" s="1"/>
  <c r="S87" i="26"/>
  <c r="S88" i="24" s="1"/>
  <c r="S87" i="24" s="1"/>
  <c r="Q87" i="26"/>
  <c r="Q88" i="24" s="1"/>
  <c r="AC88" i="24" s="1"/>
  <c r="M87" i="26"/>
  <c r="K87" i="26"/>
  <c r="K87" i="24" s="1"/>
  <c r="I87" i="26"/>
  <c r="I87" i="24" s="1"/>
  <c r="G87" i="26"/>
  <c r="G87" i="24" s="1"/>
  <c r="E87" i="26"/>
  <c r="C87" i="26"/>
  <c r="AA85" i="26"/>
  <c r="AA86" i="24" s="1"/>
  <c r="AA85" i="24" s="1"/>
  <c r="AA84" i="24" s="1"/>
  <c r="AA33" i="24" s="1"/>
  <c r="Y85" i="26"/>
  <c r="W85" i="26"/>
  <c r="W85" i="24" s="1"/>
  <c r="U85" i="26"/>
  <c r="U86" i="24" s="1"/>
  <c r="U85" i="24" s="1"/>
  <c r="S85" i="26"/>
  <c r="Q85" i="26"/>
  <c r="M85" i="26"/>
  <c r="M85" i="24" s="1"/>
  <c r="K85" i="26"/>
  <c r="K85" i="24" s="1"/>
  <c r="I85" i="26"/>
  <c r="G85" i="26"/>
  <c r="E85" i="26"/>
  <c r="E85" i="24" s="1"/>
  <c r="C85" i="26"/>
  <c r="G51" i="24"/>
  <c r="AA35" i="26"/>
  <c r="Y35" i="26"/>
  <c r="W35" i="26"/>
  <c r="W34" i="26" s="1"/>
  <c r="U35" i="26"/>
  <c r="U34" i="26" s="1"/>
  <c r="S35" i="26"/>
  <c r="S34" i="26" s="1"/>
  <c r="Q35" i="26"/>
  <c r="Q34" i="26" s="1"/>
  <c r="M35" i="26"/>
  <c r="M34" i="26" s="1"/>
  <c r="K35" i="26"/>
  <c r="K34" i="26" s="1"/>
  <c r="I35" i="26"/>
  <c r="I34" i="26" s="1"/>
  <c r="G35" i="26"/>
  <c r="G34" i="26" s="1"/>
  <c r="E35" i="26"/>
  <c r="E34" i="26" s="1"/>
  <c r="C35" i="26"/>
  <c r="AA34" i="26"/>
  <c r="Y34" i="26"/>
  <c r="AA31" i="26"/>
  <c r="Y31" i="26"/>
  <c r="W31" i="26"/>
  <c r="U31" i="26"/>
  <c r="S31" i="26"/>
  <c r="Q31" i="26"/>
  <c r="M31" i="26"/>
  <c r="K31" i="26"/>
  <c r="I31" i="26"/>
  <c r="G31" i="26"/>
  <c r="E31" i="26"/>
  <c r="C31" i="26"/>
  <c r="AA28" i="26"/>
  <c r="Y28" i="26"/>
  <c r="W28" i="26"/>
  <c r="U28" i="26"/>
  <c r="S28" i="26"/>
  <c r="Q28" i="26"/>
  <c r="M28" i="26"/>
  <c r="K28" i="26"/>
  <c r="I28" i="26"/>
  <c r="G28" i="26"/>
  <c r="E28" i="26"/>
  <c r="C28" i="26"/>
  <c r="AA25" i="26"/>
  <c r="AA24" i="26" s="1"/>
  <c r="Y25" i="26"/>
  <c r="Y24" i="26" s="1"/>
  <c r="W25" i="26"/>
  <c r="W24" i="26" s="1"/>
  <c r="U25" i="26"/>
  <c r="U24" i="26" s="1"/>
  <c r="S25" i="26"/>
  <c r="S24" i="26" s="1"/>
  <c r="Q25" i="26"/>
  <c r="Q24" i="26" s="1"/>
  <c r="M25" i="26"/>
  <c r="M24" i="26" s="1"/>
  <c r="K25" i="26"/>
  <c r="K24" i="26" s="1"/>
  <c r="I25" i="26"/>
  <c r="I24" i="26" s="1"/>
  <c r="G25" i="26"/>
  <c r="G24" i="26" s="1"/>
  <c r="E25" i="26"/>
  <c r="E24" i="26" s="1"/>
  <c r="C25" i="26"/>
  <c r="AA22" i="26"/>
  <c r="Y22" i="26"/>
  <c r="W22" i="26"/>
  <c r="U22" i="26"/>
  <c r="S22" i="26"/>
  <c r="Q22" i="26"/>
  <c r="M22" i="26"/>
  <c r="K22" i="26"/>
  <c r="I22" i="26"/>
  <c r="G22" i="26"/>
  <c r="E22" i="26"/>
  <c r="C22" i="26"/>
  <c r="AA20" i="26"/>
  <c r="Y20" i="26"/>
  <c r="W20" i="26"/>
  <c r="U20" i="26"/>
  <c r="S20" i="26"/>
  <c r="Q20" i="26"/>
  <c r="M20" i="26"/>
  <c r="K20" i="26"/>
  <c r="I20" i="26"/>
  <c r="G20" i="26"/>
  <c r="E20" i="26"/>
  <c r="C20" i="26"/>
  <c r="AA17" i="26"/>
  <c r="Y17" i="26"/>
  <c r="W17" i="26"/>
  <c r="U17" i="26"/>
  <c r="S17" i="26"/>
  <c r="Q17" i="26"/>
  <c r="M17" i="26"/>
  <c r="K17" i="26"/>
  <c r="I17" i="26"/>
  <c r="G17" i="26"/>
  <c r="E17" i="26"/>
  <c r="C17" i="26"/>
  <c r="AA12" i="26"/>
  <c r="AA12" i="24" s="1"/>
  <c r="AA11" i="24" s="1"/>
  <c r="AA10" i="24" s="1"/>
  <c r="Y12" i="26"/>
  <c r="Y12" i="24" s="1"/>
  <c r="Y11" i="24" s="1"/>
  <c r="Y10" i="24" s="1"/>
  <c r="W12" i="26"/>
  <c r="W12" i="24" s="1"/>
  <c r="W11" i="24" s="1"/>
  <c r="W10" i="24" s="1"/>
  <c r="U12" i="26"/>
  <c r="S12" i="26"/>
  <c r="Q12" i="26"/>
  <c r="Q12" i="24" s="1"/>
  <c r="Q11" i="24" s="1"/>
  <c r="Q10" i="24" s="1"/>
  <c r="M12" i="26"/>
  <c r="M12" i="24" s="1"/>
  <c r="M11" i="24" s="1"/>
  <c r="M10" i="24" s="1"/>
  <c r="K12" i="26"/>
  <c r="I12" i="26"/>
  <c r="G12" i="26"/>
  <c r="G12" i="24" s="1"/>
  <c r="G11" i="24" s="1"/>
  <c r="G10" i="24" s="1"/>
  <c r="E12" i="26"/>
  <c r="E12" i="24" s="1"/>
  <c r="E11" i="24" s="1"/>
  <c r="E10" i="24" s="1"/>
  <c r="C12" i="26"/>
  <c r="AC35" i="26" l="1"/>
  <c r="AC12" i="26"/>
  <c r="AC17" i="26"/>
  <c r="AC20" i="26"/>
  <c r="AC22" i="26"/>
  <c r="AC25" i="26"/>
  <c r="AC28" i="26"/>
  <c r="AC31" i="26"/>
  <c r="AC85" i="26"/>
  <c r="AC87" i="26"/>
  <c r="AC89" i="26"/>
  <c r="AC91" i="26"/>
  <c r="AC93" i="26"/>
  <c r="AA95" i="24"/>
  <c r="Q87" i="24"/>
  <c r="Q89" i="24"/>
  <c r="Q91" i="24"/>
  <c r="Q93" i="24"/>
  <c r="C24" i="26"/>
  <c r="AC24" i="26" s="1"/>
  <c r="C27" i="26"/>
  <c r="C84" i="26"/>
  <c r="K27" i="26"/>
  <c r="U27" i="26"/>
  <c r="O82" i="24"/>
  <c r="C11" i="26"/>
  <c r="K84" i="26"/>
  <c r="G84" i="26"/>
  <c r="G85" i="24"/>
  <c r="G84" i="24" s="1"/>
  <c r="Y84" i="26"/>
  <c r="Y86" i="24"/>
  <c r="Y85" i="24" s="1"/>
  <c r="Y84" i="24" s="1"/>
  <c r="E84" i="26"/>
  <c r="E87" i="24"/>
  <c r="E84" i="24" s="1"/>
  <c r="W84" i="26"/>
  <c r="W87" i="24"/>
  <c r="W84" i="24" s="1"/>
  <c r="U84" i="26"/>
  <c r="I84" i="26"/>
  <c r="I85" i="24"/>
  <c r="I84" i="24" s="1"/>
  <c r="S84" i="26"/>
  <c r="S86" i="24"/>
  <c r="S85" i="24" s="1"/>
  <c r="S84" i="24" s="1"/>
  <c r="AA84" i="26"/>
  <c r="Q84" i="26"/>
  <c r="Q86" i="24"/>
  <c r="M84" i="26"/>
  <c r="M87" i="24"/>
  <c r="M84" i="24" s="1"/>
  <c r="Y27" i="26"/>
  <c r="K84" i="24"/>
  <c r="U84" i="24"/>
  <c r="E11" i="26"/>
  <c r="Q27" i="26"/>
  <c r="E27" i="26"/>
  <c r="M27" i="26"/>
  <c r="W27" i="26"/>
  <c r="Q46" i="24"/>
  <c r="M11" i="26"/>
  <c r="G27" i="26"/>
  <c r="W11" i="26"/>
  <c r="S46" i="24"/>
  <c r="I11" i="26"/>
  <c r="I12" i="24"/>
  <c r="I11" i="24" s="1"/>
  <c r="I10" i="24" s="1"/>
  <c r="S11" i="26"/>
  <c r="S12" i="24"/>
  <c r="S11" i="24" s="1"/>
  <c r="S10" i="24" s="1"/>
  <c r="AA11" i="26"/>
  <c r="G11" i="26"/>
  <c r="Y11" i="26"/>
  <c r="K11" i="26"/>
  <c r="K12" i="24"/>
  <c r="K11" i="24" s="1"/>
  <c r="K10" i="24" s="1"/>
  <c r="U11" i="26"/>
  <c r="U12" i="24"/>
  <c r="U11" i="24" s="1"/>
  <c r="U10" i="24" s="1"/>
  <c r="I27" i="26"/>
  <c r="S27" i="26"/>
  <c r="AA27" i="26"/>
  <c r="Q11" i="26"/>
  <c r="I46" i="24"/>
  <c r="E51" i="24"/>
  <c r="M51" i="24"/>
  <c r="M50" i="24" s="1"/>
  <c r="W50" i="24"/>
  <c r="I51" i="24"/>
  <c r="I50" i="24" s="1"/>
  <c r="S51" i="24"/>
  <c r="K51" i="24"/>
  <c r="K50" i="24" s="1"/>
  <c r="U51" i="24"/>
  <c r="U50" i="24" s="1"/>
  <c r="G50" i="24"/>
  <c r="Q51" i="24"/>
  <c r="Q50" i="24" s="1"/>
  <c r="Y51" i="24"/>
  <c r="Y50" i="24" s="1"/>
  <c r="G46" i="24"/>
  <c r="Y46" i="24"/>
  <c r="E46" i="24"/>
  <c r="M46" i="24"/>
  <c r="W46" i="24"/>
  <c r="K46" i="24"/>
  <c r="U46" i="24"/>
  <c r="E51" i="26"/>
  <c r="E50" i="26" s="1"/>
  <c r="M51" i="26"/>
  <c r="M50" i="26" s="1"/>
  <c r="S38" i="26"/>
  <c r="S37" i="26" s="1"/>
  <c r="W51" i="26"/>
  <c r="W50" i="26" s="1"/>
  <c r="K51" i="26"/>
  <c r="K50" i="26" s="1"/>
  <c r="U51" i="26"/>
  <c r="U50" i="26" s="1"/>
  <c r="C34" i="26"/>
  <c r="AC34" i="26" s="1"/>
  <c r="K38" i="26"/>
  <c r="K37" i="26" s="1"/>
  <c r="AC27" i="26" l="1"/>
  <c r="AC86" i="24"/>
  <c r="AC11" i="26"/>
  <c r="AC84" i="26"/>
  <c r="Q10" i="26"/>
  <c r="Y10" i="26"/>
  <c r="Q85" i="24"/>
  <c r="Q84" i="24" s="1"/>
  <c r="C10" i="26"/>
  <c r="U10" i="26"/>
  <c r="S50" i="24"/>
  <c r="I10" i="26"/>
  <c r="K10" i="26"/>
  <c r="W10" i="26"/>
  <c r="M10" i="26"/>
  <c r="AA10" i="26"/>
  <c r="E10" i="26"/>
  <c r="G10" i="26"/>
  <c r="K33" i="26"/>
  <c r="E50" i="24"/>
  <c r="S10" i="26"/>
  <c r="W38" i="24"/>
  <c r="W37" i="24" s="1"/>
  <c r="W33" i="24" s="1"/>
  <c r="W95" i="24" s="1"/>
  <c r="E38" i="26"/>
  <c r="E37" i="26" s="1"/>
  <c r="E33" i="26" s="1"/>
  <c r="E38" i="24"/>
  <c r="E37" i="24" s="1"/>
  <c r="AA38" i="26"/>
  <c r="AA37" i="26" s="1"/>
  <c r="Y38" i="26"/>
  <c r="Y37" i="26" s="1"/>
  <c r="Y38" i="24"/>
  <c r="Y37" i="24" s="1"/>
  <c r="Y33" i="24" s="1"/>
  <c r="Y95" i="24" s="1"/>
  <c r="I38" i="24"/>
  <c r="I37" i="24" s="1"/>
  <c r="I33" i="24" s="1"/>
  <c r="I95" i="24" s="1"/>
  <c r="M38" i="26"/>
  <c r="M37" i="26" s="1"/>
  <c r="M33" i="26" s="1"/>
  <c r="M38" i="24"/>
  <c r="M37" i="24" s="1"/>
  <c r="M33" i="24" s="1"/>
  <c r="M95" i="24" s="1"/>
  <c r="U38" i="26"/>
  <c r="U37" i="26" s="1"/>
  <c r="U33" i="26" s="1"/>
  <c r="U95" i="26" s="1"/>
  <c r="U38" i="24"/>
  <c r="U37" i="24" s="1"/>
  <c r="U33" i="24" s="1"/>
  <c r="U95" i="24" s="1"/>
  <c r="K38" i="24"/>
  <c r="K37" i="24" s="1"/>
  <c r="K33" i="24" s="1"/>
  <c r="K95" i="24" s="1"/>
  <c r="Q38" i="26"/>
  <c r="Q37" i="26" s="1"/>
  <c r="Q38" i="24"/>
  <c r="Q37" i="24" s="1"/>
  <c r="Q33" i="24" s="1"/>
  <c r="Q95" i="24" s="1"/>
  <c r="G38" i="26"/>
  <c r="G37" i="26" s="1"/>
  <c r="G38" i="24"/>
  <c r="G37" i="24" s="1"/>
  <c r="G33" i="24" s="1"/>
  <c r="G95" i="24" s="1"/>
  <c r="S38" i="24"/>
  <c r="S37" i="24" s="1"/>
  <c r="I38" i="26"/>
  <c r="I37" i="26" s="1"/>
  <c r="W38" i="26"/>
  <c r="W37" i="26" s="1"/>
  <c r="W33" i="26" s="1"/>
  <c r="AA50" i="26"/>
  <c r="G51" i="26"/>
  <c r="G50" i="26" s="1"/>
  <c r="S51" i="26"/>
  <c r="S50" i="26" s="1"/>
  <c r="S33" i="26" s="1"/>
  <c r="C38" i="26"/>
  <c r="AC38" i="26" s="1"/>
  <c r="I51" i="26"/>
  <c r="I50" i="26" s="1"/>
  <c r="Y51" i="26"/>
  <c r="Y50" i="26" s="1"/>
  <c r="Q51" i="26"/>
  <c r="Q50" i="26" s="1"/>
  <c r="AC10" i="26" l="1"/>
  <c r="S33" i="24"/>
  <c r="S95" i="24" s="1"/>
  <c r="K95" i="26"/>
  <c r="S95" i="26"/>
  <c r="W95" i="26"/>
  <c r="M95" i="26"/>
  <c r="E95" i="26"/>
  <c r="Y33" i="26"/>
  <c r="Y95" i="26" s="1"/>
  <c r="E33" i="24"/>
  <c r="E95" i="24" s="1"/>
  <c r="AA33" i="26"/>
  <c r="Q33" i="26"/>
  <c r="Q95" i="26" s="1"/>
  <c r="G33" i="26"/>
  <c r="G95" i="26" s="1"/>
  <c r="I33" i="26"/>
  <c r="I95" i="26" s="1"/>
  <c r="C37" i="26"/>
  <c r="AC37" i="26" s="1"/>
  <c r="C51" i="26"/>
  <c r="AC51" i="26" s="1"/>
  <c r="AA95" i="26" l="1"/>
  <c r="C50" i="26"/>
  <c r="AC50" i="26" s="1"/>
  <c r="C33" i="26" l="1"/>
  <c r="AC33" i="26" s="1"/>
  <c r="C95" i="26" l="1"/>
  <c r="AC95" i="26" s="1"/>
  <c r="C39" i="24"/>
  <c r="AC39" i="24" s="1"/>
  <c r="C36" i="24"/>
  <c r="AC36" i="24" s="1"/>
  <c r="C32" i="24"/>
  <c r="AC32" i="24" s="1"/>
  <c r="C30" i="24"/>
  <c r="AC30" i="24" s="1"/>
  <c r="C29" i="24"/>
  <c r="AC29" i="24" s="1"/>
  <c r="C26" i="24"/>
  <c r="AC26" i="24" s="1"/>
  <c r="C23" i="24"/>
  <c r="AC23" i="24" s="1"/>
  <c r="C21" i="24"/>
  <c r="AC21" i="24" s="1"/>
  <c r="C12" i="24"/>
  <c r="AC12" i="24" s="1"/>
  <c r="O39" i="24" l="1"/>
  <c r="O95" i="26"/>
  <c r="O36" i="24"/>
  <c r="O35" i="24" s="1"/>
  <c r="O34" i="24" s="1"/>
  <c r="O88" i="24"/>
  <c r="O87" i="24" s="1"/>
  <c r="O90" i="24"/>
  <c r="O89" i="24" s="1"/>
  <c r="O92" i="24"/>
  <c r="O91" i="24" s="1"/>
  <c r="O26" i="24"/>
  <c r="O25" i="24" s="1"/>
  <c r="O24" i="24" s="1"/>
  <c r="O21" i="24"/>
  <c r="O20" i="24" s="1"/>
  <c r="O23" i="24"/>
  <c r="O22" i="24" s="1"/>
  <c r="O32" i="24"/>
  <c r="O31" i="24" s="1"/>
  <c r="O86" i="24"/>
  <c r="O85" i="24" s="1"/>
  <c r="O94" i="24"/>
  <c r="O93" i="24" s="1"/>
  <c r="O44" i="24"/>
  <c r="O61" i="24"/>
  <c r="O54" i="24"/>
  <c r="O64" i="24"/>
  <c r="O73" i="24"/>
  <c r="O79" i="24"/>
  <c r="O29" i="24"/>
  <c r="O52" i="24"/>
  <c r="O71" i="24"/>
  <c r="O56" i="24"/>
  <c r="O65" i="24"/>
  <c r="O74" i="24"/>
  <c r="O80" i="24"/>
  <c r="O30" i="24"/>
  <c r="O41" i="24"/>
  <c r="O53" i="24"/>
  <c r="O83" i="24"/>
  <c r="O57" i="24"/>
  <c r="O68" i="24"/>
  <c r="O76" i="24"/>
  <c r="O81" i="24"/>
  <c r="O43" i="24"/>
  <c r="O58" i="24"/>
  <c r="O63" i="24"/>
  <c r="O72" i="24"/>
  <c r="O77" i="24"/>
  <c r="C25" i="24"/>
  <c r="AC25" i="24" s="1"/>
  <c r="C89" i="24"/>
  <c r="AC89" i="24" s="1"/>
  <c r="C35" i="24"/>
  <c r="AC35" i="24" s="1"/>
  <c r="C87" i="24"/>
  <c r="AC87" i="24" s="1"/>
  <c r="C20" i="24"/>
  <c r="AC20" i="24" s="1"/>
  <c r="C91" i="24"/>
  <c r="AC91" i="24" s="1"/>
  <c r="C22" i="24"/>
  <c r="AC22" i="24" s="1"/>
  <c r="C31" i="24"/>
  <c r="AC31" i="24" s="1"/>
  <c r="C85" i="24"/>
  <c r="AC85" i="24" s="1"/>
  <c r="C93" i="24"/>
  <c r="AC93" i="24" s="1"/>
  <c r="C28" i="24"/>
  <c r="AC28" i="24" s="1"/>
  <c r="O11" i="24" l="1"/>
  <c r="C11" i="24"/>
  <c r="AC11" i="24" s="1"/>
  <c r="O84" i="24"/>
  <c r="O28" i="24"/>
  <c r="O27" i="24" s="1"/>
  <c r="O55" i="24"/>
  <c r="O78" i="24"/>
  <c r="O75" i="24"/>
  <c r="O70" i="24"/>
  <c r="O69" i="24"/>
  <c r="O48" i="24"/>
  <c r="O47" i="24"/>
  <c r="O60" i="24"/>
  <c r="O67" i="24"/>
  <c r="O49" i="24"/>
  <c r="C84" i="24"/>
  <c r="AC84" i="24" s="1"/>
  <c r="C27" i="24"/>
  <c r="AC27" i="24" s="1"/>
  <c r="C34" i="24"/>
  <c r="AC34" i="24" s="1"/>
  <c r="C24" i="24"/>
  <c r="AC24" i="24" s="1"/>
  <c r="C46" i="24"/>
  <c r="AC46" i="24" s="1"/>
  <c r="O10" i="24" l="1"/>
  <c r="O40" i="24"/>
  <c r="O46" i="24"/>
  <c r="O62" i="24"/>
  <c r="O42" i="24"/>
  <c r="C10" i="24"/>
  <c r="AC10" i="24" s="1"/>
  <c r="AF7" i="24" s="1"/>
  <c r="O59" i="24" l="1"/>
  <c r="O45" i="24" l="1"/>
  <c r="O38" i="24" s="1"/>
  <c r="O37" i="24" s="1"/>
  <c r="C38" i="24"/>
  <c r="AC38" i="24" s="1"/>
  <c r="O66" i="24" l="1"/>
  <c r="O51" i="24" s="1"/>
  <c r="O50" i="24" s="1"/>
  <c r="O33" i="24" s="1"/>
  <c r="C51" i="24"/>
  <c r="AC51" i="24" s="1"/>
  <c r="C37" i="24"/>
  <c r="AC37" i="24" s="1"/>
  <c r="C50" i="24" l="1"/>
  <c r="AC50" i="24" s="1"/>
  <c r="C33" i="24" l="1"/>
  <c r="AC33" i="24" s="1"/>
  <c r="C95" i="24" l="1"/>
  <c r="AC95" i="24" s="1"/>
  <c r="O95" i="24" l="1"/>
  <c r="AK10" i="24" l="1"/>
  <c r="AK33" i="24" l="1"/>
</calcChain>
</file>

<file path=xl/sharedStrings.xml><?xml version="1.0" encoding="utf-8"?>
<sst xmlns="http://schemas.openxmlformats.org/spreadsheetml/2006/main" count="1684" uniqueCount="214">
  <si>
    <t xml:space="preserve">PRESUPUESTO </t>
  </si>
  <si>
    <t>Gestión</t>
  </si>
  <si>
    <t xml:space="preserve">AREA : </t>
  </si>
  <si>
    <t>Fecha</t>
  </si>
  <si>
    <t>PLAN DE CUENTAS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</si>
  <si>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</si>
  <si>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</si>
  <si>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</si>
  <si>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</si>
  <si>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</si>
  <si>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</si>
  <si>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</si>
  <si>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</si>
  <si>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</si>
  <si>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</si>
  <si>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</si>
  <si>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</si>
  <si>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</si>
  <si>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4-00-00-00</t>
  </si>
  <si>
    <t>INGRESOS</t>
  </si>
  <si>
    <t>4-01-00-00</t>
  </si>
  <si>
    <t xml:space="preserve">   INGRESOS OPERATIVOS</t>
  </si>
  <si>
    <t>4-01-01-00</t>
  </si>
  <si>
    <t xml:space="preserve">      INGRESOS POR SERVICIOS</t>
  </si>
  <si>
    <t>4-01-01-01</t>
  </si>
  <si>
    <t xml:space="preserve">         INGRESOS POR CERTIFICACION OI</t>
  </si>
  <si>
    <t>4-01-01-03</t>
  </si>
  <si>
    <t xml:space="preserve">         INGRESOS POR CERTIFICACION SELLO</t>
  </si>
  <si>
    <t>4-01-01-04</t>
  </si>
  <si>
    <t xml:space="preserve">         INGRESOS POR CERTIFICACION SISTEMAS</t>
  </si>
  <si>
    <t>4-01-01-05</t>
  </si>
  <si>
    <t xml:space="preserve">         INGRESOS POR LABORATORIO</t>
  </si>
  <si>
    <t>4-01-02-00</t>
  </si>
  <si>
    <t xml:space="preserve">      INGRESOS VENTAS</t>
  </si>
  <si>
    <t>4-01-02-01</t>
  </si>
  <si>
    <t xml:space="preserve">         INGRESOS VENTAS</t>
  </si>
  <si>
    <t>4-01-02-10</t>
  </si>
  <si>
    <t xml:space="preserve">         AUSPICIOS Y EVENTOS</t>
  </si>
  <si>
    <t>4-01-03-00</t>
  </si>
  <si>
    <t xml:space="preserve">      INGRESOS POR CAPACITACION</t>
  </si>
  <si>
    <t>4-01-03-01</t>
  </si>
  <si>
    <t xml:space="preserve">         INGRESOS POR CAPACITACION</t>
  </si>
  <si>
    <t>4-01-04-00</t>
  </si>
  <si>
    <t xml:space="preserve">      INGRESOS CUOTA ASOCIADOS</t>
  </si>
  <si>
    <t>4-01-04-01</t>
  </si>
  <si>
    <t xml:space="preserve">         INGRESOS CUOTA ASOCIADOS</t>
  </si>
  <si>
    <t>4-02-00-00</t>
  </si>
  <si>
    <t xml:space="preserve">   INGRESOS PROYECTOS</t>
  </si>
  <si>
    <t>4-02-01-00</t>
  </si>
  <si>
    <t xml:space="preserve">      PROYECTO VARIOS </t>
  </si>
  <si>
    <t>4-02-01-10</t>
  </si>
  <si>
    <t xml:space="preserve">         OTROS INGRESOS</t>
  </si>
  <si>
    <t>4-10-00-00</t>
  </si>
  <si>
    <t xml:space="preserve">   INGRESOS NO OPERATIVOS</t>
  </si>
  <si>
    <t>4-10-01-00</t>
  </si>
  <si>
    <t xml:space="preserve">      INGRESOS MONETARIOS</t>
  </si>
  <si>
    <t>4-10-01-01</t>
  </si>
  <si>
    <t xml:space="preserve">         INTERESES GANADOS</t>
  </si>
  <si>
    <t>4-10-01-02</t>
  </si>
  <si>
    <t xml:space="preserve">         COMISIONES GANADAS</t>
  </si>
  <si>
    <t>4-10-02-00</t>
  </si>
  <si>
    <t xml:space="preserve">      INGRESOS NO MONETARIOS</t>
  </si>
  <si>
    <t>4-10-02-01</t>
  </si>
  <si>
    <t>5-00-00-00</t>
  </si>
  <si>
    <t>EGRESOS</t>
  </si>
  <si>
    <t>5-01-00-00</t>
  </si>
  <si>
    <t xml:space="preserve">   COSTO DE INVENTARIOS</t>
  </si>
  <si>
    <t>5-01-01-00</t>
  </si>
  <si>
    <t xml:space="preserve">      COSTO DE INVENTARIOS</t>
  </si>
  <si>
    <t>5-01-01-01</t>
  </si>
  <si>
    <t xml:space="preserve">         COSTO DE INVENTARIOS O.I.</t>
  </si>
  <si>
    <t>5-02-01-00</t>
  </si>
  <si>
    <t xml:space="preserve">      GASTOS EN PERSONAL</t>
  </si>
  <si>
    <t xml:space="preserve">       GASTOS PERSONAL DEPENDIENTE</t>
  </si>
  <si>
    <t>5-02-01-01</t>
  </si>
  <si>
    <t xml:space="preserve">         SUELDOS AL PERSONAL</t>
  </si>
  <si>
    <t>5-02-01-02</t>
  </si>
  <si>
    <t xml:space="preserve">         APORTES PATRONALES</t>
  </si>
  <si>
    <t>5-02-01-03</t>
  </si>
  <si>
    <t xml:space="preserve">         AGUINALDOS</t>
  </si>
  <si>
    <t>5-02-01-04</t>
  </si>
  <si>
    <t xml:space="preserve">         INDEMNIZACION-VACACION</t>
  </si>
  <si>
    <t>5-02-01-06</t>
  </si>
  <si>
    <t xml:space="preserve">         DESAHUCIOS</t>
  </si>
  <si>
    <t>5-02-01-07</t>
  </si>
  <si>
    <t xml:space="preserve">         SUBSIDIOS</t>
  </si>
  <si>
    <t>5-02-01-08</t>
  </si>
  <si>
    <t xml:space="preserve">         REFRIGERIOS DEL PERSONAL</t>
  </si>
  <si>
    <t>5-02-02-00</t>
  </si>
  <si>
    <t xml:space="preserve">      GASTOS PERSONAL EXTERNO</t>
  </si>
  <si>
    <t>5-02-02-01</t>
  </si>
  <si>
    <t xml:space="preserve">         HONORARIOS PROFESIONALES</t>
  </si>
  <si>
    <t>5-02-02-02</t>
  </si>
  <si>
    <t xml:space="preserve">         HONORARIOS DOCENTES</t>
  </si>
  <si>
    <t>5-02-02-03</t>
  </si>
  <si>
    <t xml:space="preserve">         HONORARIOS AUDITORES EXTERNOS</t>
  </si>
  <si>
    <t>5-03-00-00</t>
  </si>
  <si>
    <t xml:space="preserve">   GASTOS DE OPERACION</t>
  </si>
  <si>
    <t>5-03-01-00</t>
  </si>
  <si>
    <t xml:space="preserve">      GASTOS DE OPERACION</t>
  </si>
  <si>
    <t>5-03-01-01</t>
  </si>
  <si>
    <t xml:space="preserve">         MATERIAL DE ESCRITORIO</t>
  </si>
  <si>
    <t>5-03-01-02</t>
  </si>
  <si>
    <t xml:space="preserve">         SERVICIOS EXTERNOS  </t>
  </si>
  <si>
    <t>5-03-01-04</t>
  </si>
  <si>
    <t xml:space="preserve">         SERVICIO DE COURIER</t>
  </si>
  <si>
    <t>5-03-01-05</t>
  </si>
  <si>
    <t xml:space="preserve">         SERVICIOS Y COMUNICACIONES</t>
  </si>
  <si>
    <t>5-03-01-06</t>
  </si>
  <si>
    <t xml:space="preserve">         SERVICIO DE SEGURIDAD</t>
  </si>
  <si>
    <t>5-03-01-07</t>
  </si>
  <si>
    <t xml:space="preserve">         REFRIGERIOS CURSOS-COMITÉS-OTROS</t>
  </si>
  <si>
    <t>5-03-01-08</t>
  </si>
  <si>
    <t xml:space="preserve">         REPARACION Y MANTENIMIENTO</t>
  </si>
  <si>
    <t>5-03-01-09</t>
  </si>
  <si>
    <t xml:space="preserve">         ALQUILER OFICINAS</t>
  </si>
  <si>
    <t>5-03-01-10</t>
  </si>
  <si>
    <t xml:space="preserve">         ALQUILER OTROS</t>
  </si>
  <si>
    <t>5-03-01-11</t>
  </si>
  <si>
    <t xml:space="preserve">         SEGUROS</t>
  </si>
  <si>
    <t>5-03-01-12</t>
  </si>
  <si>
    <t xml:space="preserve">         IMPUESTO A LAS TRANSACCIONES</t>
  </si>
  <si>
    <t>5-03-01-13</t>
  </si>
  <si>
    <t xml:space="preserve">         DEPRECIACION DE ACTIVOS FIJOS</t>
  </si>
  <si>
    <t>5-03-01-14</t>
  </si>
  <si>
    <t xml:space="preserve">         AMORTIZACION OTROS ACTIVOS</t>
  </si>
  <si>
    <t>5-03-01-15</t>
  </si>
  <si>
    <t xml:space="preserve">         SERVICIO DE FOTOCOPIAS</t>
  </si>
  <si>
    <t>5-03-01-16</t>
  </si>
  <si>
    <t xml:space="preserve">         PASAJES Y VIATICOS</t>
  </si>
  <si>
    <t>5-03-01-17</t>
  </si>
  <si>
    <t xml:space="preserve">         GASTOS BANCARIOS</t>
  </si>
  <si>
    <t>5-03-01-18</t>
  </si>
  <si>
    <t xml:space="preserve">         GASTOS DE IMPRENTA</t>
  </si>
  <si>
    <t>5-03-01-19</t>
  </si>
  <si>
    <t xml:space="preserve">         GASTOS MOVILIDAD</t>
  </si>
  <si>
    <t>5-03-01-20</t>
  </si>
  <si>
    <t xml:space="preserve">         SERVICIOS Y MATERIAL DE LIMPIEZA</t>
  </si>
  <si>
    <t>5-03-01-21</t>
  </si>
  <si>
    <t xml:space="preserve">         GASTOS DE REPRESENTACION</t>
  </si>
  <si>
    <t>5-03-01-22</t>
  </si>
  <si>
    <t xml:space="preserve">         SUSCRIPCIONES Y CUOTAS</t>
  </si>
  <si>
    <t>5-03-01-23</t>
  </si>
  <si>
    <t xml:space="preserve">         INTERESES Y MULTAS</t>
  </si>
  <si>
    <t>5-03-01-24</t>
  </si>
  <si>
    <t xml:space="preserve">         PATENTES MUNICIPALES</t>
  </si>
  <si>
    <t>5-03-01-25</t>
  </si>
  <si>
    <t xml:space="preserve">         CAPACITACION PERSONAL</t>
  </si>
  <si>
    <t>5-03-01-26</t>
  </si>
  <si>
    <t xml:space="preserve">         MEJORAS Y ARREGLOS A LAS INSTALACIONES</t>
  </si>
  <si>
    <t>5-03-01-27</t>
  </si>
  <si>
    <t xml:space="preserve">         SERVICIOS PUBLICITARIOS</t>
  </si>
  <si>
    <t>5-03-01-28</t>
  </si>
  <si>
    <t xml:space="preserve">         IMPUESTO A LAS TRANSCCIONES FINANCIERAS</t>
  </si>
  <si>
    <t>5-03-01-29</t>
  </si>
  <si>
    <t xml:space="preserve">         PERDIDA EN INVENTARIOS</t>
  </si>
  <si>
    <t>5-03-01-30</t>
  </si>
  <si>
    <t>5-03-01-31</t>
  </si>
  <si>
    <t xml:space="preserve">         GASTOS VARIOS</t>
  </si>
  <si>
    <t>5-03-01-50</t>
  </si>
  <si>
    <t xml:space="preserve">         EQUIPOS DE COMPUTACIÓN </t>
  </si>
  <si>
    <t>5-20-00-00</t>
  </si>
  <si>
    <t xml:space="preserve">   OTROS INGRESOS Y/O EGRESOS NO OPERATIVOS</t>
  </si>
  <si>
    <t>5-20-01-00</t>
  </si>
  <si>
    <t xml:space="preserve">      VENTA DE ACTIVOS FIJOS</t>
  </si>
  <si>
    <t>5-20-01-01</t>
  </si>
  <si>
    <t xml:space="preserve">         VENTA DE ACTIVOS FIJOS</t>
  </si>
  <si>
    <t>5-20-05-00</t>
  </si>
  <si>
    <t xml:space="preserve">      AJUSTE POR INFLAC. Y TENEC. DE BIENES</t>
  </si>
  <si>
    <t>5-20-05-01</t>
  </si>
  <si>
    <t xml:space="preserve">         AJUSTE POR INFLAC. Y TENENC. DE BIENES</t>
  </si>
  <si>
    <t>5-20-07-00</t>
  </si>
  <si>
    <t xml:space="preserve">      AJUSTE POR DIFERENCIA DE CAMBIO</t>
  </si>
  <si>
    <t>5-20-07-01</t>
  </si>
  <si>
    <t xml:space="preserve">         AJUSTE POR DIFERENCIA DE CAMBIO</t>
  </si>
  <si>
    <t>5-20-09-00</t>
  </si>
  <si>
    <t xml:space="preserve">      PERDIDAS Y GANANCIAS</t>
  </si>
  <si>
    <t>5-20-09-01</t>
  </si>
  <si>
    <t xml:space="preserve">         PERDIDAS Y GANANCIAS</t>
  </si>
  <si>
    <t>5-20-17-00</t>
  </si>
  <si>
    <t xml:space="preserve">      AJUSTE GESTIONES PASADAS</t>
  </si>
  <si>
    <t>5-20-17-01</t>
  </si>
  <si>
    <t xml:space="preserve">         AJUSTE GESTIONES PASADAS</t>
  </si>
  <si>
    <t>RESULTADO</t>
  </si>
  <si>
    <t xml:space="preserve">         COSTO DE INVENTARIOS </t>
  </si>
  <si>
    <t>5-03-01-90</t>
  </si>
  <si>
    <t xml:space="preserve">         GASTOS SA-DN </t>
  </si>
  <si>
    <t xml:space="preserve">         GASTOS SA </t>
  </si>
  <si>
    <t xml:space="preserve">         GASTOS SA  </t>
  </si>
  <si>
    <t xml:space="preserve">         GASTOS S.A.</t>
  </si>
  <si>
    <t>EJE ENE</t>
  </si>
  <si>
    <t xml:space="preserve">EJE FEB </t>
  </si>
  <si>
    <t xml:space="preserve">OI </t>
  </si>
  <si>
    <t>TCS</t>
  </si>
  <si>
    <t>TCP</t>
  </si>
  <si>
    <t>TLQ</t>
  </si>
  <si>
    <t>NO</t>
  </si>
  <si>
    <t xml:space="preserve">SEC </t>
  </si>
  <si>
    <t>EJE MAR</t>
  </si>
  <si>
    <t xml:space="preserve">EJE MAR </t>
  </si>
  <si>
    <t>EJE ABR</t>
  </si>
  <si>
    <t xml:space="preserve">EJE MAY </t>
  </si>
  <si>
    <t xml:space="preserve">ptto a Jun </t>
  </si>
  <si>
    <t xml:space="preserve">Eje Jun </t>
  </si>
  <si>
    <t>EJE JUN</t>
  </si>
  <si>
    <t>EJE JUL</t>
  </si>
  <si>
    <t>EJE AGO</t>
  </si>
  <si>
    <t>EJE SEP</t>
  </si>
  <si>
    <t xml:space="preserve">EJE OCT </t>
  </si>
  <si>
    <t>OI</t>
  </si>
  <si>
    <t>SEC</t>
  </si>
  <si>
    <t>DN-SA</t>
  </si>
  <si>
    <t xml:space="preserve">EJE NOV </t>
  </si>
  <si>
    <t xml:space="preserve">EJE DIC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</si>
</sst>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73">
    <xf numFmtId="0" fontId="0" fillId="0" borderId="0" xfId="0"/>
    <xf numFmtId="0" fontId="4" fillId="4" borderId="13" xfId="0" applyFont="1" applyFill="1" applyBorder="1" applyAlignment="1" applyProtection="1">
      <alignment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4" fontId="4" fillId="4" borderId="13" xfId="0" applyNumberFormat="1" applyFont="1" applyFill="1" applyBorder="1" applyAlignment="1" applyProtection="1">
      <alignment vertical="center" wrapText="1"/>
    </xf>
    <xf numFmtId="0" fontId="4" fillId="0" borderId="0" xfId="0" applyFont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6" fillId="0" borderId="0" xfId="0" applyFont="1" applyAlignment="1" applyProtection="1">
      <alignment horizontal="center"/>
    </xf>
    <xf numFmtId="0" fontId="3" fillId="4" borderId="13" xfId="0" applyFont="1" applyFill="1" applyBorder="1" applyAlignment="1" applyProtection="1">
      <alignment vertical="center" wrapText="1"/>
      <protection locked="0"/>
    </xf>
    <xf numFmtId="0" fontId="3" fillId="4" borderId="13" xfId="0" applyFont="1" applyFill="1" applyBorder="1" applyAlignment="1" applyProtection="1">
      <alignment horizontal="left" vertical="center" wrapText="1"/>
      <protection locked="0"/>
    </xf>
    <xf numFmtId="4" fontId="3" fillId="4" borderId="13" xfId="0" applyNumberFormat="1" applyFont="1" applyFill="1" applyBorder="1" applyAlignment="1" applyProtection="1">
      <alignment vertical="center" wrapText="1"/>
    </xf>
    <xf numFmtId="0" fontId="3" fillId="0" borderId="0" xfId="0" applyFont="1" applyAlignment="1" applyProtection="1">
      <alignment vertical="center" wrapText="1"/>
      <protection locked="0"/>
    </xf>
    <xf numFmtId="0" fontId="3" fillId="5" borderId="13" xfId="0" applyFont="1" applyFill="1" applyBorder="1" applyAlignment="1" applyProtection="1">
      <alignment vertical="center" wrapText="1"/>
      <protection locked="0"/>
    </xf>
    <xf numFmtId="0" fontId="3" fillId="5" borderId="13" xfId="0" applyFont="1" applyFill="1" applyBorder="1" applyAlignment="1" applyProtection="1">
      <alignment horizontal="left" vertical="center" wrapText="1"/>
      <protection locked="0"/>
    </xf>
    <xf numFmtId="4" fontId="3" fillId="5" borderId="13" xfId="0" applyNumberFormat="1" applyFont="1" applyFill="1" applyBorder="1" applyAlignment="1" applyProtection="1">
      <alignment vertical="center" wrapText="1"/>
    </xf>
    <xf numFmtId="0" fontId="3" fillId="6" borderId="13" xfId="0" applyFont="1" applyFill="1" applyBorder="1" applyAlignment="1" applyProtection="1">
      <alignment vertical="center" wrapText="1"/>
      <protection locked="0"/>
    </xf>
    <xf numFmtId="0" fontId="3" fillId="6" borderId="13" xfId="0" applyFont="1" applyFill="1" applyBorder="1" applyAlignment="1" applyProtection="1">
      <alignment horizontal="left" vertical="center" wrapText="1"/>
      <protection locked="0"/>
    </xf>
    <xf numFmtId="4" fontId="3" fillId="6" borderId="13" xfId="0" applyNumberFormat="1" applyFont="1" applyFill="1" applyBorder="1" applyAlignment="1" applyProtection="1">
      <alignment vertical="center" wrapText="1"/>
    </xf>
    <xf numFmtId="0" fontId="6" fillId="7" borderId="13" xfId="0" applyFont="1" applyFill="1" applyBorder="1" applyAlignment="1" applyProtection="1">
      <alignment vertical="center" wrapText="1"/>
      <protection locked="0"/>
    </xf>
    <xf numFmtId="0" fontId="6" fillId="7" borderId="13" xfId="0" applyFont="1" applyFill="1" applyBorder="1" applyAlignment="1" applyProtection="1">
      <alignment horizontal="left" vertical="center" wrapText="1"/>
      <protection locked="0"/>
    </xf>
    <xf numFmtId="4" fontId="6" fillId="2" borderId="13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4" fontId="3" fillId="5" borderId="13" xfId="0" applyNumberFormat="1" applyFont="1" applyFill="1" applyBorder="1" applyAlignment="1" applyProtection="1">
      <alignment horizontal="right" vertical="center" wrapText="1"/>
    </xf>
    <xf numFmtId="4" fontId="3" fillId="6" borderId="13" xfId="0" applyNumberFormat="1" applyFont="1" applyFill="1" applyBorder="1" applyAlignment="1" applyProtection="1">
      <alignment horizontal="right" vertical="center" wrapText="1"/>
    </xf>
    <xf numFmtId="4" fontId="6" fillId="7" borderId="13" xfId="0" applyNumberFormat="1" applyFont="1" applyFill="1" applyBorder="1" applyAlignment="1" applyProtection="1">
      <alignment vertical="center" wrapText="1"/>
    </xf>
    <xf numFmtId="0" fontId="6" fillId="8" borderId="13" xfId="0" applyFont="1" applyFill="1" applyBorder="1" applyAlignment="1" applyProtection="1">
      <alignment vertical="center" wrapText="1"/>
      <protection locked="0"/>
    </xf>
    <xf numFmtId="0" fontId="6" fillId="8" borderId="13" xfId="0" applyFont="1" applyFill="1" applyBorder="1" applyAlignment="1" applyProtection="1">
      <alignment horizontal="left" vertical="center" wrapText="1"/>
      <protection locked="0"/>
    </xf>
    <xf numFmtId="4" fontId="6" fillId="8" borderId="13" xfId="0" applyNumberFormat="1" applyFont="1" applyFill="1" applyBorder="1" applyAlignment="1" applyProtection="1">
      <alignment vertical="center" wrapText="1"/>
    </xf>
    <xf numFmtId="0" fontId="6" fillId="5" borderId="13" xfId="0" applyFont="1" applyFill="1" applyBorder="1" applyAlignment="1" applyProtection="1">
      <alignment vertical="center" wrapText="1"/>
      <protection locked="0"/>
    </xf>
    <xf numFmtId="0" fontId="6" fillId="6" borderId="13" xfId="0" applyFont="1" applyFill="1" applyBorder="1" applyAlignment="1" applyProtection="1">
      <alignment vertical="center" wrapText="1"/>
      <protection locked="0"/>
    </xf>
    <xf numFmtId="0" fontId="6" fillId="9" borderId="0" xfId="0" applyFont="1" applyFill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4" fontId="6" fillId="0" borderId="0" xfId="0" applyNumberFormat="1" applyFont="1" applyProtection="1">
      <protection locked="0"/>
    </xf>
    <xf numFmtId="4" fontId="4" fillId="6" borderId="13" xfId="0" applyNumberFormat="1" applyFont="1" applyFill="1" applyBorder="1" applyAlignment="1" applyProtection="1">
      <alignment vertical="center" wrapText="1"/>
    </xf>
    <xf numFmtId="4" fontId="6" fillId="2" borderId="13" xfId="0" applyNumberFormat="1" applyFont="1" applyFill="1" applyBorder="1" applyAlignment="1" applyProtection="1">
      <alignment horizontal="right" vertical="center" wrapText="1"/>
      <protection locked="0"/>
    </xf>
    <xf numFmtId="4" fontId="6" fillId="7" borderId="13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</xf>
    <xf numFmtId="0" fontId="4" fillId="5" borderId="13" xfId="0" applyFont="1" applyFill="1" applyBorder="1" applyAlignment="1" applyProtection="1">
      <alignment vertical="center" wrapText="1"/>
      <protection locked="0"/>
    </xf>
    <xf numFmtId="0" fontId="4" fillId="5" borderId="13" xfId="0" applyFont="1" applyFill="1" applyBorder="1" applyAlignment="1" applyProtection="1">
      <alignment horizontal="left" vertical="center" wrapText="1"/>
      <protection locked="0"/>
    </xf>
    <xf numFmtId="4" fontId="4" fillId="5" borderId="13" xfId="0" applyNumberFormat="1" applyFont="1" applyFill="1" applyBorder="1" applyAlignment="1" applyProtection="1">
      <alignment vertical="center" wrapText="1"/>
    </xf>
    <xf numFmtId="0" fontId="4" fillId="6" borderId="13" xfId="0" applyFont="1" applyFill="1" applyBorder="1" applyAlignment="1" applyProtection="1">
      <alignment vertical="center" wrapText="1"/>
      <protection locked="0"/>
    </xf>
    <xf numFmtId="0" fontId="4" fillId="6" borderId="13" xfId="0" applyFont="1" applyFill="1" applyBorder="1" applyAlignment="1" applyProtection="1">
      <alignment horizontal="left" vertical="center" wrapText="1"/>
      <protection locked="0"/>
    </xf>
    <xf numFmtId="0" fontId="5" fillId="7" borderId="13" xfId="0" applyFont="1" applyFill="1" applyBorder="1" applyAlignment="1" applyProtection="1">
      <alignment vertical="center" wrapText="1"/>
      <protection locked="0"/>
    </xf>
    <xf numFmtId="0" fontId="5" fillId="7" borderId="13" xfId="0" applyFont="1" applyFill="1" applyBorder="1" applyAlignment="1" applyProtection="1">
      <alignment horizontal="left" vertical="center" wrapText="1"/>
      <protection locked="0"/>
    </xf>
    <xf numFmtId="4" fontId="5" fillId="2" borderId="13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4" fontId="5" fillId="2" borderId="13" xfId="0" applyNumberFormat="1" applyFont="1" applyFill="1" applyBorder="1" applyAlignment="1" applyProtection="1">
      <alignment horizontal="right" vertical="center" wrapText="1"/>
      <protection locked="0"/>
    </xf>
    <xf numFmtId="4" fontId="5" fillId="7" borderId="13" xfId="0" applyNumberFormat="1" applyFont="1" applyFill="1" applyBorder="1" applyAlignment="1" applyProtection="1">
      <alignment vertical="center" wrapText="1"/>
    </xf>
    <xf numFmtId="4" fontId="4" fillId="5" borderId="13" xfId="0" applyNumberFormat="1" applyFont="1" applyFill="1" applyBorder="1" applyAlignment="1" applyProtection="1">
      <alignment horizontal="right" vertical="center" wrapText="1"/>
    </xf>
    <xf numFmtId="4" fontId="4" fillId="6" borderId="13" xfId="0" applyNumberFormat="1" applyFont="1" applyFill="1" applyBorder="1" applyAlignment="1" applyProtection="1">
      <alignment horizontal="right" vertical="center" wrapText="1"/>
    </xf>
    <xf numFmtId="0" fontId="5" fillId="8" borderId="13" xfId="0" applyFont="1" applyFill="1" applyBorder="1" applyAlignment="1" applyProtection="1">
      <alignment vertical="center" wrapText="1"/>
      <protection locked="0"/>
    </xf>
    <xf numFmtId="0" fontId="5" fillId="8" borderId="13" xfId="0" applyFont="1" applyFill="1" applyBorder="1" applyAlignment="1" applyProtection="1">
      <alignment horizontal="left" vertical="center" wrapText="1"/>
      <protection locked="0"/>
    </xf>
    <xf numFmtId="4" fontId="5" fillId="8" borderId="13" xfId="0" applyNumberFormat="1" applyFont="1" applyFill="1" applyBorder="1" applyAlignment="1" applyProtection="1">
      <alignment vertical="center" wrapText="1"/>
    </xf>
    <xf numFmtId="0" fontId="5" fillId="5" borderId="13" xfId="0" applyFont="1" applyFill="1" applyBorder="1" applyAlignment="1" applyProtection="1">
      <alignment vertical="center" wrapText="1"/>
      <protection locked="0"/>
    </xf>
    <xf numFmtId="0" fontId="5" fillId="6" borderId="13" xfId="0" applyFont="1" applyFill="1" applyBorder="1" applyAlignment="1" applyProtection="1">
      <alignment vertical="center" wrapText="1"/>
      <protection locked="0"/>
    </xf>
    <xf numFmtId="0" fontId="5" fillId="9" borderId="0" xfId="0" applyFont="1" applyFill="1" applyAlignment="1" applyProtection="1">
      <alignment vertical="center" wrapText="1"/>
      <protection locked="0"/>
    </xf>
    <xf numFmtId="4" fontId="5" fillId="7" borderId="13" xfId="0" applyNumberFormat="1" applyFont="1" applyFill="1" applyBorder="1" applyAlignment="1" applyProtection="1">
      <alignment vertical="center" wrapText="1"/>
      <protection locked="0"/>
    </xf>
    <xf numFmtId="4" fontId="7" fillId="4" borderId="13" xfId="0" applyNumberFormat="1" applyFont="1" applyFill="1" applyBorder="1" applyAlignment="1" applyProtection="1">
      <alignment vertical="center" wrapText="1"/>
    </xf>
    <xf numFmtId="4" fontId="8" fillId="5" borderId="13" xfId="0" applyNumberFormat="1" applyFont="1" applyFill="1" applyBorder="1" applyAlignment="1" applyProtection="1">
      <alignment vertical="center" wrapText="1"/>
    </xf>
    <xf numFmtId="4" fontId="8" fillId="6" borderId="13" xfId="0" applyNumberFormat="1" applyFont="1" applyFill="1" applyBorder="1" applyAlignment="1" applyProtection="1">
      <alignment vertical="center" wrapText="1"/>
    </xf>
    <xf numFmtId="4" fontId="9" fillId="2" borderId="13" xfId="0" applyNumberFormat="1" applyFont="1" applyFill="1" applyBorder="1" applyAlignment="1" applyProtection="1">
      <alignment vertical="center" wrapText="1"/>
      <protection locked="0"/>
    </xf>
    <xf numFmtId="4" fontId="9" fillId="2" borderId="13" xfId="0" applyNumberFormat="1" applyFont="1" applyFill="1" applyBorder="1" applyAlignment="1" applyProtection="1">
      <alignment horizontal="right" vertical="center" wrapText="1"/>
      <protection locked="0"/>
    </xf>
    <xf numFmtId="4" fontId="8" fillId="5" borderId="13" xfId="0" applyNumberFormat="1" applyFont="1" applyFill="1" applyBorder="1" applyAlignment="1" applyProtection="1">
      <alignment horizontal="right" vertical="center" wrapText="1"/>
    </xf>
    <xf numFmtId="4" fontId="8" fillId="6" borderId="13" xfId="0" applyNumberFormat="1" applyFont="1" applyFill="1" applyBorder="1" applyAlignment="1" applyProtection="1">
      <alignment horizontal="right" vertical="center" wrapText="1"/>
    </xf>
    <xf numFmtId="4" fontId="9" fillId="7" borderId="13" xfId="0" applyNumberFormat="1" applyFont="1" applyFill="1" applyBorder="1" applyAlignment="1" applyProtection="1">
      <alignment vertical="center" wrapText="1"/>
    </xf>
    <xf numFmtId="4" fontId="9" fillId="8" borderId="13" xfId="0" applyNumberFormat="1" applyFont="1" applyFill="1" applyBorder="1" applyAlignment="1" applyProtection="1">
      <alignment vertical="center" wrapText="1"/>
    </xf>
    <xf numFmtId="4" fontId="9" fillId="7" borderId="13" xfId="0" applyNumberFormat="1" applyFont="1" applyFill="1" applyBorder="1" applyAlignment="1" applyProtection="1">
      <alignment vertical="center" wrapText="1"/>
      <protection locked="0"/>
    </xf>
    <xf numFmtId="4" fontId="3" fillId="0" borderId="0" xfId="0" applyNumberFormat="1" applyFont="1" applyAlignment="1" applyProtection="1">
      <alignment vertical="center" wrapText="1"/>
      <protection locked="0"/>
    </xf>
    <xf numFmtId="4" fontId="6" fillId="0" borderId="0" xfId="0" applyNumberFormat="1" applyFont="1" applyAlignment="1" applyProtection="1">
      <alignment vertical="center" wrapText="1"/>
      <protection locked="0"/>
    </xf>
    <xf numFmtId="0" fontId="2" fillId="7" borderId="15" xfId="0" applyFont="1" applyFill="1" applyBorder="1" applyAlignment="1">
      <alignment horizontal="center" vertical="center"/>
    </xf>
    <xf numFmtId="0" fontId="12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4" fontId="10" fillId="5" borderId="13" xfId="0" applyNumberFormat="1" applyFont="1" applyFill="1" applyBorder="1" applyAlignment="1" applyProtection="1">
      <alignment horizontal="right" vertical="center" wrapText="1"/>
    </xf>
    <xf numFmtId="4" fontId="10" fillId="6" borderId="13" xfId="0" applyNumberFormat="1" applyFont="1" applyFill="1" applyBorder="1" applyAlignment="1" applyProtection="1">
      <alignment horizontal="right" vertical="center" wrapText="1"/>
    </xf>
    <xf numFmtId="4" fontId="12" fillId="0" borderId="0" xfId="0" applyNumberFormat="1" applyFont="1" applyProtection="1">
      <protection locked="0"/>
    </xf>
    <xf numFmtId="4" fontId="10" fillId="4" borderId="13" xfId="0" applyNumberFormat="1" applyFont="1" applyFill="1" applyBorder="1" applyAlignment="1" applyProtection="1">
      <alignment horizontal="right" vertical="center" wrapText="1"/>
    </xf>
    <xf numFmtId="4" fontId="13" fillId="2" borderId="13" xfId="0" applyNumberFormat="1" applyFont="1" applyFill="1" applyBorder="1" applyAlignment="1" applyProtection="1">
      <alignment horizontal="right" vertical="center" wrapText="1"/>
      <protection locked="0"/>
    </xf>
    <xf numFmtId="4" fontId="14" fillId="6" borderId="13" xfId="0" applyNumberFormat="1" applyFont="1" applyFill="1" applyBorder="1" applyAlignment="1" applyProtection="1">
      <alignment horizontal="right" vertical="center" wrapText="1"/>
    </xf>
    <xf numFmtId="4" fontId="14" fillId="5" borderId="13" xfId="0" applyNumberFormat="1" applyFont="1" applyFill="1" applyBorder="1" applyAlignment="1" applyProtection="1">
      <alignment horizontal="right" vertical="center" wrapText="1"/>
    </xf>
    <xf numFmtId="4" fontId="13" fillId="8" borderId="13" xfId="0" applyNumberFormat="1" applyFont="1" applyFill="1" applyBorder="1" applyAlignment="1" applyProtection="1">
      <alignment horizontal="right" vertical="center" wrapText="1"/>
      <protection locked="0"/>
    </xf>
    <xf numFmtId="4" fontId="15" fillId="12" borderId="13" xfId="0" applyNumberFormat="1" applyFont="1" applyFill="1" applyBorder="1" applyAlignment="1" applyProtection="1">
      <alignment horizontal="right" vertical="center" wrapText="1"/>
      <protection locked="0"/>
    </xf>
    <xf numFmtId="0" fontId="14" fillId="7" borderId="14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7" fillId="9" borderId="0" xfId="0" applyFont="1" applyFill="1" applyProtection="1">
      <protection locked="0"/>
    </xf>
    <xf numFmtId="0" fontId="16" fillId="9" borderId="0" xfId="0" applyFont="1" applyFill="1" applyAlignment="1" applyProtection="1">
      <alignment vertical="center" wrapText="1"/>
      <protection locked="0"/>
    </xf>
    <xf numFmtId="4" fontId="16" fillId="9" borderId="0" xfId="0" applyNumberFormat="1" applyFont="1" applyFill="1" applyAlignment="1" applyProtection="1">
      <alignment vertical="center" wrapText="1"/>
      <protection locked="0"/>
    </xf>
    <xf numFmtId="0" fontId="17" fillId="9" borderId="0" xfId="0" applyFont="1" applyFill="1" applyAlignment="1" applyProtection="1">
      <alignment vertical="center" wrapText="1"/>
      <protection locked="0"/>
    </xf>
    <xf numFmtId="4" fontId="12" fillId="0" borderId="0" xfId="0" applyNumberFormat="1" applyFont="1" applyAlignment="1" applyProtection="1">
      <alignment vertical="center"/>
      <protection locked="0"/>
    </xf>
    <xf numFmtId="4" fontId="10" fillId="13" borderId="13" xfId="0" applyNumberFormat="1" applyFont="1" applyFill="1" applyBorder="1" applyAlignment="1" applyProtection="1">
      <alignment vertical="center" wrapText="1"/>
    </xf>
    <xf numFmtId="4" fontId="10" fillId="13" borderId="13" xfId="0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Protection="1"/>
    <xf numFmtId="9" fontId="3" fillId="0" borderId="0" xfId="2" applyFont="1" applyProtection="1">
      <protection locked="0"/>
    </xf>
    <xf numFmtId="0" fontId="3" fillId="9" borderId="0" xfId="0" applyFont="1" applyFill="1" applyAlignment="1" applyProtection="1">
      <alignment vertical="center" wrapText="1"/>
      <protection locked="0"/>
    </xf>
    <xf numFmtId="0" fontId="6" fillId="9" borderId="0" xfId="0" applyFont="1" applyFill="1" applyProtection="1">
      <protection locked="0"/>
    </xf>
    <xf numFmtId="4" fontId="3" fillId="9" borderId="0" xfId="0" applyNumberFormat="1" applyFont="1" applyFill="1" applyAlignment="1" applyProtection="1">
      <alignment vertical="center" wrapText="1"/>
      <protection locked="0"/>
    </xf>
    <xf numFmtId="4" fontId="10" fillId="9" borderId="0" xfId="0" applyNumberFormat="1" applyFont="1" applyFill="1" applyAlignment="1" applyProtection="1">
      <alignment vertical="center" wrapText="1"/>
      <protection locked="0"/>
    </xf>
    <xf numFmtId="9" fontId="10" fillId="9" borderId="0" xfId="2" applyFont="1" applyFill="1" applyAlignment="1" applyProtection="1">
      <alignment vertical="center" wrapText="1"/>
      <protection locked="0"/>
    </xf>
    <xf numFmtId="4" fontId="0" fillId="0" borderId="0" xfId="0" applyNumberFormat="1"/>
    <xf numFmtId="4" fontId="18" fillId="0" borderId="0" xfId="0" applyNumberFormat="1" applyFont="1" applyAlignment="1">
      <alignment horizontal="center"/>
    </xf>
    <xf numFmtId="9" fontId="18" fillId="0" borderId="0" xfId="1" applyFont="1" applyAlignment="1">
      <alignment horizontal="center"/>
    </xf>
    <xf numFmtId="0" fontId="10" fillId="4" borderId="13" xfId="0" applyFont="1" applyFill="1" applyBorder="1" applyAlignment="1" applyProtection="1">
      <alignment horizontal="left" vertical="center" wrapText="1"/>
      <protection locked="0"/>
    </xf>
    <xf numFmtId="4" fontId="0" fillId="0" borderId="13" xfId="0" applyNumberFormat="1" applyBorder="1"/>
    <xf numFmtId="4" fontId="7" fillId="14" borderId="13" xfId="0" applyNumberFormat="1" applyFont="1" applyFill="1" applyBorder="1"/>
    <xf numFmtId="0" fontId="10" fillId="5" borderId="13" xfId="0" applyFont="1" applyFill="1" applyBorder="1" applyAlignment="1" applyProtection="1">
      <alignment horizontal="left" vertical="center" wrapText="1"/>
      <protection locked="0"/>
    </xf>
    <xf numFmtId="0" fontId="10" fillId="6" borderId="13" xfId="0" applyFont="1" applyFill="1" applyBorder="1" applyAlignment="1" applyProtection="1">
      <alignment horizontal="left" vertical="center" wrapText="1"/>
      <protection locked="0"/>
    </xf>
    <xf numFmtId="0" fontId="12" fillId="7" borderId="13" xfId="0" applyFont="1" applyFill="1" applyBorder="1" applyAlignment="1" applyProtection="1">
      <alignment horizontal="left" vertical="center" wrapText="1"/>
      <protection locked="0"/>
    </xf>
    <xf numFmtId="0" fontId="12" fillId="8" borderId="13" xfId="0" applyFont="1" applyFill="1" applyBorder="1" applyAlignment="1" applyProtection="1">
      <alignment horizontal="left" vertical="center" wrapText="1"/>
      <protection locked="0"/>
    </xf>
    <xf numFmtId="4" fontId="7" fillId="0" borderId="0" xfId="0" applyNumberFormat="1" applyFont="1"/>
    <xf numFmtId="4" fontId="19" fillId="0" borderId="17" xfId="0" applyNumberFormat="1" applyFont="1" applyBorder="1" applyAlignment="1">
      <alignment vertical="center"/>
    </xf>
    <xf numFmtId="4" fontId="19" fillId="0" borderId="18" xfId="0" applyNumberFormat="1" applyFont="1" applyBorder="1" applyAlignment="1">
      <alignment vertical="center"/>
    </xf>
    <xf numFmtId="4" fontId="20" fillId="0" borderId="0" xfId="0" applyNumberFormat="1" applyFont="1"/>
    <xf numFmtId="9" fontId="19" fillId="0" borderId="0" xfId="2" applyFont="1"/>
    <xf numFmtId="4" fontId="3" fillId="9" borderId="15" xfId="0" applyNumberFormat="1" applyFont="1" applyFill="1" applyBorder="1" applyAlignment="1" applyProtection="1">
      <alignment vertical="center" wrapText="1"/>
    </xf>
    <xf numFmtId="9" fontId="3" fillId="9" borderId="0" xfId="2" applyFont="1" applyFill="1" applyAlignment="1" applyProtection="1">
      <alignment vertical="center" wrapText="1"/>
      <protection locked="0"/>
    </xf>
    <xf numFmtId="9" fontId="6" fillId="9" borderId="0" xfId="2" applyFont="1" applyFill="1" applyAlignment="1" applyProtection="1">
      <alignment vertical="center" wrapText="1"/>
      <protection locked="0"/>
    </xf>
    <xf numFmtId="3" fontId="3" fillId="9" borderId="0" xfId="2" applyNumberFormat="1" applyFont="1" applyFill="1" applyAlignment="1" applyProtection="1">
      <alignment vertical="center" wrapText="1"/>
      <protection locked="0"/>
    </xf>
    <xf numFmtId="3" fontId="16" fillId="9" borderId="0" xfId="2" applyNumberFormat="1" applyFont="1" applyFill="1" applyAlignment="1" applyProtection="1">
      <alignment vertical="center" wrapText="1"/>
      <protection locked="0"/>
    </xf>
    <xf numFmtId="3" fontId="6" fillId="9" borderId="0" xfId="2" applyNumberFormat="1" applyFont="1" applyFill="1" applyAlignment="1" applyProtection="1">
      <alignment vertical="center" wrapText="1"/>
      <protection locked="0"/>
    </xf>
    <xf numFmtId="3" fontId="17" fillId="9" borderId="0" xfId="2" applyNumberFormat="1" applyFont="1" applyFill="1" applyAlignment="1" applyProtection="1">
      <alignment vertical="center" wrapText="1"/>
      <protection locked="0"/>
    </xf>
    <xf numFmtId="3" fontId="6" fillId="0" borderId="0" xfId="2" applyNumberFormat="1" applyFont="1" applyAlignment="1" applyProtection="1">
      <alignment vertical="center" wrapText="1"/>
      <protection locked="0"/>
    </xf>
    <xf numFmtId="9" fontId="6" fillId="0" borderId="0" xfId="2" applyFont="1" applyProtection="1">
      <protection locked="0"/>
    </xf>
    <xf numFmtId="0" fontId="3" fillId="10" borderId="9" xfId="0" applyFont="1" applyFill="1" applyBorder="1" applyAlignment="1" applyProtection="1">
      <alignment horizontal="center" vertical="center"/>
      <protection locked="0"/>
    </xf>
    <xf numFmtId="0" fontId="3" fillId="10" borderId="12" xfId="0" applyFont="1" applyFill="1" applyBorder="1" applyAlignment="1" applyProtection="1">
      <alignment horizontal="center" vertical="center"/>
      <protection locked="0"/>
    </xf>
    <xf numFmtId="0" fontId="10" fillId="13" borderId="13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10" fillId="11" borderId="9" xfId="0" applyFont="1" applyFill="1" applyBorder="1" applyAlignment="1" applyProtection="1">
      <alignment horizontal="center" vertical="center"/>
      <protection locked="0"/>
    </xf>
    <xf numFmtId="0" fontId="10" fillId="11" borderId="16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164" fontId="6" fillId="2" borderId="7" xfId="0" applyNumberFormat="1" applyFont="1" applyFill="1" applyBorder="1" applyAlignment="1" applyProtection="1">
      <alignment horizontal="center"/>
    </xf>
    <xf numFmtId="164" fontId="6" fillId="2" borderId="14" xfId="0" applyNumberFormat="1" applyFont="1" applyFill="1" applyBorder="1" applyAlignment="1" applyProtection="1">
      <alignment horizontal="center"/>
    </xf>
    <xf numFmtId="164" fontId="6" fillId="2" borderId="8" xfId="0" applyNumberFormat="1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164" fontId="5" fillId="2" borderId="7" xfId="0" applyNumberFormat="1" applyFont="1" applyFill="1" applyBorder="1" applyAlignment="1" applyProtection="1">
      <alignment horizontal="center"/>
    </xf>
    <xf numFmtId="164" fontId="5" fillId="2" borderId="14" xfId="0" applyNumberFormat="1" applyFont="1" applyFill="1" applyBorder="1" applyAlignment="1" applyProtection="1">
      <alignment horizontal="center"/>
    </xf>
    <xf numFmtId="164" fontId="5" fillId="2" borderId="8" xfId="0" applyNumberFormat="1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je" xfId="2" builtinId="5"/>
    <cellStyle name="Porcentaj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571500</xdr:colOff>
      <xdr:row>0</xdr:row>
      <xdr:rowOff>0</xdr:rowOff>
    </xdr:from>
    <xdr:to>
      <xdr:col>29</xdr:col>
      <xdr:colOff>561975</xdr:colOff>
      <xdr:row>3</xdr:row>
      <xdr:rowOff>0</xdr:rowOff>
    </xdr:to>
    <xdr:pic>
      <xdr:nvPicPr>
        <xdr:cNvPr id="3" name="2 Imagen" descr="IB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0"/>
          <a:ext cx="7905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628650</xdr:colOff>
      <xdr:row>0</xdr:row>
      <xdr:rowOff>180975</xdr:rowOff>
    </xdr:from>
    <xdr:to>
      <xdr:col>29</xdr:col>
      <xdr:colOff>571500</xdr:colOff>
      <xdr:row>3</xdr:row>
      <xdr:rowOff>180975</xdr:rowOff>
    </xdr:to>
    <xdr:pic>
      <xdr:nvPicPr>
        <xdr:cNvPr id="3" name="2 Imagen" descr="IB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80975"/>
          <a:ext cx="7429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695325</xdr:colOff>
      <xdr:row>0</xdr:row>
      <xdr:rowOff>85725</xdr:rowOff>
    </xdr:from>
    <xdr:to>
      <xdr:col>29</xdr:col>
      <xdr:colOff>685800</xdr:colOff>
      <xdr:row>3</xdr:row>
      <xdr:rowOff>85725</xdr:rowOff>
    </xdr:to>
    <xdr:pic>
      <xdr:nvPicPr>
        <xdr:cNvPr id="4" name="1 Imagen" descr="IB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85725"/>
          <a:ext cx="7905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600075</xdr:colOff>
      <xdr:row>0</xdr:row>
      <xdr:rowOff>47625</xdr:rowOff>
    </xdr:from>
    <xdr:to>
      <xdr:col>29</xdr:col>
      <xdr:colOff>590550</xdr:colOff>
      <xdr:row>3</xdr:row>
      <xdr:rowOff>47625</xdr:rowOff>
    </xdr:to>
    <xdr:pic>
      <xdr:nvPicPr>
        <xdr:cNvPr id="6" name="1 Imagen" descr="IB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7625"/>
          <a:ext cx="7905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742950</xdr:colOff>
      <xdr:row>0</xdr:row>
      <xdr:rowOff>66675</xdr:rowOff>
    </xdr:from>
    <xdr:to>
      <xdr:col>29</xdr:col>
      <xdr:colOff>733425</xdr:colOff>
      <xdr:row>3</xdr:row>
      <xdr:rowOff>66675</xdr:rowOff>
    </xdr:to>
    <xdr:pic>
      <xdr:nvPicPr>
        <xdr:cNvPr id="6" name="1 Imagen" descr="IB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66675"/>
          <a:ext cx="7905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628650</xdr:colOff>
      <xdr:row>0</xdr:row>
      <xdr:rowOff>114300</xdr:rowOff>
    </xdr:from>
    <xdr:to>
      <xdr:col>29</xdr:col>
      <xdr:colOff>619125</xdr:colOff>
      <xdr:row>3</xdr:row>
      <xdr:rowOff>114300</xdr:rowOff>
    </xdr:to>
    <xdr:pic>
      <xdr:nvPicPr>
        <xdr:cNvPr id="6" name="1 Imagen" descr="IB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14300"/>
          <a:ext cx="7905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714375</xdr:colOff>
      <xdr:row>0</xdr:row>
      <xdr:rowOff>76200</xdr:rowOff>
    </xdr:from>
    <xdr:to>
      <xdr:col>29</xdr:col>
      <xdr:colOff>704850</xdr:colOff>
      <xdr:row>3</xdr:row>
      <xdr:rowOff>76200</xdr:rowOff>
    </xdr:to>
    <xdr:pic>
      <xdr:nvPicPr>
        <xdr:cNvPr id="6" name="1 Imagen" descr="IB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76200"/>
          <a:ext cx="7905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IS%202016%20IMPORTANTE\PRESUPUESTO%202016\PRESUPUESTO%202017\ORURO%202016%20-%20MODIFICADO\PLANTILLA%20RL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Solares\AppData\Local\Microsoft\Windows\Temporary%20Internet%20Files\Content.Outlook\FW3SM5PD\PLANTILLA%20RL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quenallata\Desktop\New%20folder%20(3)\REGIONAL%20LA%20PAZ%20-%20ORURO\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quenallata\AppData\Local\Microsoft\Windows\Temporary%20Internet%20Files\Content.Outlook\1MGS1M6W\SEC-RSC%2020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%20luna/Desktop/EMPRESASCONSULTORIA/IBNORCA/ingresosEgresos/presupuesto2018/01%20CONSOLIDADO%20RLP%20%202018%20%20ULTIM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%20luna/Desktop/EMPRESASCONSULTORIA/IBNORCA/ingresosEgresos/presupuesto2018/Users/IBNORCA/AppData/Local/Microsoft/Windows/Temporary%20Internet%20Files/Content.Outlook/31D87LMW/PLANTIL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  <sheetName val="Hoja1"/>
    </sheetNames>
    <sheetDataSet>
      <sheetData sheetId="0" refreshError="1"/>
      <sheetData sheetId="1" refreshError="1"/>
      <sheetData sheetId="2">
        <row r="18">
          <cell r="F18">
            <v>0</v>
          </cell>
        </row>
      </sheetData>
      <sheetData sheetId="3">
        <row r="11">
          <cell r="F11">
            <v>0</v>
          </cell>
        </row>
      </sheetData>
      <sheetData sheetId="4">
        <row r="10">
          <cell r="E10">
            <v>0</v>
          </cell>
        </row>
      </sheetData>
      <sheetData sheetId="5">
        <row r="10">
          <cell r="E10">
            <v>0</v>
          </cell>
        </row>
      </sheetData>
      <sheetData sheetId="6" refreshError="1"/>
      <sheetData sheetId="7" refreshError="1"/>
      <sheetData sheetId="8">
        <row r="17">
          <cell r="B17" t="str">
            <v>Fortalecer la participación nacional,  regional e internacional, para dar a conocer  la posición de Bolivia en la elaboración de las normas.</v>
          </cell>
        </row>
        <row r="18">
          <cell r="B18" t="str">
            <v>Desarrollar normas técnicas de forma eficiente y eficaz.</v>
          </cell>
        </row>
        <row r="19">
          <cell r="B19" t="str">
            <v>Proporcionar a la sociedad Normas Técnicas Bolivianas consensuadas que permitan obtener productos y servicios de calidad, difundiéndolas y promoviendo su uso en un 30% de las empresas afiliadas a cámaras .</v>
          </cell>
        </row>
        <row r="20">
          <cell r="B20" t="str">
            <v>Promover el uso de normas técnicas</v>
          </cell>
        </row>
        <row r="21">
          <cell r="B21" t="str">
            <v>Implementar un sistema de accesibilidad de Normas por internet para mejorar la difusión y promoción</v>
          </cell>
        </row>
        <row r="22">
          <cell r="B22" t="str">
            <v>Realizar los procesos de certificación de sistemas y producto, OI y Laboratorio en base a los procedimientos establecidos de manera eficaz</v>
          </cell>
        </row>
        <row r="23">
          <cell r="B23" t="str">
            <v>Contar con auditores competentes para cubrir la demanda de las evaluaciones de la conformidad.</v>
          </cell>
        </row>
        <row r="24">
          <cell r="B24" t="str">
            <v>Brindar servicios  altamente satisfactorios al cliente</v>
          </cell>
        </row>
        <row r="25">
          <cell r="B25" t="str">
            <v>Eliminar los problemas de iliquidez que tiene actualmente la institucion</v>
          </cell>
        </row>
        <row r="26">
          <cell r="B26" t="str">
            <v>Mejorar los procesos incluyendo tecnologia</v>
          </cell>
        </row>
        <row r="27">
          <cell r="B27" t="str">
            <v>Mejorar la calidad de los cursos nacionales para incrementar el número de alumnos</v>
          </cell>
        </row>
        <row r="28">
          <cell r="B28" t="str">
            <v>Mejorar el plantel de docentes</v>
          </cell>
        </row>
        <row r="29">
          <cell r="B29" t="str">
            <v>Mejorar el servicio de capacitación</v>
          </cell>
        </row>
        <row r="32">
          <cell r="B32" t="str">
            <v xml:space="preserve">NO.1.1 Establecer una estrategia de fortalecimiento </v>
          </cell>
        </row>
        <row r="33">
          <cell r="B33" t="str">
            <v>NO.1.2 Establecimiento de una estrategia para definir los comites prioritarios (internacional y regional)</v>
          </cell>
        </row>
        <row r="34">
          <cell r="B34" t="str">
            <v>NO.1.3 Mejorar los mecanismos de identificación de los requerimientos institucionales</v>
          </cell>
        </row>
        <row r="35">
          <cell r="B35" t="str">
            <v>NO.1.4 Organizar reuniones con las diferentes partes interesadas</v>
          </cell>
        </row>
        <row r="36">
          <cell r="B36" t="str">
            <v>NO.1.5 Participación en reuniones</v>
          </cell>
        </row>
        <row r="37">
          <cell r="B37" t="str">
            <v>NO.1.6 Funcionamiento de comités espejo</v>
          </cell>
        </row>
        <row r="38">
          <cell r="B38" t="str">
            <v>NO.1.7 Generar foros de discusión</v>
          </cell>
        </row>
        <row r="39">
          <cell r="B39" t="str">
            <v>NO.1.8 Solicitar requerimientos a los sectores públicos y privados</v>
          </cell>
        </row>
        <row r="40">
          <cell r="B40" t="str">
            <v>NO.1.9 Retroalimentación interna</v>
          </cell>
        </row>
        <row r="41">
          <cell r="B41" t="str">
            <v xml:space="preserve">NO.1.10 Elaborar el PON </v>
          </cell>
        </row>
        <row r="42">
          <cell r="B42" t="str">
            <v>NO.1.11 Elaboración y aprobación de normas</v>
          </cell>
        </row>
        <row r="43">
          <cell r="B43" t="str">
            <v>NO.1.12 Formar unidades sectoriales</v>
          </cell>
        </row>
        <row r="44">
          <cell r="B44" t="str">
            <v>NO.1.13 Elaborar proyecto para Comites Virtuales (WEBEX)</v>
          </cell>
        </row>
        <row r="45">
          <cell r="B45" t="str">
            <v>NO.1.14 Elaborar y ejecutar un  programa de difusión de normas</v>
          </cell>
        </row>
        <row r="46">
          <cell r="B46" t="str">
            <v>NO.1.15 Mejorar la difusión de normas por medios electronico</v>
          </cell>
        </row>
        <row r="47">
          <cell r="B47" t="str">
            <v>NO.1.16 Elaborar proyecto de factibilidad para la compra o desarrollo del software de visualización de normas para venta en soporte digital o suscripción</v>
          </cell>
        </row>
        <row r="48">
          <cell r="B48" t="str">
            <v xml:space="preserve">NO.1.17 Implementar el proyecto de Normas por internet </v>
          </cell>
        </row>
        <row r="49">
          <cell r="B49" t="str">
            <v>EV.2.1 Elaborar los programas de auditoría, para TCP y TCS</v>
          </cell>
        </row>
        <row r="50">
          <cell r="B50" t="str">
            <v>EV.2.2 Aprobación del programa  TCP y TCS</v>
          </cell>
        </row>
        <row r="51">
          <cell r="B51" t="str">
            <v>EV.2.3 Ejecutar  el programa de auditoría de TCS</v>
          </cell>
        </row>
        <row r="52">
          <cell r="B52" t="str">
            <v>EV.2.4 Ejecutar  el programa de auditoría de TCP</v>
          </cell>
        </row>
        <row r="53">
          <cell r="B53" t="str">
            <v>EV.2.5 Atender las solicitudes requeridas para inspección</v>
          </cell>
        </row>
        <row r="54">
          <cell r="B54" t="str">
            <v>EV.2.6 Capacitación en la ISO 17065</v>
          </cell>
        </row>
        <row r="55">
          <cell r="B55" t="str">
            <v>EV.2.7 Capacitación en la ISO 9001:2015</v>
          </cell>
        </row>
        <row r="56">
          <cell r="B56" t="str">
            <v>EV.2.8 Atender las solicitudes requeridas para Ensayos</v>
          </cell>
        </row>
        <row r="57">
          <cell r="B57" t="str">
            <v>EV.2.9 Elaborar un programa de calificacion de auditores/inspectores</v>
          </cell>
        </row>
        <row r="58">
          <cell r="B58" t="str">
            <v>EV.2.10 Calificación de Auditores TCS</v>
          </cell>
        </row>
        <row r="59">
          <cell r="B59" t="str">
            <v>EV.2.11 Calificación de Expertos técnicos  TCS</v>
          </cell>
        </row>
        <row r="60">
          <cell r="B60" t="str">
            <v>EV.2.12 Calificación de Auditores TCP</v>
          </cell>
        </row>
        <row r="61">
          <cell r="B61" t="str">
            <v>EV.2.13 Calificación de Expertos tecnicos  TCP</v>
          </cell>
        </row>
        <row r="62">
          <cell r="B62" t="str">
            <v>EV.2.14 Calificación de Inspectores técnicos  en diferentes áreas OI</v>
          </cell>
        </row>
        <row r="63">
          <cell r="B63" t="str">
            <v>EV.2.15 Incrementar la satisfaccion del cliente de TCP</v>
          </cell>
        </row>
        <row r="64">
          <cell r="B64" t="str">
            <v>EV.2.16 Incrementar la satisfaccion del cliente de TCS</v>
          </cell>
        </row>
        <row r="65">
          <cell r="B65" t="str">
            <v>EV.2.17 Implementar mecanismos de medicion de satisfaccion del cliente para TLQ</v>
          </cell>
        </row>
        <row r="66">
          <cell r="B66" t="str">
            <v>EV.2.18 Implementar mecanismos de medicion de satisfaccion del cliente para OI</v>
          </cell>
        </row>
        <row r="67">
          <cell r="B67" t="str">
            <v>EV.2.19 Implementar nueva tecnologia para nuevo servicio de TLQ (microbiologia)</v>
          </cell>
        </row>
        <row r="68">
          <cell r="B68" t="str">
            <v>EV.2.20 Reducir el plazo entre el servicio realizado y la cancelacion correspondiente (para todos los servicios)</v>
          </cell>
        </row>
        <row r="69">
          <cell r="B69" t="str">
            <v>EV.2.21 Definir procesos diferenciados por pago a credito y al contado (para todos los servicios)</v>
          </cell>
        </row>
        <row r="70">
          <cell r="B70" t="str">
            <v>EV.2.22 Establecer convenios con clientes grandes</v>
          </cell>
        </row>
        <row r="71">
          <cell r="B71" t="str">
            <v>EV.2.23 Revision de los procesos</v>
          </cell>
        </row>
        <row r="72">
          <cell r="B72" t="str">
            <v>EV.2.24 Planteamiento de propuestas (proyectos)</v>
          </cell>
        </row>
        <row r="73">
          <cell r="B73" t="str">
            <v>CP.3.1 Desarrollar un Plan de capacitación Regional</v>
          </cell>
        </row>
        <row r="74">
          <cell r="B74" t="str">
            <v>CP.3.2 Actualización de programas de ESG</v>
          </cell>
        </row>
        <row r="75">
          <cell r="B75" t="str">
            <v>CP.3.3 Difundir los cursos de acuerdo al plan comercial</v>
          </cell>
        </row>
        <row r="76">
          <cell r="B76" t="str">
            <v>CP.3.4 Elaborar proyecto de acreditación para dar curso de auditor IRCA</v>
          </cell>
        </row>
        <row r="77">
          <cell r="B77" t="str">
            <v>CP.3.5 Conseguir la Resolución ministerial para  mayor aval de los  certificados</v>
          </cell>
        </row>
        <row r="78">
          <cell r="B78" t="str">
            <v>CP.3.6 Realizar sondeo de necesidades de capacitación</v>
          </cell>
        </row>
        <row r="79">
          <cell r="B79" t="str">
            <v>CP.3.7 Segmentar el mercado para dar cursos especializados</v>
          </cell>
        </row>
        <row r="80">
          <cell r="B80" t="str">
            <v>CP.3.8 Potenciar cursos  con el sector Público</v>
          </cell>
        </row>
        <row r="81">
          <cell r="B81" t="str">
            <v>CP.3.9 Calificación de docentes</v>
          </cell>
        </row>
        <row r="82">
          <cell r="B82" t="str">
            <v>CP.3.10 Capacitar personal técnico con la NSC para generar nuevos cursos</v>
          </cell>
        </row>
        <row r="83">
          <cell r="B83" t="str">
            <v>CP.3.11 Generar nuevos mecanismos de evaluación del docente</v>
          </cell>
        </row>
        <row r="84">
          <cell r="B84" t="str">
            <v>CP.3.12 Fidelización de docentes.</v>
          </cell>
        </row>
        <row r="85">
          <cell r="B85" t="str">
            <v>CP.3.13 Convocatoria a docentes externos</v>
          </cell>
        </row>
        <row r="86">
          <cell r="B86" t="str">
            <v>CP.3.14 Contratar al docente</v>
          </cell>
        </row>
        <row r="87">
          <cell r="B87" t="str">
            <v>CP.3.15 Promocionar el curso</v>
          </cell>
        </row>
        <row r="88">
          <cell r="B88" t="str">
            <v>CP.3.16 Inscripción de los alumnos</v>
          </cell>
        </row>
        <row r="89">
          <cell r="B89" t="str">
            <v>CP.3.17 Ejecución del curso</v>
          </cell>
        </row>
        <row r="90">
          <cell r="B90" t="str">
            <v>CP.3.18 Evaluación del curso</v>
          </cell>
        </row>
        <row r="91">
          <cell r="B91" t="str">
            <v>CP.3.19 Mejora Continua</v>
          </cell>
        </row>
        <row r="92">
          <cell r="B92" t="str">
            <v>CP.3.20 Otros</v>
          </cell>
        </row>
      </sheetData>
      <sheetData sheetId="9">
        <row r="4">
          <cell r="B4" t="str">
            <v>Freddy Rocha Orosco</v>
          </cell>
        </row>
        <row r="5">
          <cell r="B5" t="str">
            <v xml:space="preserve">Jose Larrea Laguna </v>
          </cell>
          <cell r="N5" t="str">
            <v>Almoadilla para pizarra</v>
          </cell>
          <cell r="T5" t="str">
            <v xml:space="preserve">LA PAZ - SANTA CRUZ - LA PAZ </v>
          </cell>
        </row>
        <row r="6">
          <cell r="B6" t="str">
            <v>Rocio Mallea Ortiz</v>
          </cell>
          <cell r="N6" t="str">
            <v xml:space="preserve">Archivador de Palanca </v>
          </cell>
          <cell r="T6" t="str">
            <v xml:space="preserve">LA PAZ - COCHABAMABA- LA PAZ </v>
          </cell>
        </row>
        <row r="7">
          <cell r="B7" t="str">
            <v>Maria Ichuta Triguero</v>
          </cell>
          <cell r="N7" t="str">
            <v>Archivador de Palanca medio oficio</v>
          </cell>
          <cell r="T7" t="str">
            <v xml:space="preserve">LA PAZ - SUCRE - LA PAZ </v>
          </cell>
        </row>
        <row r="8">
          <cell r="B8" t="str">
            <v>Maria Teresa Cuba</v>
          </cell>
          <cell r="N8" t="str">
            <v>Base metálico para exfoliador</v>
          </cell>
          <cell r="T8" t="str">
            <v xml:space="preserve">LA PAZ - TARIJA - LA PAZ </v>
          </cell>
        </row>
        <row r="9">
          <cell r="B9" t="str">
            <v xml:space="preserve">Acefalo Informatica </v>
          </cell>
          <cell r="N9" t="str">
            <v>Base de escritorio</v>
          </cell>
          <cell r="T9" t="str">
            <v xml:space="preserve">LA PAZ - COBIJA - LA PAZ </v>
          </cell>
        </row>
        <row r="10">
          <cell r="B10">
            <v>0</v>
          </cell>
          <cell r="N10" t="str">
            <v>Block de sabana rayado</v>
          </cell>
          <cell r="T10" t="str">
            <v xml:space="preserve">LA PAZ - ORURO - LA PAZ </v>
          </cell>
        </row>
        <row r="11">
          <cell r="N11" t="str">
            <v xml:space="preserve">Bolígrafos azules </v>
          </cell>
          <cell r="T11" t="str">
            <v xml:space="preserve">LA PAZ - POTOSI - LA PAZ </v>
          </cell>
        </row>
        <row r="12">
          <cell r="N12" t="str">
            <v xml:space="preserve">Bolígrafos negros </v>
          </cell>
        </row>
        <row r="13">
          <cell r="N13" t="str">
            <v xml:space="preserve">Bolígrafos rojos </v>
          </cell>
        </row>
        <row r="14">
          <cell r="N14" t="str">
            <v>Bolígrafo verde</v>
          </cell>
        </row>
        <row r="15">
          <cell r="N15" t="str">
            <v>Calculadora</v>
          </cell>
        </row>
        <row r="16">
          <cell r="N16" t="str">
            <v>Calculadora con winchadora</v>
          </cell>
        </row>
        <row r="17">
          <cell r="N17" t="str">
            <v xml:space="preserve">Canastillo </v>
          </cell>
        </row>
        <row r="18">
          <cell r="N18" t="str">
            <v xml:space="preserve">Carbónicos </v>
          </cell>
        </row>
        <row r="19">
          <cell r="N19" t="str">
            <v>Cartapacio A4</v>
          </cell>
        </row>
        <row r="20">
          <cell r="N20" t="str">
            <v>Casete p/grabadora 60 min</v>
          </cell>
          <cell r="T20" t="str">
            <v xml:space="preserve">HOTEL CASTELLON </v>
          </cell>
        </row>
        <row r="21">
          <cell r="N21" t="str">
            <v xml:space="preserve">CD's </v>
          </cell>
          <cell r="T21" t="str">
            <v>HOTEL ROYAL</v>
          </cell>
        </row>
        <row r="22">
          <cell r="N22" t="str">
            <v>Cinta aislante</v>
          </cell>
          <cell r="T22" t="str">
            <v>HOTEL REGINA</v>
          </cell>
        </row>
        <row r="23">
          <cell r="N23" t="str">
            <v xml:space="preserve">Cinta de Embalaje </v>
          </cell>
          <cell r="T23" t="str">
            <v xml:space="preserve">HOTEL KOLPING </v>
          </cell>
        </row>
        <row r="24">
          <cell r="N24" t="str">
            <v>Cinta masking</v>
          </cell>
          <cell r="T24" t="str">
            <v xml:space="preserve">HOTEL SUCRE </v>
          </cell>
        </row>
        <row r="25">
          <cell r="N25" t="str">
            <v xml:space="preserve">Cinta p/máquina de escribir </v>
          </cell>
          <cell r="T25" t="str">
            <v>HOTEL TUKUS</v>
          </cell>
        </row>
        <row r="26">
          <cell r="N26" t="str">
            <v>Cinta para impresora Epson LQ 570</v>
          </cell>
          <cell r="T26" t="str">
            <v xml:space="preserve">HOTEL TARIJA  </v>
          </cell>
        </row>
        <row r="27">
          <cell r="N27" t="str">
            <v>Clip 77 mm.</v>
          </cell>
        </row>
        <row r="28">
          <cell r="N28" t="str">
            <v>Clip Nª 111 (sujetador de papel)</v>
          </cell>
        </row>
        <row r="29">
          <cell r="N29" t="str">
            <v>Clips N°03</v>
          </cell>
        </row>
        <row r="30">
          <cell r="N30" t="str">
            <v>Clips N°08</v>
          </cell>
        </row>
        <row r="31">
          <cell r="N31" t="str">
            <v>Corrector líquido</v>
          </cell>
        </row>
        <row r="32">
          <cell r="N32" t="str">
            <v>Cuaderno empastado pequeño</v>
          </cell>
        </row>
        <row r="33">
          <cell r="N33" t="str">
            <v xml:space="preserve">Cuaderno espiral 200 hojas </v>
          </cell>
        </row>
        <row r="34">
          <cell r="N34" t="str">
            <v xml:space="preserve">Cuaderno espiral 100 hojas </v>
          </cell>
          <cell r="T34" t="str">
            <v>LA PAZ - SANTA CRUZ</v>
          </cell>
        </row>
        <row r="35">
          <cell r="N35" t="str">
            <v>Cuaderno espiral 100 hojas t/oficio</v>
          </cell>
          <cell r="T35" t="str">
            <v xml:space="preserve">LA PAZ - COCHABAMBA </v>
          </cell>
        </row>
        <row r="36">
          <cell r="N36" t="str">
            <v>Cuaderno espiral t/carta</v>
          </cell>
          <cell r="T36" t="str">
            <v xml:space="preserve">LA PAZ   - SUCRE </v>
          </cell>
        </row>
        <row r="37">
          <cell r="N37" t="str">
            <v xml:space="preserve">Disquetes </v>
          </cell>
          <cell r="T37" t="str">
            <v>LA PAZ - TARIJA</v>
          </cell>
        </row>
        <row r="38">
          <cell r="N38" t="str">
            <v>Diurex pequeños</v>
          </cell>
          <cell r="T38" t="str">
            <v xml:space="preserve">LA PAZ - POTOSI </v>
          </cell>
        </row>
        <row r="39">
          <cell r="N39" t="str">
            <v>DVD 4X 4,7 GB</v>
          </cell>
          <cell r="T39" t="str">
            <v xml:space="preserve">LA PAZ  - ORURO </v>
          </cell>
        </row>
        <row r="40">
          <cell r="N40" t="str">
            <v>Engrapadora</v>
          </cell>
          <cell r="T40">
            <v>0</v>
          </cell>
        </row>
        <row r="41">
          <cell r="N41" t="str">
            <v>Engrapadora grande semi-ind.</v>
          </cell>
        </row>
        <row r="42">
          <cell r="N42" t="str">
            <v xml:space="preserve"> Escuadras de 45 y 60 grados</v>
          </cell>
        </row>
        <row r="43">
          <cell r="N43" t="str">
            <v>Estilete</v>
          </cell>
        </row>
        <row r="44">
          <cell r="N44" t="str">
            <v>Esponja para humedecer dedos</v>
          </cell>
        </row>
        <row r="45">
          <cell r="N45" t="str">
            <v>Etiquetas Grandes 0.75*12.7cm.</v>
          </cell>
          <cell r="T45" t="str">
            <v>LA PAZ -  SANTA CRUZ - LA PAZ</v>
          </cell>
        </row>
        <row r="46">
          <cell r="N46" t="str">
            <v xml:space="preserve">Etiquetas pequeñas sin uso </v>
          </cell>
          <cell r="T46" t="str">
            <v xml:space="preserve">LA PAZ - COCHABAMBA - LA PAZ </v>
          </cell>
        </row>
        <row r="47">
          <cell r="N47" t="str">
            <v>Etiquetas medianas 3.6*10.2cm.</v>
          </cell>
          <cell r="T47" t="str">
            <v xml:space="preserve">LA PAZ - SUCRE - LA PAZ </v>
          </cell>
        </row>
        <row r="48">
          <cell r="N48" t="str">
            <v xml:space="preserve">Etiquetas verdes </v>
          </cell>
          <cell r="T48" t="str">
            <v xml:space="preserve">LA PAZ  - TARIJA - LA PAZ </v>
          </cell>
        </row>
        <row r="49">
          <cell r="N49" t="str">
            <v xml:space="preserve">Extraegrapas </v>
          </cell>
          <cell r="T49" t="str">
            <v xml:space="preserve">LA PAZ - COBIJA - LA PAZ </v>
          </cell>
        </row>
        <row r="50">
          <cell r="N50" t="str">
            <v>Fasteners</v>
          </cell>
          <cell r="T50" t="str">
            <v xml:space="preserve">LA PAZ - ORURO - LA PAZ </v>
          </cell>
        </row>
        <row r="51">
          <cell r="N51" t="str">
            <v xml:space="preserve">Folders </v>
          </cell>
          <cell r="T51">
            <v>0</v>
          </cell>
        </row>
        <row r="52">
          <cell r="N52" t="str">
            <v>Folders con barilla</v>
          </cell>
        </row>
        <row r="53">
          <cell r="N53" t="str">
            <v>Fundas transparentes</v>
          </cell>
        </row>
        <row r="54">
          <cell r="N54" t="str">
            <v>Fundas transparentes</v>
          </cell>
        </row>
        <row r="55">
          <cell r="N55" t="str">
            <v xml:space="preserve">Gomas de tinta </v>
          </cell>
        </row>
        <row r="56">
          <cell r="N56" t="str">
            <v>Grapas 23/8</v>
          </cell>
          <cell r="T56" t="str">
            <v xml:space="preserve">Cuotas ISO, Copant,Mercusor </v>
          </cell>
        </row>
        <row r="57">
          <cell r="N57" t="str">
            <v>Grapas 23/15</v>
          </cell>
        </row>
        <row r="58">
          <cell r="N58" t="str">
            <v>Grapas 23/13</v>
          </cell>
        </row>
        <row r="59">
          <cell r="N59" t="str">
            <v>Grapas 23/10</v>
          </cell>
        </row>
        <row r="60">
          <cell r="N60" t="str">
            <v>Grapas 24/6</v>
          </cell>
        </row>
        <row r="61">
          <cell r="N61" t="str">
            <v>Grapas 26/6</v>
          </cell>
        </row>
        <row r="62">
          <cell r="N62" t="str">
            <v>Hojas de colores</v>
          </cell>
        </row>
        <row r="63">
          <cell r="N63" t="str">
            <v>Hojas papel copia</v>
          </cell>
        </row>
        <row r="64">
          <cell r="N64" t="str">
            <v>Hojas papel Sábana</v>
          </cell>
        </row>
        <row r="65">
          <cell r="N65" t="str">
            <v>Hojas Tamaño A4</v>
          </cell>
        </row>
        <row r="66">
          <cell r="N66" t="str">
            <v xml:space="preserve">Hojas Tamaño carta </v>
          </cell>
        </row>
        <row r="67">
          <cell r="N67" t="str">
            <v xml:space="preserve">Hojas Tamaño oficio </v>
          </cell>
        </row>
        <row r="68">
          <cell r="N68" t="str">
            <v>Lapiz amarillo</v>
          </cell>
        </row>
        <row r="69">
          <cell r="N69" t="str">
            <v>Lapiz de colores</v>
          </cell>
        </row>
        <row r="70">
          <cell r="N70" t="str">
            <v xml:space="preserve">Lapíz Goma </v>
          </cell>
        </row>
        <row r="71">
          <cell r="N71" t="str">
            <v>Lápiz negro</v>
          </cell>
        </row>
        <row r="72">
          <cell r="N72" t="str">
            <v>Lápiz rojo</v>
          </cell>
        </row>
        <row r="73">
          <cell r="N73" t="str">
            <v>Libro de actas</v>
          </cell>
        </row>
        <row r="74">
          <cell r="N74" t="str">
            <v>Ligas</v>
          </cell>
        </row>
        <row r="75">
          <cell r="N75" t="str">
            <v>Marcador acrilico</v>
          </cell>
        </row>
        <row r="76">
          <cell r="N76" t="str">
            <v>Marcador para transparencias</v>
          </cell>
        </row>
        <row r="77">
          <cell r="N77" t="str">
            <v>Marcador permanente</v>
          </cell>
        </row>
        <row r="78">
          <cell r="N78" t="str">
            <v>Marcadores delgados negros - azul</v>
          </cell>
        </row>
        <row r="79">
          <cell r="N79" t="str">
            <v>Micropuntas Azul - Rojo - Negro</v>
          </cell>
        </row>
        <row r="80">
          <cell r="N80" t="str">
            <v>Minas para lapiz</v>
          </cell>
        </row>
        <row r="81">
          <cell r="N81" t="str">
            <v xml:space="preserve">Naylon para forrar </v>
          </cell>
        </row>
        <row r="82">
          <cell r="N82" t="str">
            <v>Organizador para escritorio</v>
          </cell>
        </row>
        <row r="83">
          <cell r="N83" t="str">
            <v>Papel kraft 125x81,5 cm.</v>
          </cell>
        </row>
        <row r="84">
          <cell r="N84" t="str">
            <v>Papel lustroso</v>
          </cell>
        </row>
        <row r="85">
          <cell r="N85" t="str">
            <v xml:space="preserve">Papel Madera </v>
          </cell>
        </row>
        <row r="86">
          <cell r="N86" t="str">
            <v>Papel para calculadora</v>
          </cell>
        </row>
        <row r="87">
          <cell r="N87" t="str">
            <v>Papel para Fax</v>
          </cell>
        </row>
        <row r="88">
          <cell r="N88" t="str">
            <v>Pegamento UHU</v>
          </cell>
        </row>
        <row r="89">
          <cell r="N89" t="str">
            <v>Pegamento Silicona líquida</v>
          </cell>
        </row>
        <row r="90">
          <cell r="N90" t="str">
            <v>Pegamento carpicola</v>
          </cell>
        </row>
        <row r="91">
          <cell r="N91" t="str">
            <v xml:space="preserve">Perforadora Grande </v>
          </cell>
        </row>
        <row r="92">
          <cell r="N92" t="str">
            <v>Pila alcalina AA 1,5 v</v>
          </cell>
        </row>
        <row r="93">
          <cell r="N93" t="str">
            <v>Pita P.N. algodón Bla. Ovillo</v>
          </cell>
        </row>
        <row r="94">
          <cell r="N94" t="str">
            <v>Porta Minas</v>
          </cell>
        </row>
        <row r="95">
          <cell r="N95" t="str">
            <v>Porta Clips</v>
          </cell>
        </row>
        <row r="96">
          <cell r="N96" t="str">
            <v>Porta Lapices</v>
          </cell>
        </row>
        <row r="97">
          <cell r="N97" t="str">
            <v>Porta Diurex</v>
          </cell>
        </row>
        <row r="98">
          <cell r="N98" t="str">
            <v>Post it de colores</v>
          </cell>
        </row>
        <row r="99">
          <cell r="N99" t="str">
            <v>Post-It</v>
          </cell>
        </row>
        <row r="100">
          <cell r="N100" t="str">
            <v>Post-it pequeño</v>
          </cell>
        </row>
        <row r="101">
          <cell r="N101" t="str">
            <v>Portadocumentos (Revisteros)</v>
          </cell>
        </row>
        <row r="102">
          <cell r="N102" t="str">
            <v>Portadocumentos (Arch.de folders)</v>
          </cell>
        </row>
        <row r="103">
          <cell r="N103" t="str">
            <v>Protector de pantalla (filtro) 14¨</v>
          </cell>
        </row>
        <row r="104">
          <cell r="N104" t="str">
            <v>Protector de pantalla (filtro) 17¨</v>
          </cell>
        </row>
        <row r="105">
          <cell r="N105" t="str">
            <v>Recargador de Catrigde BC-02</v>
          </cell>
        </row>
        <row r="106">
          <cell r="N106" t="str">
            <v xml:space="preserve">Reglas </v>
          </cell>
        </row>
        <row r="107">
          <cell r="N107" t="str">
            <v>Reglas metálica</v>
          </cell>
        </row>
        <row r="108">
          <cell r="N108" t="str">
            <v xml:space="preserve">Resaltadores </v>
          </cell>
        </row>
        <row r="109">
          <cell r="N109" t="str">
            <v xml:space="preserve">Separadores </v>
          </cell>
        </row>
        <row r="110">
          <cell r="N110" t="str">
            <v xml:space="preserve">Separadores 10 </v>
          </cell>
        </row>
        <row r="111">
          <cell r="N111" t="str">
            <v>Separadores Gaveteros</v>
          </cell>
        </row>
        <row r="112">
          <cell r="N112" t="str">
            <v xml:space="preserve">Sobre blanco t/oficio </v>
          </cell>
        </row>
        <row r="113">
          <cell r="N113" t="str">
            <v>Sobres manila tamaño extra oficio</v>
          </cell>
        </row>
        <row r="114">
          <cell r="N114" t="str">
            <v xml:space="preserve">Sobres manila tamaño medio oficio </v>
          </cell>
        </row>
        <row r="115">
          <cell r="N115" t="str">
            <v>Sobres manila tamaño oficio</v>
          </cell>
        </row>
        <row r="116">
          <cell r="N116" t="str">
            <v>Tablero de carton prensado</v>
          </cell>
        </row>
        <row r="117">
          <cell r="N117" t="str">
            <v>Tacos p/exfoliador</v>
          </cell>
        </row>
        <row r="118">
          <cell r="N118" t="str">
            <v xml:space="preserve">Tajador para escritorio </v>
          </cell>
        </row>
        <row r="119">
          <cell r="N119" t="str">
            <v xml:space="preserve">Tajadores metálicos </v>
          </cell>
        </row>
        <row r="120">
          <cell r="N120" t="str">
            <v xml:space="preserve">Tampo rojo y azul </v>
          </cell>
        </row>
        <row r="121">
          <cell r="N121" t="str">
            <v>Tarjetero</v>
          </cell>
        </row>
        <row r="122">
          <cell r="N122" t="str">
            <v>Tijeras</v>
          </cell>
        </row>
        <row r="123">
          <cell r="N123" t="str">
            <v xml:space="preserve">Tinta para tampo </v>
          </cell>
        </row>
        <row r="124">
          <cell r="N124" t="str">
            <v xml:space="preserve">Transparencias </v>
          </cell>
        </row>
        <row r="125">
          <cell r="N125" t="str">
            <v>Tonner Laser 4050 N - HP4127X</v>
          </cell>
        </row>
        <row r="126">
          <cell r="N126" t="str">
            <v>Tonner Laser  HP 1300 13A</v>
          </cell>
        </row>
        <row r="127">
          <cell r="N127" t="str">
            <v>Tonner Laser   HP 1015 12A</v>
          </cell>
        </row>
        <row r="128">
          <cell r="N128" t="str">
            <v>Tonner Laser   HP 1160 49A</v>
          </cell>
        </row>
        <row r="129">
          <cell r="N129" t="str">
            <v>Tonner Laser HP 35A</v>
          </cell>
        </row>
        <row r="130">
          <cell r="N130" t="str">
            <v>Tonner Laser HP 280A</v>
          </cell>
        </row>
        <row r="131">
          <cell r="N131" t="str">
            <v xml:space="preserve">Tonner para fotocopiadora </v>
          </cell>
        </row>
        <row r="132">
          <cell r="N132" t="str">
            <v xml:space="preserve">Transparencias </v>
          </cell>
        </row>
        <row r="133">
          <cell r="N133">
            <v>0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  <sheetName val="Hoja1"/>
    </sheetNames>
    <sheetDataSet>
      <sheetData sheetId="0" refreshError="1"/>
      <sheetData sheetId="1" refreshError="1"/>
      <sheetData sheetId="2">
        <row r="18">
          <cell r="F18">
            <v>0</v>
          </cell>
        </row>
      </sheetData>
      <sheetData sheetId="3">
        <row r="11">
          <cell r="F11">
            <v>0</v>
          </cell>
        </row>
      </sheetData>
      <sheetData sheetId="4">
        <row r="10">
          <cell r="E10">
            <v>0</v>
          </cell>
        </row>
      </sheetData>
      <sheetData sheetId="5">
        <row r="10">
          <cell r="E10">
            <v>0</v>
          </cell>
        </row>
      </sheetData>
      <sheetData sheetId="6" refreshError="1"/>
      <sheetData sheetId="7" refreshError="1"/>
      <sheetData sheetId="8">
        <row r="17">
          <cell r="B17" t="str">
            <v>Fortalecer la participación nacional,  regional e internacional, para dar a conocer  la posición de Bolivia en la elaboración de las normas.</v>
          </cell>
        </row>
        <row r="18">
          <cell r="B18" t="str">
            <v>Desarrollar normas técnicas de forma eficiente y eficaz.</v>
          </cell>
        </row>
        <row r="19">
          <cell r="B19" t="str">
            <v>Proporcionar a la sociedad Normas Técnicas Bolivianas consensuadas que permitan obtener productos y servicios de calidad, difundiéndolas y promoviendo su uso en un 30% de las empresas afiliadas a cámaras .</v>
          </cell>
        </row>
        <row r="20">
          <cell r="B20" t="str">
            <v>Promover el uso de normas técnicas</v>
          </cell>
        </row>
        <row r="21">
          <cell r="B21" t="str">
            <v>Implementar un sistema de accesibilidad de Normas por internet para mejorar la difusión y promoción</v>
          </cell>
        </row>
        <row r="22">
          <cell r="B22" t="str">
            <v>Realizar los procesos de certificación de sistemas y producto, OI y Laboratorio en base a los procedimientos establecidos de manera eficaz</v>
          </cell>
        </row>
        <row r="23">
          <cell r="B23" t="str">
            <v>Contar con auditores competentes para cubrir la demanda de las evaluaciones de la conformidad.</v>
          </cell>
        </row>
        <row r="24">
          <cell r="B24" t="str">
            <v>Brindar servicios  altamente satisfactorios al cliente</v>
          </cell>
        </row>
        <row r="25">
          <cell r="B25" t="str">
            <v>Eliminar los problemas de iliquidez que tiene actualmente la institucion</v>
          </cell>
        </row>
        <row r="26">
          <cell r="B26" t="str">
            <v>Mejorar los procesos incluyendo tecnologia</v>
          </cell>
        </row>
        <row r="27">
          <cell r="B27" t="str">
            <v>Mejorar la calidad de los cursos nacionales para incrementar el número de alumnos</v>
          </cell>
        </row>
        <row r="28">
          <cell r="B28" t="str">
            <v>Mejorar el plantel de docentes</v>
          </cell>
        </row>
        <row r="29">
          <cell r="B29" t="str">
            <v>Mejorar el servicio de capacitación</v>
          </cell>
        </row>
        <row r="32">
          <cell r="B32" t="str">
            <v xml:space="preserve">NO.1.1 Establecer una estrategia de fortalecimiento </v>
          </cell>
        </row>
        <row r="33">
          <cell r="B33" t="str">
            <v>NO.1.2 Establecimiento de una estrategia para definir los comites prioritarios (internacional y regional)</v>
          </cell>
        </row>
        <row r="34">
          <cell r="B34" t="str">
            <v>NO.1.3 Mejorar los mecanismos de identificación de los requerimientos institucionales</v>
          </cell>
        </row>
        <row r="35">
          <cell r="B35" t="str">
            <v>NO.1.4 Organizar reuniones con las diferentes partes interesadas</v>
          </cell>
        </row>
        <row r="36">
          <cell r="B36" t="str">
            <v>NO.1.5 Participación en reuniones</v>
          </cell>
        </row>
        <row r="37">
          <cell r="B37" t="str">
            <v>NO.1.6 Funcionamiento de comités espejo</v>
          </cell>
        </row>
        <row r="38">
          <cell r="B38" t="str">
            <v>NO.1.7 Generar foros de discusión</v>
          </cell>
        </row>
        <row r="39">
          <cell r="B39" t="str">
            <v>NO.1.8 Solicitar requerimientos a los sectores públicos y privados</v>
          </cell>
        </row>
        <row r="40">
          <cell r="B40" t="str">
            <v>NO.1.9 Retroalimentación interna</v>
          </cell>
        </row>
        <row r="41">
          <cell r="B41" t="str">
            <v xml:space="preserve">NO.1.10 Elaborar el PON </v>
          </cell>
        </row>
        <row r="42">
          <cell r="B42" t="str">
            <v>NO.1.11 Elaboración y aprobación de normas</v>
          </cell>
        </row>
        <row r="43">
          <cell r="B43" t="str">
            <v>NO.1.12 Formar unidades sectoriales</v>
          </cell>
        </row>
        <row r="44">
          <cell r="B44" t="str">
            <v>NO.1.13 Elaborar proyecto para Comites Virtuales (WEBEX)</v>
          </cell>
        </row>
        <row r="45">
          <cell r="B45" t="str">
            <v>NO.1.14 Elaborar y ejecutar un  programa de difusión de normas</v>
          </cell>
        </row>
        <row r="46">
          <cell r="B46" t="str">
            <v>NO.1.15 Mejorar la difusión de normas por medios electronico</v>
          </cell>
        </row>
        <row r="47">
          <cell r="B47" t="str">
            <v>NO.1.16 Elaborar proyecto de factibilidad para la compra o desarrollo del software de visualización de normas para venta en soporte digital o suscripción</v>
          </cell>
        </row>
        <row r="48">
          <cell r="B48" t="str">
            <v xml:space="preserve">NO.1.17 Implementar el proyecto de Normas por internet </v>
          </cell>
        </row>
        <row r="49">
          <cell r="B49" t="str">
            <v>EV.2.1 Elaborar los programas de auditoría, para TCP y TCS</v>
          </cell>
        </row>
        <row r="50">
          <cell r="B50" t="str">
            <v>EV.2.2 Aprobación del programa  TCP y TCS</v>
          </cell>
        </row>
        <row r="51">
          <cell r="B51" t="str">
            <v>EV.2.3 Ejecutar  el programa de auditoría de TCS</v>
          </cell>
        </row>
        <row r="52">
          <cell r="B52" t="str">
            <v>EV.2.4 Ejecutar  el programa de auditoría de TCP</v>
          </cell>
        </row>
        <row r="53">
          <cell r="B53" t="str">
            <v>EV.2.5 Atender las solicitudes requeridas para inspección</v>
          </cell>
        </row>
        <row r="54">
          <cell r="B54" t="str">
            <v>EV.2.6 Capacitación en la ISO 17065</v>
          </cell>
        </row>
        <row r="55">
          <cell r="B55" t="str">
            <v>EV.2.7 Capacitación en la ISO 9001:2015</v>
          </cell>
        </row>
        <row r="56">
          <cell r="B56" t="str">
            <v>EV.2.8 Atender las solicitudes requeridas para Ensayos</v>
          </cell>
        </row>
        <row r="57">
          <cell r="B57" t="str">
            <v>EV.2.9 Elaborar un programa de calificacion de auditores/inspectores</v>
          </cell>
        </row>
        <row r="58">
          <cell r="B58" t="str">
            <v>EV.2.10 Calificación de Auditores TCS</v>
          </cell>
        </row>
        <row r="59">
          <cell r="B59" t="str">
            <v>EV.2.11 Calificación de Expertos técnicos  TCS</v>
          </cell>
        </row>
        <row r="60">
          <cell r="B60" t="str">
            <v>EV.2.12 Calificación de Auditores TCP</v>
          </cell>
        </row>
        <row r="61">
          <cell r="B61" t="str">
            <v>EV.2.13 Calificación de Expertos tecnicos  TCP</v>
          </cell>
        </row>
        <row r="62">
          <cell r="B62" t="str">
            <v>EV.2.14 Calificación de Inspectores técnicos  en diferentes áreas OI</v>
          </cell>
        </row>
        <row r="63">
          <cell r="B63" t="str">
            <v>EV.2.15 Incrementar la satisfaccion del cliente de TCP</v>
          </cell>
        </row>
        <row r="64">
          <cell r="B64" t="str">
            <v>EV.2.16 Incrementar la satisfaccion del cliente de TCS</v>
          </cell>
        </row>
        <row r="65">
          <cell r="B65" t="str">
            <v>EV.2.17 Implementar mecanismos de medicion de satisfaccion del cliente para TLQ</v>
          </cell>
        </row>
        <row r="66">
          <cell r="B66" t="str">
            <v>EV.2.18 Implementar mecanismos de medicion de satisfaccion del cliente para OI</v>
          </cell>
        </row>
        <row r="67">
          <cell r="B67" t="str">
            <v>EV.2.19 Implementar nueva tecnologia para nuevo servicio de TLQ (microbiologia)</v>
          </cell>
        </row>
        <row r="68">
          <cell r="B68" t="str">
            <v>EV.2.20 Reducir el plazo entre el servicio realizado y la cancelacion correspondiente (para todos los servicios)</v>
          </cell>
        </row>
        <row r="69">
          <cell r="B69" t="str">
            <v>EV.2.21 Definir procesos diferenciados por pago a credito y al contado (para todos los servicios)</v>
          </cell>
        </row>
        <row r="70">
          <cell r="B70" t="str">
            <v>EV.2.22 Establecer convenios con clientes grandes</v>
          </cell>
        </row>
        <row r="71">
          <cell r="B71" t="str">
            <v>EV.2.23 Revision de los procesos</v>
          </cell>
        </row>
        <row r="72">
          <cell r="B72" t="str">
            <v>EV.2.24 Planteamiento de propuestas (proyectos)</v>
          </cell>
        </row>
        <row r="73">
          <cell r="B73" t="str">
            <v>CP.3.1 Desarrollar un Plan de capacitación Regional</v>
          </cell>
        </row>
        <row r="74">
          <cell r="B74" t="str">
            <v>CP.3.2 Actualización de programas de ESG</v>
          </cell>
        </row>
        <row r="75">
          <cell r="B75" t="str">
            <v>CP.3.3 Difundir los cursos de acuerdo al plan comercial</v>
          </cell>
        </row>
        <row r="76">
          <cell r="B76" t="str">
            <v>CP.3.4 Elaborar proyecto de acreditación para dar curso de auditor IRCA</v>
          </cell>
        </row>
        <row r="77">
          <cell r="B77" t="str">
            <v>CP.3.5 Conseguir la Resolución ministerial para  mayor aval de los  certificados</v>
          </cell>
        </row>
        <row r="78">
          <cell r="B78" t="str">
            <v>CP.3.6 Realizar sondeo de necesidades de capacitación</v>
          </cell>
        </row>
        <row r="79">
          <cell r="B79" t="str">
            <v>CP.3.7 Segmentar el mercado para dar cursos especializados</v>
          </cell>
        </row>
        <row r="80">
          <cell r="B80" t="str">
            <v>CP.3.8 Potenciar cursos  con el sector Público</v>
          </cell>
        </row>
        <row r="81">
          <cell r="B81" t="str">
            <v>CP.3.9 Calificación de docentes</v>
          </cell>
        </row>
        <row r="82">
          <cell r="B82" t="str">
            <v>CP.3.10 Capacitar personal técnico con la NSC para generar nuevos cursos</v>
          </cell>
        </row>
        <row r="83">
          <cell r="B83" t="str">
            <v>CP.3.11 Generar nuevos mecanismos de evaluación del docente</v>
          </cell>
        </row>
        <row r="84">
          <cell r="B84" t="str">
            <v>CP.3.12 Fidelización de docentes.</v>
          </cell>
        </row>
        <row r="85">
          <cell r="B85" t="str">
            <v>CP.3.13 Convocatoria a docentes externos</v>
          </cell>
        </row>
        <row r="86">
          <cell r="B86" t="str">
            <v>CP.3.14 Contratar al docente</v>
          </cell>
        </row>
        <row r="87">
          <cell r="B87" t="str">
            <v>CP.3.15 Promocionar el curso</v>
          </cell>
        </row>
        <row r="88">
          <cell r="B88" t="str">
            <v>CP.3.16 Inscripción de los alumnos</v>
          </cell>
        </row>
        <row r="89">
          <cell r="B89" t="str">
            <v>CP.3.17 Ejecución del curso</v>
          </cell>
        </row>
        <row r="90">
          <cell r="B90" t="str">
            <v>CP.3.18 Evaluación del curso</v>
          </cell>
        </row>
        <row r="91">
          <cell r="B91" t="str">
            <v>CP.3.19 Mejora Continua</v>
          </cell>
        </row>
        <row r="92">
          <cell r="B92" t="str">
            <v>CP.3.20 Otros</v>
          </cell>
        </row>
      </sheetData>
      <sheetData sheetId="9">
        <row r="4">
          <cell r="B4" t="str">
            <v>Freddy Rocha Orosco</v>
          </cell>
        </row>
        <row r="5">
          <cell r="B5" t="str">
            <v xml:space="preserve">Jose Larrea Laguna </v>
          </cell>
          <cell r="N5" t="str">
            <v>Almoadilla para pizarra</v>
          </cell>
          <cell r="T5" t="str">
            <v xml:space="preserve">LA PAZ - SANTA CRUZ - LA PAZ </v>
          </cell>
        </row>
        <row r="6">
          <cell r="B6" t="str">
            <v>Rocio Mallea Ortiz</v>
          </cell>
          <cell r="N6" t="str">
            <v xml:space="preserve">Archivador de Palanca </v>
          </cell>
          <cell r="T6" t="str">
            <v xml:space="preserve">LA PAZ - COCHABAMABA- LA PAZ </v>
          </cell>
        </row>
        <row r="7">
          <cell r="B7" t="str">
            <v>Maria Ichuta Triguero</v>
          </cell>
          <cell r="N7" t="str">
            <v>Archivador de Palanca medio oficio</v>
          </cell>
          <cell r="T7" t="str">
            <v xml:space="preserve">LA PAZ - SUCRE - LA PAZ </v>
          </cell>
        </row>
        <row r="8">
          <cell r="B8" t="str">
            <v>Maria Teresa Cuba</v>
          </cell>
          <cell r="N8" t="str">
            <v>Base metálico para exfoliador</v>
          </cell>
          <cell r="T8" t="str">
            <v xml:space="preserve">LA PAZ - TARIJA - LA PAZ </v>
          </cell>
        </row>
        <row r="9">
          <cell r="B9" t="str">
            <v xml:space="preserve">Acefalo Informatica </v>
          </cell>
          <cell r="N9" t="str">
            <v>Base de escritorio</v>
          </cell>
          <cell r="T9" t="str">
            <v xml:space="preserve">LA PAZ - COBIJA - LA PAZ </v>
          </cell>
        </row>
        <row r="10">
          <cell r="B10">
            <v>0</v>
          </cell>
          <cell r="N10" t="str">
            <v>Block de sabana rayado</v>
          </cell>
          <cell r="T10" t="str">
            <v xml:space="preserve">LA PAZ - ORURO - LA PAZ </v>
          </cell>
        </row>
        <row r="11">
          <cell r="N11" t="str">
            <v xml:space="preserve">Bolígrafos azules </v>
          </cell>
          <cell r="T11" t="str">
            <v xml:space="preserve">LA PAZ - POTOSI - LA PAZ </v>
          </cell>
        </row>
        <row r="12">
          <cell r="N12" t="str">
            <v xml:space="preserve">Bolígrafos negros </v>
          </cell>
        </row>
        <row r="13">
          <cell r="N13" t="str">
            <v xml:space="preserve">Bolígrafos rojos </v>
          </cell>
        </row>
        <row r="14">
          <cell r="N14" t="str">
            <v>Bolígrafo verde</v>
          </cell>
        </row>
        <row r="15">
          <cell r="N15" t="str">
            <v>Calculadora</v>
          </cell>
        </row>
        <row r="16">
          <cell r="N16" t="str">
            <v>Calculadora con winchadora</v>
          </cell>
        </row>
        <row r="17">
          <cell r="N17" t="str">
            <v xml:space="preserve">Canastillo </v>
          </cell>
        </row>
        <row r="18">
          <cell r="N18" t="str">
            <v xml:space="preserve">Carbónicos </v>
          </cell>
        </row>
        <row r="19">
          <cell r="N19" t="str">
            <v>Cartapacio A4</v>
          </cell>
        </row>
        <row r="20">
          <cell r="N20" t="str">
            <v>Casete p/grabadora 60 min</v>
          </cell>
          <cell r="T20" t="str">
            <v xml:space="preserve">HOTEL CASTELLON </v>
          </cell>
        </row>
        <row r="21">
          <cell r="N21" t="str">
            <v xml:space="preserve">CD's </v>
          </cell>
          <cell r="T21" t="str">
            <v>HOTEL ROYAL</v>
          </cell>
        </row>
        <row r="22">
          <cell r="N22" t="str">
            <v>Cinta aislante</v>
          </cell>
          <cell r="T22" t="str">
            <v>HOTEL REGINA</v>
          </cell>
        </row>
        <row r="23">
          <cell r="N23" t="str">
            <v xml:space="preserve">Cinta de Embalaje </v>
          </cell>
          <cell r="T23" t="str">
            <v xml:space="preserve">HOTEL KOLPING </v>
          </cell>
        </row>
        <row r="24">
          <cell r="N24" t="str">
            <v>Cinta masking</v>
          </cell>
          <cell r="T24" t="str">
            <v xml:space="preserve">HOTEL SUCRE </v>
          </cell>
        </row>
        <row r="25">
          <cell r="N25" t="str">
            <v xml:space="preserve">Cinta p/máquina de escribir </v>
          </cell>
          <cell r="T25" t="str">
            <v>HOTEL TUKUS</v>
          </cell>
        </row>
        <row r="26">
          <cell r="N26" t="str">
            <v>Cinta para impresora Epson LQ 570</v>
          </cell>
          <cell r="T26" t="str">
            <v xml:space="preserve">HOTEL TARIJA  </v>
          </cell>
        </row>
        <row r="27">
          <cell r="N27" t="str">
            <v>Clip 77 mm.</v>
          </cell>
        </row>
        <row r="28">
          <cell r="N28" t="str">
            <v>Clip Nª 111 (sujetador de papel)</v>
          </cell>
        </row>
        <row r="29">
          <cell r="N29" t="str">
            <v>Clips N°03</v>
          </cell>
        </row>
        <row r="30">
          <cell r="N30" t="str">
            <v>Clips N°08</v>
          </cell>
        </row>
        <row r="31">
          <cell r="N31" t="str">
            <v>Corrector líquido</v>
          </cell>
        </row>
        <row r="32">
          <cell r="N32" t="str">
            <v>Cuaderno empastado pequeño</v>
          </cell>
        </row>
        <row r="33">
          <cell r="N33" t="str">
            <v xml:space="preserve">Cuaderno espiral 200 hojas </v>
          </cell>
        </row>
        <row r="34">
          <cell r="N34" t="str">
            <v xml:space="preserve">Cuaderno espiral 100 hojas </v>
          </cell>
          <cell r="T34" t="str">
            <v>LA PAZ - SANTA CRUZ</v>
          </cell>
        </row>
        <row r="35">
          <cell r="N35" t="str">
            <v>Cuaderno espiral 100 hojas t/oficio</v>
          </cell>
          <cell r="T35" t="str">
            <v xml:space="preserve">LA PAZ - COCHABAMBA </v>
          </cell>
        </row>
        <row r="36">
          <cell r="N36" t="str">
            <v>Cuaderno espiral t/carta</v>
          </cell>
          <cell r="T36" t="str">
            <v xml:space="preserve">LA PAZ   - SUCRE </v>
          </cell>
        </row>
        <row r="37">
          <cell r="N37" t="str">
            <v xml:space="preserve">Disquetes </v>
          </cell>
          <cell r="T37" t="str">
            <v>LA PAZ - TARIJA</v>
          </cell>
        </row>
        <row r="38">
          <cell r="N38" t="str">
            <v>Diurex pequeños</v>
          </cell>
          <cell r="T38" t="str">
            <v xml:space="preserve">LA PAZ - POTOSI </v>
          </cell>
        </row>
        <row r="39">
          <cell r="N39" t="str">
            <v>DVD 4X 4,7 GB</v>
          </cell>
          <cell r="T39" t="str">
            <v xml:space="preserve">LA PAZ  - ORURO </v>
          </cell>
        </row>
        <row r="40">
          <cell r="N40" t="str">
            <v>Engrapadora</v>
          </cell>
          <cell r="T40">
            <v>0</v>
          </cell>
        </row>
        <row r="41">
          <cell r="N41" t="str">
            <v>Engrapadora grande semi-ind.</v>
          </cell>
        </row>
        <row r="42">
          <cell r="N42" t="str">
            <v xml:space="preserve"> Escuadras de 45 y 60 grados</v>
          </cell>
        </row>
        <row r="43">
          <cell r="N43" t="str">
            <v>Estilete</v>
          </cell>
        </row>
        <row r="44">
          <cell r="N44" t="str">
            <v>Esponja para humedecer dedos</v>
          </cell>
        </row>
        <row r="45">
          <cell r="N45" t="str">
            <v>Etiquetas Grandes 0.75*12.7cm.</v>
          </cell>
          <cell r="T45" t="str">
            <v>LA PAZ -  SANTA CRUZ - LA PAZ</v>
          </cell>
        </row>
        <row r="46">
          <cell r="N46" t="str">
            <v xml:space="preserve">Etiquetas pequeñas sin uso </v>
          </cell>
          <cell r="T46" t="str">
            <v xml:space="preserve">LA PAZ - COCHABAMBA - LA PAZ </v>
          </cell>
        </row>
        <row r="47">
          <cell r="N47" t="str">
            <v>Etiquetas medianas 3.6*10.2cm.</v>
          </cell>
          <cell r="T47" t="str">
            <v xml:space="preserve">LA PAZ - SUCRE - LA PAZ </v>
          </cell>
        </row>
        <row r="48">
          <cell r="N48" t="str">
            <v xml:space="preserve">Etiquetas verdes </v>
          </cell>
          <cell r="T48" t="str">
            <v xml:space="preserve">LA PAZ  - TARIJA - LA PAZ </v>
          </cell>
        </row>
        <row r="49">
          <cell r="N49" t="str">
            <v xml:space="preserve">Extraegrapas </v>
          </cell>
          <cell r="T49" t="str">
            <v xml:space="preserve">LA PAZ - COBIJA - LA PAZ </v>
          </cell>
        </row>
        <row r="50">
          <cell r="N50" t="str">
            <v>Fasteners</v>
          </cell>
          <cell r="T50" t="str">
            <v xml:space="preserve">LA PAZ - ORURO - LA PAZ </v>
          </cell>
        </row>
        <row r="51">
          <cell r="N51" t="str">
            <v xml:space="preserve">Folders </v>
          </cell>
          <cell r="T51">
            <v>0</v>
          </cell>
        </row>
        <row r="52">
          <cell r="N52" t="str">
            <v>Folders con barilla</v>
          </cell>
        </row>
        <row r="53">
          <cell r="N53" t="str">
            <v>Fundas transparentes</v>
          </cell>
        </row>
        <row r="54">
          <cell r="N54" t="str">
            <v>Fundas transparentes</v>
          </cell>
        </row>
        <row r="55">
          <cell r="N55" t="str">
            <v xml:space="preserve">Gomas de tinta </v>
          </cell>
        </row>
        <row r="56">
          <cell r="N56" t="str">
            <v>Grapas 23/8</v>
          </cell>
          <cell r="T56" t="str">
            <v xml:space="preserve">Cuotas ISO, Copant,Mercusor </v>
          </cell>
        </row>
        <row r="57">
          <cell r="N57" t="str">
            <v>Grapas 23/15</v>
          </cell>
        </row>
        <row r="58">
          <cell r="N58" t="str">
            <v>Grapas 23/13</v>
          </cell>
        </row>
        <row r="59">
          <cell r="N59" t="str">
            <v>Grapas 23/10</v>
          </cell>
        </row>
        <row r="60">
          <cell r="N60" t="str">
            <v>Grapas 24/6</v>
          </cell>
        </row>
        <row r="61">
          <cell r="N61" t="str">
            <v>Grapas 26/6</v>
          </cell>
        </row>
        <row r="62">
          <cell r="N62" t="str">
            <v>Hojas de colores</v>
          </cell>
        </row>
        <row r="63">
          <cell r="N63" t="str">
            <v>Hojas papel copia</v>
          </cell>
        </row>
        <row r="64">
          <cell r="N64" t="str">
            <v>Hojas papel Sábana</v>
          </cell>
        </row>
        <row r="65">
          <cell r="N65" t="str">
            <v>Hojas Tamaño A4</v>
          </cell>
        </row>
        <row r="66">
          <cell r="N66" t="str">
            <v xml:space="preserve">Hojas Tamaño carta </v>
          </cell>
        </row>
        <row r="67">
          <cell r="N67" t="str">
            <v xml:space="preserve">Hojas Tamaño oficio </v>
          </cell>
        </row>
        <row r="68">
          <cell r="N68" t="str">
            <v>Lapiz amarillo</v>
          </cell>
        </row>
        <row r="69">
          <cell r="N69" t="str">
            <v>Lapiz de colores</v>
          </cell>
        </row>
        <row r="70">
          <cell r="N70" t="str">
            <v xml:space="preserve">Lapíz Goma </v>
          </cell>
        </row>
        <row r="71">
          <cell r="N71" t="str">
            <v>Lápiz negro</v>
          </cell>
        </row>
        <row r="72">
          <cell r="N72" t="str">
            <v>Lápiz rojo</v>
          </cell>
        </row>
        <row r="73">
          <cell r="N73" t="str">
            <v>Libro de actas</v>
          </cell>
        </row>
        <row r="74">
          <cell r="N74" t="str">
            <v>Ligas</v>
          </cell>
        </row>
        <row r="75">
          <cell r="N75" t="str">
            <v>Marcador acrilico</v>
          </cell>
        </row>
        <row r="76">
          <cell r="N76" t="str">
            <v>Marcador para transparencias</v>
          </cell>
        </row>
        <row r="77">
          <cell r="N77" t="str">
            <v>Marcador permanente</v>
          </cell>
        </row>
        <row r="78">
          <cell r="N78" t="str">
            <v>Marcadores delgados negros - azul</v>
          </cell>
        </row>
        <row r="79">
          <cell r="N79" t="str">
            <v>Micropuntas Azul - Rojo - Negro</v>
          </cell>
        </row>
        <row r="80">
          <cell r="N80" t="str">
            <v>Minas para lapiz</v>
          </cell>
        </row>
        <row r="81">
          <cell r="N81" t="str">
            <v xml:space="preserve">Naylon para forrar </v>
          </cell>
        </row>
        <row r="82">
          <cell r="N82" t="str">
            <v>Organizador para escritorio</v>
          </cell>
        </row>
        <row r="83">
          <cell r="N83" t="str">
            <v>Papel kraft 125x81,5 cm.</v>
          </cell>
        </row>
        <row r="84">
          <cell r="N84" t="str">
            <v>Papel lustroso</v>
          </cell>
        </row>
        <row r="85">
          <cell r="N85" t="str">
            <v xml:space="preserve">Papel Madera </v>
          </cell>
        </row>
        <row r="86">
          <cell r="N86" t="str">
            <v>Papel para calculadora</v>
          </cell>
        </row>
        <row r="87">
          <cell r="N87" t="str">
            <v>Papel para Fax</v>
          </cell>
        </row>
        <row r="88">
          <cell r="N88" t="str">
            <v>Pegamento UHU</v>
          </cell>
        </row>
        <row r="89">
          <cell r="N89" t="str">
            <v>Pegamento Silicona líquida</v>
          </cell>
        </row>
        <row r="90">
          <cell r="N90" t="str">
            <v>Pegamento carpicola</v>
          </cell>
        </row>
        <row r="91">
          <cell r="N91" t="str">
            <v xml:space="preserve">Perforadora Grande </v>
          </cell>
        </row>
        <row r="92">
          <cell r="N92" t="str">
            <v>Pila alcalina AA 1,5 v</v>
          </cell>
        </row>
        <row r="93">
          <cell r="N93" t="str">
            <v>Pita P.N. algodón Bla. Ovillo</v>
          </cell>
        </row>
        <row r="94">
          <cell r="N94" t="str">
            <v>Porta Minas</v>
          </cell>
        </row>
        <row r="95">
          <cell r="N95" t="str">
            <v>Porta Clips</v>
          </cell>
        </row>
        <row r="96">
          <cell r="N96" t="str">
            <v>Porta Lapices</v>
          </cell>
        </row>
        <row r="97">
          <cell r="N97" t="str">
            <v>Porta Diurex</v>
          </cell>
        </row>
        <row r="98">
          <cell r="N98" t="str">
            <v>Post it de colores</v>
          </cell>
        </row>
        <row r="99">
          <cell r="N99" t="str">
            <v>Post-It</v>
          </cell>
        </row>
        <row r="100">
          <cell r="N100" t="str">
            <v>Post-it pequeño</v>
          </cell>
        </row>
        <row r="101">
          <cell r="N101" t="str">
            <v>Portadocumentos (Revisteros)</v>
          </cell>
        </row>
        <row r="102">
          <cell r="N102" t="str">
            <v>Portadocumentos (Arch.de folders)</v>
          </cell>
        </row>
        <row r="103">
          <cell r="N103" t="str">
            <v>Protector de pantalla (filtro) 14¨</v>
          </cell>
        </row>
        <row r="104">
          <cell r="N104" t="str">
            <v>Protector de pantalla (filtro) 17¨</v>
          </cell>
        </row>
        <row r="105">
          <cell r="N105" t="str">
            <v>Recargador de Catrigde BC-02</v>
          </cell>
        </row>
        <row r="106">
          <cell r="N106" t="str">
            <v xml:space="preserve">Reglas </v>
          </cell>
        </row>
        <row r="107">
          <cell r="N107" t="str">
            <v>Reglas metálica</v>
          </cell>
        </row>
        <row r="108">
          <cell r="N108" t="str">
            <v xml:space="preserve">Resaltadores </v>
          </cell>
        </row>
        <row r="109">
          <cell r="N109" t="str">
            <v xml:space="preserve">Separadores </v>
          </cell>
        </row>
        <row r="110">
          <cell r="N110" t="str">
            <v xml:space="preserve">Separadores 10 </v>
          </cell>
        </row>
        <row r="111">
          <cell r="N111" t="str">
            <v>Separadores Gaveteros</v>
          </cell>
        </row>
        <row r="112">
          <cell r="N112" t="str">
            <v xml:space="preserve">Sobre blanco t/oficio </v>
          </cell>
        </row>
        <row r="113">
          <cell r="N113" t="str">
            <v>Sobres manila tamaño extra oficio</v>
          </cell>
        </row>
        <row r="114">
          <cell r="N114" t="str">
            <v xml:space="preserve">Sobres manila tamaño medio oficio </v>
          </cell>
        </row>
        <row r="115">
          <cell r="N115" t="str">
            <v>Sobres manila tamaño oficio</v>
          </cell>
        </row>
        <row r="116">
          <cell r="N116" t="str">
            <v>Tablero de carton prensado</v>
          </cell>
        </row>
        <row r="117">
          <cell r="N117" t="str">
            <v>Tacos p/exfoliador</v>
          </cell>
        </row>
        <row r="118">
          <cell r="N118" t="str">
            <v xml:space="preserve">Tajador para escritorio </v>
          </cell>
        </row>
        <row r="119">
          <cell r="N119" t="str">
            <v xml:space="preserve">Tajadores metálicos </v>
          </cell>
        </row>
        <row r="120">
          <cell r="N120" t="str">
            <v xml:space="preserve">Tampo rojo y azul </v>
          </cell>
        </row>
        <row r="121">
          <cell r="N121" t="str">
            <v>Tarjetero</v>
          </cell>
        </row>
        <row r="122">
          <cell r="N122" t="str">
            <v>Tijeras</v>
          </cell>
        </row>
        <row r="123">
          <cell r="N123" t="str">
            <v xml:space="preserve">Tinta para tampo </v>
          </cell>
        </row>
        <row r="124">
          <cell r="N124" t="str">
            <v xml:space="preserve">Transparencias </v>
          </cell>
        </row>
        <row r="125">
          <cell r="N125" t="str">
            <v>Tonner Laser 4050 N - HP4127X</v>
          </cell>
        </row>
        <row r="126">
          <cell r="N126" t="str">
            <v>Tonner Laser  HP 1300 13A</v>
          </cell>
        </row>
        <row r="127">
          <cell r="N127" t="str">
            <v>Tonner Laser   HP 1015 12A</v>
          </cell>
        </row>
        <row r="128">
          <cell r="N128" t="str">
            <v>Tonner Laser   HP 1160 49A</v>
          </cell>
        </row>
        <row r="129">
          <cell r="N129" t="str">
            <v>Tonner Laser HP 35A</v>
          </cell>
        </row>
        <row r="130">
          <cell r="N130" t="str">
            <v>Tonner Laser HP 280A</v>
          </cell>
        </row>
        <row r="131">
          <cell r="N131" t="str">
            <v xml:space="preserve">Tonner para fotocopiadora </v>
          </cell>
        </row>
        <row r="132">
          <cell r="N132" t="str">
            <v xml:space="preserve">Transparencias </v>
          </cell>
        </row>
        <row r="133">
          <cell r="N133">
            <v>0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5">
          <cell r="B35" t="str">
            <v xml:space="preserve">NO.1.1 Establecer una estrategia de fortalecimiento </v>
          </cell>
        </row>
        <row r="36">
          <cell r="B36" t="str">
            <v>NO.1.2 Establecimiento de una estrategia para definir los comites prioritarios (internacional y regional)</v>
          </cell>
        </row>
        <row r="37">
          <cell r="B37" t="str">
            <v>NO.1.3 Mejorar los mecanismos de identificación de los requerimientos institucionales</v>
          </cell>
        </row>
        <row r="38">
          <cell r="B38" t="str">
            <v>NO.1.4 Organizar reuniones con las diferentes partes interesadas</v>
          </cell>
        </row>
        <row r="39">
          <cell r="B39" t="str">
            <v>NO.1.5 Participación en reuniones</v>
          </cell>
        </row>
        <row r="40">
          <cell r="B40" t="str">
            <v>NO.1.6 Funcionamiento de comités espejo</v>
          </cell>
        </row>
        <row r="41">
          <cell r="B41" t="str">
            <v>NO.1.7 Generar foros de discusión</v>
          </cell>
        </row>
        <row r="42">
          <cell r="B42" t="str">
            <v>NO.1.8 Solicitar requerimientos a los sectores públicos y privados</v>
          </cell>
        </row>
        <row r="43">
          <cell r="B43" t="str">
            <v>NO.1.9 Retroalimentación interna</v>
          </cell>
        </row>
        <row r="44">
          <cell r="B44" t="str">
            <v xml:space="preserve">NO.1.10 Elaborar el PON </v>
          </cell>
        </row>
        <row r="45">
          <cell r="B45" t="str">
            <v>NO.1.11 Elaboración y aprobación de normas</v>
          </cell>
        </row>
        <row r="46">
          <cell r="B46" t="str">
            <v>NO.1.12 Formar unidades sectoriales</v>
          </cell>
        </row>
        <row r="47">
          <cell r="B47" t="str">
            <v>NO.1.13 Elaborar proyecto para Comites Virtuales (WEBEX)</v>
          </cell>
        </row>
        <row r="48">
          <cell r="B48" t="str">
            <v>NO.1.14 Elaborar y ejecutar un  programa de difusión de normas</v>
          </cell>
        </row>
        <row r="49">
          <cell r="B49" t="str">
            <v>NO.1.15 Mejorar la difusión de normas por medios electronico</v>
          </cell>
        </row>
        <row r="50">
          <cell r="B50" t="str">
            <v>NO.1.16 Elaborar proyecto de factibilidad para la compra o desarrollo del software de visualización de normas para venta en soporte digital o suscripción</v>
          </cell>
        </row>
        <row r="51">
          <cell r="B51" t="str">
            <v xml:space="preserve">NO.1.17 Implementar el proyecto de Normas por internet </v>
          </cell>
        </row>
        <row r="52">
          <cell r="B52" t="str">
            <v>EV.2.1 Elaborar los programas de auditoría, para TCP y TCS</v>
          </cell>
        </row>
        <row r="53">
          <cell r="B53" t="str">
            <v>EV.2.2 Aprobación del programa  TCP y TCS</v>
          </cell>
        </row>
        <row r="54">
          <cell r="B54" t="str">
            <v>EV.2.3 Ejecutar  el programa de auditoría de TCS</v>
          </cell>
        </row>
        <row r="55">
          <cell r="B55" t="str">
            <v>EV.2.4 Ejecutar  el programa de auditoría de TCP</v>
          </cell>
        </row>
        <row r="56">
          <cell r="B56" t="str">
            <v>EV.2.5 Atender las solicitudes requeridas para inspección</v>
          </cell>
        </row>
        <row r="57">
          <cell r="B57" t="str">
            <v>EV.2.6 Capacitación en la ISO 17065</v>
          </cell>
        </row>
        <row r="58">
          <cell r="B58" t="str">
            <v>EV.2.7 Capacitación en la ISO 9001:2015</v>
          </cell>
        </row>
        <row r="59">
          <cell r="B59" t="str">
            <v>EV.2.8 Atender las solicitudes requeridas para Ensayos</v>
          </cell>
        </row>
        <row r="60">
          <cell r="B60" t="str">
            <v>EV.2.9 Elaborar un programa de calificacion de auditores/inspectores</v>
          </cell>
        </row>
        <row r="61">
          <cell r="B61" t="str">
            <v>EV.2.10 Calificación de Auditores TCS</v>
          </cell>
        </row>
        <row r="62">
          <cell r="B62" t="str">
            <v>EV.2.11 Calificación de Expertos técnicos  TCS</v>
          </cell>
        </row>
        <row r="63">
          <cell r="B63" t="str">
            <v>EV.2.12 Calificación de Auditores TCP</v>
          </cell>
        </row>
        <row r="64">
          <cell r="B64" t="str">
            <v>EV.2.13 Calificación de Expertos tecnicos  TCP</v>
          </cell>
        </row>
        <row r="65">
          <cell r="B65" t="str">
            <v>EV.2.14 Calificación de Inspectores técnicos  en diferentes áreas OI</v>
          </cell>
        </row>
        <row r="66">
          <cell r="B66" t="str">
            <v>EV.2.15 Incrementar la satisfaccion del cliente de TCP</v>
          </cell>
        </row>
        <row r="67">
          <cell r="B67" t="str">
            <v>EV.2.16 Incrementar la satisfaccion del cliente de TCS</v>
          </cell>
        </row>
        <row r="68">
          <cell r="B68" t="str">
            <v>EV.2.17 Implementar mecanismos de medicion de satisfaccion del cliente para TLQ</v>
          </cell>
        </row>
        <row r="69">
          <cell r="B69" t="str">
            <v>EV.2.18 Implementar mecanismos de medicion de satisfaccion del cliente para OI</v>
          </cell>
        </row>
        <row r="70">
          <cell r="B70" t="str">
            <v>EV.2.19 Implementar nueva tecnologia para nuevo servicio de TLQ (microbiologia)</v>
          </cell>
        </row>
        <row r="71">
          <cell r="B71" t="str">
            <v>EV.2.20 Reducir el plazo entre el servicio realizado y la cancelacion correspondiente (para todos los servicios)</v>
          </cell>
        </row>
        <row r="72">
          <cell r="B72" t="str">
            <v>EV.2.21 Definir procesos diferenciados por pago a credito y al contado (para todos los servicios)</v>
          </cell>
        </row>
        <row r="73">
          <cell r="B73" t="str">
            <v>EV.2.22 Establecer convenios con clientes grandes</v>
          </cell>
        </row>
        <row r="74">
          <cell r="B74" t="str">
            <v>EV.2.23 Revision de los procesos</v>
          </cell>
        </row>
        <row r="75">
          <cell r="B75" t="str">
            <v>EV.2.24 Planteamiento de propuestas (proyectos)</v>
          </cell>
        </row>
        <row r="76">
          <cell r="B76" t="str">
            <v>CP.3.1 Desarrollar un Plan de capacitación Regional</v>
          </cell>
        </row>
        <row r="77">
          <cell r="B77" t="str">
            <v>CP.3.2 Actualización de programas de ESG</v>
          </cell>
        </row>
        <row r="78">
          <cell r="B78" t="str">
            <v>CP.3.3 Difundir los cursos de acuerdo al plan comercial</v>
          </cell>
        </row>
        <row r="79">
          <cell r="B79" t="str">
            <v>CP.3.4 Elaborar proyecto de acreditación para dar curso de auditor IRCA</v>
          </cell>
        </row>
        <row r="80">
          <cell r="B80" t="str">
            <v>CP.3.5 Conseguir la Resolución ministerial para  mayor aval de los  certificados</v>
          </cell>
        </row>
        <row r="81">
          <cell r="B81" t="str">
            <v>CP.3.6 Realizar sondeo de necesidades de capacitación</v>
          </cell>
        </row>
        <row r="82">
          <cell r="B82" t="str">
            <v>CP.3.7 Segmentar el mercado para dar cursos especializados</v>
          </cell>
        </row>
        <row r="83">
          <cell r="B83" t="str">
            <v>CP.3.8 Potenciar cursos  con el sector Público</v>
          </cell>
        </row>
        <row r="84">
          <cell r="B84" t="str">
            <v>CP.3.9 Calificación de docentes</v>
          </cell>
        </row>
        <row r="85">
          <cell r="B85" t="str">
            <v>CP.3.10 Capacitar personal técnico con la NSC para generar nuevos cursos</v>
          </cell>
        </row>
        <row r="86">
          <cell r="B86" t="str">
            <v>CP.3.11 Generar nuevos mecanismos de evaluación del docente</v>
          </cell>
        </row>
        <row r="87">
          <cell r="B87" t="str">
            <v>CP.3.12 Fidelización de docentes.</v>
          </cell>
        </row>
        <row r="88">
          <cell r="B88" t="str">
            <v>CP.3.13 Convocatoria a docentes externos</v>
          </cell>
        </row>
        <row r="89">
          <cell r="B89" t="str">
            <v>CP.3.14 Contratar al docente</v>
          </cell>
        </row>
        <row r="90">
          <cell r="B90" t="str">
            <v>CP.3.15 Promocionar el curso</v>
          </cell>
        </row>
        <row r="91">
          <cell r="B91" t="str">
            <v>CP.3.16 Inscripción de los alumnos</v>
          </cell>
        </row>
        <row r="92">
          <cell r="B92" t="str">
            <v>CP.3.17 Ejecución del curso</v>
          </cell>
        </row>
        <row r="93">
          <cell r="B93" t="str">
            <v>CP.3.18 Evaluación del curso</v>
          </cell>
        </row>
        <row r="94">
          <cell r="B94" t="str">
            <v>CP.3.19 Mejora Continua</v>
          </cell>
        </row>
        <row r="95">
          <cell r="B95" t="str">
            <v>CP.3.20 Otros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 xml:space="preserve">Acefalo Comercial </v>
          </cell>
        </row>
        <row r="6">
          <cell r="B6" t="str">
            <v>Patricia Verónica Duran Facusse</v>
          </cell>
        </row>
        <row r="7">
          <cell r="B7" t="str">
            <v>Delcy Gabriela Nogales</v>
          </cell>
        </row>
        <row r="8">
          <cell r="B8" t="str">
            <v>Tatiana Zenteno Soliz</v>
          </cell>
        </row>
        <row r="9">
          <cell r="B9" t="str">
            <v xml:space="preserve">Acefalo Porfesional </v>
          </cell>
        </row>
        <row r="10">
          <cell r="B10" t="str">
            <v>Janeth Cayo Ayarde</v>
          </cell>
        </row>
        <row r="14">
          <cell r="B14" t="str">
            <v>XXXXXX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 RLP"/>
      <sheetName val="DN-RLP"/>
      <sheetName val="SA-RLP"/>
      <sheetName val="OI-RLP"/>
      <sheetName val="TCS-RLP"/>
      <sheetName val="TCP-RLP"/>
      <sheetName val="TLQ -RLP"/>
      <sheetName val="SEC -RLP "/>
      <sheetName val="NO-RLP"/>
      <sheetName val="Hoja1"/>
    </sheetNames>
    <sheetDataSet>
      <sheetData sheetId="0" refreshError="1">
        <row r="10">
          <cell r="N10">
            <v>577896.84999999986</v>
          </cell>
        </row>
        <row r="33">
          <cell r="N33">
            <v>509676.73275862075</v>
          </cell>
        </row>
      </sheetData>
      <sheetData sheetId="1" refreshError="1">
        <row r="95">
          <cell r="R95">
            <v>-92210.79</v>
          </cell>
          <cell r="S95">
            <v>-98189.152019265995</v>
          </cell>
        </row>
      </sheetData>
      <sheetData sheetId="2" refreshError="1">
        <row r="95">
          <cell r="R95">
            <v>-43172.160000000011</v>
          </cell>
          <cell r="S95">
            <v>-59567.807440000004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HH"/>
      <sheetName val="Materiales y Equipos"/>
      <sheetName val="Pasajes y Viaticos "/>
      <sheetName val="Servicios "/>
      <sheetName val="PTTO"/>
      <sheetName val="PARAMETROS"/>
      <sheetName val="Hoja1"/>
      <sheetName val="PARAMETROS "/>
    </sheetNames>
    <sheetDataSet>
      <sheetData sheetId="0" refreshError="1"/>
      <sheetData sheetId="1" refreshError="1">
        <row r="150">
          <cell r="AB1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AN100"/>
  <sheetViews>
    <sheetView topLeftCell="A71" zoomScaleNormal="100" workbookViewId="0">
      <selection activeCell="A8" sqref="A8:AB94"/>
    </sheetView>
  </sheetViews>
  <sheetFormatPr baseColWidth="10" defaultColWidth="10" defaultRowHeight="15" x14ac:dyDescent="0.25"/>
  <cols>
    <col min="1" max="1" width="9.7109375" style="10" bestFit="1" customWidth="1"/>
    <col min="2" max="2" width="40.140625" style="9" bestFit="1" customWidth="1"/>
    <col min="3" max="4" width="11.7109375" style="10" hidden="1" customWidth="1"/>
    <col min="5" max="14" width="9.85546875" style="10" hidden="1" customWidth="1"/>
    <col min="15" max="16" width="12" style="83" hidden="1" customWidth="1"/>
    <col min="17" max="26" width="9.85546875" style="10" hidden="1" customWidth="1"/>
    <col min="27" max="28" width="9.85546875" style="10" customWidth="1"/>
    <col min="29" max="29" width="12" style="83" customWidth="1"/>
    <col min="30" max="30" width="11.7109375" style="87" customWidth="1"/>
    <col min="31" max="31" width="11.7109375" style="10" hidden="1" customWidth="1"/>
    <col min="32" max="32" width="10" style="10" hidden="1" customWidth="1"/>
    <col min="33" max="33" width="10.85546875" style="10" hidden="1" customWidth="1"/>
    <col min="34" max="36" width="10" style="10" hidden="1" customWidth="1"/>
    <col min="37" max="37" width="11.7109375" style="10" customWidth="1"/>
    <col min="38" max="39" width="10" style="10" customWidth="1"/>
    <col min="40" max="16384" width="10" style="10"/>
  </cols>
  <sheetData>
    <row r="1" spans="1:39" s="6" customFormat="1" ht="30" customHeight="1" x14ac:dyDescent="0.2"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00"/>
    </row>
    <row r="2" spans="1:39" s="6" customFormat="1" ht="30" customHeight="1" x14ac:dyDescent="0.2">
      <c r="A2" s="7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100"/>
    </row>
    <row r="3" spans="1:39" x14ac:dyDescent="0.25">
      <c r="A3" s="8"/>
      <c r="AE3" s="38">
        <f>AD10+Z10</f>
        <v>1323151.8799999999</v>
      </c>
    </row>
    <row r="4" spans="1:39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L4" s="11"/>
      <c r="N4" s="11"/>
      <c r="O4" s="84"/>
      <c r="P4" s="84"/>
      <c r="R4" s="11"/>
      <c r="T4" s="11"/>
      <c r="V4" s="11"/>
      <c r="X4" s="11"/>
      <c r="Z4" s="11"/>
      <c r="AB4" s="11"/>
    </row>
    <row r="5" spans="1:39" x14ac:dyDescent="0.25">
      <c r="A5" s="8"/>
      <c r="Y5" s="12" t="s">
        <v>1</v>
      </c>
      <c r="AA5" s="148">
        <v>2018</v>
      </c>
      <c r="AB5" s="149"/>
      <c r="AC5" s="150"/>
    </row>
    <row r="6" spans="1:39" x14ac:dyDescent="0.25">
      <c r="A6" s="8" t="s">
        <v>2</v>
      </c>
      <c r="B6" s="13"/>
      <c r="Y6" s="12" t="s">
        <v>3</v>
      </c>
      <c r="AA6" s="151"/>
      <c r="AB6" s="152"/>
      <c r="AC6" s="153"/>
      <c r="AK6" s="38"/>
    </row>
    <row r="7" spans="1:39" x14ac:dyDescent="0.25">
      <c r="AF7" s="104">
        <f>AD10/AC10</f>
        <v>0.82153619390972743</v>
      </c>
      <c r="AK7" s="133"/>
    </row>
    <row r="8" spans="1:39" ht="12.75" customHeight="1" x14ac:dyDescent="0.25">
      <c r="A8" s="154" t="s">
        <v>4</v>
      </c>
      <c r="B8" s="155"/>
      <c r="C8" s="137" t="s">
        <v>5</v>
      </c>
      <c r="D8" s="134" t="s">
        <v>190</v>
      </c>
      <c r="E8" s="137" t="s">
        <v>6</v>
      </c>
      <c r="F8" s="134" t="s">
        <v>191</v>
      </c>
      <c r="G8" s="137" t="s">
        <v>7</v>
      </c>
      <c r="H8" s="134" t="s">
        <v>198</v>
      </c>
      <c r="I8" s="137" t="s">
        <v>8</v>
      </c>
      <c r="J8" s="134" t="s">
        <v>200</v>
      </c>
      <c r="K8" s="137" t="s">
        <v>9</v>
      </c>
      <c r="L8" s="134" t="s">
        <v>201</v>
      </c>
      <c r="M8" s="137" t="s">
        <v>10</v>
      </c>
      <c r="N8" s="134" t="s">
        <v>204</v>
      </c>
      <c r="O8" s="140" t="s">
        <v>202</v>
      </c>
      <c r="P8" s="140" t="s">
        <v>203</v>
      </c>
      <c r="Q8" s="137" t="s">
        <v>11</v>
      </c>
      <c r="R8" s="134" t="s">
        <v>205</v>
      </c>
      <c r="S8" s="137" t="s">
        <v>12</v>
      </c>
      <c r="T8" s="134" t="s">
        <v>206</v>
      </c>
      <c r="U8" s="137" t="s">
        <v>13</v>
      </c>
      <c r="V8" s="134" t="s">
        <v>207</v>
      </c>
      <c r="W8" s="137" t="s">
        <v>14</v>
      </c>
      <c r="X8" s="134" t="s">
        <v>208</v>
      </c>
      <c r="Y8" s="137" t="s">
        <v>15</v>
      </c>
      <c r="Z8" s="134" t="s">
        <v>212</v>
      </c>
      <c r="AA8" s="137" t="s">
        <v>16</v>
      </c>
      <c r="AB8" s="134" t="s">
        <v>213</v>
      </c>
      <c r="AC8" s="136" t="s">
        <v>17</v>
      </c>
      <c r="AD8" s="136" t="s">
        <v>213</v>
      </c>
    </row>
    <row r="9" spans="1:39" x14ac:dyDescent="0.25">
      <c r="A9" s="156"/>
      <c r="B9" s="157"/>
      <c r="C9" s="138"/>
      <c r="D9" s="135"/>
      <c r="E9" s="138"/>
      <c r="F9" s="135"/>
      <c r="G9" s="138"/>
      <c r="H9" s="135"/>
      <c r="I9" s="138"/>
      <c r="J9" s="135"/>
      <c r="K9" s="138"/>
      <c r="L9" s="135"/>
      <c r="M9" s="138"/>
      <c r="N9" s="135"/>
      <c r="O9" s="141"/>
      <c r="P9" s="141"/>
      <c r="Q9" s="138"/>
      <c r="R9" s="135"/>
      <c r="S9" s="138"/>
      <c r="T9" s="135"/>
      <c r="U9" s="138"/>
      <c r="V9" s="135"/>
      <c r="W9" s="138"/>
      <c r="X9" s="135"/>
      <c r="Y9" s="138"/>
      <c r="Z9" s="135"/>
      <c r="AA9" s="139"/>
      <c r="AB9" s="135"/>
      <c r="AC9" s="136"/>
      <c r="AD9" s="136"/>
      <c r="AE9" s="106"/>
      <c r="AF9" s="106"/>
      <c r="AG9" s="106"/>
      <c r="AH9" s="106"/>
      <c r="AI9" s="106"/>
      <c r="AJ9" s="96"/>
      <c r="AK9" s="96"/>
      <c r="AL9" s="96"/>
      <c r="AM9" s="38"/>
    </row>
    <row r="10" spans="1:39" s="17" customFormat="1" ht="13.5" customHeight="1" x14ac:dyDescent="0.2">
      <c r="A10" s="14" t="s">
        <v>18</v>
      </c>
      <c r="B10" s="15" t="s">
        <v>19</v>
      </c>
      <c r="C10" s="16">
        <f>C11+C24+C27</f>
        <v>107765.12</v>
      </c>
      <c r="D10" s="16">
        <f>D11+D24+D27</f>
        <v>44223.590000000004</v>
      </c>
      <c r="E10" s="16">
        <f>E11+E24+E27</f>
        <v>106931.84</v>
      </c>
      <c r="F10" s="16">
        <f>F11+F24+F27</f>
        <v>16241.739999999998</v>
      </c>
      <c r="G10" s="16">
        <f t="shared" ref="G10:AA10" si="0">G11+G24+G27</f>
        <v>126500</v>
      </c>
      <c r="H10" s="16">
        <f>H11+H24+H27</f>
        <v>109918.35</v>
      </c>
      <c r="I10" s="16">
        <f t="shared" si="0"/>
        <v>116665.60000000001</v>
      </c>
      <c r="J10" s="16">
        <f>J11+J24+J27</f>
        <v>101027.62</v>
      </c>
      <c r="K10" s="16">
        <f t="shared" si="0"/>
        <v>142831.20000000001</v>
      </c>
      <c r="L10" s="16">
        <f>L11+L24+L27</f>
        <v>152488.47</v>
      </c>
      <c r="M10" s="16">
        <f t="shared" si="0"/>
        <v>91500</v>
      </c>
      <c r="N10" s="16">
        <f>N11+N24+N27</f>
        <v>74171.11</v>
      </c>
      <c r="O10" s="88">
        <f t="shared" ref="O10" si="1">O11+O24+O27</f>
        <v>692193.76</v>
      </c>
      <c r="P10" s="88">
        <f>P11+P24+P27</f>
        <v>498070.88</v>
      </c>
      <c r="Q10" s="16">
        <f t="shared" si="0"/>
        <v>164084.95199999999</v>
      </c>
      <c r="R10" s="16">
        <f>R11+R24+R27</f>
        <v>133965.62999999998</v>
      </c>
      <c r="S10" s="16">
        <f t="shared" si="0"/>
        <v>112649.16</v>
      </c>
      <c r="T10" s="16">
        <f>T11+T24+T27</f>
        <v>111710.54000000001</v>
      </c>
      <c r="U10" s="16">
        <f t="shared" si="0"/>
        <v>126500</v>
      </c>
      <c r="V10" s="16">
        <f>V11+V24+V27</f>
        <v>76604.399999999994</v>
      </c>
      <c r="W10" s="16">
        <f t="shared" si="0"/>
        <v>114654.39999999999</v>
      </c>
      <c r="X10" s="16">
        <f>X11+X24+X27</f>
        <v>116051.99999999999</v>
      </c>
      <c r="Y10" s="16">
        <f t="shared" si="0"/>
        <v>114911.2</v>
      </c>
      <c r="Z10" s="16">
        <f>Z11+Z24+Z27</f>
        <v>141763.08999999997</v>
      </c>
      <c r="AA10" s="16">
        <f t="shared" si="0"/>
        <v>113030.56</v>
      </c>
      <c r="AB10" s="16">
        <f>AB11+AB24+AB27</f>
        <v>103222.24999999999</v>
      </c>
      <c r="AC10" s="101">
        <f t="shared" ref="AC10" si="2">C10+E10+G10+I10+K10+M10+Q10+S10+U10+W10+Y10+AA10</f>
        <v>1438024.0319999999</v>
      </c>
      <c r="AD10" s="102">
        <f>D10+F10+H10+J10+L10+N10+R10+T10+V10+X10+Z10+AB10</f>
        <v>1181388.79</v>
      </c>
      <c r="AE10" s="107"/>
      <c r="AF10" s="105"/>
      <c r="AG10" s="105"/>
      <c r="AH10" s="105"/>
      <c r="AI10" s="105"/>
      <c r="AJ10" s="97"/>
      <c r="AK10" s="98" t="e">
        <f>#REF!+'[5]CONSOLIDADO RLP'!$N$10</f>
        <v>#REF!</v>
      </c>
      <c r="AL10" s="97"/>
    </row>
    <row r="11" spans="1:39" s="17" customFormat="1" ht="13.5" customHeight="1" x14ac:dyDescent="0.2">
      <c r="A11" s="18" t="s">
        <v>20</v>
      </c>
      <c r="B11" s="19" t="s">
        <v>21</v>
      </c>
      <c r="C11" s="20">
        <f>C12+C17+C20+C22</f>
        <v>107765.12</v>
      </c>
      <c r="D11" s="20">
        <f>D12+D17+D20+D22</f>
        <v>44222.97</v>
      </c>
      <c r="E11" s="20">
        <f>E12+E17+E20+E22</f>
        <v>106931.84</v>
      </c>
      <c r="F11" s="20">
        <f>F12+F17+F20+F22</f>
        <v>16241.509999999998</v>
      </c>
      <c r="G11" s="20">
        <f t="shared" ref="G11:AA11" si="3">G12+G17+G20+G22</f>
        <v>126500</v>
      </c>
      <c r="H11" s="20">
        <f>H12+H17+H20+H22</f>
        <v>109917.52</v>
      </c>
      <c r="I11" s="20">
        <f t="shared" si="3"/>
        <v>116665.60000000001</v>
      </c>
      <c r="J11" s="20">
        <f>J12+J17+J20+J22</f>
        <v>101026.58</v>
      </c>
      <c r="K11" s="20">
        <f t="shared" si="3"/>
        <v>142831.20000000001</v>
      </c>
      <c r="L11" s="20">
        <f>L12+L17+L20+L22</f>
        <v>152486.82</v>
      </c>
      <c r="M11" s="20">
        <f t="shared" si="3"/>
        <v>91500</v>
      </c>
      <c r="N11" s="20">
        <f>N12+N17+N20+N22</f>
        <v>74170.11</v>
      </c>
      <c r="O11" s="85">
        <f t="shared" ref="O11" si="4">O12+O17+O20+O22</f>
        <v>692193.76</v>
      </c>
      <c r="P11" s="85">
        <f>P12+P17+P20+P22</f>
        <v>498065.51</v>
      </c>
      <c r="Q11" s="20">
        <f t="shared" si="3"/>
        <v>164084.95199999999</v>
      </c>
      <c r="R11" s="20">
        <f>R12+R17+R20+R22</f>
        <v>133964.41999999998</v>
      </c>
      <c r="S11" s="20">
        <f t="shared" si="3"/>
        <v>112649.16</v>
      </c>
      <c r="T11" s="20">
        <f>T12+T17+T20+T22</f>
        <v>111709.63</v>
      </c>
      <c r="U11" s="20">
        <f t="shared" si="3"/>
        <v>126500</v>
      </c>
      <c r="V11" s="20">
        <f>V12+V17+V20+V22</f>
        <v>76602.64</v>
      </c>
      <c r="W11" s="20">
        <f t="shared" si="3"/>
        <v>114654.39999999999</v>
      </c>
      <c r="X11" s="20">
        <f>X12+X17+X20+X22</f>
        <v>116051.20999999999</v>
      </c>
      <c r="Y11" s="20">
        <f t="shared" si="3"/>
        <v>114911.2</v>
      </c>
      <c r="Z11" s="20">
        <f>Z12+Z17+Z20+Z22</f>
        <v>141762.40999999997</v>
      </c>
      <c r="AA11" s="20">
        <f t="shared" si="3"/>
        <v>113030.56</v>
      </c>
      <c r="AB11" s="20">
        <f>AB12+AB17+AB20+AB22</f>
        <v>103221.57999999999</v>
      </c>
      <c r="AC11" s="101">
        <f t="shared" ref="AC11:AC74" si="5">C11+E11+G11+I11+K11+M11+Q11+S11+U11+W11+Y11+AA11</f>
        <v>1438024.0319999999</v>
      </c>
      <c r="AD11" s="102">
        <f t="shared" ref="AD11:AD74" si="6">D11+F11+H11+J11+L11+N11+R11+T11+V11+X11+Z11+AB11</f>
        <v>1181377.3999999999</v>
      </c>
      <c r="AE11" s="105"/>
      <c r="AF11" s="105"/>
      <c r="AG11" s="105"/>
      <c r="AH11" s="105"/>
      <c r="AI11" s="105"/>
      <c r="AJ11" s="105"/>
      <c r="AK11" s="98"/>
      <c r="AL11" s="97"/>
    </row>
    <row r="12" spans="1:39" s="17" customFormat="1" ht="13.5" customHeight="1" x14ac:dyDescent="0.2">
      <c r="A12" s="21" t="s">
        <v>22</v>
      </c>
      <c r="B12" s="22" t="s">
        <v>23</v>
      </c>
      <c r="C12" s="23">
        <f>'SA-ROR'!C12+'OI-ROR'!C12+'TCS-ROR'!C12+'TCP-ROR'!C12+'SEC-ROR'!C12+'NO-ROR'!C12</f>
        <v>80265.119999999995</v>
      </c>
      <c r="D12" s="23">
        <f>'SA-ROR'!D12+'OI-ROR'!D12+'TCS-ROR'!D12+'TCP-ROR'!D12+'SEC-ROR'!D12+'NO-ROR'!D12</f>
        <v>34921.800000000003</v>
      </c>
      <c r="E12" s="23">
        <f>'SA-ROR'!E12+'OI-ROR'!E12+'TCS-ROR'!E12+'TCP-ROR'!E12+'SEC-ROR'!E12+'NO-ROR'!E12</f>
        <v>55431.840000000004</v>
      </c>
      <c r="F12" s="23">
        <f>'SA-ROR'!F12+'OI-ROR'!F12+'TCS-ROR'!F12+'TCP-ROR'!F12+'SEC-ROR'!F12+'NO-ROR'!F12</f>
        <v>6065.99</v>
      </c>
      <c r="G12" s="23">
        <f>'SA-ROR'!E12+'OI-ROR'!G12+'TCS-ROR'!G12+'TCP-ROR'!G12+'SEC-ROR'!G12+'NO-ROR'!G12</f>
        <v>30000</v>
      </c>
      <c r="H12" s="23">
        <f>'SA-ROR'!H12+'OI-ROR'!H12+'TCS-ROR'!H12+'TCP-ROR'!H12+'SEC-ROR'!H12+'NO-ROR'!H12</f>
        <v>5042.5200000000004</v>
      </c>
      <c r="I12" s="23">
        <f>'SA-ROR'!G12+'OI-ROR'!I12+'TCS-ROR'!I12+'TCP-ROR'!I12+'SEC-ROR'!I12+'NO-ROR'!I12</f>
        <v>48165.599999999999</v>
      </c>
      <c r="J12" s="23">
        <f>'SA-ROR'!J12+'OI-ROR'!J12+'TCS-ROR'!J12+'TCP-ROR'!J12+'SEC-ROR'!J12+'NO-ROR'!J12</f>
        <v>6573.72</v>
      </c>
      <c r="K12" s="23">
        <f>'SA-ROR'!I12+'OI-ROR'!K12+'TCS-ROR'!K12+'TCP-ROR'!K12+'SEC-ROR'!K12+'NO-ROR'!K12</f>
        <v>66331.199999999997</v>
      </c>
      <c r="L12" s="23">
        <f>'SA-ROR'!L12+'OI-ROR'!L12+'TCS-ROR'!L12+'TCP-ROR'!L12+'SEC-ROR'!L12+'NO-ROR'!L12</f>
        <v>51180.36</v>
      </c>
      <c r="M12" s="23">
        <f>'SA-ROR'!K12+'OI-ROR'!M12+'TCS-ROR'!M12+'TCP-ROR'!M12+'SEC-ROR'!M12+'NO-ROR'!M12</f>
        <v>30000</v>
      </c>
      <c r="N12" s="23">
        <f>'SA-ROR'!N12+'OI-ROR'!N12+'TCS-ROR'!N12+'TCP-ROR'!N12+'SEC-ROR'!N12+'NO-ROR'!N12</f>
        <v>28014</v>
      </c>
      <c r="O12" s="86">
        <f t="shared" ref="O12" si="7">SUM(O13:O16)</f>
        <v>310193.76</v>
      </c>
      <c r="P12" s="86">
        <f>SUM(P13:P16)</f>
        <v>131798.39000000001</v>
      </c>
      <c r="Q12" s="23">
        <f>'SA-ROR'!M12+'OI-ROR'!Q12+'TCS-ROR'!Q12+'TCP-ROR'!Q12+'SEC-ROR'!Q12+'NO-ROR'!Q12</f>
        <v>87584.95199999999</v>
      </c>
      <c r="R12" s="23">
        <f>'SA-ROR'!R12+'OI-ROR'!R12+'TCS-ROR'!R12+'TCP-ROR'!R12+'SEC-ROR'!R12+'NO-ROR'!R12</f>
        <v>66037.87</v>
      </c>
      <c r="S12" s="23">
        <f>'SA-ROR'!Q12+'OI-ROR'!S12+'TCS-ROR'!S12+'TCP-ROR'!S12+'SEC-ROR'!S12+'NO-ROR'!S12</f>
        <v>36149.160000000003</v>
      </c>
      <c r="T12" s="23">
        <f>'SA-ROR'!T12+'OI-ROR'!T12+'TCS-ROR'!T12+'TCP-ROR'!T12+'SEC-ROR'!T12+'NO-ROR'!T12</f>
        <v>27001.32</v>
      </c>
      <c r="U12" s="23">
        <f>'SA-ROR'!S12+'OI-ROR'!U12+'TCS-ROR'!U12+'TCP-ROR'!U12+'SEC-ROR'!U12+'NO-ROR'!U12</f>
        <v>30000</v>
      </c>
      <c r="V12" s="23">
        <f>'SA-ROR'!V12+'OI-ROR'!V12+'TCS-ROR'!V12+'TCP-ROR'!V12+'SEC-ROR'!V12+'NO-ROR'!V12</f>
        <v>12862.08</v>
      </c>
      <c r="W12" s="23">
        <f>'SA-ROR'!U12+'OI-ROR'!W12+'TCS-ROR'!W12+'TCP-ROR'!W12+'SEC-ROR'!W12+'NO-ROR'!W12</f>
        <v>43154.400000000001</v>
      </c>
      <c r="X12" s="23">
        <f>'SA-ROR'!X12+'OI-ROR'!X12+'TCS-ROR'!X12+'TCP-ROR'!X12+'SEC-ROR'!X12+'NO-ROR'!X12</f>
        <v>42681.5</v>
      </c>
      <c r="Y12" s="23">
        <f>'SA-ROR'!W12+'OI-ROR'!Y12+'TCS-ROR'!Y12+'TCP-ROR'!Y12+'SEC-ROR'!Y12+'NO-ROR'!Y12</f>
        <v>52411.199999999997</v>
      </c>
      <c r="Z12" s="23">
        <f>'SA-ROR'!Z12+'OI-ROR'!Z12+'TCS-ROR'!Z12+'TCP-ROR'!Z12+'SEC-ROR'!Z12+'NO-ROR'!Z12</f>
        <v>58064.49</v>
      </c>
      <c r="AA12" s="23">
        <f>'SA-ROR'!Y12+'OI-ROR'!AA12+'TCS-ROR'!AA12+'TCP-ROR'!AA12+'SEC-ROR'!AA12+'NO-ROR'!AA12</f>
        <v>46982.400000000001</v>
      </c>
      <c r="AB12" s="23">
        <f>'SA-ROR'!AB12+'OI-ROR'!AB12+'TCS-ROR'!AB12+'TCP-ROR'!AB12+'SEC-ROR'!AB12+'NO-ROR'!AB12</f>
        <v>78952.5</v>
      </c>
      <c r="AC12" s="101">
        <f t="shared" si="5"/>
        <v>606475.87199999997</v>
      </c>
      <c r="AD12" s="102">
        <f t="shared" si="6"/>
        <v>417398.15</v>
      </c>
      <c r="AE12" s="105"/>
      <c r="AF12" s="105"/>
      <c r="AG12" s="105"/>
      <c r="AH12" s="105"/>
      <c r="AI12" s="105"/>
      <c r="AJ12" s="105"/>
      <c r="AK12" s="97"/>
      <c r="AL12" s="97"/>
    </row>
    <row r="13" spans="1:39" s="27" customFormat="1" ht="13.5" customHeight="1" x14ac:dyDescent="0.2">
      <c r="A13" s="24" t="s">
        <v>24</v>
      </c>
      <c r="B13" s="25" t="s">
        <v>25</v>
      </c>
      <c r="C13" s="26">
        <f>'SA-ROR'!C13+'OI-ROR'!C13+'TCS-ROR'!C13+'TCP-ROR'!C13+'SEC-ROR'!C13+'NO-ROR'!C13</f>
        <v>30000</v>
      </c>
      <c r="D13" s="26">
        <f>'SA-ROR'!D13+'OI-ROR'!D13+'TCS-ROR'!D13+'TCP-ROR'!D13+'SEC-ROR'!D13+'NO-ROR'!D13</f>
        <v>11840.7</v>
      </c>
      <c r="E13" s="26">
        <f>'SA-ROR'!E13+'OI-ROR'!E13+'TCS-ROR'!E13+'TCP-ROR'!E13+'SEC-ROR'!E13+'NO-ROR'!E13</f>
        <v>30000</v>
      </c>
      <c r="F13" s="26">
        <f>'SA-ROR'!F13+'OI-ROR'!F13+'TCS-ROR'!F13+'TCP-ROR'!F13+'SEC-ROR'!F13+'NO-ROR'!F13</f>
        <v>6065.99</v>
      </c>
      <c r="G13" s="26">
        <f>'SA-ROR'!E13+'OI-ROR'!G13+'TCS-ROR'!G13+'TCP-ROR'!G13+'SEC-ROR'!G13+'NO-ROR'!G13</f>
        <v>30000</v>
      </c>
      <c r="H13" s="26">
        <f>'SA-ROR'!H13+'OI-ROR'!H13+'TCS-ROR'!H13+'TCP-ROR'!H13+'SEC-ROR'!H13+'NO-ROR'!H13</f>
        <v>5042.5200000000004</v>
      </c>
      <c r="I13" s="26">
        <f>'SA-ROR'!G13+'OI-ROR'!I13+'TCS-ROR'!I13+'TCP-ROR'!I13+'SEC-ROR'!I13+'NO-ROR'!I13</f>
        <v>30000</v>
      </c>
      <c r="J13" s="26">
        <f>'SA-ROR'!J13+'OI-ROR'!J13+'TCS-ROR'!J13+'TCP-ROR'!J13+'SEC-ROR'!J13+'NO-ROR'!J13</f>
        <v>6391.02</v>
      </c>
      <c r="K13" s="26">
        <f>'SA-ROR'!I13+'OI-ROR'!K13+'TCS-ROR'!K13+'TCP-ROR'!K13+'SEC-ROR'!K13+'NO-ROR'!K13</f>
        <v>30000</v>
      </c>
      <c r="L13" s="26">
        <f>'SA-ROR'!L13+'OI-ROR'!L13+'TCS-ROR'!L13+'TCP-ROR'!L13+'SEC-ROR'!L13+'NO-ROR'!L13</f>
        <v>10005</v>
      </c>
      <c r="M13" s="26">
        <f>'SA-ROR'!K13+'OI-ROR'!M13+'TCS-ROR'!M13+'TCP-ROR'!M13+'SEC-ROR'!M13+'NO-ROR'!M13</f>
        <v>30000</v>
      </c>
      <c r="N13" s="26">
        <f>'SA-ROR'!N13+'OI-ROR'!N13+'TCS-ROR'!N13+'TCP-ROR'!N13+'SEC-ROR'!N13+'NO-ROR'!N13</f>
        <v>28014</v>
      </c>
      <c r="O13" s="89">
        <f>C13+E13+G13+I13+K13+M13</f>
        <v>180000</v>
      </c>
      <c r="P13" s="89">
        <f>D13+F13+H13+J13+L13+N13</f>
        <v>67359.23000000001</v>
      </c>
      <c r="Q13" s="26">
        <f>'SA-ROR'!M13+'OI-ROR'!Q13+'TCS-ROR'!Q13+'TCP-ROR'!Q13+'SEC-ROR'!Q13+'NO-ROR'!Q13</f>
        <v>30000</v>
      </c>
      <c r="R13" s="26">
        <f>'SA-ROR'!R13+'OI-ROR'!R13+'TCS-ROR'!R13+'TCP-ROR'!R13+'SEC-ROR'!R13+'NO-ROR'!R13</f>
        <v>6333.6</v>
      </c>
      <c r="S13" s="26">
        <f>'SA-ROR'!Q13+'OI-ROR'!S13+'TCS-ROR'!S13+'TCP-ROR'!S13+'SEC-ROR'!S13+'NO-ROR'!S13</f>
        <v>30000</v>
      </c>
      <c r="T13" s="26">
        <f>'SA-ROR'!T13+'OI-ROR'!T13+'TCS-ROR'!T13+'TCP-ROR'!T13+'SEC-ROR'!T13+'NO-ROR'!T13</f>
        <v>27001.32</v>
      </c>
      <c r="U13" s="26">
        <f>'SA-ROR'!S13+'OI-ROR'!U13+'TCS-ROR'!U13+'TCP-ROR'!U13+'SEC-ROR'!U13+'NO-ROR'!U13</f>
        <v>30000</v>
      </c>
      <c r="V13" s="26">
        <f>'SA-ROR'!V13+'OI-ROR'!V13+'TCS-ROR'!V13+'TCP-ROR'!V13+'SEC-ROR'!V13+'NO-ROR'!V13</f>
        <v>12862.08</v>
      </c>
      <c r="W13" s="26">
        <f>'SA-ROR'!U13+'OI-ROR'!W13+'TCS-ROR'!W13+'TCP-ROR'!W13+'SEC-ROR'!W13+'NO-ROR'!W13</f>
        <v>30000</v>
      </c>
      <c r="X13" s="26">
        <f>'SA-ROR'!X13+'OI-ROR'!X13+'TCS-ROR'!X13+'TCP-ROR'!X13+'SEC-ROR'!X13+'NO-ROR'!X13</f>
        <v>11524.02</v>
      </c>
      <c r="Y13" s="26">
        <f>'SA-ROR'!W13+'OI-ROR'!Y13+'TCS-ROR'!Y13+'TCP-ROR'!Y13+'SEC-ROR'!Y13+'NO-ROR'!Y13</f>
        <v>30000</v>
      </c>
      <c r="Z13" s="26">
        <f>'SA-ROR'!Z13+'OI-ROR'!Z13+'TCS-ROR'!Z13+'TCP-ROR'!Z13+'SEC-ROR'!Z13+'NO-ROR'!Z13</f>
        <v>13415.4</v>
      </c>
      <c r="AA13" s="26">
        <f>'SA-ROR'!Y13+'OI-ROR'!AA13+'TCS-ROR'!AA13+'TCP-ROR'!AA13+'SEC-ROR'!AA13+'NO-ROR'!AA13</f>
        <v>30000</v>
      </c>
      <c r="AB13" s="26">
        <f>'SA-ROR'!AB13+'OI-ROR'!AB13+'TCS-ROR'!AB13+'TCP-ROR'!AB13+'SEC-ROR'!AB13+'NO-ROR'!AB13</f>
        <v>48405.06</v>
      </c>
      <c r="AC13" s="101">
        <f t="shared" si="5"/>
        <v>360000</v>
      </c>
      <c r="AD13" s="102">
        <f t="shared" si="6"/>
        <v>186900.71000000002</v>
      </c>
      <c r="AE13" s="108"/>
      <c r="AF13" s="108"/>
      <c r="AG13" s="108"/>
      <c r="AH13" s="108">
        <f>'SA-ROR'!AB33</f>
        <v>23400.94</v>
      </c>
      <c r="AI13" s="36"/>
      <c r="AJ13" s="36"/>
      <c r="AK13" s="99"/>
      <c r="AL13" s="99"/>
    </row>
    <row r="14" spans="1:39" s="27" customFormat="1" ht="13.5" customHeight="1" x14ac:dyDescent="0.2">
      <c r="A14" s="24" t="s">
        <v>26</v>
      </c>
      <c r="B14" s="25" t="s">
        <v>27</v>
      </c>
      <c r="C14" s="26">
        <f>'SA-ROR'!C14+'OI-ROR'!C14+'TCS-ROR'!C14+'TCP-ROR'!C14+'SEC-ROR'!C14+'NO-ROR'!C14</f>
        <v>22411.199999999997</v>
      </c>
      <c r="D14" s="26">
        <f>'SA-ROR'!D14+'OI-ROR'!D14+'TCS-ROR'!D14+'TCP-ROR'!D14+'SEC-ROR'!D14+'NO-ROR'!D14</f>
        <v>23081.1</v>
      </c>
      <c r="E14" s="26">
        <f>'SA-ROR'!E14+'OI-ROR'!E14+'TCS-ROR'!E14+'TCP-ROR'!E14+'SEC-ROR'!E14+'NO-ROR'!E14</f>
        <v>0</v>
      </c>
      <c r="F14" s="26">
        <f>'SA-ROR'!F14+'OI-ROR'!F14+'TCS-ROR'!F14+'TCP-ROR'!F14+'SEC-ROR'!F14+'NO-ROR'!F14</f>
        <v>0</v>
      </c>
      <c r="G14" s="26">
        <f>'SA-ROR'!E14+'OI-ROR'!G14+'TCS-ROR'!G14+'TCP-ROR'!G14+'SEC-ROR'!G14+'NO-ROR'!G14</f>
        <v>0</v>
      </c>
      <c r="H14" s="26">
        <f>'SA-ROR'!H14+'OI-ROR'!H14+'TCS-ROR'!H14+'TCP-ROR'!H14+'SEC-ROR'!H14+'NO-ROR'!H14</f>
        <v>0</v>
      </c>
      <c r="I14" s="26">
        <f>'SA-ROR'!G14+'OI-ROR'!I14+'TCS-ROR'!I14+'TCP-ROR'!I14+'SEC-ROR'!I14+'NO-ROR'!I14</f>
        <v>0</v>
      </c>
      <c r="J14" s="26">
        <f>'SA-ROR'!J14+'OI-ROR'!J14+'TCS-ROR'!J14+'TCP-ROR'!J14+'SEC-ROR'!J14+'NO-ROR'!J14</f>
        <v>182.7</v>
      </c>
      <c r="K14" s="26">
        <f>'SA-ROR'!I14+'OI-ROR'!K14+'TCS-ROR'!K14+'TCP-ROR'!K14+'SEC-ROR'!K14+'NO-ROR'!K14</f>
        <v>0</v>
      </c>
      <c r="L14" s="26">
        <f>'SA-ROR'!L14+'OI-ROR'!L14+'TCS-ROR'!L14+'TCP-ROR'!L14+'SEC-ROR'!L14+'NO-ROR'!L14</f>
        <v>0</v>
      </c>
      <c r="M14" s="26">
        <f>'SA-ROR'!K14+'OI-ROR'!M14+'TCS-ROR'!M14+'TCP-ROR'!M14+'SEC-ROR'!M14+'NO-ROR'!M14</f>
        <v>0</v>
      </c>
      <c r="N14" s="26">
        <f>'SA-ROR'!N14+'OI-ROR'!N14+'TCS-ROR'!N14+'TCP-ROR'!N14+'SEC-ROR'!N14+'NO-ROR'!N14</f>
        <v>0</v>
      </c>
      <c r="O14" s="89">
        <f t="shared" ref="O14:P16" si="8">C14+E14+G14+I14+K14+M14</f>
        <v>22411.199999999997</v>
      </c>
      <c r="P14" s="89">
        <f t="shared" si="8"/>
        <v>23263.8</v>
      </c>
      <c r="Q14" s="26">
        <f>'SA-ROR'!M14+'OI-ROR'!Q14+'TCS-ROR'!Q14+'TCP-ROR'!Q14+'SEC-ROR'!Q14+'NO-ROR'!Q14</f>
        <v>17923.392</v>
      </c>
      <c r="R14" s="26">
        <f>'SA-ROR'!R14+'OI-ROR'!R14+'TCS-ROR'!R14+'TCP-ROR'!R14+'SEC-ROR'!R14+'NO-ROR'!R14</f>
        <v>17923.39</v>
      </c>
      <c r="S14" s="26">
        <f>'SA-ROR'!Q14+'OI-ROR'!S14+'TCS-ROR'!S14+'TCP-ROR'!S14+'SEC-ROR'!S14+'NO-ROR'!S14</f>
        <v>6149.16</v>
      </c>
      <c r="T14" s="26">
        <f>'SA-ROR'!T14+'OI-ROR'!T14+'TCS-ROR'!T14+'TCP-ROR'!T14+'SEC-ROR'!T14+'NO-ROR'!T14</f>
        <v>0</v>
      </c>
      <c r="U14" s="26">
        <f>'SA-ROR'!S14+'OI-ROR'!U14+'TCS-ROR'!U14+'TCP-ROR'!U14+'SEC-ROR'!U14+'NO-ROR'!U14</f>
        <v>0</v>
      </c>
      <c r="V14" s="26">
        <f>'SA-ROR'!V14+'OI-ROR'!V14+'TCS-ROR'!V14+'TCP-ROR'!V14+'SEC-ROR'!V14+'NO-ROR'!V14</f>
        <v>0</v>
      </c>
      <c r="W14" s="26">
        <f>'SA-ROR'!U14+'OI-ROR'!W14+'TCS-ROR'!W14+'TCP-ROR'!W14+'SEC-ROR'!W14+'NO-ROR'!W14</f>
        <v>13154.4</v>
      </c>
      <c r="X14" s="26">
        <f>'SA-ROR'!X14+'OI-ROR'!X14+'TCS-ROR'!X14+'TCP-ROR'!X14+'SEC-ROR'!X14+'NO-ROR'!X14</f>
        <v>6210.06</v>
      </c>
      <c r="Y14" s="26">
        <f>'SA-ROR'!W14+'OI-ROR'!Y14+'TCS-ROR'!Y14+'TCP-ROR'!Y14+'SEC-ROR'!Y14+'NO-ROR'!Y14</f>
        <v>22411.199999999997</v>
      </c>
      <c r="Z14" s="26">
        <f>'SA-ROR'!Z14+'OI-ROR'!Z14+'TCS-ROR'!Z14+'TCP-ROR'!Z14+'SEC-ROR'!Z14+'NO-ROR'!Z14</f>
        <v>44649.09</v>
      </c>
      <c r="AA14" s="26">
        <f>'SA-ROR'!Y14+'OI-ROR'!AA14+'TCS-ROR'!AA14+'TCP-ROR'!AA14+'SEC-ROR'!AA14+'NO-ROR'!AA14</f>
        <v>12110.4</v>
      </c>
      <c r="AB14" s="26">
        <f>'SA-ROR'!AB14+'OI-ROR'!AB14+'TCS-ROR'!AB14+'TCP-ROR'!AB14+'SEC-ROR'!AB14+'NO-ROR'!AB14</f>
        <v>2088</v>
      </c>
      <c r="AC14" s="101">
        <f t="shared" si="5"/>
        <v>94159.751999999979</v>
      </c>
      <c r="AD14" s="102">
        <f t="shared" si="6"/>
        <v>94134.34</v>
      </c>
      <c r="AE14" s="108" t="s">
        <v>192</v>
      </c>
      <c r="AF14" s="108">
        <v>12331.749024000001</v>
      </c>
      <c r="AG14" s="109">
        <f>AF14/$AF$20</f>
        <v>0.40864293603321727</v>
      </c>
      <c r="AH14" s="108">
        <f>$AH$13*AG14</f>
        <v>9562.6288275371553</v>
      </c>
      <c r="AI14" s="36"/>
      <c r="AJ14" s="36"/>
      <c r="AK14" s="99"/>
      <c r="AL14" s="99"/>
    </row>
    <row r="15" spans="1:39" s="27" customFormat="1" ht="13.5" customHeight="1" x14ac:dyDescent="0.2">
      <c r="A15" s="24" t="s">
        <v>28</v>
      </c>
      <c r="B15" s="25" t="s">
        <v>29</v>
      </c>
      <c r="C15" s="26">
        <f>'SA-ROR'!C15+'OI-ROR'!C15+'TCS-ROR'!C15+'TCP-ROR'!C15+'SEC-ROR'!C15+'NO-ROR'!C15</f>
        <v>27853.919999999998</v>
      </c>
      <c r="D15" s="26">
        <f>'SA-ROR'!D15+'OI-ROR'!D15+'TCS-ROR'!D15+'TCP-ROR'!D15+'SEC-ROR'!D15+'NO-ROR'!D15</f>
        <v>0</v>
      </c>
      <c r="E15" s="26">
        <f>'SA-ROR'!E15+'OI-ROR'!E15+'TCS-ROR'!E15+'TCP-ROR'!E15+'SEC-ROR'!E15+'NO-ROR'!E15</f>
        <v>25431.840000000004</v>
      </c>
      <c r="F15" s="26">
        <f>'SA-ROR'!F15+'OI-ROR'!F15+'TCS-ROR'!F15+'TCP-ROR'!F15+'SEC-ROR'!F15+'NO-ROR'!F15</f>
        <v>0</v>
      </c>
      <c r="G15" s="26">
        <f>'SA-ROR'!E15+'OI-ROR'!G15+'TCS-ROR'!G15+'TCP-ROR'!G15+'SEC-ROR'!G15+'NO-ROR'!G15</f>
        <v>0</v>
      </c>
      <c r="H15" s="26">
        <f>'SA-ROR'!H15+'OI-ROR'!H15+'TCS-ROR'!H15+'TCP-ROR'!H15+'SEC-ROR'!H15+'NO-ROR'!H15</f>
        <v>0</v>
      </c>
      <c r="I15" s="26">
        <f>'SA-ROR'!G15+'OI-ROR'!I15+'TCS-ROR'!I15+'TCP-ROR'!I15+'SEC-ROR'!I15+'NO-ROR'!I15</f>
        <v>18165.599999999999</v>
      </c>
      <c r="J15" s="26">
        <f>'SA-ROR'!J15+'OI-ROR'!J15+'TCS-ROR'!J15+'TCP-ROR'!J15+'SEC-ROR'!J15+'NO-ROR'!J15</f>
        <v>0</v>
      </c>
      <c r="K15" s="26">
        <f>'SA-ROR'!I15+'OI-ROR'!K15+'TCS-ROR'!K15+'TCP-ROR'!K15+'SEC-ROR'!K15+'NO-ROR'!K15</f>
        <v>36331.199999999997</v>
      </c>
      <c r="L15" s="26">
        <f>'SA-ROR'!L15+'OI-ROR'!L15+'TCS-ROR'!L15+'TCP-ROR'!L15+'SEC-ROR'!L15+'NO-ROR'!L15</f>
        <v>41175.360000000001</v>
      </c>
      <c r="M15" s="26">
        <f>'SA-ROR'!K15+'OI-ROR'!M15+'TCS-ROR'!M15+'TCP-ROR'!M15+'SEC-ROR'!M15+'NO-ROR'!M15</f>
        <v>0</v>
      </c>
      <c r="N15" s="26">
        <f>'SA-ROR'!N15+'OI-ROR'!N15+'TCS-ROR'!N15+'TCP-ROR'!N15+'SEC-ROR'!N15+'NO-ROR'!N15</f>
        <v>0</v>
      </c>
      <c r="O15" s="89">
        <f t="shared" si="8"/>
        <v>107782.56</v>
      </c>
      <c r="P15" s="89">
        <f t="shared" si="8"/>
        <v>41175.360000000001</v>
      </c>
      <c r="Q15" s="26">
        <f>'SA-ROR'!M15+'OI-ROR'!Q15+'TCS-ROR'!Q15+'TCP-ROR'!Q15+'SEC-ROR'!Q15+'NO-ROR'!Q15</f>
        <v>39661.56</v>
      </c>
      <c r="R15" s="26">
        <f>'SA-ROR'!R15+'OI-ROR'!R15+'TCS-ROR'!R15+'TCP-ROR'!R15+'SEC-ROR'!R15+'NO-ROR'!R15</f>
        <v>41780.879999999997</v>
      </c>
      <c r="S15" s="26">
        <f>'SA-ROR'!Q15+'OI-ROR'!S15+'TCS-ROR'!S15+'TCP-ROR'!S15+'SEC-ROR'!S15+'NO-ROR'!S15</f>
        <v>0</v>
      </c>
      <c r="T15" s="26">
        <f>'SA-ROR'!T15+'OI-ROR'!T15+'TCS-ROR'!T15+'TCP-ROR'!T15+'SEC-ROR'!T15+'NO-ROR'!T15</f>
        <v>0</v>
      </c>
      <c r="U15" s="26">
        <f>'SA-ROR'!S15+'OI-ROR'!U15+'TCS-ROR'!U15+'TCP-ROR'!U15+'SEC-ROR'!U15+'NO-ROR'!U15</f>
        <v>0</v>
      </c>
      <c r="V15" s="26">
        <f>'SA-ROR'!V15+'OI-ROR'!V15+'TCS-ROR'!V15+'TCP-ROR'!V15+'SEC-ROR'!V15+'NO-ROR'!V15</f>
        <v>0</v>
      </c>
      <c r="W15" s="26">
        <f>'SA-ROR'!U15+'OI-ROR'!W15+'TCS-ROR'!W15+'TCP-ROR'!W15+'SEC-ROR'!W15+'NO-ROR'!W15</f>
        <v>0</v>
      </c>
      <c r="X15" s="26">
        <f>'SA-ROR'!X15+'OI-ROR'!X15+'TCS-ROR'!X15+'TCP-ROR'!X15+'SEC-ROR'!X15+'NO-ROR'!X15</f>
        <v>24947.42</v>
      </c>
      <c r="Y15" s="26">
        <f>'SA-ROR'!W15+'OI-ROR'!Y15+'TCS-ROR'!Y15+'TCP-ROR'!Y15+'SEC-ROR'!Y15+'NO-ROR'!Y15</f>
        <v>0</v>
      </c>
      <c r="Z15" s="26">
        <f>'SA-ROR'!Z15+'OI-ROR'!Z15+'TCS-ROR'!Z15+'TCP-ROR'!Z15+'SEC-ROR'!Z15+'NO-ROR'!Z15</f>
        <v>0</v>
      </c>
      <c r="AA15" s="26">
        <f>'SA-ROR'!Y15+'OI-ROR'!AA15+'TCS-ROR'!AA15+'TCP-ROR'!AA15+'SEC-ROR'!AA15+'NO-ROR'!AA15</f>
        <v>4872</v>
      </c>
      <c r="AB15" s="26">
        <f>'SA-ROR'!AB15+'OI-ROR'!AB15+'TCS-ROR'!AB15+'TCP-ROR'!AB15+'SEC-ROR'!AB15+'NO-ROR'!AB15</f>
        <v>28459.439999999999</v>
      </c>
      <c r="AC15" s="101">
        <f t="shared" si="5"/>
        <v>152316.12</v>
      </c>
      <c r="AD15" s="102">
        <f t="shared" si="6"/>
        <v>136363.09999999998</v>
      </c>
      <c r="AE15" s="108" t="s">
        <v>193</v>
      </c>
      <c r="AF15" s="108">
        <v>3339.8486939999998</v>
      </c>
      <c r="AG15" s="109">
        <f>AF15/$AF$20</f>
        <v>0.11067412850899633</v>
      </c>
      <c r="AH15" s="108">
        <f t="shared" ref="AH15:AH19" si="9">$AH$13*AG15</f>
        <v>2589.8786407913126</v>
      </c>
      <c r="AI15" s="36"/>
      <c r="AJ15" s="36"/>
      <c r="AK15" s="99"/>
      <c r="AL15" s="99"/>
    </row>
    <row r="16" spans="1:39" s="17" customFormat="1" ht="13.5" customHeight="1" x14ac:dyDescent="0.2">
      <c r="A16" s="24" t="s">
        <v>30</v>
      </c>
      <c r="B16" s="25" t="s">
        <v>31</v>
      </c>
      <c r="C16" s="26">
        <f>'SA-ROR'!C16+'OI-ROR'!C16+'TCS-ROR'!C16+'TCP-ROR'!C16+'SEC-ROR'!C16+'NO-ROR'!C16</f>
        <v>0</v>
      </c>
      <c r="D16" s="26">
        <f>'SA-ROR'!D16+'OI-ROR'!D16+'TCS-ROR'!D16+'TCP-ROR'!D16+'SEC-ROR'!D16+'NO-ROR'!D16</f>
        <v>0</v>
      </c>
      <c r="E16" s="26">
        <f>'SA-ROR'!E16+'OI-ROR'!E16+'TCS-ROR'!E16+'TCP-ROR'!E16+'SEC-ROR'!E16+'NO-ROR'!E16</f>
        <v>0</v>
      </c>
      <c r="F16" s="26">
        <f>'SA-ROR'!F16+'OI-ROR'!F16+'TCS-ROR'!F16+'TCP-ROR'!F16+'SEC-ROR'!F16+'NO-ROR'!F16</f>
        <v>0</v>
      </c>
      <c r="G16" s="26">
        <f>'SA-ROR'!E16+'OI-ROR'!G16+'TCS-ROR'!G16+'TCP-ROR'!G16+'SEC-ROR'!G16+'NO-ROR'!G16</f>
        <v>0</v>
      </c>
      <c r="H16" s="26">
        <f>'SA-ROR'!H16+'OI-ROR'!H16+'TCS-ROR'!H16+'TCP-ROR'!H16+'SEC-ROR'!H16+'NO-ROR'!H16</f>
        <v>0</v>
      </c>
      <c r="I16" s="26">
        <f>'SA-ROR'!G16+'OI-ROR'!I16+'TCS-ROR'!I16+'TCP-ROR'!I16+'SEC-ROR'!I16+'NO-ROR'!I16</f>
        <v>0</v>
      </c>
      <c r="J16" s="26">
        <f>'SA-ROR'!J16+'OI-ROR'!J16+'TCS-ROR'!J16+'TCP-ROR'!J16+'SEC-ROR'!J16+'NO-ROR'!J16</f>
        <v>0</v>
      </c>
      <c r="K16" s="26">
        <f>'SA-ROR'!I16+'OI-ROR'!K16+'TCS-ROR'!K16+'TCP-ROR'!K16+'SEC-ROR'!K16+'NO-ROR'!K16</f>
        <v>0</v>
      </c>
      <c r="L16" s="26">
        <f>'SA-ROR'!L16+'OI-ROR'!L16+'TCS-ROR'!L16+'TCP-ROR'!L16+'SEC-ROR'!L16+'NO-ROR'!L16</f>
        <v>0</v>
      </c>
      <c r="M16" s="26">
        <f>'SA-ROR'!K16+'OI-ROR'!M16+'TCS-ROR'!M16+'TCP-ROR'!M16+'SEC-ROR'!M16+'NO-ROR'!M16</f>
        <v>0</v>
      </c>
      <c r="N16" s="26">
        <f>'SA-ROR'!N16+'OI-ROR'!N16+'TCS-ROR'!N16+'TCP-ROR'!N16+'SEC-ROR'!N16+'NO-ROR'!N16</f>
        <v>0</v>
      </c>
      <c r="O16" s="89">
        <f t="shared" si="8"/>
        <v>0</v>
      </c>
      <c r="P16" s="89">
        <f t="shared" si="8"/>
        <v>0</v>
      </c>
      <c r="Q16" s="26">
        <f>'SA-ROR'!M16+'OI-ROR'!Q16+'TCS-ROR'!Q16+'TCP-ROR'!Q16+'SEC-ROR'!Q16+'NO-ROR'!Q16</f>
        <v>0</v>
      </c>
      <c r="R16" s="26">
        <f>'SA-ROR'!R16+'OI-ROR'!R16+'TCS-ROR'!R16+'TCP-ROR'!R16+'SEC-ROR'!R16+'NO-ROR'!R16</f>
        <v>0</v>
      </c>
      <c r="S16" s="26">
        <f>'SA-ROR'!Q16+'OI-ROR'!S16+'TCS-ROR'!S16+'TCP-ROR'!S16+'SEC-ROR'!S16+'NO-ROR'!S16</f>
        <v>0</v>
      </c>
      <c r="T16" s="26">
        <f>'SA-ROR'!T16+'OI-ROR'!T16+'TCS-ROR'!T16+'TCP-ROR'!T16+'SEC-ROR'!T16+'NO-ROR'!T16</f>
        <v>0</v>
      </c>
      <c r="U16" s="26">
        <f>'SA-ROR'!S16+'OI-ROR'!U16+'TCS-ROR'!U16+'TCP-ROR'!U16+'SEC-ROR'!U16+'NO-ROR'!U16</f>
        <v>0</v>
      </c>
      <c r="V16" s="26">
        <f>'SA-ROR'!V16+'OI-ROR'!V16+'TCS-ROR'!V16+'TCP-ROR'!V16+'SEC-ROR'!V16+'NO-ROR'!V16</f>
        <v>0</v>
      </c>
      <c r="W16" s="26">
        <f>'SA-ROR'!U16+'OI-ROR'!W16+'TCS-ROR'!W16+'TCP-ROR'!W16+'SEC-ROR'!W16+'NO-ROR'!W16</f>
        <v>0</v>
      </c>
      <c r="X16" s="26">
        <f>'SA-ROR'!X16+'OI-ROR'!X16+'TCS-ROR'!X16+'TCP-ROR'!X16+'SEC-ROR'!X16+'NO-ROR'!X16</f>
        <v>0</v>
      </c>
      <c r="Y16" s="26">
        <f>'SA-ROR'!W16+'OI-ROR'!Y16+'TCS-ROR'!Y16+'TCP-ROR'!Y16+'SEC-ROR'!Y16+'NO-ROR'!Y16</f>
        <v>0</v>
      </c>
      <c r="Z16" s="26">
        <f>'SA-ROR'!Z16+'OI-ROR'!Z16+'TCS-ROR'!Z16+'TCP-ROR'!Z16+'SEC-ROR'!Z16+'NO-ROR'!Z16</f>
        <v>0</v>
      </c>
      <c r="AA16" s="26">
        <f>'SA-ROR'!Y16+'OI-ROR'!AA16+'TCS-ROR'!AA16+'TCP-ROR'!AA16+'SEC-ROR'!AA16+'NO-ROR'!AA16</f>
        <v>0</v>
      </c>
      <c r="AB16" s="26">
        <f>'SA-ROR'!AB16+'OI-ROR'!AB16+'TCS-ROR'!AB16+'TCP-ROR'!AB16+'SEC-ROR'!AB16+'NO-ROR'!AB16</f>
        <v>0</v>
      </c>
      <c r="AC16" s="101">
        <f t="shared" si="5"/>
        <v>0</v>
      </c>
      <c r="AD16" s="102">
        <f t="shared" si="6"/>
        <v>0</v>
      </c>
      <c r="AE16" s="108" t="s">
        <v>194</v>
      </c>
      <c r="AF16" s="108">
        <v>0</v>
      </c>
      <c r="AG16" s="109">
        <f t="shared" ref="AG16:AG19" si="10">AF16/$AF$20</f>
        <v>0</v>
      </c>
      <c r="AH16" s="108">
        <f t="shared" si="9"/>
        <v>0</v>
      </c>
      <c r="AI16" s="105"/>
      <c r="AJ16" s="105"/>
      <c r="AK16" s="97"/>
      <c r="AL16" s="97"/>
    </row>
    <row r="17" spans="1:38" s="17" customFormat="1" ht="13.5" customHeight="1" x14ac:dyDescent="0.2">
      <c r="A17" s="21" t="s">
        <v>32</v>
      </c>
      <c r="B17" s="22" t="s">
        <v>33</v>
      </c>
      <c r="C17" s="23">
        <f>C18+C19</f>
        <v>2500</v>
      </c>
      <c r="D17" s="23">
        <f>D18+D19</f>
        <v>1639.95</v>
      </c>
      <c r="E17" s="23">
        <f>E18+E19</f>
        <v>2500</v>
      </c>
      <c r="F17" s="23">
        <f>F18+F19</f>
        <v>471.54</v>
      </c>
      <c r="G17" s="23">
        <f t="shared" ref="G17:AA17" si="11">G18+G19</f>
        <v>2500</v>
      </c>
      <c r="H17" s="23">
        <f>H18+H19</f>
        <v>1762.62</v>
      </c>
      <c r="I17" s="23">
        <f t="shared" si="11"/>
        <v>2500</v>
      </c>
      <c r="J17" s="23">
        <f>J18+J19</f>
        <v>1720.86</v>
      </c>
      <c r="K17" s="23">
        <f t="shared" si="11"/>
        <v>2500</v>
      </c>
      <c r="L17" s="23">
        <f>L18+L19</f>
        <v>4879.5600000000004</v>
      </c>
      <c r="M17" s="23">
        <f t="shared" si="11"/>
        <v>2500</v>
      </c>
      <c r="N17" s="23">
        <f>N18+N19</f>
        <v>4905.0600000000004</v>
      </c>
      <c r="O17" s="90">
        <f t="shared" ref="O17" si="12">O18+O19</f>
        <v>15000</v>
      </c>
      <c r="P17" s="90">
        <f>P18+P19</f>
        <v>15379.59</v>
      </c>
      <c r="Q17" s="23">
        <f t="shared" si="11"/>
        <v>2500</v>
      </c>
      <c r="R17" s="23">
        <f>R18+R19</f>
        <v>1715.64</v>
      </c>
      <c r="S17" s="23">
        <f t="shared" si="11"/>
        <v>2500</v>
      </c>
      <c r="T17" s="23">
        <f>T18+T19</f>
        <v>2531.6999999999998</v>
      </c>
      <c r="U17" s="23">
        <f t="shared" si="11"/>
        <v>2500</v>
      </c>
      <c r="V17" s="23">
        <f>V18+V19</f>
        <v>449.79</v>
      </c>
      <c r="W17" s="23">
        <f t="shared" si="11"/>
        <v>2500</v>
      </c>
      <c r="X17" s="23">
        <f>X18+X19</f>
        <v>3146.78</v>
      </c>
      <c r="Y17" s="23">
        <f t="shared" si="11"/>
        <v>2500</v>
      </c>
      <c r="Z17" s="23">
        <f>Z18+Z19</f>
        <v>1151.8800000000001</v>
      </c>
      <c r="AA17" s="23">
        <f t="shared" si="11"/>
        <v>2500</v>
      </c>
      <c r="AB17" s="23">
        <f>AB18+AB19</f>
        <v>1226.26</v>
      </c>
      <c r="AC17" s="101">
        <f t="shared" si="5"/>
        <v>30000</v>
      </c>
      <c r="AD17" s="102">
        <f t="shared" si="6"/>
        <v>25601.64</v>
      </c>
      <c r="AE17" s="108" t="s">
        <v>195</v>
      </c>
      <c r="AF17" s="108">
        <v>0</v>
      </c>
      <c r="AG17" s="109">
        <f t="shared" si="10"/>
        <v>0</v>
      </c>
      <c r="AH17" s="108">
        <f t="shared" si="9"/>
        <v>0</v>
      </c>
      <c r="AI17" s="105"/>
      <c r="AJ17" s="105"/>
      <c r="AK17" s="97"/>
      <c r="AL17" s="97"/>
    </row>
    <row r="18" spans="1:38" s="17" customFormat="1" ht="13.5" customHeight="1" x14ac:dyDescent="0.2">
      <c r="A18" s="24" t="s">
        <v>34</v>
      </c>
      <c r="B18" s="25" t="s">
        <v>35</v>
      </c>
      <c r="C18" s="26">
        <f>'SA-ROR'!C18+'OI-ROR'!C18+'TCS-ROR'!C18+'TCP-ROR'!C18+'SEC-ROR'!C18+'NO-ROR'!C18</f>
        <v>2500</v>
      </c>
      <c r="D18" s="26">
        <f>'SA-ROR'!D18+'OI-ROR'!D18+'TCS-ROR'!D18+'TCP-ROR'!D18+'SEC-ROR'!D18+'NO-ROR'!D18</f>
        <v>1639.95</v>
      </c>
      <c r="E18" s="26">
        <f>'SA-ROR'!E18+'OI-ROR'!E18+'TCS-ROR'!E18+'TCP-ROR'!E18+'SEC-ROR'!E18+'NO-ROR'!E18</f>
        <v>2500</v>
      </c>
      <c r="F18" s="26">
        <f>'SA-ROR'!F18+'OI-ROR'!F18+'TCS-ROR'!F18+'TCP-ROR'!F18+'SEC-ROR'!F18+'NO-ROR'!F18</f>
        <v>471.54</v>
      </c>
      <c r="G18" s="26">
        <f>'SA-ROR'!E18+'OI-ROR'!G18+'TCS-ROR'!G18+'TCP-ROR'!G18+'SEC-ROR'!G18+'NO-ROR'!G18</f>
        <v>2500</v>
      </c>
      <c r="H18" s="26">
        <f>'SA-ROR'!H18+'OI-ROR'!H18+'TCS-ROR'!H18+'TCP-ROR'!H18+'SEC-ROR'!H18+'NO-ROR'!H18</f>
        <v>1762.62</v>
      </c>
      <c r="I18" s="26">
        <f>'SA-ROR'!G18+'OI-ROR'!I18+'TCS-ROR'!I18+'TCP-ROR'!I18+'SEC-ROR'!I18+'NO-ROR'!I18</f>
        <v>2500</v>
      </c>
      <c r="J18" s="26">
        <f>'SA-ROR'!J18+'OI-ROR'!J18+'TCS-ROR'!J18+'TCP-ROR'!J18+'SEC-ROR'!J18+'NO-ROR'!J18</f>
        <v>1720.86</v>
      </c>
      <c r="K18" s="26">
        <f>'SA-ROR'!I18+'OI-ROR'!K18+'TCS-ROR'!K18+'TCP-ROR'!K18+'SEC-ROR'!K18+'NO-ROR'!K18</f>
        <v>2500</v>
      </c>
      <c r="L18" s="26">
        <f>'SA-ROR'!L18+'OI-ROR'!L18+'TCS-ROR'!L18+'TCP-ROR'!L18+'SEC-ROR'!L18+'NO-ROR'!L18</f>
        <v>4879.5600000000004</v>
      </c>
      <c r="M18" s="26">
        <f>'SA-ROR'!K18+'OI-ROR'!M18+'TCS-ROR'!M18+'TCP-ROR'!M18+'SEC-ROR'!M18+'NO-ROR'!M18</f>
        <v>2500</v>
      </c>
      <c r="N18" s="26">
        <f>'SA-ROR'!N18+'OI-ROR'!N18+'TCS-ROR'!N18+'TCP-ROR'!N18+'SEC-ROR'!N18+'NO-ROR'!N18</f>
        <v>4905.0600000000004</v>
      </c>
      <c r="O18" s="89">
        <f t="shared" ref="O18:P19" si="13">C18+E18+G18+I18+K18+M18</f>
        <v>15000</v>
      </c>
      <c r="P18" s="89">
        <f t="shared" si="13"/>
        <v>15379.59</v>
      </c>
      <c r="Q18" s="26">
        <f>'SA-ROR'!M18+'OI-ROR'!Q18+'TCS-ROR'!Q18+'TCP-ROR'!Q18+'SEC-ROR'!Q18+'NO-ROR'!Q18</f>
        <v>2500</v>
      </c>
      <c r="R18" s="26">
        <f>'SA-ROR'!R18+'OI-ROR'!R18+'TCS-ROR'!R18+'TCP-ROR'!R18+'SEC-ROR'!R18+'NO-ROR'!R18</f>
        <v>1715.64</v>
      </c>
      <c r="S18" s="26">
        <f>'SA-ROR'!Q18+'OI-ROR'!S18+'TCS-ROR'!S18+'TCP-ROR'!S18+'SEC-ROR'!S18+'NO-ROR'!S18</f>
        <v>2500</v>
      </c>
      <c r="T18" s="26">
        <f>'SA-ROR'!T18+'OI-ROR'!T18+'TCS-ROR'!T18+'TCP-ROR'!T18+'SEC-ROR'!T18+'NO-ROR'!T18</f>
        <v>2531.6999999999998</v>
      </c>
      <c r="U18" s="26">
        <f>'SA-ROR'!S18+'OI-ROR'!U18+'TCS-ROR'!U18+'TCP-ROR'!U18+'SEC-ROR'!U18+'NO-ROR'!U18</f>
        <v>2500</v>
      </c>
      <c r="V18" s="26">
        <f>'SA-ROR'!V18+'OI-ROR'!V18+'TCS-ROR'!V18+'TCP-ROR'!V18+'SEC-ROR'!V18+'NO-ROR'!V18</f>
        <v>449.79</v>
      </c>
      <c r="W18" s="26">
        <f>'SA-ROR'!U18+'OI-ROR'!W18+'TCS-ROR'!W18+'TCP-ROR'!W18+'SEC-ROR'!W18+'NO-ROR'!W18</f>
        <v>2500</v>
      </c>
      <c r="X18" s="26">
        <f>'SA-ROR'!X18+'OI-ROR'!X18+'TCS-ROR'!X18+'TCP-ROR'!X18+'SEC-ROR'!X18+'NO-ROR'!X18</f>
        <v>3146.78</v>
      </c>
      <c r="Y18" s="26">
        <f>'SA-ROR'!W18+'OI-ROR'!Y18+'TCS-ROR'!Y18+'TCP-ROR'!Y18+'SEC-ROR'!Y18+'NO-ROR'!Y18</f>
        <v>2500</v>
      </c>
      <c r="Z18" s="26">
        <f>'SA-ROR'!Z18+'OI-ROR'!Z18+'TCS-ROR'!Z18+'TCP-ROR'!Z18+'SEC-ROR'!Z18+'NO-ROR'!Z18</f>
        <v>1151.8800000000001</v>
      </c>
      <c r="AA18" s="26">
        <f>'SA-ROR'!Y18+'OI-ROR'!AA18+'TCS-ROR'!AA18+'TCP-ROR'!AA18+'SEC-ROR'!AA18+'NO-ROR'!AA18</f>
        <v>2500</v>
      </c>
      <c r="AB18" s="26">
        <f>'SA-ROR'!AB18+'OI-ROR'!AB18+'TCS-ROR'!AB18+'TCP-ROR'!AB18+'SEC-ROR'!AB18+'NO-ROR'!AB18</f>
        <v>1226.26</v>
      </c>
      <c r="AC18" s="101">
        <f t="shared" si="5"/>
        <v>30000</v>
      </c>
      <c r="AD18" s="102">
        <f t="shared" si="6"/>
        <v>25601.64</v>
      </c>
      <c r="AE18" s="108" t="s">
        <v>196</v>
      </c>
      <c r="AF18" s="108">
        <v>1027.6457519999999</v>
      </c>
      <c r="AG18" s="109">
        <f t="shared" si="10"/>
        <v>3.4053578002768099E-2</v>
      </c>
      <c r="AH18" s="108">
        <f t="shared" si="9"/>
        <v>796.88573562809609</v>
      </c>
      <c r="AI18" s="105"/>
      <c r="AJ18" s="105"/>
      <c r="AK18" s="97"/>
      <c r="AL18" s="97"/>
    </row>
    <row r="19" spans="1:38" s="17" customFormat="1" ht="13.5" customHeight="1" x14ac:dyDescent="0.2">
      <c r="A19" s="24" t="s">
        <v>36</v>
      </c>
      <c r="B19" s="25" t="s">
        <v>37</v>
      </c>
      <c r="C19" s="26">
        <f>'SA-ROR'!C19+'OI-ROR'!C19+'TCS-ROR'!C19+'TCP-ROR'!C19+'SEC-ROR'!C19+'NO-ROR'!C19</f>
        <v>0</v>
      </c>
      <c r="D19" s="26">
        <f>'SA-ROR'!D19+'OI-ROR'!D19+'TCS-ROR'!D19+'TCP-ROR'!D19+'SEC-ROR'!D19+'NO-ROR'!D19</f>
        <v>0</v>
      </c>
      <c r="E19" s="26">
        <f>'SA-ROR'!E19+'OI-ROR'!E19+'TCS-ROR'!E19+'TCP-ROR'!E19+'SEC-ROR'!E19+'NO-ROR'!E19</f>
        <v>0</v>
      </c>
      <c r="F19" s="26">
        <f>'SA-ROR'!F19+'OI-ROR'!F19+'TCS-ROR'!F19+'TCP-ROR'!F19+'SEC-ROR'!F19+'NO-ROR'!F19</f>
        <v>0</v>
      </c>
      <c r="G19" s="26">
        <f>'SA-ROR'!E19+'OI-ROR'!G19+'TCS-ROR'!G19+'TCP-ROR'!G19+'SEC-ROR'!G19+'NO-ROR'!G19</f>
        <v>0</v>
      </c>
      <c r="H19" s="26">
        <f>'SA-ROR'!H19+'OI-ROR'!H19+'TCS-ROR'!H19+'TCP-ROR'!H19+'SEC-ROR'!H19+'NO-ROR'!H19</f>
        <v>0</v>
      </c>
      <c r="I19" s="26">
        <f>'SA-ROR'!G19+'OI-ROR'!I19+'TCS-ROR'!I19+'TCP-ROR'!I19+'SEC-ROR'!I19+'NO-ROR'!I19</f>
        <v>0</v>
      </c>
      <c r="J19" s="26">
        <f>'SA-ROR'!J19+'OI-ROR'!J19+'TCS-ROR'!J19+'TCP-ROR'!J19+'SEC-ROR'!J19+'NO-ROR'!J19</f>
        <v>0</v>
      </c>
      <c r="K19" s="26">
        <f>'SA-ROR'!I19+'OI-ROR'!K19+'TCS-ROR'!K19+'TCP-ROR'!K19+'SEC-ROR'!K19+'NO-ROR'!K19</f>
        <v>0</v>
      </c>
      <c r="L19" s="26">
        <f>'SA-ROR'!L19+'OI-ROR'!L19+'TCS-ROR'!L19+'TCP-ROR'!L19+'SEC-ROR'!L19+'NO-ROR'!L19</f>
        <v>0</v>
      </c>
      <c r="M19" s="26">
        <f>'SA-ROR'!K19+'OI-ROR'!M19+'TCS-ROR'!M19+'TCP-ROR'!M19+'SEC-ROR'!M19+'NO-ROR'!M19</f>
        <v>0</v>
      </c>
      <c r="N19" s="26">
        <f>'SA-ROR'!N19+'OI-ROR'!N19+'TCS-ROR'!N19+'TCP-ROR'!N19+'SEC-ROR'!N19+'NO-ROR'!N19</f>
        <v>0</v>
      </c>
      <c r="O19" s="89">
        <f t="shared" si="13"/>
        <v>0</v>
      </c>
      <c r="P19" s="89">
        <f t="shared" si="13"/>
        <v>0</v>
      </c>
      <c r="Q19" s="26">
        <f>'SA-ROR'!M19+'OI-ROR'!Q19+'TCS-ROR'!Q19+'TCP-ROR'!Q19+'SEC-ROR'!Q19+'NO-ROR'!Q19</f>
        <v>0</v>
      </c>
      <c r="R19" s="26">
        <f>'SA-ROR'!R19+'OI-ROR'!R19+'TCS-ROR'!R19+'TCP-ROR'!R19+'SEC-ROR'!R19+'NO-ROR'!R19</f>
        <v>0</v>
      </c>
      <c r="S19" s="26">
        <f>'SA-ROR'!Q19+'OI-ROR'!S19+'TCS-ROR'!S19+'TCP-ROR'!S19+'SEC-ROR'!S19+'NO-ROR'!S19</f>
        <v>0</v>
      </c>
      <c r="T19" s="26">
        <f>'SA-ROR'!T19+'OI-ROR'!T19+'TCS-ROR'!T19+'TCP-ROR'!T19+'SEC-ROR'!T19+'NO-ROR'!T19</f>
        <v>0</v>
      </c>
      <c r="U19" s="26">
        <f>'SA-ROR'!S19+'OI-ROR'!U19+'TCS-ROR'!U19+'TCP-ROR'!U19+'SEC-ROR'!U19+'NO-ROR'!U19</f>
        <v>0</v>
      </c>
      <c r="V19" s="26">
        <f>'SA-ROR'!V19+'OI-ROR'!V19+'TCS-ROR'!V19+'TCP-ROR'!V19+'SEC-ROR'!V19+'NO-ROR'!V19</f>
        <v>0</v>
      </c>
      <c r="W19" s="26">
        <f>'SA-ROR'!U19+'OI-ROR'!W19+'TCS-ROR'!W19+'TCP-ROR'!W19+'SEC-ROR'!W19+'NO-ROR'!W19</f>
        <v>0</v>
      </c>
      <c r="X19" s="26">
        <f>'SA-ROR'!X19+'OI-ROR'!X19+'TCS-ROR'!X19+'TCP-ROR'!X19+'SEC-ROR'!X19+'NO-ROR'!X19</f>
        <v>0</v>
      </c>
      <c r="Y19" s="26">
        <f>'SA-ROR'!W19+'OI-ROR'!Y19+'TCS-ROR'!Y19+'TCP-ROR'!Y19+'SEC-ROR'!Y19+'NO-ROR'!Y19</f>
        <v>0</v>
      </c>
      <c r="Z19" s="26">
        <f>'SA-ROR'!Z19+'OI-ROR'!Z19+'TCS-ROR'!Z19+'TCP-ROR'!Z19+'SEC-ROR'!Z19+'NO-ROR'!Z19</f>
        <v>0</v>
      </c>
      <c r="AA19" s="26">
        <f>'SA-ROR'!Y19+'OI-ROR'!AA19+'TCS-ROR'!AA19+'TCP-ROR'!AA19+'SEC-ROR'!AA19+'NO-ROR'!AA19</f>
        <v>0</v>
      </c>
      <c r="AB19" s="26">
        <f>'SA-ROR'!AB19+'OI-ROR'!AB19+'TCS-ROR'!AB19+'TCP-ROR'!AB19+'SEC-ROR'!AB19+'NO-ROR'!AB19</f>
        <v>0</v>
      </c>
      <c r="AC19" s="101">
        <f t="shared" si="5"/>
        <v>0</v>
      </c>
      <c r="AD19" s="102">
        <f t="shared" si="6"/>
        <v>0</v>
      </c>
      <c r="AE19" s="108" t="s">
        <v>197</v>
      </c>
      <c r="AF19" s="108">
        <v>13478.077454</v>
      </c>
      <c r="AG19" s="109">
        <f t="shared" si="10"/>
        <v>0.44662935745501836</v>
      </c>
      <c r="AH19" s="108">
        <f t="shared" si="9"/>
        <v>10451.546796043436</v>
      </c>
      <c r="AI19" s="105"/>
      <c r="AJ19" s="105"/>
      <c r="AK19" s="97"/>
      <c r="AL19" s="97"/>
    </row>
    <row r="20" spans="1:38" s="17" customFormat="1" ht="13.5" customHeight="1" x14ac:dyDescent="0.2">
      <c r="A20" s="21" t="s">
        <v>38</v>
      </c>
      <c r="B20" s="22" t="s">
        <v>39</v>
      </c>
      <c r="C20" s="23">
        <f>C21</f>
        <v>25000</v>
      </c>
      <c r="D20" s="23">
        <f>D21</f>
        <v>7661.22</v>
      </c>
      <c r="E20" s="23">
        <f>E21</f>
        <v>49000</v>
      </c>
      <c r="F20" s="23">
        <f>F21</f>
        <v>9703.98</v>
      </c>
      <c r="G20" s="23">
        <f t="shared" ref="G20:AA20" si="14">G21</f>
        <v>94000</v>
      </c>
      <c r="H20" s="23">
        <f>H21</f>
        <v>103112.38</v>
      </c>
      <c r="I20" s="23">
        <f t="shared" si="14"/>
        <v>66000</v>
      </c>
      <c r="J20" s="23">
        <f>J21</f>
        <v>92732</v>
      </c>
      <c r="K20" s="23">
        <f t="shared" si="14"/>
        <v>74000</v>
      </c>
      <c r="L20" s="23">
        <f>L21</f>
        <v>96426.9</v>
      </c>
      <c r="M20" s="23">
        <f t="shared" si="14"/>
        <v>59000</v>
      </c>
      <c r="N20" s="23">
        <f>N21</f>
        <v>41251.050000000003</v>
      </c>
      <c r="O20" s="90">
        <f t="shared" ref="O20" si="15">O21</f>
        <v>367000</v>
      </c>
      <c r="P20" s="90">
        <f>P21</f>
        <v>350887.52999999997</v>
      </c>
      <c r="Q20" s="23">
        <f t="shared" si="14"/>
        <v>74000</v>
      </c>
      <c r="R20" s="23">
        <f>R21</f>
        <v>66210.91</v>
      </c>
      <c r="S20" s="23">
        <f t="shared" si="14"/>
        <v>74000</v>
      </c>
      <c r="T20" s="23">
        <f>T21</f>
        <v>82176.61</v>
      </c>
      <c r="U20" s="23">
        <f t="shared" si="14"/>
        <v>94000</v>
      </c>
      <c r="V20" s="23">
        <f>V21</f>
        <v>63290.77</v>
      </c>
      <c r="W20" s="23">
        <f t="shared" si="14"/>
        <v>69000</v>
      </c>
      <c r="X20" s="23">
        <f>X21</f>
        <v>70222.929999999993</v>
      </c>
      <c r="Y20" s="23">
        <f t="shared" si="14"/>
        <v>60000</v>
      </c>
      <c r="Z20" s="23">
        <f>Z21</f>
        <v>82546.039999999994</v>
      </c>
      <c r="AA20" s="23">
        <f t="shared" si="14"/>
        <v>63548.160000000003</v>
      </c>
      <c r="AB20" s="23">
        <f>AB21</f>
        <v>23042.82</v>
      </c>
      <c r="AC20" s="101">
        <f t="shared" si="5"/>
        <v>801548.16</v>
      </c>
      <c r="AD20" s="102">
        <f t="shared" si="6"/>
        <v>738377.61</v>
      </c>
      <c r="AE20" s="108"/>
      <c r="AF20" s="108">
        <f>SUM(AF14:AF19)</f>
        <v>30177.320924</v>
      </c>
      <c r="AG20" s="108"/>
      <c r="AH20" s="108"/>
      <c r="AI20" s="105"/>
      <c r="AJ20" s="105"/>
      <c r="AK20" s="97"/>
      <c r="AL20" s="97"/>
    </row>
    <row r="21" spans="1:38" s="17" customFormat="1" ht="13.5" customHeight="1" x14ac:dyDescent="0.2">
      <c r="A21" s="24" t="s">
        <v>40</v>
      </c>
      <c r="B21" s="25" t="s">
        <v>41</v>
      </c>
      <c r="C21" s="26">
        <f>'SA-ROR'!C21+'OI-ROR'!C21+'TCS-ROR'!C21+'TCP-ROR'!C21+'SEC-ROR'!C21+'NO-ROR'!C21</f>
        <v>25000</v>
      </c>
      <c r="D21" s="26">
        <f>'SA-ROR'!D21+'OI-ROR'!D21+'TCS-ROR'!D21+'TCP-ROR'!D21+'SEC-ROR'!D21+'NO-ROR'!D21</f>
        <v>7661.22</v>
      </c>
      <c r="E21" s="26">
        <f>'SA-ROR'!E21+'OI-ROR'!E21+'TCS-ROR'!E21+'TCP-ROR'!E21+'SEC-ROR'!E21+'NO-ROR'!E21</f>
        <v>49000</v>
      </c>
      <c r="F21" s="26">
        <f>'SA-ROR'!F21+'OI-ROR'!F21+'TCS-ROR'!F21+'TCP-ROR'!F21+'SEC-ROR'!F21+'NO-ROR'!F21</f>
        <v>9703.98</v>
      </c>
      <c r="G21" s="26">
        <f>'SA-ROR'!E21+'OI-ROR'!G21+'TCS-ROR'!G21+'TCP-ROR'!G21+'SEC-ROR'!G21+'NO-ROR'!G21</f>
        <v>94000</v>
      </c>
      <c r="H21" s="26">
        <f>'SA-ROR'!H21+'OI-ROR'!H21+'TCS-ROR'!H21+'TCP-ROR'!H21+'SEC-ROR'!H21+'NO-ROR'!H21</f>
        <v>103112.38</v>
      </c>
      <c r="I21" s="26">
        <f>'SA-ROR'!G21+'OI-ROR'!I21+'TCS-ROR'!I21+'TCP-ROR'!I21+'SEC-ROR'!I21+'NO-ROR'!I21</f>
        <v>66000</v>
      </c>
      <c r="J21" s="26">
        <f>'SA-ROR'!J21+'OI-ROR'!J21+'TCS-ROR'!J21+'TCP-ROR'!J21+'SEC-ROR'!J21+'NO-ROR'!J21</f>
        <v>92732</v>
      </c>
      <c r="K21" s="26">
        <f>'SA-ROR'!I21+'OI-ROR'!K21+'TCS-ROR'!K21+'TCP-ROR'!K21+'SEC-ROR'!K21+'NO-ROR'!K21</f>
        <v>74000</v>
      </c>
      <c r="L21" s="26">
        <f>'SA-ROR'!L21+'OI-ROR'!L21+'TCS-ROR'!L21+'TCP-ROR'!L21+'SEC-ROR'!L21+'NO-ROR'!L21</f>
        <v>96426.9</v>
      </c>
      <c r="M21" s="26">
        <f>'SA-ROR'!K21+'OI-ROR'!M21+'TCS-ROR'!M21+'TCP-ROR'!M21+'SEC-ROR'!M21+'NO-ROR'!M21</f>
        <v>59000</v>
      </c>
      <c r="N21" s="26">
        <f>'SA-ROR'!N21+'OI-ROR'!N21+'TCS-ROR'!N21+'TCP-ROR'!N21+'SEC-ROR'!N21+'NO-ROR'!N21</f>
        <v>41251.050000000003</v>
      </c>
      <c r="O21" s="89">
        <f>C21+E21+G21+I21+K21+M21</f>
        <v>367000</v>
      </c>
      <c r="P21" s="89">
        <f>D21+F21+H21+J21+L21+N21</f>
        <v>350887.52999999997</v>
      </c>
      <c r="Q21" s="26">
        <f>'SA-ROR'!M21+'OI-ROR'!Q21+'TCS-ROR'!Q21+'TCP-ROR'!Q21+'SEC-ROR'!Q21+'NO-ROR'!Q21</f>
        <v>74000</v>
      </c>
      <c r="R21" s="26">
        <f>'SA-ROR'!R21+'OI-ROR'!R21+'TCS-ROR'!R21+'TCP-ROR'!R21+'SEC-ROR'!R21+'NO-ROR'!R21</f>
        <v>66210.91</v>
      </c>
      <c r="S21" s="26">
        <f>'SA-ROR'!Q21+'OI-ROR'!S21+'TCS-ROR'!S21+'TCP-ROR'!S21+'SEC-ROR'!S21+'NO-ROR'!S21</f>
        <v>74000</v>
      </c>
      <c r="T21" s="26">
        <f>'SA-ROR'!T21+'OI-ROR'!T21+'TCS-ROR'!T21+'TCP-ROR'!T21+'SEC-ROR'!T21+'NO-ROR'!T21</f>
        <v>82176.61</v>
      </c>
      <c r="U21" s="26">
        <f>'SA-ROR'!S21+'OI-ROR'!U21+'TCS-ROR'!U21+'TCP-ROR'!U21+'SEC-ROR'!U21+'NO-ROR'!U21</f>
        <v>94000</v>
      </c>
      <c r="V21" s="26">
        <f>'SA-ROR'!V21+'OI-ROR'!V21+'TCS-ROR'!V21+'TCP-ROR'!V21+'SEC-ROR'!V21+'NO-ROR'!V21</f>
        <v>63290.77</v>
      </c>
      <c r="W21" s="26">
        <f>'SA-ROR'!U21+'OI-ROR'!W21+'TCS-ROR'!W21+'TCP-ROR'!W21+'SEC-ROR'!W21+'NO-ROR'!W21</f>
        <v>69000</v>
      </c>
      <c r="X21" s="26">
        <f>'SA-ROR'!X21+'OI-ROR'!X21+'TCS-ROR'!X21+'TCP-ROR'!X21+'SEC-ROR'!X21+'NO-ROR'!X21</f>
        <v>70222.929999999993</v>
      </c>
      <c r="Y21" s="26">
        <f>'SA-ROR'!W21+'OI-ROR'!Y21+'TCS-ROR'!Y21+'TCP-ROR'!Y21+'SEC-ROR'!Y21+'NO-ROR'!Y21</f>
        <v>60000</v>
      </c>
      <c r="Z21" s="26">
        <f>'SA-ROR'!Z21+'OI-ROR'!Z21+'TCS-ROR'!Z21+'TCP-ROR'!Z21+'SEC-ROR'!Z21+'NO-ROR'!Z21</f>
        <v>82546.039999999994</v>
      </c>
      <c r="AA21" s="26">
        <f>'SA-ROR'!Y21+'OI-ROR'!AA21+'TCS-ROR'!AA21+'TCP-ROR'!AA21+'SEC-ROR'!AA21+'NO-ROR'!AA21</f>
        <v>63548.160000000003</v>
      </c>
      <c r="AB21" s="26">
        <f>'SA-ROR'!AB21+'OI-ROR'!AB21+'TCS-ROR'!AB21+'TCP-ROR'!AB21+'SEC-ROR'!AB21+'NO-ROR'!AB21</f>
        <v>23042.82</v>
      </c>
      <c r="AC21" s="101">
        <f t="shared" si="5"/>
        <v>801548.16</v>
      </c>
      <c r="AD21" s="102">
        <f t="shared" si="6"/>
        <v>738377.61</v>
      </c>
      <c r="AE21" s="108"/>
      <c r="AF21" s="108">
        <f>AA83</f>
        <v>30177.320924000003</v>
      </c>
      <c r="AG21" s="108"/>
      <c r="AH21" s="108">
        <f>AB83</f>
        <v>23400.94</v>
      </c>
      <c r="AI21" s="107">
        <f>AH13-AH21</f>
        <v>0</v>
      </c>
      <c r="AJ21" s="105"/>
      <c r="AK21" s="97"/>
      <c r="AL21" s="97"/>
    </row>
    <row r="22" spans="1:38" s="17" customFormat="1" ht="13.5" customHeight="1" x14ac:dyDescent="0.2">
      <c r="A22" s="21" t="s">
        <v>42</v>
      </c>
      <c r="B22" s="22" t="s">
        <v>43</v>
      </c>
      <c r="C22" s="23">
        <f>C23</f>
        <v>0</v>
      </c>
      <c r="D22" s="23">
        <f>D23</f>
        <v>0</v>
      </c>
      <c r="E22" s="23">
        <f>E23</f>
        <v>0</v>
      </c>
      <c r="F22" s="23">
        <f>F23</f>
        <v>0</v>
      </c>
      <c r="G22" s="23">
        <f t="shared" ref="G22:AA22" si="16">G23</f>
        <v>0</v>
      </c>
      <c r="H22" s="23">
        <f>H23</f>
        <v>0</v>
      </c>
      <c r="I22" s="23">
        <f t="shared" si="16"/>
        <v>0</v>
      </c>
      <c r="J22" s="23">
        <f>J23</f>
        <v>0</v>
      </c>
      <c r="K22" s="23">
        <f t="shared" si="16"/>
        <v>0</v>
      </c>
      <c r="L22" s="23">
        <f>L23</f>
        <v>0</v>
      </c>
      <c r="M22" s="23">
        <f t="shared" si="16"/>
        <v>0</v>
      </c>
      <c r="N22" s="23">
        <f>N23</f>
        <v>0</v>
      </c>
      <c r="O22" s="90">
        <f t="shared" ref="O22" si="17">O23</f>
        <v>0</v>
      </c>
      <c r="P22" s="90">
        <f>P23</f>
        <v>0</v>
      </c>
      <c r="Q22" s="23">
        <f t="shared" si="16"/>
        <v>0</v>
      </c>
      <c r="R22" s="23">
        <f>R23</f>
        <v>0</v>
      </c>
      <c r="S22" s="23">
        <f t="shared" si="16"/>
        <v>0</v>
      </c>
      <c r="T22" s="23">
        <f>T23</f>
        <v>0</v>
      </c>
      <c r="U22" s="23">
        <f t="shared" si="16"/>
        <v>0</v>
      </c>
      <c r="V22" s="23">
        <f>V23</f>
        <v>0</v>
      </c>
      <c r="W22" s="23">
        <f t="shared" si="16"/>
        <v>0</v>
      </c>
      <c r="X22" s="23">
        <f>X23</f>
        <v>0</v>
      </c>
      <c r="Y22" s="23">
        <f t="shared" si="16"/>
        <v>0</v>
      </c>
      <c r="Z22" s="23">
        <f>Z23</f>
        <v>0</v>
      </c>
      <c r="AA22" s="23">
        <f t="shared" si="16"/>
        <v>0</v>
      </c>
      <c r="AB22" s="23">
        <f>AB23</f>
        <v>0</v>
      </c>
      <c r="AC22" s="101">
        <f t="shared" si="5"/>
        <v>0</v>
      </c>
      <c r="AD22" s="102">
        <f t="shared" si="6"/>
        <v>0</v>
      </c>
      <c r="AE22" s="105"/>
      <c r="AF22" s="107">
        <f>AF20-AF21</f>
        <v>0</v>
      </c>
      <c r="AG22" s="105"/>
      <c r="AH22" s="105"/>
      <c r="AI22" s="105"/>
      <c r="AJ22" s="105"/>
      <c r="AK22" s="97"/>
      <c r="AL22" s="97"/>
    </row>
    <row r="23" spans="1:38" s="17" customFormat="1" ht="13.5" customHeight="1" x14ac:dyDescent="0.2">
      <c r="A23" s="24" t="s">
        <v>44</v>
      </c>
      <c r="B23" s="25" t="s">
        <v>45</v>
      </c>
      <c r="C23" s="26">
        <f>'SA-ROR'!C23+'OI-ROR'!C23+'TCS-ROR'!C23+'TCP-ROR'!C23+'SEC-ROR'!C23+'NO-ROR'!C23</f>
        <v>0</v>
      </c>
      <c r="D23" s="26">
        <f>'SA-ROR'!D23+'OI-ROR'!D23+'TCS-ROR'!D23+'TCP-ROR'!D23+'SEC-ROR'!D23+'NO-ROR'!D23</f>
        <v>0</v>
      </c>
      <c r="E23" s="26">
        <f>'SA-ROR'!E23+'OI-ROR'!E23+'TCS-ROR'!E23+'TCP-ROR'!E23+'SEC-ROR'!E23+'NO-ROR'!E23</f>
        <v>0</v>
      </c>
      <c r="F23" s="26">
        <f>'SA-ROR'!F23+'OI-ROR'!F23+'TCS-ROR'!F23+'TCP-ROR'!F23+'SEC-ROR'!F23+'NO-ROR'!F23</f>
        <v>0</v>
      </c>
      <c r="G23" s="26">
        <f>'SA-ROR'!E23+'OI-ROR'!G23+'TCS-ROR'!G23+'TCP-ROR'!G23+'SEC-ROR'!G23+'NO-ROR'!G23</f>
        <v>0</v>
      </c>
      <c r="H23" s="26">
        <f>'SA-ROR'!H23+'OI-ROR'!H23+'TCS-ROR'!H23+'TCP-ROR'!H23+'SEC-ROR'!H23+'NO-ROR'!H23</f>
        <v>0</v>
      </c>
      <c r="I23" s="26">
        <f>'SA-ROR'!G23+'OI-ROR'!I23+'TCS-ROR'!I23+'TCP-ROR'!I23+'SEC-ROR'!I23+'NO-ROR'!I23</f>
        <v>0</v>
      </c>
      <c r="J23" s="26">
        <f>'SA-ROR'!J23+'OI-ROR'!J23+'TCS-ROR'!J23+'TCP-ROR'!J23+'SEC-ROR'!J23+'NO-ROR'!J23</f>
        <v>0</v>
      </c>
      <c r="K23" s="26">
        <f>'SA-ROR'!I23+'OI-ROR'!K23+'TCS-ROR'!K23+'TCP-ROR'!K23+'SEC-ROR'!K23+'NO-ROR'!K23</f>
        <v>0</v>
      </c>
      <c r="L23" s="26">
        <f>'SA-ROR'!L23+'OI-ROR'!L23+'TCS-ROR'!L23+'TCP-ROR'!L23+'SEC-ROR'!L23+'NO-ROR'!L23</f>
        <v>0</v>
      </c>
      <c r="M23" s="26">
        <f>'SA-ROR'!K23+'OI-ROR'!M23+'TCS-ROR'!M23+'TCP-ROR'!M23+'SEC-ROR'!M23+'NO-ROR'!M23</f>
        <v>0</v>
      </c>
      <c r="N23" s="26">
        <f>'SA-ROR'!N23+'OI-ROR'!N23+'TCS-ROR'!N23+'TCP-ROR'!N23+'SEC-ROR'!N23+'NO-ROR'!N23</f>
        <v>0</v>
      </c>
      <c r="O23" s="89">
        <f>C23+E23+G23+I23+K23+M23</f>
        <v>0</v>
      </c>
      <c r="P23" s="89">
        <f>D23+F23+H23+J23+L23+N23</f>
        <v>0</v>
      </c>
      <c r="Q23" s="26">
        <f>'SA-ROR'!M23+'OI-ROR'!Q23+'TCS-ROR'!Q23+'TCP-ROR'!Q23+'SEC-ROR'!Q23+'NO-ROR'!Q23</f>
        <v>0</v>
      </c>
      <c r="R23" s="26">
        <f>'SA-ROR'!R23+'OI-ROR'!R23+'TCS-ROR'!R23+'TCP-ROR'!R23+'SEC-ROR'!R23+'NO-ROR'!R23</f>
        <v>0</v>
      </c>
      <c r="S23" s="26">
        <f>'SA-ROR'!Q23+'OI-ROR'!S23+'TCS-ROR'!S23+'TCP-ROR'!S23+'SEC-ROR'!S23+'NO-ROR'!S23</f>
        <v>0</v>
      </c>
      <c r="T23" s="26">
        <f>'SA-ROR'!T23+'OI-ROR'!T23+'TCS-ROR'!T23+'TCP-ROR'!T23+'SEC-ROR'!T23+'NO-ROR'!T23</f>
        <v>0</v>
      </c>
      <c r="U23" s="26">
        <f>'SA-ROR'!S23+'OI-ROR'!U23+'TCS-ROR'!U23+'TCP-ROR'!U23+'SEC-ROR'!U23+'NO-ROR'!U23</f>
        <v>0</v>
      </c>
      <c r="V23" s="26">
        <f>'SA-ROR'!V23+'OI-ROR'!V23+'TCS-ROR'!V23+'TCP-ROR'!V23+'SEC-ROR'!V23+'NO-ROR'!V23</f>
        <v>0</v>
      </c>
      <c r="W23" s="26">
        <f>'SA-ROR'!U23+'OI-ROR'!W23+'TCS-ROR'!W23+'TCP-ROR'!W23+'SEC-ROR'!W23+'NO-ROR'!W23</f>
        <v>0</v>
      </c>
      <c r="X23" s="26">
        <f>'SA-ROR'!X23+'OI-ROR'!X23+'TCS-ROR'!X23+'TCP-ROR'!X23+'SEC-ROR'!X23+'NO-ROR'!X23</f>
        <v>0</v>
      </c>
      <c r="Y23" s="26">
        <f>'SA-ROR'!W23+'OI-ROR'!Y23+'TCS-ROR'!Y23+'TCP-ROR'!Y23+'SEC-ROR'!Y23+'NO-ROR'!Y23</f>
        <v>0</v>
      </c>
      <c r="Z23" s="26">
        <f>'SA-ROR'!Z23+'OI-ROR'!Z23+'TCS-ROR'!Z23+'TCP-ROR'!Z23+'SEC-ROR'!Z23+'NO-ROR'!Z23</f>
        <v>0</v>
      </c>
      <c r="AA23" s="26">
        <f>'SA-ROR'!Y23+'OI-ROR'!AA23+'TCS-ROR'!AA23+'TCP-ROR'!AA23+'SEC-ROR'!AA23+'NO-ROR'!AA23</f>
        <v>0</v>
      </c>
      <c r="AB23" s="26">
        <f>'SA-ROR'!AB23+'OI-ROR'!AB23+'TCS-ROR'!AB23+'TCP-ROR'!AB23+'SEC-ROR'!AB23+'NO-ROR'!AB23</f>
        <v>0</v>
      </c>
      <c r="AC23" s="101">
        <f t="shared" si="5"/>
        <v>0</v>
      </c>
      <c r="AD23" s="102">
        <f t="shared" si="6"/>
        <v>0</v>
      </c>
      <c r="AE23" s="105"/>
      <c r="AF23" s="105"/>
      <c r="AG23" s="105"/>
      <c r="AH23" s="105"/>
      <c r="AI23" s="105"/>
      <c r="AJ23" s="105"/>
      <c r="AK23" s="97"/>
      <c r="AL23" s="97"/>
    </row>
    <row r="24" spans="1:38" s="17" customFormat="1" ht="13.5" customHeight="1" x14ac:dyDescent="0.2">
      <c r="A24" s="18" t="s">
        <v>46</v>
      </c>
      <c r="B24" s="19" t="s">
        <v>47</v>
      </c>
      <c r="C24" s="20">
        <f t="shared" ref="C24:N25" si="18">C25</f>
        <v>0</v>
      </c>
      <c r="D24" s="20">
        <f t="shared" si="18"/>
        <v>0.62</v>
      </c>
      <c r="E24" s="20">
        <f t="shared" si="18"/>
        <v>0</v>
      </c>
      <c r="F24" s="20">
        <f t="shared" si="18"/>
        <v>0</v>
      </c>
      <c r="G24" s="20">
        <f t="shared" ref="G24:AB25" si="19">G25</f>
        <v>0</v>
      </c>
      <c r="H24" s="20">
        <f t="shared" si="18"/>
        <v>0</v>
      </c>
      <c r="I24" s="20">
        <f t="shared" si="19"/>
        <v>0</v>
      </c>
      <c r="J24" s="20">
        <f t="shared" si="18"/>
        <v>0</v>
      </c>
      <c r="K24" s="20">
        <f t="shared" si="19"/>
        <v>0</v>
      </c>
      <c r="L24" s="20">
        <f t="shared" si="18"/>
        <v>0</v>
      </c>
      <c r="M24" s="20">
        <f t="shared" si="19"/>
        <v>0</v>
      </c>
      <c r="N24" s="20">
        <f t="shared" si="18"/>
        <v>0</v>
      </c>
      <c r="O24" s="91">
        <f t="shared" ref="O24:O25" si="20">O25</f>
        <v>0</v>
      </c>
      <c r="P24" s="91">
        <f>P25</f>
        <v>0.62</v>
      </c>
      <c r="Q24" s="20">
        <f t="shared" si="19"/>
        <v>0</v>
      </c>
      <c r="R24" s="20">
        <f t="shared" si="19"/>
        <v>0</v>
      </c>
      <c r="S24" s="20">
        <f t="shared" si="19"/>
        <v>0</v>
      </c>
      <c r="T24" s="20">
        <f t="shared" si="19"/>
        <v>0</v>
      </c>
      <c r="U24" s="20">
        <f t="shared" si="19"/>
        <v>0</v>
      </c>
      <c r="V24" s="20">
        <f t="shared" si="19"/>
        <v>0</v>
      </c>
      <c r="W24" s="20">
        <f t="shared" si="19"/>
        <v>0</v>
      </c>
      <c r="X24" s="20">
        <f t="shared" si="19"/>
        <v>0</v>
      </c>
      <c r="Y24" s="20">
        <f t="shared" si="19"/>
        <v>0</v>
      </c>
      <c r="Z24" s="20">
        <f t="shared" si="19"/>
        <v>0</v>
      </c>
      <c r="AA24" s="20">
        <f t="shared" si="19"/>
        <v>0</v>
      </c>
      <c r="AB24" s="20">
        <f t="shared" si="19"/>
        <v>0</v>
      </c>
      <c r="AC24" s="101">
        <f t="shared" si="5"/>
        <v>0</v>
      </c>
      <c r="AD24" s="102">
        <f t="shared" si="6"/>
        <v>0.62</v>
      </c>
      <c r="AE24" s="105"/>
      <c r="AF24" s="105"/>
      <c r="AG24" s="105"/>
      <c r="AH24" s="105"/>
      <c r="AI24" s="105"/>
      <c r="AJ24" s="105"/>
      <c r="AK24" s="97"/>
      <c r="AL24" s="97"/>
    </row>
    <row r="25" spans="1:38" s="17" customFormat="1" ht="13.5" customHeight="1" x14ac:dyDescent="0.2">
      <c r="A25" s="21" t="s">
        <v>48</v>
      </c>
      <c r="B25" s="22" t="s">
        <v>49</v>
      </c>
      <c r="C25" s="23">
        <f t="shared" si="18"/>
        <v>0</v>
      </c>
      <c r="D25" s="23">
        <f t="shared" si="18"/>
        <v>0.62</v>
      </c>
      <c r="E25" s="23">
        <f t="shared" si="18"/>
        <v>0</v>
      </c>
      <c r="F25" s="23">
        <f t="shared" si="18"/>
        <v>0</v>
      </c>
      <c r="G25" s="23">
        <f t="shared" si="19"/>
        <v>0</v>
      </c>
      <c r="H25" s="23">
        <f t="shared" si="18"/>
        <v>0</v>
      </c>
      <c r="I25" s="23">
        <f t="shared" si="19"/>
        <v>0</v>
      </c>
      <c r="J25" s="23">
        <f t="shared" si="18"/>
        <v>0</v>
      </c>
      <c r="K25" s="23">
        <f t="shared" si="19"/>
        <v>0</v>
      </c>
      <c r="L25" s="23">
        <f t="shared" si="18"/>
        <v>0</v>
      </c>
      <c r="M25" s="23">
        <f t="shared" si="19"/>
        <v>0</v>
      </c>
      <c r="N25" s="23">
        <f t="shared" si="18"/>
        <v>0</v>
      </c>
      <c r="O25" s="90">
        <f t="shared" si="20"/>
        <v>0</v>
      </c>
      <c r="P25" s="90">
        <f>P26</f>
        <v>0.62</v>
      </c>
      <c r="Q25" s="23">
        <f t="shared" si="19"/>
        <v>0</v>
      </c>
      <c r="R25" s="23">
        <f t="shared" si="19"/>
        <v>0</v>
      </c>
      <c r="S25" s="23">
        <f t="shared" si="19"/>
        <v>0</v>
      </c>
      <c r="T25" s="23">
        <f t="shared" si="19"/>
        <v>0</v>
      </c>
      <c r="U25" s="23">
        <f t="shared" si="19"/>
        <v>0</v>
      </c>
      <c r="V25" s="23">
        <f t="shared" si="19"/>
        <v>0</v>
      </c>
      <c r="W25" s="23">
        <f t="shared" si="19"/>
        <v>0</v>
      </c>
      <c r="X25" s="23">
        <f t="shared" si="19"/>
        <v>0</v>
      </c>
      <c r="Y25" s="23">
        <f t="shared" si="19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101">
        <f t="shared" si="5"/>
        <v>0</v>
      </c>
      <c r="AD25" s="102">
        <f t="shared" si="6"/>
        <v>0.62</v>
      </c>
      <c r="AE25" s="105"/>
      <c r="AF25" s="105"/>
      <c r="AG25" s="105"/>
      <c r="AH25" s="105"/>
      <c r="AI25" s="105"/>
      <c r="AJ25" s="105"/>
      <c r="AK25" s="97"/>
      <c r="AL25" s="97"/>
    </row>
    <row r="26" spans="1:38" s="17" customFormat="1" ht="13.5" customHeight="1" x14ac:dyDescent="0.2">
      <c r="A26" s="24" t="s">
        <v>50</v>
      </c>
      <c r="B26" s="25" t="s">
        <v>51</v>
      </c>
      <c r="C26" s="26">
        <f>'SA-ROR'!C26+'OI-ROR'!C26+'TCS-ROR'!C26+'TCP-ROR'!C26+'SEC-ROR'!C26+'NO-ROR'!C26</f>
        <v>0</v>
      </c>
      <c r="D26" s="26">
        <f>'SA-ROR'!D26+'OI-ROR'!D26+'TCS-ROR'!D26+'TCP-ROR'!D26+'SEC-ROR'!D26+'NO-ROR'!D26</f>
        <v>0.62</v>
      </c>
      <c r="E26" s="26">
        <f>'SA-ROR'!E26+'OI-ROR'!E26+'TCS-ROR'!E26+'TCP-ROR'!E26+'SEC-ROR'!E26+'NO-ROR'!E26</f>
        <v>0</v>
      </c>
      <c r="F26" s="26">
        <f>'SA-ROR'!F26+'OI-ROR'!F26+'TCS-ROR'!F26+'TCP-ROR'!F26+'SEC-ROR'!F26+'NO-ROR'!F26</f>
        <v>0</v>
      </c>
      <c r="G26" s="26">
        <f>'SA-ROR'!E26+'OI-ROR'!G26+'TCS-ROR'!G26+'TCP-ROR'!G26+'SEC-ROR'!G26+'NO-ROR'!G26</f>
        <v>0</v>
      </c>
      <c r="H26" s="26">
        <f>'SA-ROR'!H26+'OI-ROR'!H26+'TCS-ROR'!H26+'TCP-ROR'!H26+'SEC-ROR'!H26+'NO-ROR'!H26</f>
        <v>0</v>
      </c>
      <c r="I26" s="26">
        <f>'SA-ROR'!G26+'OI-ROR'!I26+'TCS-ROR'!I26+'TCP-ROR'!I26+'SEC-ROR'!I26+'NO-ROR'!I26</f>
        <v>0</v>
      </c>
      <c r="J26" s="26">
        <f>'SA-ROR'!J26+'OI-ROR'!J26+'TCS-ROR'!J26+'TCP-ROR'!J26+'SEC-ROR'!J26+'NO-ROR'!J26</f>
        <v>0</v>
      </c>
      <c r="K26" s="26">
        <f>'SA-ROR'!I26+'OI-ROR'!K26+'TCS-ROR'!K26+'TCP-ROR'!K26+'SEC-ROR'!K26+'NO-ROR'!K26</f>
        <v>0</v>
      </c>
      <c r="L26" s="26">
        <f>'SA-ROR'!L26+'OI-ROR'!L26+'TCS-ROR'!L26+'TCP-ROR'!L26+'SEC-ROR'!L26+'NO-ROR'!L26</f>
        <v>0</v>
      </c>
      <c r="M26" s="26">
        <f>'SA-ROR'!K26+'OI-ROR'!M26+'TCS-ROR'!M26+'TCP-ROR'!M26+'SEC-ROR'!M26+'NO-ROR'!M26</f>
        <v>0</v>
      </c>
      <c r="N26" s="26">
        <f>'SA-ROR'!N26+'OI-ROR'!N26+'TCS-ROR'!N26+'TCP-ROR'!N26+'SEC-ROR'!N26+'NO-ROR'!N26</f>
        <v>0</v>
      </c>
      <c r="O26" s="89">
        <f>C26+E26+G26+I26+K26+M26</f>
        <v>0</v>
      </c>
      <c r="P26" s="89">
        <f>D26+F26+H26+J26+L26+N26</f>
        <v>0.62</v>
      </c>
      <c r="Q26" s="26">
        <f>'SA-ROR'!M26+'OI-ROR'!Q26+'TCS-ROR'!Q26+'TCP-ROR'!Q26+'SEC-ROR'!Q26+'NO-ROR'!Q26</f>
        <v>0</v>
      </c>
      <c r="R26" s="26">
        <f>'SA-ROR'!R26+'OI-ROR'!R26+'TCS-ROR'!R26+'TCP-ROR'!R26+'SEC-ROR'!R26+'NO-ROR'!R26</f>
        <v>0</v>
      </c>
      <c r="S26" s="26">
        <f>'SA-ROR'!Q26+'OI-ROR'!S26+'TCS-ROR'!S26+'TCP-ROR'!S26+'SEC-ROR'!S26+'NO-ROR'!S26</f>
        <v>0</v>
      </c>
      <c r="T26" s="26">
        <f>'SA-ROR'!T26+'OI-ROR'!T26+'TCS-ROR'!T26+'TCP-ROR'!T26+'SEC-ROR'!T26+'NO-ROR'!T26</f>
        <v>0</v>
      </c>
      <c r="U26" s="26">
        <f>'SA-ROR'!S26+'OI-ROR'!U26+'TCS-ROR'!U26+'TCP-ROR'!U26+'SEC-ROR'!U26+'NO-ROR'!U26</f>
        <v>0</v>
      </c>
      <c r="V26" s="26">
        <f>'SA-ROR'!V26+'OI-ROR'!V26+'TCS-ROR'!V26+'TCP-ROR'!V26+'SEC-ROR'!V26+'NO-ROR'!V26</f>
        <v>0</v>
      </c>
      <c r="W26" s="26">
        <f>'SA-ROR'!U26+'OI-ROR'!W26+'TCS-ROR'!W26+'TCP-ROR'!W26+'SEC-ROR'!W26+'NO-ROR'!W26</f>
        <v>0</v>
      </c>
      <c r="X26" s="26">
        <f>'SA-ROR'!X26+'OI-ROR'!X26+'TCS-ROR'!X26+'TCP-ROR'!X26+'SEC-ROR'!X26+'NO-ROR'!X26</f>
        <v>0</v>
      </c>
      <c r="Y26" s="26">
        <f>'SA-ROR'!W26+'OI-ROR'!Y26+'TCS-ROR'!Y26+'TCP-ROR'!Y26+'SEC-ROR'!Y26+'NO-ROR'!Y26</f>
        <v>0</v>
      </c>
      <c r="Z26" s="26">
        <f>'SA-ROR'!Z26+'OI-ROR'!Z26+'TCS-ROR'!Z26+'TCP-ROR'!Z26+'SEC-ROR'!Z26+'NO-ROR'!Z26</f>
        <v>0</v>
      </c>
      <c r="AA26" s="26">
        <f>'SA-ROR'!Y26+'OI-ROR'!AA26+'TCS-ROR'!AA26+'TCP-ROR'!AA26+'SEC-ROR'!AA26+'NO-ROR'!AA26</f>
        <v>0</v>
      </c>
      <c r="AB26" s="26">
        <f>'SA-ROR'!AB26+'OI-ROR'!AB26+'TCS-ROR'!AB26+'TCP-ROR'!AB26+'SEC-ROR'!AB26+'NO-ROR'!AB26</f>
        <v>0</v>
      </c>
      <c r="AC26" s="101">
        <f t="shared" si="5"/>
        <v>0</v>
      </c>
      <c r="AD26" s="102">
        <f t="shared" si="6"/>
        <v>0.62</v>
      </c>
      <c r="AE26" s="105"/>
      <c r="AF26" s="107"/>
      <c r="AG26" s="105"/>
      <c r="AH26" s="105"/>
      <c r="AI26" s="105"/>
      <c r="AJ26" s="105"/>
      <c r="AK26" s="97"/>
      <c r="AL26" s="97"/>
    </row>
    <row r="27" spans="1:38" s="17" customFormat="1" ht="13.5" customHeight="1" x14ac:dyDescent="0.2">
      <c r="A27" s="18" t="s">
        <v>52</v>
      </c>
      <c r="B27" s="19" t="s">
        <v>53</v>
      </c>
      <c r="C27" s="20">
        <f>C28</f>
        <v>0</v>
      </c>
      <c r="D27" s="20">
        <f>D28</f>
        <v>0</v>
      </c>
      <c r="E27" s="20">
        <f>E28</f>
        <v>0</v>
      </c>
      <c r="F27" s="20">
        <f>F28</f>
        <v>0.23</v>
      </c>
      <c r="G27" s="20">
        <f t="shared" ref="G27:AA27" si="21">G28</f>
        <v>0</v>
      </c>
      <c r="H27" s="20">
        <f>H28</f>
        <v>0.83</v>
      </c>
      <c r="I27" s="20">
        <f t="shared" si="21"/>
        <v>0</v>
      </c>
      <c r="J27" s="20">
        <f>J28</f>
        <v>1.04</v>
      </c>
      <c r="K27" s="20">
        <f t="shared" si="21"/>
        <v>0</v>
      </c>
      <c r="L27" s="20">
        <f>L28</f>
        <v>1.65</v>
      </c>
      <c r="M27" s="20">
        <f t="shared" si="21"/>
        <v>0</v>
      </c>
      <c r="N27" s="20">
        <f>N28</f>
        <v>1</v>
      </c>
      <c r="O27" s="91">
        <f t="shared" ref="O27" si="22">O28+O31</f>
        <v>0</v>
      </c>
      <c r="P27" s="91">
        <f>P28+P31</f>
        <v>4.75</v>
      </c>
      <c r="Q27" s="20">
        <f t="shared" si="21"/>
        <v>0</v>
      </c>
      <c r="R27" s="20">
        <f>R28</f>
        <v>1.21</v>
      </c>
      <c r="S27" s="20">
        <f t="shared" si="21"/>
        <v>0</v>
      </c>
      <c r="T27" s="20">
        <f>T28</f>
        <v>0.91</v>
      </c>
      <c r="U27" s="20">
        <f t="shared" si="21"/>
        <v>0</v>
      </c>
      <c r="V27" s="20">
        <f>V28</f>
        <v>1.76</v>
      </c>
      <c r="W27" s="20">
        <f t="shared" si="21"/>
        <v>0</v>
      </c>
      <c r="X27" s="20">
        <f>X28</f>
        <v>0.79</v>
      </c>
      <c r="Y27" s="20">
        <f t="shared" si="21"/>
        <v>0</v>
      </c>
      <c r="Z27" s="20">
        <f>Z28</f>
        <v>0.68</v>
      </c>
      <c r="AA27" s="20">
        <f t="shared" si="21"/>
        <v>0</v>
      </c>
      <c r="AB27" s="20">
        <f>AB28</f>
        <v>0.67</v>
      </c>
      <c r="AC27" s="101">
        <f t="shared" si="5"/>
        <v>0</v>
      </c>
      <c r="AD27" s="102">
        <f t="shared" si="6"/>
        <v>10.770000000000001</v>
      </c>
      <c r="AE27" s="97"/>
      <c r="AF27" s="97"/>
      <c r="AG27" s="97"/>
      <c r="AH27" s="97"/>
      <c r="AI27" s="97"/>
      <c r="AJ27" s="97"/>
      <c r="AK27" s="97"/>
      <c r="AL27" s="97"/>
    </row>
    <row r="28" spans="1:38" s="17" customFormat="1" ht="13.5" customHeight="1" x14ac:dyDescent="0.2">
      <c r="A28" s="21" t="s">
        <v>54</v>
      </c>
      <c r="B28" s="22" t="s">
        <v>55</v>
      </c>
      <c r="C28" s="23">
        <f>C29+C30</f>
        <v>0</v>
      </c>
      <c r="D28" s="23">
        <f>D29+D30</f>
        <v>0</v>
      </c>
      <c r="E28" s="23">
        <f>E29+E30</f>
        <v>0</v>
      </c>
      <c r="F28" s="23">
        <f>F29+F30</f>
        <v>0.23</v>
      </c>
      <c r="G28" s="23">
        <f t="shared" ref="G28:AA28" si="23">G29+G30</f>
        <v>0</v>
      </c>
      <c r="H28" s="23">
        <f>H29+H30</f>
        <v>0.83</v>
      </c>
      <c r="I28" s="23">
        <f t="shared" si="23"/>
        <v>0</v>
      </c>
      <c r="J28" s="23">
        <f>J29+J30</f>
        <v>1.04</v>
      </c>
      <c r="K28" s="23">
        <f t="shared" si="23"/>
        <v>0</v>
      </c>
      <c r="L28" s="23">
        <f>L29+L30</f>
        <v>1.65</v>
      </c>
      <c r="M28" s="23">
        <f t="shared" si="23"/>
        <v>0</v>
      </c>
      <c r="N28" s="23">
        <f>N29+N30</f>
        <v>1</v>
      </c>
      <c r="O28" s="90">
        <f t="shared" ref="O28" si="24">O29+O30</f>
        <v>0</v>
      </c>
      <c r="P28" s="90">
        <f>P29+P30</f>
        <v>4.75</v>
      </c>
      <c r="Q28" s="23">
        <f t="shared" si="23"/>
        <v>0</v>
      </c>
      <c r="R28" s="23">
        <f>R29+R30</f>
        <v>1.21</v>
      </c>
      <c r="S28" s="23">
        <f t="shared" si="23"/>
        <v>0</v>
      </c>
      <c r="T28" s="23">
        <f>T29+T30</f>
        <v>0.91</v>
      </c>
      <c r="U28" s="23">
        <f t="shared" si="23"/>
        <v>0</v>
      </c>
      <c r="V28" s="23">
        <f>V29+V30</f>
        <v>1.76</v>
      </c>
      <c r="W28" s="23">
        <f t="shared" si="23"/>
        <v>0</v>
      </c>
      <c r="X28" s="23">
        <f>X29+X30</f>
        <v>0.79</v>
      </c>
      <c r="Y28" s="23">
        <f t="shared" si="23"/>
        <v>0</v>
      </c>
      <c r="Z28" s="23">
        <f>Z29+Z30</f>
        <v>0.68</v>
      </c>
      <c r="AA28" s="23">
        <f t="shared" si="23"/>
        <v>0</v>
      </c>
      <c r="AB28" s="23">
        <f>AB29+AB30</f>
        <v>0.67</v>
      </c>
      <c r="AC28" s="101">
        <f t="shared" si="5"/>
        <v>0</v>
      </c>
      <c r="AD28" s="102">
        <f t="shared" si="6"/>
        <v>10.770000000000001</v>
      </c>
      <c r="AE28" s="97"/>
      <c r="AF28" s="97"/>
      <c r="AG28" s="97"/>
      <c r="AH28" s="97"/>
      <c r="AI28" s="97"/>
      <c r="AJ28" s="97"/>
      <c r="AK28" s="97"/>
      <c r="AL28" s="97"/>
    </row>
    <row r="29" spans="1:38" s="27" customFormat="1" ht="13.5" customHeight="1" x14ac:dyDescent="0.2">
      <c r="A29" s="24" t="s">
        <v>56</v>
      </c>
      <c r="B29" s="25" t="s">
        <v>57</v>
      </c>
      <c r="C29" s="26">
        <f>'SA-ROR'!C29+'OI-ROR'!C29+'TCS-ROR'!C29+'TCP-ROR'!C29+'SEC-ROR'!C29+'NO-ROR'!C29</f>
        <v>0</v>
      </c>
      <c r="D29" s="26">
        <f>'SA-ROR'!D29+'OI-ROR'!D29+'TCS-ROR'!D29+'TCP-ROR'!D29+'SEC-ROR'!D29+'NO-ROR'!D29</f>
        <v>0</v>
      </c>
      <c r="E29" s="26">
        <f>'SA-ROR'!E29+'OI-ROR'!E29+'TCS-ROR'!E29+'TCP-ROR'!E29+'SEC-ROR'!E29+'NO-ROR'!E29</f>
        <v>0</v>
      </c>
      <c r="F29" s="26">
        <f>'SA-ROR'!F29+'OI-ROR'!F29+'TCS-ROR'!F29+'TCP-ROR'!F29+'SEC-ROR'!F29+'NO-ROR'!F29</f>
        <v>0.23</v>
      </c>
      <c r="G29" s="26">
        <f>'SA-ROR'!E29+'OI-ROR'!G29+'TCS-ROR'!G29+'TCP-ROR'!G29+'SEC-ROR'!G29+'NO-ROR'!G29</f>
        <v>0</v>
      </c>
      <c r="H29" s="26">
        <f>'SA-ROR'!H29+'OI-ROR'!H29+'TCS-ROR'!H29+'TCP-ROR'!H29+'SEC-ROR'!H29+'NO-ROR'!H29</f>
        <v>0.83</v>
      </c>
      <c r="I29" s="26">
        <f>'SA-ROR'!G29+'OI-ROR'!I29+'TCS-ROR'!I29+'TCP-ROR'!I29+'SEC-ROR'!I29+'NO-ROR'!I29</f>
        <v>0</v>
      </c>
      <c r="J29" s="26">
        <f>'SA-ROR'!J29+'OI-ROR'!J29+'TCS-ROR'!J29+'TCP-ROR'!J29+'SEC-ROR'!J29+'NO-ROR'!J29</f>
        <v>1.04</v>
      </c>
      <c r="K29" s="26">
        <f>'SA-ROR'!I29+'OI-ROR'!K29+'TCS-ROR'!K29+'TCP-ROR'!K29+'SEC-ROR'!K29+'NO-ROR'!K29</f>
        <v>0</v>
      </c>
      <c r="L29" s="26">
        <f>'SA-ROR'!L29+'OI-ROR'!L29+'TCS-ROR'!L29+'TCP-ROR'!L29+'SEC-ROR'!L29+'NO-ROR'!L29</f>
        <v>1.65</v>
      </c>
      <c r="M29" s="26">
        <f>'SA-ROR'!K29+'OI-ROR'!M29+'TCS-ROR'!M29+'TCP-ROR'!M29+'SEC-ROR'!M29+'NO-ROR'!M29</f>
        <v>0</v>
      </c>
      <c r="N29" s="26">
        <f>'SA-ROR'!N29+'OI-ROR'!N29+'TCS-ROR'!N29+'TCP-ROR'!N29+'SEC-ROR'!N29+'NO-ROR'!N29</f>
        <v>1</v>
      </c>
      <c r="O29" s="89">
        <f t="shared" ref="O29:P30" si="25">C29+E29+G29+I29+K29+M29</f>
        <v>0</v>
      </c>
      <c r="P29" s="89">
        <f t="shared" si="25"/>
        <v>4.75</v>
      </c>
      <c r="Q29" s="26">
        <f>'SA-ROR'!M29+'OI-ROR'!Q29+'TCS-ROR'!Q29+'TCP-ROR'!Q29+'SEC-ROR'!Q29+'NO-ROR'!Q29</f>
        <v>0</v>
      </c>
      <c r="R29" s="26">
        <f>'SA-ROR'!R29+'OI-ROR'!R29+'TCS-ROR'!R29+'TCP-ROR'!R29+'SEC-ROR'!R29+'NO-ROR'!R29</f>
        <v>1.21</v>
      </c>
      <c r="S29" s="26">
        <f>'SA-ROR'!Q29+'OI-ROR'!S29+'TCS-ROR'!S29+'TCP-ROR'!S29+'SEC-ROR'!S29+'NO-ROR'!S29</f>
        <v>0</v>
      </c>
      <c r="T29" s="26">
        <f>'SA-ROR'!T29+'OI-ROR'!T29+'TCS-ROR'!T29+'TCP-ROR'!T29+'SEC-ROR'!T29+'NO-ROR'!T29</f>
        <v>0.91</v>
      </c>
      <c r="U29" s="26">
        <f>'SA-ROR'!S29+'OI-ROR'!U29+'TCS-ROR'!U29+'TCP-ROR'!U29+'SEC-ROR'!U29+'NO-ROR'!U29</f>
        <v>0</v>
      </c>
      <c r="V29" s="26">
        <f>'SA-ROR'!V29+'OI-ROR'!V29+'TCS-ROR'!V29+'TCP-ROR'!V29+'SEC-ROR'!V29+'NO-ROR'!V29</f>
        <v>1.76</v>
      </c>
      <c r="W29" s="26">
        <f>'SA-ROR'!U29+'OI-ROR'!W29+'TCS-ROR'!W29+'TCP-ROR'!W29+'SEC-ROR'!W29+'NO-ROR'!W29</f>
        <v>0</v>
      </c>
      <c r="X29" s="26">
        <f>'SA-ROR'!X29+'OI-ROR'!X29+'TCS-ROR'!X29+'TCP-ROR'!X29+'SEC-ROR'!X29+'NO-ROR'!X29</f>
        <v>0.79</v>
      </c>
      <c r="Y29" s="26">
        <f>'SA-ROR'!W29+'OI-ROR'!Y29+'TCS-ROR'!Y29+'TCP-ROR'!Y29+'SEC-ROR'!Y29+'NO-ROR'!Y29</f>
        <v>0</v>
      </c>
      <c r="Z29" s="26">
        <f>'SA-ROR'!Z29+'OI-ROR'!Z29+'TCS-ROR'!Z29+'TCP-ROR'!Z29+'SEC-ROR'!Z29+'NO-ROR'!Z29</f>
        <v>0.68</v>
      </c>
      <c r="AA29" s="26">
        <f>'SA-ROR'!Y29+'OI-ROR'!AA29+'TCS-ROR'!AA29+'TCP-ROR'!AA29+'SEC-ROR'!AA29+'NO-ROR'!AA29</f>
        <v>0</v>
      </c>
      <c r="AB29" s="26">
        <f>'SA-ROR'!AB29+'OI-ROR'!AB29+'TCS-ROR'!AB29+'TCP-ROR'!AB29+'SEC-ROR'!AB29+'NO-ROR'!AB29</f>
        <v>0.67</v>
      </c>
      <c r="AC29" s="101">
        <f t="shared" si="5"/>
        <v>0</v>
      </c>
      <c r="AD29" s="102">
        <f t="shared" si="6"/>
        <v>10.770000000000001</v>
      </c>
      <c r="AE29" s="99"/>
      <c r="AF29" s="36"/>
      <c r="AG29" s="36"/>
      <c r="AH29" s="99"/>
      <c r="AI29" s="99"/>
      <c r="AJ29" s="99"/>
      <c r="AK29" s="99"/>
      <c r="AL29" s="99"/>
    </row>
    <row r="30" spans="1:38" s="17" customFormat="1" ht="13.5" customHeight="1" x14ac:dyDescent="0.2">
      <c r="A30" s="24" t="s">
        <v>58</v>
      </c>
      <c r="B30" s="25" t="s">
        <v>59</v>
      </c>
      <c r="C30" s="26">
        <f>'SA-ROR'!C30+'OI-ROR'!C30+'TCS-ROR'!C30+'TCP-ROR'!C30+'SEC-ROR'!C30+'NO-ROR'!C30</f>
        <v>0</v>
      </c>
      <c r="D30" s="26">
        <f>'SA-ROR'!D30+'OI-ROR'!D30+'TCS-ROR'!D30+'TCP-ROR'!D30+'SEC-ROR'!D30+'NO-ROR'!D30</f>
        <v>0</v>
      </c>
      <c r="E30" s="26">
        <f>'SA-ROR'!E30+'OI-ROR'!E30+'TCS-ROR'!E30+'TCP-ROR'!E30+'SEC-ROR'!E30+'NO-ROR'!E30</f>
        <v>0</v>
      </c>
      <c r="F30" s="26">
        <f>'SA-ROR'!F30+'OI-ROR'!F30+'TCS-ROR'!F30+'TCP-ROR'!F30+'SEC-ROR'!F30+'NO-ROR'!F30</f>
        <v>0</v>
      </c>
      <c r="G30" s="26">
        <f>'SA-ROR'!E30+'OI-ROR'!G30+'TCS-ROR'!G30+'TCP-ROR'!G30+'SEC-ROR'!G30+'NO-ROR'!G30</f>
        <v>0</v>
      </c>
      <c r="H30" s="26">
        <f>'SA-ROR'!H30+'OI-ROR'!H30+'TCS-ROR'!H30+'TCP-ROR'!H30+'SEC-ROR'!H30+'NO-ROR'!H30</f>
        <v>0</v>
      </c>
      <c r="I30" s="26">
        <f>'SA-ROR'!G30+'OI-ROR'!I30+'TCS-ROR'!I30+'TCP-ROR'!I30+'SEC-ROR'!I30+'NO-ROR'!I30</f>
        <v>0</v>
      </c>
      <c r="J30" s="26">
        <f>'SA-ROR'!J30+'OI-ROR'!J30+'TCS-ROR'!J30+'TCP-ROR'!J30+'SEC-ROR'!J30+'NO-ROR'!J30</f>
        <v>0</v>
      </c>
      <c r="K30" s="26">
        <f>'SA-ROR'!I30+'OI-ROR'!K30+'TCS-ROR'!K30+'TCP-ROR'!K30+'SEC-ROR'!K30+'NO-ROR'!K30</f>
        <v>0</v>
      </c>
      <c r="L30" s="26">
        <f>'SA-ROR'!L30+'OI-ROR'!L30+'TCS-ROR'!L30+'TCP-ROR'!L30+'SEC-ROR'!L30+'NO-ROR'!L30</f>
        <v>0</v>
      </c>
      <c r="M30" s="26">
        <f>'SA-ROR'!K30+'OI-ROR'!M30+'TCS-ROR'!M30+'TCP-ROR'!M30+'SEC-ROR'!M30+'NO-ROR'!M30</f>
        <v>0</v>
      </c>
      <c r="N30" s="26">
        <f>'SA-ROR'!N30+'OI-ROR'!N30+'TCS-ROR'!N30+'TCP-ROR'!N30+'SEC-ROR'!N30+'NO-ROR'!N30</f>
        <v>0</v>
      </c>
      <c r="O30" s="89">
        <f t="shared" si="25"/>
        <v>0</v>
      </c>
      <c r="P30" s="89">
        <f t="shared" si="25"/>
        <v>0</v>
      </c>
      <c r="Q30" s="26">
        <f>'SA-ROR'!M30+'OI-ROR'!Q30+'TCS-ROR'!Q30+'TCP-ROR'!Q30+'SEC-ROR'!Q30+'NO-ROR'!Q30</f>
        <v>0</v>
      </c>
      <c r="R30" s="26">
        <f>'SA-ROR'!R30+'OI-ROR'!R30+'TCS-ROR'!R30+'TCP-ROR'!R30+'SEC-ROR'!R30+'NO-ROR'!R30</f>
        <v>0</v>
      </c>
      <c r="S30" s="26">
        <f>'SA-ROR'!Q30+'OI-ROR'!S30+'TCS-ROR'!S30+'TCP-ROR'!S30+'SEC-ROR'!S30+'NO-ROR'!S30</f>
        <v>0</v>
      </c>
      <c r="T30" s="26">
        <f>'SA-ROR'!T30+'OI-ROR'!T30+'TCS-ROR'!T30+'TCP-ROR'!T30+'SEC-ROR'!T30+'NO-ROR'!T30</f>
        <v>0</v>
      </c>
      <c r="U30" s="26">
        <f>'SA-ROR'!S30+'OI-ROR'!U30+'TCS-ROR'!U30+'TCP-ROR'!U30+'SEC-ROR'!U30+'NO-ROR'!U30</f>
        <v>0</v>
      </c>
      <c r="V30" s="26">
        <f>'SA-ROR'!V30+'OI-ROR'!V30+'TCS-ROR'!V30+'TCP-ROR'!V30+'SEC-ROR'!V30+'NO-ROR'!V30</f>
        <v>0</v>
      </c>
      <c r="W30" s="26">
        <f>'SA-ROR'!U30+'OI-ROR'!W30+'TCS-ROR'!W30+'TCP-ROR'!W30+'SEC-ROR'!W30+'NO-ROR'!W30</f>
        <v>0</v>
      </c>
      <c r="X30" s="26">
        <f>'SA-ROR'!X30+'OI-ROR'!X30+'TCS-ROR'!X30+'TCP-ROR'!X30+'SEC-ROR'!X30+'NO-ROR'!X30</f>
        <v>0</v>
      </c>
      <c r="Y30" s="26">
        <f>'SA-ROR'!W30+'OI-ROR'!Y30+'TCS-ROR'!Y30+'TCP-ROR'!Y30+'SEC-ROR'!Y30+'NO-ROR'!Y30</f>
        <v>0</v>
      </c>
      <c r="Z30" s="26">
        <f>'SA-ROR'!Z30+'OI-ROR'!Z30+'TCS-ROR'!Z30+'TCP-ROR'!Z30+'SEC-ROR'!Z30+'NO-ROR'!Z30</f>
        <v>0</v>
      </c>
      <c r="AA30" s="26">
        <f>'SA-ROR'!Y30+'OI-ROR'!AA30+'TCS-ROR'!AA30+'TCP-ROR'!AA30+'SEC-ROR'!AA30+'NO-ROR'!AA30</f>
        <v>0</v>
      </c>
      <c r="AB30" s="26">
        <f>'SA-ROR'!AB30+'OI-ROR'!AB30+'TCS-ROR'!AB30+'TCP-ROR'!AB30+'SEC-ROR'!AB30+'NO-ROR'!AB30</f>
        <v>0</v>
      </c>
      <c r="AC30" s="101">
        <f t="shared" si="5"/>
        <v>0</v>
      </c>
      <c r="AD30" s="102">
        <f t="shared" si="6"/>
        <v>0</v>
      </c>
      <c r="AE30" s="97"/>
      <c r="AF30" s="105"/>
      <c r="AG30" s="105"/>
      <c r="AH30" s="97"/>
      <c r="AI30" s="97"/>
      <c r="AJ30" s="97"/>
      <c r="AK30" s="97"/>
      <c r="AL30" s="97"/>
    </row>
    <row r="31" spans="1:38" s="17" customFormat="1" ht="13.5" customHeight="1" x14ac:dyDescent="0.2">
      <c r="A31" s="21" t="s">
        <v>60</v>
      </c>
      <c r="B31" s="22" t="s">
        <v>61</v>
      </c>
      <c r="C31" s="23">
        <f>C32</f>
        <v>0</v>
      </c>
      <c r="D31" s="23">
        <f>D32</f>
        <v>0</v>
      </c>
      <c r="E31" s="23">
        <f>E32</f>
        <v>0</v>
      </c>
      <c r="F31" s="23">
        <f>F32</f>
        <v>0</v>
      </c>
      <c r="G31" s="23">
        <f t="shared" ref="G31:AA31" si="26">G32</f>
        <v>0</v>
      </c>
      <c r="H31" s="23">
        <f>H32</f>
        <v>0</v>
      </c>
      <c r="I31" s="23">
        <f t="shared" si="26"/>
        <v>0</v>
      </c>
      <c r="J31" s="23">
        <f>J32</f>
        <v>0</v>
      </c>
      <c r="K31" s="23">
        <f t="shared" si="26"/>
        <v>0</v>
      </c>
      <c r="L31" s="23">
        <f>L32</f>
        <v>0</v>
      </c>
      <c r="M31" s="23">
        <f t="shared" si="26"/>
        <v>0</v>
      </c>
      <c r="N31" s="23">
        <f>N32</f>
        <v>0</v>
      </c>
      <c r="O31" s="90">
        <f t="shared" ref="O31" si="27">O32</f>
        <v>0</v>
      </c>
      <c r="P31" s="90">
        <f>P32</f>
        <v>0</v>
      </c>
      <c r="Q31" s="23">
        <f t="shared" si="26"/>
        <v>0</v>
      </c>
      <c r="R31" s="23">
        <f>R32</f>
        <v>0</v>
      </c>
      <c r="S31" s="23">
        <f t="shared" si="26"/>
        <v>0</v>
      </c>
      <c r="T31" s="23">
        <f>T32</f>
        <v>0</v>
      </c>
      <c r="U31" s="23">
        <f t="shared" si="26"/>
        <v>0</v>
      </c>
      <c r="V31" s="23">
        <f>V32</f>
        <v>0</v>
      </c>
      <c r="W31" s="23">
        <f t="shared" si="26"/>
        <v>0</v>
      </c>
      <c r="X31" s="23">
        <f>X32</f>
        <v>0</v>
      </c>
      <c r="Y31" s="23">
        <f t="shared" si="26"/>
        <v>0</v>
      </c>
      <c r="Z31" s="23">
        <f>Z32</f>
        <v>0</v>
      </c>
      <c r="AA31" s="23">
        <f t="shared" si="26"/>
        <v>0</v>
      </c>
      <c r="AB31" s="23">
        <f>AB32</f>
        <v>0</v>
      </c>
      <c r="AC31" s="101">
        <f t="shared" si="5"/>
        <v>0</v>
      </c>
      <c r="AD31" s="102">
        <f t="shared" si="6"/>
        <v>0</v>
      </c>
      <c r="AE31" s="97"/>
      <c r="AF31" s="126"/>
      <c r="AG31" s="105"/>
      <c r="AH31" s="97"/>
      <c r="AI31" s="97"/>
      <c r="AJ31" s="97"/>
      <c r="AK31" s="97"/>
      <c r="AL31" s="97"/>
    </row>
    <row r="32" spans="1:38" s="27" customFormat="1" ht="13.5" customHeight="1" x14ac:dyDescent="0.2">
      <c r="A32" s="24" t="s">
        <v>62</v>
      </c>
      <c r="B32" s="25" t="s">
        <v>51</v>
      </c>
      <c r="C32" s="26">
        <f>'SA-ROR'!C32+'OI-ROR'!C32+'TCS-ROR'!C32+'TCP-ROR'!C32+'SEC-ROR'!C32+'NO-ROR'!C32</f>
        <v>0</v>
      </c>
      <c r="D32" s="26">
        <f>'SA-ROR'!D32+'OI-ROR'!D32+'TCS-ROR'!D32+'TCP-ROR'!D32+'SEC-ROR'!D32+'NO-ROR'!D32</f>
        <v>0</v>
      </c>
      <c r="E32" s="26">
        <f>'SA-ROR'!E32+'OI-ROR'!E32+'TCS-ROR'!E32+'TCP-ROR'!E32+'SEC-ROR'!E32+'NO-ROR'!E32</f>
        <v>0</v>
      </c>
      <c r="F32" s="26">
        <f>'SA-ROR'!F32+'OI-ROR'!F32+'TCS-ROR'!F32+'TCP-ROR'!F32+'SEC-ROR'!F32+'NO-ROR'!F32</f>
        <v>0</v>
      </c>
      <c r="G32" s="26">
        <f>'SA-ROR'!E32+'OI-ROR'!G32+'TCS-ROR'!G32+'TCP-ROR'!G32+'SEC-ROR'!G32+'NO-ROR'!G32</f>
        <v>0</v>
      </c>
      <c r="H32" s="26">
        <f>'SA-ROR'!H32+'OI-ROR'!H32+'TCS-ROR'!H32+'TCP-ROR'!H32+'SEC-ROR'!H32+'NO-ROR'!H32</f>
        <v>0</v>
      </c>
      <c r="I32" s="26">
        <f>'SA-ROR'!G32+'OI-ROR'!I32+'TCS-ROR'!I32+'TCP-ROR'!I32+'SEC-ROR'!I32+'NO-ROR'!I32</f>
        <v>0</v>
      </c>
      <c r="J32" s="26">
        <f>'SA-ROR'!J32+'OI-ROR'!J32+'TCS-ROR'!J32+'TCP-ROR'!J32+'SEC-ROR'!J32+'NO-ROR'!J32</f>
        <v>0</v>
      </c>
      <c r="K32" s="26">
        <f>'SA-ROR'!I32+'OI-ROR'!K32+'TCS-ROR'!K32+'TCP-ROR'!K32+'SEC-ROR'!K32+'NO-ROR'!K32</f>
        <v>0</v>
      </c>
      <c r="L32" s="26">
        <f>'SA-ROR'!L32+'OI-ROR'!L32+'TCS-ROR'!L32+'TCP-ROR'!L32+'SEC-ROR'!L32+'NO-ROR'!L32</f>
        <v>0</v>
      </c>
      <c r="M32" s="26">
        <f>'SA-ROR'!K32+'OI-ROR'!M32+'TCS-ROR'!M32+'TCP-ROR'!M32+'SEC-ROR'!M32+'NO-ROR'!M32</f>
        <v>0</v>
      </c>
      <c r="N32" s="26">
        <f>'SA-ROR'!N32+'OI-ROR'!N32+'TCS-ROR'!N32+'TCP-ROR'!N32+'SEC-ROR'!N32+'NO-ROR'!N32</f>
        <v>0</v>
      </c>
      <c r="O32" s="89">
        <f>C32+E32+G32+I32+K32+M32</f>
        <v>0</v>
      </c>
      <c r="P32" s="89">
        <f>D32+F32+H32+J32+L32+N32</f>
        <v>0</v>
      </c>
      <c r="Q32" s="26">
        <f>'SA-ROR'!M32+'OI-ROR'!Q32+'TCS-ROR'!Q32+'TCP-ROR'!Q32+'SEC-ROR'!Q32+'NO-ROR'!Q32</f>
        <v>0</v>
      </c>
      <c r="R32" s="26">
        <f>'SA-ROR'!R32+'OI-ROR'!R32+'TCS-ROR'!R32+'TCP-ROR'!R32+'SEC-ROR'!R32+'NO-ROR'!R32</f>
        <v>0</v>
      </c>
      <c r="S32" s="26">
        <f>'SA-ROR'!Q32+'OI-ROR'!S32+'TCS-ROR'!S32+'TCP-ROR'!S32+'SEC-ROR'!S32+'NO-ROR'!S32</f>
        <v>0</v>
      </c>
      <c r="T32" s="26">
        <f>'SA-ROR'!T32+'OI-ROR'!T32+'TCS-ROR'!T32+'TCP-ROR'!T32+'SEC-ROR'!T32+'NO-ROR'!T32</f>
        <v>0</v>
      </c>
      <c r="U32" s="26">
        <f>'SA-ROR'!S32+'OI-ROR'!U32+'TCS-ROR'!U32+'TCP-ROR'!U32+'SEC-ROR'!U32+'NO-ROR'!U32</f>
        <v>0</v>
      </c>
      <c r="V32" s="26">
        <f>'SA-ROR'!V32+'OI-ROR'!V32+'TCS-ROR'!V32+'TCP-ROR'!V32+'SEC-ROR'!V32+'NO-ROR'!V32</f>
        <v>0</v>
      </c>
      <c r="W32" s="26">
        <f>'SA-ROR'!U32+'OI-ROR'!W32+'TCS-ROR'!W32+'TCP-ROR'!W32+'SEC-ROR'!W32+'NO-ROR'!W32</f>
        <v>0</v>
      </c>
      <c r="X32" s="26">
        <f>'SA-ROR'!X32+'OI-ROR'!X32+'TCS-ROR'!X32+'TCP-ROR'!X32+'SEC-ROR'!X32+'NO-ROR'!X32</f>
        <v>0</v>
      </c>
      <c r="Y32" s="26">
        <f>'SA-ROR'!W32+'OI-ROR'!Y32+'TCS-ROR'!Y32+'TCP-ROR'!Y32+'SEC-ROR'!Y32+'NO-ROR'!Y32</f>
        <v>0</v>
      </c>
      <c r="Z32" s="26">
        <f>'SA-ROR'!Z32+'OI-ROR'!Z32+'TCS-ROR'!Z32+'TCP-ROR'!Z32+'SEC-ROR'!Z32+'NO-ROR'!Z32</f>
        <v>0</v>
      </c>
      <c r="AA32" s="26">
        <f>'SA-ROR'!Y32+'OI-ROR'!AA32+'TCS-ROR'!AA32+'TCP-ROR'!AA32+'SEC-ROR'!AA32+'NO-ROR'!AA32</f>
        <v>0</v>
      </c>
      <c r="AB32" s="26">
        <f>'SA-ROR'!AB32+'OI-ROR'!AB32+'TCS-ROR'!AB32+'TCP-ROR'!AB32+'SEC-ROR'!AB32+'NO-ROR'!AB32</f>
        <v>0</v>
      </c>
      <c r="AC32" s="101">
        <f t="shared" si="5"/>
        <v>0</v>
      </c>
      <c r="AD32" s="102">
        <f t="shared" si="6"/>
        <v>0</v>
      </c>
      <c r="AE32" s="99"/>
      <c r="AF32" s="127"/>
      <c r="AG32" s="36"/>
      <c r="AH32" s="99"/>
      <c r="AI32" s="99"/>
      <c r="AJ32" s="99"/>
      <c r="AK32" s="99"/>
      <c r="AL32" s="99"/>
    </row>
    <row r="33" spans="1:39" s="17" customFormat="1" ht="13.5" customHeight="1" x14ac:dyDescent="0.2">
      <c r="A33" s="14" t="s">
        <v>63</v>
      </c>
      <c r="B33" s="15" t="s">
        <v>64</v>
      </c>
      <c r="C33" s="16">
        <f>C34+C37+C50+C84</f>
        <v>97556.805450689659</v>
      </c>
      <c r="D33" s="16">
        <f>D34+D37+D50+D84</f>
        <v>64581.391379310357</v>
      </c>
      <c r="E33" s="16">
        <f>E34+E37+E50+E84</f>
        <v>95566.691657586198</v>
      </c>
      <c r="F33" s="16">
        <f>F34+F37+F50+F84</f>
        <v>59728.132068965519</v>
      </c>
      <c r="G33" s="16">
        <f t="shared" ref="G33:AB33" si="28">G34+G37+G50+G84</f>
        <v>127024.90579551725</v>
      </c>
      <c r="H33" s="16">
        <f>H34+H37+H50+H84</f>
        <v>108851.73931034483</v>
      </c>
      <c r="I33" s="16">
        <f t="shared" si="28"/>
        <v>114114.24855413794</v>
      </c>
      <c r="J33" s="16">
        <f>J34+J37+J50+J84</f>
        <v>91651.775172413792</v>
      </c>
      <c r="K33" s="16">
        <f t="shared" si="28"/>
        <v>135477.27062310345</v>
      </c>
      <c r="L33" s="16">
        <f>L34+L37+L50+L84</f>
        <v>104584.07620689654</v>
      </c>
      <c r="M33" s="16">
        <f t="shared" si="28"/>
        <v>121751.89924379312</v>
      </c>
      <c r="N33" s="16">
        <f>N34+N37+N50+N84</f>
        <v>93537.219999999987</v>
      </c>
      <c r="O33" s="88">
        <f t="shared" ref="O33:P33" si="29">O34+O37+O50+O84</f>
        <v>690463.77181282756</v>
      </c>
      <c r="P33" s="88">
        <f t="shared" si="29"/>
        <v>493249.25467866502</v>
      </c>
      <c r="Q33" s="16">
        <f t="shared" si="28"/>
        <v>145458.35862310347</v>
      </c>
      <c r="R33" s="16">
        <f>R34+R37+R50+R84</f>
        <v>94013.49275862069</v>
      </c>
      <c r="S33" s="16">
        <f t="shared" si="28"/>
        <v>121518.88062310345</v>
      </c>
      <c r="T33" s="16">
        <f>T34+T37+T50+T84</f>
        <v>113973.17920689653</v>
      </c>
      <c r="U33" s="16">
        <f t="shared" si="28"/>
        <v>124928.44579551724</v>
      </c>
      <c r="V33" s="16">
        <f>V34+V37+V50+V84</f>
        <v>110298.78034482758</v>
      </c>
      <c r="W33" s="16">
        <f t="shared" si="28"/>
        <v>122569.44421000002</v>
      </c>
      <c r="X33" s="16">
        <f t="shared" si="28"/>
        <v>107845.27586206896</v>
      </c>
      <c r="Y33" s="16">
        <f t="shared" si="28"/>
        <v>115747.15200241382</v>
      </c>
      <c r="Z33" s="16">
        <f t="shared" ref="Z33" si="30">Z34+Z37+Z50+Z84</f>
        <v>96392.508965517234</v>
      </c>
      <c r="AA33" s="16">
        <f t="shared" si="28"/>
        <v>109765.15234724138</v>
      </c>
      <c r="AB33" s="16">
        <f t="shared" si="28"/>
        <v>110556.79482758619</v>
      </c>
      <c r="AC33" s="101">
        <f t="shared" si="5"/>
        <v>1431479.254926207</v>
      </c>
      <c r="AD33" s="102">
        <f t="shared" si="6"/>
        <v>1156014.3661034482</v>
      </c>
      <c r="AE33" s="97"/>
      <c r="AF33" s="126"/>
      <c r="AG33" s="107"/>
      <c r="AH33" s="97"/>
      <c r="AI33" s="97"/>
      <c r="AJ33" s="97"/>
      <c r="AK33" s="98" t="e">
        <f>#REF!+'[5]CONSOLIDADO RLP'!$N$33</f>
        <v>#REF!</v>
      </c>
      <c r="AL33" s="80"/>
      <c r="AM33" s="80"/>
    </row>
    <row r="34" spans="1:39" s="17" customFormat="1" ht="13.5" customHeight="1" x14ac:dyDescent="0.2">
      <c r="A34" s="18" t="s">
        <v>65</v>
      </c>
      <c r="B34" s="19" t="s">
        <v>66</v>
      </c>
      <c r="C34" s="28">
        <f t="shared" ref="C34:N35" si="31">C35</f>
        <v>0</v>
      </c>
      <c r="D34" s="28">
        <f t="shared" si="31"/>
        <v>0</v>
      </c>
      <c r="E34" s="28">
        <f t="shared" si="31"/>
        <v>0</v>
      </c>
      <c r="F34" s="28">
        <f t="shared" si="31"/>
        <v>0</v>
      </c>
      <c r="G34" s="28">
        <f t="shared" ref="G34:AB35" si="32">G35</f>
        <v>0</v>
      </c>
      <c r="H34" s="28">
        <f t="shared" si="31"/>
        <v>0</v>
      </c>
      <c r="I34" s="28">
        <f t="shared" si="32"/>
        <v>0</v>
      </c>
      <c r="J34" s="28">
        <f t="shared" si="31"/>
        <v>0</v>
      </c>
      <c r="K34" s="28">
        <f t="shared" si="32"/>
        <v>0</v>
      </c>
      <c r="L34" s="28">
        <f t="shared" si="31"/>
        <v>0</v>
      </c>
      <c r="M34" s="28">
        <f t="shared" si="32"/>
        <v>0</v>
      </c>
      <c r="N34" s="28">
        <f t="shared" si="31"/>
        <v>0</v>
      </c>
      <c r="O34" s="85">
        <f t="shared" ref="O34:O35" si="33">O35</f>
        <v>0</v>
      </c>
      <c r="P34" s="85">
        <f>P35</f>
        <v>0</v>
      </c>
      <c r="Q34" s="28">
        <f t="shared" si="32"/>
        <v>0</v>
      </c>
      <c r="R34" s="28">
        <f t="shared" si="32"/>
        <v>0</v>
      </c>
      <c r="S34" s="28">
        <f t="shared" si="32"/>
        <v>0</v>
      </c>
      <c r="T34" s="28">
        <f t="shared" si="32"/>
        <v>0</v>
      </c>
      <c r="U34" s="28">
        <f t="shared" si="32"/>
        <v>0</v>
      </c>
      <c r="V34" s="28">
        <f t="shared" si="32"/>
        <v>0</v>
      </c>
      <c r="W34" s="28">
        <f t="shared" si="32"/>
        <v>0</v>
      </c>
      <c r="X34" s="28">
        <f t="shared" si="32"/>
        <v>0</v>
      </c>
      <c r="Y34" s="28">
        <f t="shared" si="32"/>
        <v>0</v>
      </c>
      <c r="Z34" s="28">
        <f t="shared" si="32"/>
        <v>0</v>
      </c>
      <c r="AA34" s="28">
        <f t="shared" si="32"/>
        <v>0</v>
      </c>
      <c r="AB34" s="28">
        <f t="shared" si="32"/>
        <v>0</v>
      </c>
      <c r="AC34" s="101">
        <f t="shared" si="5"/>
        <v>0</v>
      </c>
      <c r="AD34" s="102">
        <f t="shared" si="6"/>
        <v>0</v>
      </c>
      <c r="AE34" s="97"/>
      <c r="AF34" s="126"/>
      <c r="AG34" s="105"/>
      <c r="AH34" s="97"/>
      <c r="AI34" s="97"/>
      <c r="AJ34" s="97"/>
      <c r="AK34" s="97"/>
      <c r="AL34" s="97"/>
    </row>
    <row r="35" spans="1:39" s="17" customFormat="1" ht="13.5" customHeight="1" x14ac:dyDescent="0.2">
      <c r="A35" s="21" t="s">
        <v>67</v>
      </c>
      <c r="B35" s="22" t="s">
        <v>68</v>
      </c>
      <c r="C35" s="29">
        <f t="shared" si="31"/>
        <v>0</v>
      </c>
      <c r="D35" s="29">
        <f t="shared" si="31"/>
        <v>0</v>
      </c>
      <c r="E35" s="29">
        <f t="shared" si="31"/>
        <v>0</v>
      </c>
      <c r="F35" s="29">
        <f t="shared" si="31"/>
        <v>0</v>
      </c>
      <c r="G35" s="29">
        <f t="shared" si="32"/>
        <v>0</v>
      </c>
      <c r="H35" s="29">
        <f t="shared" si="31"/>
        <v>0</v>
      </c>
      <c r="I35" s="29">
        <f t="shared" si="32"/>
        <v>0</v>
      </c>
      <c r="J35" s="29">
        <f t="shared" si="31"/>
        <v>0</v>
      </c>
      <c r="K35" s="29">
        <f t="shared" si="32"/>
        <v>0</v>
      </c>
      <c r="L35" s="29">
        <f t="shared" si="31"/>
        <v>0</v>
      </c>
      <c r="M35" s="29">
        <f t="shared" si="32"/>
        <v>0</v>
      </c>
      <c r="N35" s="29">
        <f t="shared" si="31"/>
        <v>0</v>
      </c>
      <c r="O35" s="86">
        <f t="shared" si="33"/>
        <v>0</v>
      </c>
      <c r="P35" s="86">
        <f>P36</f>
        <v>0</v>
      </c>
      <c r="Q35" s="29">
        <f t="shared" si="32"/>
        <v>0</v>
      </c>
      <c r="R35" s="29">
        <f t="shared" si="32"/>
        <v>0</v>
      </c>
      <c r="S35" s="29">
        <f t="shared" si="32"/>
        <v>0</v>
      </c>
      <c r="T35" s="29">
        <f t="shared" si="32"/>
        <v>0</v>
      </c>
      <c r="U35" s="29">
        <f t="shared" si="32"/>
        <v>0</v>
      </c>
      <c r="V35" s="29">
        <f t="shared" si="32"/>
        <v>0</v>
      </c>
      <c r="W35" s="29">
        <f t="shared" si="32"/>
        <v>0</v>
      </c>
      <c r="X35" s="29">
        <f t="shared" si="32"/>
        <v>0</v>
      </c>
      <c r="Y35" s="29">
        <f t="shared" si="32"/>
        <v>0</v>
      </c>
      <c r="Z35" s="29">
        <f t="shared" si="32"/>
        <v>0</v>
      </c>
      <c r="AA35" s="29">
        <f t="shared" si="32"/>
        <v>0</v>
      </c>
      <c r="AB35" s="29">
        <f t="shared" si="32"/>
        <v>0</v>
      </c>
      <c r="AC35" s="101">
        <f t="shared" si="5"/>
        <v>0</v>
      </c>
      <c r="AD35" s="102">
        <f t="shared" si="6"/>
        <v>0</v>
      </c>
      <c r="AE35" s="97"/>
      <c r="AF35" s="128"/>
      <c r="AG35" s="128"/>
      <c r="AH35" s="129"/>
      <c r="AI35" s="97"/>
      <c r="AJ35" s="97"/>
      <c r="AK35" s="97"/>
      <c r="AL35" s="97"/>
    </row>
    <row r="36" spans="1:39" s="27" customFormat="1" ht="13.5" customHeight="1" x14ac:dyDescent="0.2">
      <c r="A36" s="24" t="s">
        <v>69</v>
      </c>
      <c r="B36" s="25" t="s">
        <v>70</v>
      </c>
      <c r="C36" s="30">
        <f>'SA-ROR'!C36+'OI-ROR'!C36+'TCS-ROR'!C36+'TCP-ROR'!C36+'SEC-ROR'!C36+'NO-ROR'!C36</f>
        <v>0</v>
      </c>
      <c r="D36" s="30">
        <f>'SA-ROR'!D36+'OI-ROR'!D36+'TCS-ROR'!D36+'TCP-ROR'!D36+'SEC-ROR'!D36+'NO-ROR'!D36</f>
        <v>0</v>
      </c>
      <c r="E36" s="30">
        <f>'SA-ROR'!E36+'OI-ROR'!E36+'TCS-ROR'!E36+'TCP-ROR'!E36+'SEC-ROR'!E36+'NO-ROR'!E36</f>
        <v>0</v>
      </c>
      <c r="F36" s="30">
        <f>'SA-ROR'!F36+'OI-ROR'!F36+'TCS-ROR'!F36+'TCP-ROR'!F36+'SEC-ROR'!F36+'NO-ROR'!F36</f>
        <v>0</v>
      </c>
      <c r="G36" s="30">
        <f>'SA-ROR'!E36+'OI-ROR'!G36+'TCS-ROR'!G36+'TCP-ROR'!G36+'SEC-ROR'!G36+'NO-ROR'!G36</f>
        <v>0</v>
      </c>
      <c r="H36" s="30">
        <f>'SA-ROR'!H36+'OI-ROR'!H36+'TCS-ROR'!H36+'TCP-ROR'!H36+'SEC-ROR'!H36+'NO-ROR'!H36</f>
        <v>0</v>
      </c>
      <c r="I36" s="30">
        <f>'SA-ROR'!G36+'OI-ROR'!I36+'TCS-ROR'!I36+'TCP-ROR'!I36+'SEC-ROR'!I36+'NO-ROR'!I36</f>
        <v>0</v>
      </c>
      <c r="J36" s="30">
        <f>'SA-ROR'!J36+'OI-ROR'!J36+'TCS-ROR'!J36+'TCP-ROR'!J36+'SEC-ROR'!J36+'NO-ROR'!J36</f>
        <v>0</v>
      </c>
      <c r="K36" s="30">
        <f>'SA-ROR'!I36+'OI-ROR'!K36+'TCS-ROR'!K36+'TCP-ROR'!K36+'SEC-ROR'!K36+'NO-ROR'!K36</f>
        <v>0</v>
      </c>
      <c r="L36" s="30">
        <f>'SA-ROR'!L36+'OI-ROR'!L36+'TCS-ROR'!L36+'TCP-ROR'!L36+'SEC-ROR'!L36+'NO-ROR'!L36</f>
        <v>0</v>
      </c>
      <c r="M36" s="30">
        <f>'SA-ROR'!K36+'OI-ROR'!M36+'TCS-ROR'!M36+'TCP-ROR'!M36+'SEC-ROR'!M36+'NO-ROR'!M36</f>
        <v>0</v>
      </c>
      <c r="N36" s="30">
        <f>'SA-ROR'!N36+'OI-ROR'!N36+'TCS-ROR'!N36+'TCP-ROR'!N36+'SEC-ROR'!N36+'NO-ROR'!N36</f>
        <v>0</v>
      </c>
      <c r="O36" s="89">
        <f>C36+E36+G36+I36+K36+M36</f>
        <v>0</v>
      </c>
      <c r="P36" s="89">
        <f>D36+F36+H36+J36+L36+N36</f>
        <v>0</v>
      </c>
      <c r="Q36" s="30">
        <f>'SA-ROR'!M36+'OI-ROR'!Q36+'TCS-ROR'!Q36+'TCP-ROR'!Q36+'SEC-ROR'!Q36+'NO-ROR'!Q36</f>
        <v>0</v>
      </c>
      <c r="R36" s="30">
        <f>'SA-ROR'!R36+'OI-ROR'!R36+'TCS-ROR'!R36+'TCP-ROR'!R36+'SEC-ROR'!R36+'NO-ROR'!R36</f>
        <v>0</v>
      </c>
      <c r="S36" s="30">
        <f>'SA-ROR'!Q36+'OI-ROR'!S36+'TCS-ROR'!S36+'TCP-ROR'!S36+'SEC-ROR'!S36+'NO-ROR'!S36</f>
        <v>0</v>
      </c>
      <c r="T36" s="30">
        <f>'SA-ROR'!T36+'OI-ROR'!T36+'TCS-ROR'!T36+'TCP-ROR'!T36+'SEC-ROR'!T36+'NO-ROR'!T36</f>
        <v>0</v>
      </c>
      <c r="U36" s="30">
        <f>'SA-ROR'!S36+'OI-ROR'!U36+'TCS-ROR'!U36+'TCP-ROR'!U36+'SEC-ROR'!U36+'NO-ROR'!U36</f>
        <v>0</v>
      </c>
      <c r="V36" s="30">
        <f>'SA-ROR'!V36+'OI-ROR'!V36+'TCS-ROR'!V36+'TCP-ROR'!V36+'SEC-ROR'!V36+'NO-ROR'!V36</f>
        <v>0</v>
      </c>
      <c r="W36" s="30">
        <f>'OI-ROR'!W36+'TCS-ROR'!W36+'TCP-ROR'!W36+'SEC-ROR'!W36+'NO-ROR'!W36</f>
        <v>0</v>
      </c>
      <c r="X36" s="30">
        <f>'OI-ROR'!X36+'TCS-ROR'!X36+'TCP-ROR'!X36+'SEC-ROR'!X36+'NO-ROR'!X36</f>
        <v>0</v>
      </c>
      <c r="Y36" s="30">
        <f>'SA-ROR'!W36+'OI-ROR'!Y36+'TCS-ROR'!Y36+'TCP-ROR'!Y36+'SEC-ROR'!Y36+'NO-ROR'!Y36</f>
        <v>0</v>
      </c>
      <c r="Z36" s="30">
        <f>'OI-ROR'!Z36+'TCS-ROR'!Z36+'TCP-ROR'!Z36+'SEC-ROR'!Z36+'NO-ROR'!Z36</f>
        <v>0</v>
      </c>
      <c r="AA36" s="30">
        <f>'SA-ROR'!Y36+'OI-ROR'!AA36+'TCS-ROR'!AA36+'TCP-ROR'!AA36+'SEC-ROR'!AA36+'NO-ROR'!AA36</f>
        <v>0</v>
      </c>
      <c r="AB36" s="30">
        <f>'OI-ROR'!AB36+'TCS-ROR'!AB36+'TCP-ROR'!AB36+'SEC-ROR'!AB36+'NO-ROR'!AB36</f>
        <v>0</v>
      </c>
      <c r="AC36" s="101">
        <f t="shared" si="5"/>
        <v>0</v>
      </c>
      <c r="AD36" s="102">
        <f t="shared" si="6"/>
        <v>0</v>
      </c>
      <c r="AE36" s="99"/>
      <c r="AF36" s="130"/>
      <c r="AG36" s="130"/>
      <c r="AH36" s="131"/>
      <c r="AI36" s="99"/>
      <c r="AJ36" s="99"/>
      <c r="AK36" s="99"/>
      <c r="AL36" s="99"/>
    </row>
    <row r="37" spans="1:39" s="17" customFormat="1" ht="13.5" customHeight="1" x14ac:dyDescent="0.2">
      <c r="A37" s="18" t="s">
        <v>71</v>
      </c>
      <c r="B37" s="19" t="s">
        <v>72</v>
      </c>
      <c r="C37" s="20">
        <f>C38+C46</f>
        <v>62744.526830000003</v>
      </c>
      <c r="D37" s="20">
        <f>D38+D46</f>
        <v>45741.900000000009</v>
      </c>
      <c r="E37" s="20">
        <f>E38+E46</f>
        <v>67491.72683</v>
      </c>
      <c r="F37" s="20">
        <f>F38+F46</f>
        <v>44459.82</v>
      </c>
      <c r="G37" s="20">
        <f t="shared" ref="G37:AA37" si="34">G38+G46</f>
        <v>65278.926830000004</v>
      </c>
      <c r="H37" s="20">
        <f>H38+H46</f>
        <v>70081.81</v>
      </c>
      <c r="I37" s="20">
        <f t="shared" si="34"/>
        <v>70318.926830000011</v>
      </c>
      <c r="J37" s="20">
        <f>J38+J46</f>
        <v>62986.119999999995</v>
      </c>
      <c r="K37" s="20">
        <f t="shared" si="34"/>
        <v>77278.926830000011</v>
      </c>
      <c r="L37" s="20">
        <f>L38+L46</f>
        <v>72136.049999999988</v>
      </c>
      <c r="M37" s="20">
        <f t="shared" si="34"/>
        <v>67952.526830000003</v>
      </c>
      <c r="N37" s="20">
        <f>N38+N46</f>
        <v>56148.77</v>
      </c>
      <c r="O37" s="85">
        <f t="shared" ref="O37" si="35">O38+O46</f>
        <v>411065.56097999995</v>
      </c>
      <c r="P37" s="85">
        <f>P38+P46</f>
        <v>351554.47</v>
      </c>
      <c r="Q37" s="20">
        <f t="shared" si="34"/>
        <v>82360.926830000011</v>
      </c>
      <c r="R37" s="20">
        <f>R38+R46</f>
        <v>62746.619999999995</v>
      </c>
      <c r="S37" s="20">
        <f t="shared" si="34"/>
        <v>70458.926830000011</v>
      </c>
      <c r="T37" s="20">
        <f>T38+T46</f>
        <v>60128.149999999994</v>
      </c>
      <c r="U37" s="20">
        <f t="shared" si="34"/>
        <v>67952.526830000003</v>
      </c>
      <c r="V37" s="20">
        <f>V38+V46</f>
        <v>57683.509999999995</v>
      </c>
      <c r="W37" s="20">
        <f t="shared" si="34"/>
        <v>72022.904210000008</v>
      </c>
      <c r="X37" s="20">
        <f>X38+X46</f>
        <v>65315.849999999991</v>
      </c>
      <c r="Y37" s="20">
        <f t="shared" si="34"/>
        <v>68008.926830000011</v>
      </c>
      <c r="Z37" s="20">
        <f>Z38+Z46</f>
        <v>62147.479999999996</v>
      </c>
      <c r="AA37" s="20">
        <f t="shared" si="34"/>
        <v>64305.72683</v>
      </c>
      <c r="AB37" s="20">
        <f>AB38+AB46</f>
        <v>45627.429999999993</v>
      </c>
      <c r="AC37" s="101">
        <f t="shared" si="5"/>
        <v>836175.4993400001</v>
      </c>
      <c r="AD37" s="102">
        <f t="shared" si="6"/>
        <v>705203.51</v>
      </c>
      <c r="AE37" s="97"/>
      <c r="AF37" s="128"/>
      <c r="AG37" s="128"/>
      <c r="AH37" s="129"/>
      <c r="AI37" s="97"/>
      <c r="AJ37" s="97"/>
      <c r="AK37" s="97"/>
      <c r="AL37" s="97"/>
    </row>
    <row r="38" spans="1:39" s="27" customFormat="1" ht="13.5" customHeight="1" x14ac:dyDescent="0.2">
      <c r="A38" s="21" t="s">
        <v>71</v>
      </c>
      <c r="B38" s="22" t="s">
        <v>73</v>
      </c>
      <c r="C38" s="23">
        <f>SUM(C39:C45)</f>
        <v>50312.526830000003</v>
      </c>
      <c r="D38" s="23">
        <f>SUM(D39:D45)</f>
        <v>40417.500000000007</v>
      </c>
      <c r="E38" s="23">
        <f>SUM(E39:E45)</f>
        <v>50312.526830000003</v>
      </c>
      <c r="F38" s="23">
        <f>SUM(F39:F45)</f>
        <v>41828.94</v>
      </c>
      <c r="G38" s="23">
        <f t="shared" ref="G38:AA38" si="36">SUM(G39:G45)</f>
        <v>50312.526830000003</v>
      </c>
      <c r="H38" s="23">
        <f>SUM(H39:H45)</f>
        <v>44939.770000000004</v>
      </c>
      <c r="I38" s="23">
        <f t="shared" si="36"/>
        <v>50312.526830000003</v>
      </c>
      <c r="J38" s="23">
        <f>SUM(J39:J45)</f>
        <v>41283.87999999999</v>
      </c>
      <c r="K38" s="23">
        <f t="shared" si="36"/>
        <v>50312.526830000003</v>
      </c>
      <c r="L38" s="23">
        <f>SUM(L39:L45)</f>
        <v>50786.84</v>
      </c>
      <c r="M38" s="23">
        <f t="shared" si="36"/>
        <v>50312.526830000003</v>
      </c>
      <c r="N38" s="23">
        <f>SUM(N39:N45)</f>
        <v>43633.39</v>
      </c>
      <c r="O38" s="86">
        <f t="shared" ref="O38" si="37">SUM(O39:O45)</f>
        <v>301875.16097999999</v>
      </c>
      <c r="P38" s="86">
        <f>SUM(P39:P45)</f>
        <v>262890.32</v>
      </c>
      <c r="Q38" s="23">
        <f t="shared" si="36"/>
        <v>50312.526830000003</v>
      </c>
      <c r="R38" s="23">
        <f>SUM(R39:R45)</f>
        <v>43171.029999999992</v>
      </c>
      <c r="S38" s="23">
        <f t="shared" si="36"/>
        <v>50312.526830000003</v>
      </c>
      <c r="T38" s="23">
        <f>SUM(T39:T45)</f>
        <v>43733.029999999992</v>
      </c>
      <c r="U38" s="23">
        <f t="shared" si="36"/>
        <v>50312.526830000003</v>
      </c>
      <c r="V38" s="23">
        <f>SUM(V39:V45)</f>
        <v>43939.92</v>
      </c>
      <c r="W38" s="23">
        <f t="shared" si="36"/>
        <v>51806.504209999999</v>
      </c>
      <c r="X38" s="23">
        <f>SUM(X39:X45)</f>
        <v>43629.579999999994</v>
      </c>
      <c r="Y38" s="23">
        <f t="shared" si="36"/>
        <v>50312.526830000003</v>
      </c>
      <c r="Z38" s="23">
        <f>SUM(Z39:Z45)</f>
        <v>43559.24</v>
      </c>
      <c r="AA38" s="23">
        <f t="shared" si="36"/>
        <v>50312.526830000003</v>
      </c>
      <c r="AB38" s="23">
        <f>SUM(AB39:AB45)</f>
        <v>43215.789999999994</v>
      </c>
      <c r="AC38" s="101">
        <f t="shared" si="5"/>
        <v>605244.29933999991</v>
      </c>
      <c r="AD38" s="102">
        <f t="shared" si="6"/>
        <v>524138.90999999992</v>
      </c>
      <c r="AE38" s="99"/>
      <c r="AF38" s="131"/>
      <c r="AG38" s="131"/>
      <c r="AH38" s="131"/>
      <c r="AI38" s="99"/>
      <c r="AJ38" s="99"/>
      <c r="AK38" s="99"/>
      <c r="AL38" s="99"/>
    </row>
    <row r="39" spans="1:39" s="27" customFormat="1" ht="13.5" customHeight="1" x14ac:dyDescent="0.2">
      <c r="A39" s="24" t="s">
        <v>74</v>
      </c>
      <c r="B39" s="25" t="s">
        <v>75</v>
      </c>
      <c r="C39" s="30">
        <f>'SA-ROR'!C39+'OI-ROR'!C39+'TCS-ROR'!C39+'TCP-ROR'!C39+'SEC-ROR'!C39+'NO-ROR'!C39</f>
        <v>33432.99</v>
      </c>
      <c r="D39" s="30">
        <f>'SA-ROR'!D39+'OI-ROR'!D39+'TCS-ROR'!D39+'TCP-ROR'!D39+'SEC-ROR'!D39+'NO-ROR'!D39</f>
        <v>27369.81</v>
      </c>
      <c r="E39" s="30">
        <f>'SA-ROR'!E39+'OI-ROR'!E39+'TCS-ROR'!E39+'TCP-ROR'!E39+'SEC-ROR'!E39+'NO-ROR'!E39</f>
        <v>33432.99</v>
      </c>
      <c r="F39" s="30">
        <f>'SA-ROR'!F39+'OI-ROR'!F39+'TCS-ROR'!F39+'TCP-ROR'!F39+'SEC-ROR'!F39+'NO-ROR'!F39</f>
        <v>28103.07</v>
      </c>
      <c r="G39" s="30">
        <f>'SA-ROR'!G39+'OI-ROR'!G39+'TCS-ROR'!G39+'TCP-ROR'!G39+'SEC-ROR'!G39+'NO-ROR'!G39</f>
        <v>33432.99</v>
      </c>
      <c r="H39" s="30">
        <f>'SA-ROR'!H39+'OI-ROR'!H39+'TCS-ROR'!H39+'TCP-ROR'!H39+'SEC-ROR'!H39+'NO-ROR'!H39</f>
        <v>28162.28</v>
      </c>
      <c r="I39" s="30">
        <f>'SA-ROR'!I39+'OI-ROR'!I39+'TCS-ROR'!I39+'TCP-ROR'!I39+'SEC-ROR'!I39+'NO-ROR'!I39</f>
        <v>33432.99</v>
      </c>
      <c r="J39" s="30">
        <f>'SA-ROR'!J39+'OI-ROR'!J39+'TCS-ROR'!J39+'TCP-ROR'!J39+'SEC-ROR'!J39+'NO-ROR'!J39</f>
        <v>27703.809999999998</v>
      </c>
      <c r="K39" s="30">
        <f>'SA-ROR'!K39+'OI-ROR'!K39+'TCS-ROR'!K39+'TCP-ROR'!K39+'SEC-ROR'!K39+'NO-ROR'!K39</f>
        <v>33432.99</v>
      </c>
      <c r="L39" s="30">
        <f>'SA-ROR'!L39+'OI-ROR'!L39+'TCS-ROR'!L39+'TCP-ROR'!L39+'SEC-ROR'!L39+'NO-ROR'!L39</f>
        <v>34497.81</v>
      </c>
      <c r="M39" s="30">
        <f>'SA-ROR'!M39+'OI-ROR'!M39+'TCS-ROR'!M39+'TCP-ROR'!M39+'SEC-ROR'!M39+'NO-ROR'!M39</f>
        <v>33432.99</v>
      </c>
      <c r="N39" s="30">
        <f>'SA-ROR'!N39+'OI-ROR'!N39+'TCS-ROR'!N39+'TCP-ROR'!N39+'SEC-ROR'!N39+'NO-ROR'!N39</f>
        <v>29107.84</v>
      </c>
      <c r="O39" s="89">
        <f t="shared" ref="O39:P45" si="38">C39+E39+G39+I39+K39+M39</f>
        <v>200597.93999999997</v>
      </c>
      <c r="P39" s="89">
        <f t="shared" si="38"/>
        <v>174944.62</v>
      </c>
      <c r="Q39" s="30">
        <f>'SA-ROR'!Q39+'OI-ROR'!Q39+'TCS-ROR'!Q39+'TCP-ROR'!Q39+'SEC-ROR'!Q39+'NO-ROR'!Q39</f>
        <v>33432.99</v>
      </c>
      <c r="R39" s="30">
        <f>'SA-ROR'!R39+'OI-ROR'!R39+'TCS-ROR'!R39+'TCP-ROR'!R39+'SEC-ROR'!R39+'NO-ROR'!R39</f>
        <v>29210.819999999996</v>
      </c>
      <c r="S39" s="30">
        <f>'SA-ROR'!S39+'OI-ROR'!S39+'TCS-ROR'!S39+'TCP-ROR'!S39+'SEC-ROR'!S39+'NO-ROR'!S39</f>
        <v>33432.99</v>
      </c>
      <c r="T39" s="30">
        <f>'SA-ROR'!T39+'OI-ROR'!T39+'TCS-ROR'!T39+'TCP-ROR'!T39+'SEC-ROR'!T39+'NO-ROR'!T39</f>
        <v>29519.819999999996</v>
      </c>
      <c r="U39" s="30">
        <f>'SA-ROR'!U39+'OI-ROR'!U39+'TCS-ROR'!U39+'TCP-ROR'!U39+'SEC-ROR'!U39+'NO-ROR'!U39</f>
        <v>33432.99</v>
      </c>
      <c r="V39" s="30">
        <f>'SA-ROR'!V39+'OI-ROR'!V39+'TCS-ROR'!V39+'TCP-ROR'!V39+'SEC-ROR'!V39+'NO-ROR'!V39</f>
        <v>29519.819999999996</v>
      </c>
      <c r="W39" s="30">
        <f>'SA-ROR'!W39+'OI-ROR'!W39+'TCS-ROR'!W39+'TCP-ROR'!W39+'SEC-ROR'!W39+'NO-ROR'!W39</f>
        <v>34439.130000000005</v>
      </c>
      <c r="X39" s="30">
        <f>'SA-ROR'!X39+'OI-ROR'!X39+'TCS-ROR'!X39+'TCP-ROR'!X39+'SEC-ROR'!X39+'NO-ROR'!X39</f>
        <v>29519.819999999996</v>
      </c>
      <c r="Y39" s="30">
        <f>'SA-ROR'!Y39+'OI-ROR'!Y39+'TCS-ROR'!Y39+'TCP-ROR'!Y39+'SEC-ROR'!Y39+'NO-ROR'!Y39</f>
        <v>33432.99</v>
      </c>
      <c r="Z39" s="30">
        <f>'SA-ROR'!Z39+'OI-ROR'!Z39+'TCS-ROR'!Z39+'TCP-ROR'!Z39+'SEC-ROR'!Z39+'NO-ROR'!Z39</f>
        <v>29519.819999999996</v>
      </c>
      <c r="AA39" s="30">
        <f>'SA-ROR'!AA39+'OI-ROR'!AA39+'TCS-ROR'!AA39+'TCP-ROR'!AA39+'SEC-ROR'!AA39+'NO-ROR'!AA39</f>
        <v>33432.99</v>
      </c>
      <c r="AB39" s="30">
        <f>'SA-ROR'!AB39+'OI-ROR'!AB39+'TCS-ROR'!AB39+'TCP-ROR'!AB39+'SEC-ROR'!AB39+'NO-ROR'!AB39</f>
        <v>29519.819999999996</v>
      </c>
      <c r="AC39" s="101">
        <f t="shared" si="5"/>
        <v>402202.01999999996</v>
      </c>
      <c r="AD39" s="102">
        <f t="shared" si="6"/>
        <v>351754.54000000004</v>
      </c>
      <c r="AE39" s="99"/>
      <c r="AF39" s="131"/>
      <c r="AG39" s="131"/>
      <c r="AH39" s="131"/>
      <c r="AI39" s="99"/>
      <c r="AJ39" s="99"/>
      <c r="AK39" s="99"/>
      <c r="AL39" s="99"/>
    </row>
    <row r="40" spans="1:39" s="27" customFormat="1" ht="13.5" customHeight="1" x14ac:dyDescent="0.2">
      <c r="A40" s="31" t="s">
        <v>76</v>
      </c>
      <c r="B40" s="32" t="s">
        <v>77</v>
      </c>
      <c r="C40" s="33">
        <f>'SA-ROR'!C40+'OI-ROR'!C40+'TCS-ROR'!C40+'TCP-ROR'!C40+'SEC-ROR'!C40+'NO-ROR'!C40</f>
        <v>5586.6526290000002</v>
      </c>
      <c r="D40" s="33">
        <f>'SA-ROR'!D40+'OI-ROR'!D40+'TCS-ROR'!D40+'TCP-ROR'!D40+'SEC-ROR'!D40+'NO-ROR'!D40</f>
        <v>4573.5</v>
      </c>
      <c r="E40" s="33">
        <f>'SA-ROR'!E40+'OI-ROR'!E40+'TCS-ROR'!E40+'TCP-ROR'!E40+'SEC-ROR'!E40+'NO-ROR'!E40</f>
        <v>5586.6526290000002</v>
      </c>
      <c r="F40" s="33">
        <f>'SA-ROR'!F40+'OI-ROR'!F40+'TCS-ROR'!F40+'TCP-ROR'!F40+'SEC-ROR'!F40+'NO-ROR'!F40</f>
        <v>4696.0199999999995</v>
      </c>
      <c r="G40" s="33">
        <f>'SA-ROR'!G40+'OI-ROR'!G40+'TCS-ROR'!G40+'TCP-ROR'!G40+'SEC-ROR'!G40+'NO-ROR'!G40</f>
        <v>5586.6526290000002</v>
      </c>
      <c r="H40" s="33">
        <f>'SA-ROR'!H40+'OI-ROR'!H40+'TCS-ROR'!H40+'TCP-ROR'!H40+'SEC-ROR'!H40+'NO-ROR'!H40</f>
        <v>4705.92</v>
      </c>
      <c r="I40" s="33">
        <f>'SA-ROR'!I40+'OI-ROR'!I40+'TCS-ROR'!I40+'TCP-ROR'!I40+'SEC-ROR'!I40+'NO-ROR'!I40</f>
        <v>5586.6526290000002</v>
      </c>
      <c r="J40" s="33">
        <f>'SA-ROR'!J40+'OI-ROR'!J40+'TCS-ROR'!J40+'TCP-ROR'!J40+'SEC-ROR'!J40+'NO-ROR'!J40</f>
        <v>4629.3099999999995</v>
      </c>
      <c r="K40" s="33">
        <f>'SA-ROR'!K40+'OI-ROR'!K40+'TCS-ROR'!K40+'TCP-ROR'!K40+'SEC-ROR'!K40+'NO-ROR'!K40</f>
        <v>5586.6526290000002</v>
      </c>
      <c r="L40" s="33">
        <f>'SA-ROR'!L40+'OI-ROR'!L40+'TCS-ROR'!L40+'TCP-ROR'!L40+'SEC-ROR'!L40+'NO-ROR'!L40</f>
        <v>5764.5599999999995</v>
      </c>
      <c r="M40" s="33">
        <f>'SA-ROR'!M40+'OI-ROR'!M40+'TCS-ROR'!M40+'TCP-ROR'!M40+'SEC-ROR'!M40+'NO-ROR'!M40</f>
        <v>5586.6526290000002</v>
      </c>
      <c r="N40" s="33">
        <f>'SA-ROR'!N40+'OI-ROR'!N40+'TCS-ROR'!N40+'TCP-ROR'!N40+'SEC-ROR'!N40+'NO-ROR'!N40</f>
        <v>4863.91</v>
      </c>
      <c r="O40" s="92">
        <f t="shared" si="38"/>
        <v>33519.915774000001</v>
      </c>
      <c r="P40" s="92">
        <f t="shared" si="38"/>
        <v>29233.219999999998</v>
      </c>
      <c r="Q40" s="33">
        <f>'SA-ROR'!Q40+'OI-ROR'!Q40+'TCS-ROR'!Q40+'TCP-ROR'!Q40+'SEC-ROR'!Q40+'NO-ROR'!Q40</f>
        <v>5586.6526290000002</v>
      </c>
      <c r="R40" s="33">
        <f>'SA-ROR'!R40+'OI-ROR'!R40+'TCS-ROR'!R40+'TCP-ROR'!R40+'SEC-ROR'!R40+'NO-ROR'!R40</f>
        <v>4881.12</v>
      </c>
      <c r="S40" s="33">
        <f>'SA-ROR'!S40+'OI-ROR'!S40+'TCS-ROR'!S40+'TCP-ROR'!S40+'SEC-ROR'!S40+'NO-ROR'!S40</f>
        <v>5586.6526290000002</v>
      </c>
      <c r="T40" s="33">
        <f>'SA-ROR'!T40+'OI-ROR'!T40+'TCS-ROR'!T40+'TCP-ROR'!T40+'SEC-ROR'!T40+'NO-ROR'!T40</f>
        <v>4932.76</v>
      </c>
      <c r="U40" s="33">
        <f>'SA-ROR'!U40+'OI-ROR'!U40+'TCS-ROR'!U40+'TCP-ROR'!U40+'SEC-ROR'!U40+'NO-ROR'!U40</f>
        <v>5586.6526290000002</v>
      </c>
      <c r="V40" s="33">
        <f>'SA-ROR'!V40+'OI-ROR'!V40+'TCS-ROR'!V40+'TCP-ROR'!V40+'SEC-ROR'!V40+'NO-ROR'!V40</f>
        <v>4932.76</v>
      </c>
      <c r="W40" s="33">
        <f>'SA-ROR'!W40+'OI-ROR'!W40+'TCS-ROR'!W40+'TCP-ROR'!W40+'SEC-ROR'!W40+'NO-ROR'!W40</f>
        <v>5754.7786230000002</v>
      </c>
      <c r="X40" s="33">
        <f>'SA-ROR'!X40+'OI-ROR'!X40+'TCS-ROR'!X40+'TCP-ROR'!X40+'SEC-ROR'!X40+'NO-ROR'!X40</f>
        <v>4932.76</v>
      </c>
      <c r="Y40" s="33">
        <f>'SA-ROR'!Y40+'OI-ROR'!Y40+'TCS-ROR'!Y40+'TCP-ROR'!Y40+'SEC-ROR'!Y40+'NO-ROR'!Y40</f>
        <v>5586.6526290000002</v>
      </c>
      <c r="Z40" s="33">
        <f>'SA-ROR'!Z40+'OI-ROR'!Z40+'TCS-ROR'!Z40+'TCP-ROR'!Z40+'SEC-ROR'!Z40+'NO-ROR'!Z40</f>
        <v>4932.76</v>
      </c>
      <c r="AA40" s="33">
        <f>'SA-ROR'!AA40+'OI-ROR'!AA40+'TCS-ROR'!AA40+'TCP-ROR'!AA40+'SEC-ROR'!AA40+'NO-ROR'!AA40</f>
        <v>5586.6526290000002</v>
      </c>
      <c r="AB40" s="33">
        <f>'SA-ROR'!AB40+'OI-ROR'!AB40+'TCS-ROR'!AB40+'TCP-ROR'!AB40+'SEC-ROR'!AB40+'NO-ROR'!AB40</f>
        <v>4932.76</v>
      </c>
      <c r="AC40" s="101">
        <f t="shared" si="5"/>
        <v>67207.957542000004</v>
      </c>
      <c r="AD40" s="102">
        <f t="shared" si="6"/>
        <v>58778.140000000007</v>
      </c>
      <c r="AE40" s="99"/>
      <c r="AF40" s="131"/>
      <c r="AG40" s="131"/>
      <c r="AH40" s="131"/>
      <c r="AI40" s="99"/>
      <c r="AJ40" s="99"/>
      <c r="AK40" s="99"/>
      <c r="AL40" s="99"/>
    </row>
    <row r="41" spans="1:39" s="27" customFormat="1" ht="13.5" customHeight="1" x14ac:dyDescent="0.2">
      <c r="A41" s="31" t="s">
        <v>78</v>
      </c>
      <c r="B41" s="32" t="s">
        <v>79</v>
      </c>
      <c r="C41" s="33">
        <f>'SA-ROR'!C41+'OI-ROR'!C41+'TCS-ROR'!C41+'TCP-ROR'!C41+'SEC-ROR'!C41+'NO-ROR'!C41</f>
        <v>5569.9361339999996</v>
      </c>
      <c r="D41" s="33">
        <f>'SA-ROR'!D41+'OI-ROR'!D41+'TCS-ROR'!D41+'TCP-ROR'!D41+'SEC-ROR'!D41+'NO-ROR'!D41</f>
        <v>4559.8099999999995</v>
      </c>
      <c r="E41" s="33">
        <f>'SA-ROR'!E41+'OI-ROR'!E41+'TCS-ROR'!E41+'TCP-ROR'!E41+'SEC-ROR'!E41+'NO-ROR'!E41</f>
        <v>5569.9361339999996</v>
      </c>
      <c r="F41" s="33">
        <f>'SA-ROR'!F41+'OI-ROR'!F41+'TCS-ROR'!F41+'TCP-ROR'!F41+'SEC-ROR'!F41+'NO-ROR'!F41</f>
        <v>4681.9699999999993</v>
      </c>
      <c r="G41" s="33">
        <f>'SA-ROR'!G41+'OI-ROR'!G41+'TCS-ROR'!G41+'TCP-ROR'!G41+'SEC-ROR'!G41+'NO-ROR'!G41</f>
        <v>5569.9361339999996</v>
      </c>
      <c r="H41" s="33">
        <f>'SA-ROR'!H41+'OI-ROR'!H41+'TCS-ROR'!H41+'TCP-ROR'!H41+'SEC-ROR'!H41+'NO-ROR'!H41</f>
        <v>4691.83</v>
      </c>
      <c r="I41" s="33">
        <f>'SA-ROR'!I41+'OI-ROR'!I41+'TCS-ROR'!I41+'TCP-ROR'!I41+'SEC-ROR'!I41+'NO-ROR'!I41</f>
        <v>5569.9361339999996</v>
      </c>
      <c r="J41" s="33">
        <f>'SA-ROR'!J41+'OI-ROR'!J41+'TCS-ROR'!J41+'TCP-ROR'!J41+'SEC-ROR'!J41+'NO-ROR'!J41</f>
        <v>4615.4500000000007</v>
      </c>
      <c r="K41" s="33">
        <f>'SA-ROR'!K41+'OI-ROR'!K41+'TCS-ROR'!K41+'TCP-ROR'!K41+'SEC-ROR'!K41+'NO-ROR'!K41</f>
        <v>5569.9361339999996</v>
      </c>
      <c r="L41" s="33">
        <f>'SA-ROR'!L41+'OI-ROR'!L41+'TCS-ROR'!L41+'TCP-ROR'!L41+'SEC-ROR'!L41+'NO-ROR'!L41</f>
        <v>5747.33</v>
      </c>
      <c r="M41" s="33">
        <f>'SA-ROR'!M41+'OI-ROR'!M41+'TCS-ROR'!M41+'TCP-ROR'!M41+'SEC-ROR'!M41+'NO-ROR'!M41</f>
        <v>5569.9361339999996</v>
      </c>
      <c r="N41" s="33">
        <f>'SA-ROR'!N41+'OI-ROR'!N41+'TCS-ROR'!N41+'TCP-ROR'!N41+'SEC-ROR'!N41+'NO-ROR'!N41</f>
        <v>4849.37</v>
      </c>
      <c r="O41" s="92">
        <f t="shared" si="38"/>
        <v>33419.616803999998</v>
      </c>
      <c r="P41" s="92">
        <f t="shared" si="38"/>
        <v>29145.759999999998</v>
      </c>
      <c r="Q41" s="33">
        <f>'SA-ROR'!Q41+'OI-ROR'!Q41+'TCS-ROR'!Q41+'TCP-ROR'!Q41+'SEC-ROR'!Q41+'NO-ROR'!Q41</f>
        <v>5569.9361339999996</v>
      </c>
      <c r="R41" s="33">
        <f>'SA-ROR'!R41+'OI-ROR'!R41+'TCS-ROR'!R41+'TCP-ROR'!R41+'SEC-ROR'!R41+'NO-ROR'!R41</f>
        <v>4866.5200000000004</v>
      </c>
      <c r="S41" s="33">
        <f>'SA-ROR'!S41+'OI-ROR'!S41+'TCS-ROR'!S41+'TCP-ROR'!S41+'SEC-ROR'!S41+'NO-ROR'!S41</f>
        <v>5569.9361339999996</v>
      </c>
      <c r="T41" s="33">
        <f>'SA-ROR'!T41+'OI-ROR'!T41+'TCS-ROR'!T41+'TCP-ROR'!T41+'SEC-ROR'!T41+'NO-ROR'!T41</f>
        <v>4918</v>
      </c>
      <c r="U41" s="33">
        <f>'SA-ROR'!U41+'OI-ROR'!U41+'TCS-ROR'!U41+'TCP-ROR'!U41+'SEC-ROR'!U41+'NO-ROR'!U41</f>
        <v>5569.9361339999996</v>
      </c>
      <c r="V41" s="33">
        <f>'SA-ROR'!V41+'OI-ROR'!V41+'TCS-ROR'!V41+'TCP-ROR'!V41+'SEC-ROR'!V41+'NO-ROR'!V41</f>
        <v>4918</v>
      </c>
      <c r="W41" s="33">
        <f>'SA-ROR'!W41+'OI-ROR'!W41+'TCS-ROR'!W41+'TCP-ROR'!W41+'SEC-ROR'!W41+'NO-ROR'!W41</f>
        <v>5737.5590579999998</v>
      </c>
      <c r="X41" s="33">
        <f>'SA-ROR'!X41+'OI-ROR'!X41+'TCS-ROR'!X41+'TCP-ROR'!X41+'SEC-ROR'!X41+'NO-ROR'!X41</f>
        <v>4918</v>
      </c>
      <c r="Y41" s="33">
        <f>'SA-ROR'!Y41+'OI-ROR'!Y41+'TCS-ROR'!Y41+'TCP-ROR'!Y41+'SEC-ROR'!Y41+'NO-ROR'!Y41</f>
        <v>5569.9361339999996</v>
      </c>
      <c r="Z41" s="33">
        <f>'SA-ROR'!Z41+'OI-ROR'!Z41+'TCS-ROR'!Z41+'TCP-ROR'!Z41+'SEC-ROR'!Z41+'NO-ROR'!Z41</f>
        <v>4918</v>
      </c>
      <c r="AA41" s="33">
        <f>'SA-ROR'!AA41+'OI-ROR'!AA41+'TCS-ROR'!AA41+'TCP-ROR'!AA41+'SEC-ROR'!AA41+'NO-ROR'!AA41</f>
        <v>5569.9361339999996</v>
      </c>
      <c r="AB41" s="33">
        <f>'SA-ROR'!AB41+'OI-ROR'!AB41+'TCS-ROR'!AB41+'TCP-ROR'!AB41+'SEC-ROR'!AB41+'NO-ROR'!AB41</f>
        <v>4918</v>
      </c>
      <c r="AC41" s="101">
        <f t="shared" si="5"/>
        <v>67006.856532000005</v>
      </c>
      <c r="AD41" s="102">
        <f t="shared" si="6"/>
        <v>58602.28</v>
      </c>
      <c r="AE41" s="99"/>
      <c r="AF41" s="131"/>
      <c r="AG41" s="131"/>
      <c r="AH41" s="131"/>
      <c r="AI41" s="99"/>
      <c r="AJ41" s="99"/>
      <c r="AK41" s="99"/>
      <c r="AL41" s="99"/>
    </row>
    <row r="42" spans="1:39" s="27" customFormat="1" ht="13.5" customHeight="1" x14ac:dyDescent="0.2">
      <c r="A42" s="31" t="s">
        <v>80</v>
      </c>
      <c r="B42" s="32" t="s">
        <v>81</v>
      </c>
      <c r="C42" s="33">
        <f>'SA-ROR'!C42+'OI-ROR'!C42+'TCS-ROR'!C42+'TCP-ROR'!C42+'SEC-ROR'!C42+'NO-ROR'!C42</f>
        <v>2784.9680669999998</v>
      </c>
      <c r="D42" s="33">
        <f>'SA-ROR'!D42+'OI-ROR'!D42+'TCS-ROR'!D42+'TCP-ROR'!D42+'SEC-ROR'!D42+'NO-ROR'!D42</f>
        <v>2279.9</v>
      </c>
      <c r="E42" s="33">
        <f>'SA-ROR'!E42+'OI-ROR'!E42+'TCS-ROR'!E42+'TCP-ROR'!E42+'SEC-ROR'!E42+'NO-ROR'!E42</f>
        <v>2784.9680669999998</v>
      </c>
      <c r="F42" s="33">
        <f>'SA-ROR'!F42+'OI-ROR'!F42+'TCS-ROR'!F42+'TCP-ROR'!F42+'SEC-ROR'!F42+'NO-ROR'!F42</f>
        <v>2340.98</v>
      </c>
      <c r="G42" s="33">
        <f>'SA-ROR'!G42+'OI-ROR'!G42+'TCS-ROR'!G42+'TCP-ROR'!G42+'SEC-ROR'!G42+'NO-ROR'!G42</f>
        <v>2784.9680669999998</v>
      </c>
      <c r="H42" s="33">
        <f>'SA-ROR'!H42+'OI-ROR'!H42+'TCS-ROR'!H42+'TCP-ROR'!H42+'SEC-ROR'!H42+'NO-ROR'!H42</f>
        <v>5621.12</v>
      </c>
      <c r="I42" s="33">
        <f>'SA-ROR'!I42+'OI-ROR'!I42+'TCS-ROR'!I42+'TCP-ROR'!I42+'SEC-ROR'!I42+'NO-ROR'!I42</f>
        <v>2784.9680669999998</v>
      </c>
      <c r="J42" s="33">
        <f>'SA-ROR'!J42+'OI-ROR'!J42+'TCS-ROR'!J42+'TCP-ROR'!J42+'SEC-ROR'!J42+'NO-ROR'!J42</f>
        <v>2307.7199999999998</v>
      </c>
      <c r="K42" s="33">
        <f>'SA-ROR'!K42+'OI-ROR'!K42+'TCS-ROR'!K42+'TCP-ROR'!K42+'SEC-ROR'!K42+'NO-ROR'!K42</f>
        <v>2784.9680669999998</v>
      </c>
      <c r="L42" s="33">
        <f>'SA-ROR'!L42+'OI-ROR'!L42+'TCS-ROR'!L42+'TCP-ROR'!L42+'SEC-ROR'!L42+'NO-ROR'!L42</f>
        <v>2873.69</v>
      </c>
      <c r="M42" s="33">
        <f>'SA-ROR'!M42+'OI-ROR'!M42+'TCS-ROR'!M42+'TCP-ROR'!M42+'SEC-ROR'!M42+'NO-ROR'!M42</f>
        <v>2784.9680669999998</v>
      </c>
      <c r="N42" s="33">
        <f>'SA-ROR'!N42+'OI-ROR'!N42+'TCS-ROR'!N42+'TCP-ROR'!N42+'SEC-ROR'!N42+'NO-ROR'!N42</f>
        <v>2424.6799999999998</v>
      </c>
      <c r="O42" s="92">
        <f t="shared" si="38"/>
        <v>16709.808401999999</v>
      </c>
      <c r="P42" s="92">
        <f t="shared" si="38"/>
        <v>17848.09</v>
      </c>
      <c r="Q42" s="33">
        <f>'SA-ROR'!Q42+'OI-ROR'!Q42+'TCS-ROR'!Q42+'TCP-ROR'!Q42+'SEC-ROR'!Q42+'NO-ROR'!Q42</f>
        <v>2784.9680669999998</v>
      </c>
      <c r="R42" s="33">
        <f>'SA-ROR'!R42+'OI-ROR'!R42+'TCS-ROR'!R42+'TCP-ROR'!R42+'SEC-ROR'!R42+'NO-ROR'!R42</f>
        <v>2433.2600000000002</v>
      </c>
      <c r="S42" s="33">
        <f>'SA-ROR'!S42+'OI-ROR'!S42+'TCS-ROR'!S42+'TCP-ROR'!S42+'SEC-ROR'!S42+'NO-ROR'!S42</f>
        <v>2784.9680669999998</v>
      </c>
      <c r="T42" s="33">
        <f>'SA-ROR'!T42+'OI-ROR'!T42+'TCS-ROR'!T42+'TCP-ROR'!T42+'SEC-ROR'!T42+'NO-ROR'!T42</f>
        <v>2459</v>
      </c>
      <c r="U42" s="33">
        <f>'SA-ROR'!U42+'OI-ROR'!U42+'TCS-ROR'!U42+'TCP-ROR'!U42+'SEC-ROR'!U42+'NO-ROR'!U42</f>
        <v>2784.9680669999998</v>
      </c>
      <c r="V42" s="33">
        <f>'SA-ROR'!V42+'OI-ROR'!V42+'TCS-ROR'!V42+'TCP-ROR'!V42+'SEC-ROR'!V42+'NO-ROR'!V42</f>
        <v>2459</v>
      </c>
      <c r="W42" s="33">
        <f>'SA-ROR'!W42+'OI-ROR'!W42+'TCS-ROR'!W42+'TCP-ROR'!W42+'SEC-ROR'!W42+'NO-ROR'!W42</f>
        <v>2868.7795289999999</v>
      </c>
      <c r="X42" s="33">
        <f>'SA-ROR'!X42+'OI-ROR'!X42+'TCS-ROR'!X42+'TCP-ROR'!X42+'SEC-ROR'!X42+'NO-ROR'!X42</f>
        <v>2459</v>
      </c>
      <c r="Y42" s="33">
        <f>'SA-ROR'!Y42+'OI-ROR'!Y42+'TCS-ROR'!Y42+'TCP-ROR'!Y42+'SEC-ROR'!Y42+'NO-ROR'!Y42</f>
        <v>2784.9680669999998</v>
      </c>
      <c r="Z42" s="33">
        <f>'SA-ROR'!Z42+'OI-ROR'!Z42+'TCS-ROR'!Z42+'TCP-ROR'!Z42+'SEC-ROR'!Z42+'NO-ROR'!Z42</f>
        <v>2459</v>
      </c>
      <c r="AA42" s="33">
        <f>'SA-ROR'!AA42+'OI-ROR'!AA42+'TCS-ROR'!AA42+'TCP-ROR'!AA42+'SEC-ROR'!AA42+'NO-ROR'!AA42</f>
        <v>2784.9680669999998</v>
      </c>
      <c r="AB42" s="33">
        <f>'SA-ROR'!AB42+'OI-ROR'!AB42+'TCS-ROR'!AB42+'TCP-ROR'!AB42+'SEC-ROR'!AB42+'NO-ROR'!AB42</f>
        <v>2459</v>
      </c>
      <c r="AC42" s="101">
        <f t="shared" si="5"/>
        <v>33503.428266000003</v>
      </c>
      <c r="AD42" s="102">
        <f t="shared" si="6"/>
        <v>32576.35</v>
      </c>
      <c r="AE42" s="99"/>
      <c r="AF42" s="131"/>
      <c r="AG42" s="131"/>
      <c r="AH42" s="131"/>
      <c r="AI42" s="99"/>
      <c r="AJ42" s="99"/>
      <c r="AK42" s="99"/>
      <c r="AL42" s="99"/>
    </row>
    <row r="43" spans="1:39" s="27" customFormat="1" ht="13.5" customHeight="1" x14ac:dyDescent="0.2">
      <c r="A43" s="24" t="s">
        <v>82</v>
      </c>
      <c r="B43" s="25" t="s">
        <v>83</v>
      </c>
      <c r="C43" s="30">
        <f>'SA-ROR'!C43+'OI-ROR'!C43+'TCS-ROR'!C43+'TCP-ROR'!C43+'SEC-ROR'!C43+'NO-ROR'!C43</f>
        <v>0</v>
      </c>
      <c r="D43" s="30">
        <f>'SA-ROR'!D43+'OI-ROR'!D43+'TCS-ROR'!D43+'TCP-ROR'!D43+'SEC-ROR'!D43+'NO-ROR'!D43</f>
        <v>0</v>
      </c>
      <c r="E43" s="30">
        <f>'SA-ROR'!E43+'OI-ROR'!E43+'TCS-ROR'!E43+'TCP-ROR'!E43+'SEC-ROR'!E43+'NO-ROR'!E43</f>
        <v>0</v>
      </c>
      <c r="F43" s="30">
        <f>'SA-ROR'!F43+'OI-ROR'!F43+'TCS-ROR'!F43+'TCP-ROR'!F43+'SEC-ROR'!F43+'NO-ROR'!F43</f>
        <v>0</v>
      </c>
      <c r="G43" s="30">
        <f>'SA-ROR'!G43+'OI-ROR'!G43+'TCS-ROR'!G43+'TCP-ROR'!G43+'SEC-ROR'!G43+'NO-ROR'!G43</f>
        <v>0</v>
      </c>
      <c r="H43" s="30">
        <f>'SA-ROR'!H43+'OI-ROR'!H43+'TCS-ROR'!H43+'TCP-ROR'!H43+'SEC-ROR'!H43+'NO-ROR'!H43</f>
        <v>0</v>
      </c>
      <c r="I43" s="30">
        <f>'SA-ROR'!I43+'OI-ROR'!I43+'TCS-ROR'!I43+'TCP-ROR'!I43+'SEC-ROR'!I43+'NO-ROR'!I43</f>
        <v>0</v>
      </c>
      <c r="J43" s="30">
        <f>'SA-ROR'!J43+'OI-ROR'!J43+'TCS-ROR'!J43+'TCP-ROR'!J43+'SEC-ROR'!J43+'NO-ROR'!J43</f>
        <v>0</v>
      </c>
      <c r="K43" s="30">
        <f>'SA-ROR'!K43+'OI-ROR'!K43+'TCS-ROR'!K43+'TCP-ROR'!K43+'SEC-ROR'!K43+'NO-ROR'!K43</f>
        <v>0</v>
      </c>
      <c r="L43" s="30">
        <f>'SA-ROR'!L43+'OI-ROR'!L43+'TCS-ROR'!L43+'TCP-ROR'!L43+'SEC-ROR'!L43+'NO-ROR'!L43</f>
        <v>0</v>
      </c>
      <c r="M43" s="30">
        <f>'SA-ROR'!M43+'OI-ROR'!M43+'TCS-ROR'!M43+'TCP-ROR'!M43+'SEC-ROR'!M43+'NO-ROR'!M43</f>
        <v>0</v>
      </c>
      <c r="N43" s="30">
        <f>'SA-ROR'!N43+'OI-ROR'!N43+'TCS-ROR'!N43+'TCP-ROR'!N43+'SEC-ROR'!N43+'NO-ROR'!N43</f>
        <v>0</v>
      </c>
      <c r="O43" s="89">
        <f t="shared" si="38"/>
        <v>0</v>
      </c>
      <c r="P43" s="89">
        <f t="shared" si="38"/>
        <v>0</v>
      </c>
      <c r="Q43" s="30">
        <f>'SA-ROR'!Q43+'OI-ROR'!Q43+'TCS-ROR'!Q43+'TCP-ROR'!Q43+'SEC-ROR'!Q43+'NO-ROR'!Q43</f>
        <v>0</v>
      </c>
      <c r="R43" s="30">
        <f>'SA-ROR'!R43+'OI-ROR'!R43+'TCS-ROR'!R43+'TCP-ROR'!R43+'SEC-ROR'!R43+'NO-ROR'!R43</f>
        <v>0</v>
      </c>
      <c r="S43" s="30">
        <f>'SA-ROR'!S43+'OI-ROR'!S43+'TCS-ROR'!S43+'TCP-ROR'!S43+'SEC-ROR'!S43+'NO-ROR'!S43</f>
        <v>0</v>
      </c>
      <c r="T43" s="30">
        <f>'SA-ROR'!T43+'OI-ROR'!T43+'TCS-ROR'!T43+'TCP-ROR'!T43+'SEC-ROR'!T43+'NO-ROR'!T43</f>
        <v>0</v>
      </c>
      <c r="U43" s="30">
        <f>'SA-ROR'!U43+'OI-ROR'!U43+'TCS-ROR'!U43+'TCP-ROR'!U43+'SEC-ROR'!U43+'NO-ROR'!U43</f>
        <v>0</v>
      </c>
      <c r="V43" s="30">
        <f>'SA-ROR'!V43+'OI-ROR'!V43+'TCS-ROR'!V43+'TCP-ROR'!V43+'SEC-ROR'!V43+'NO-ROR'!V43</f>
        <v>0</v>
      </c>
      <c r="W43" s="30">
        <f>'SA-ROR'!W43+'OI-ROR'!W43+'TCS-ROR'!W43+'TCP-ROR'!W43+'SEC-ROR'!W43+'NO-ROR'!W43</f>
        <v>0</v>
      </c>
      <c r="X43" s="30">
        <f>'SA-ROR'!X43+'OI-ROR'!X43+'TCS-ROR'!X43+'TCP-ROR'!X43+'SEC-ROR'!X43+'NO-ROR'!X43</f>
        <v>0</v>
      </c>
      <c r="Y43" s="30">
        <f>'SA-ROR'!Y43+'OI-ROR'!Y43+'TCS-ROR'!Y43+'TCP-ROR'!Y43+'SEC-ROR'!Y43+'NO-ROR'!Y43</f>
        <v>0</v>
      </c>
      <c r="Z43" s="30">
        <f>'SA-ROR'!Z43+'OI-ROR'!Z43+'TCS-ROR'!Z43+'TCP-ROR'!Z43+'SEC-ROR'!Z43+'NO-ROR'!Z43</f>
        <v>0</v>
      </c>
      <c r="AA43" s="30">
        <f>'SA-ROR'!AA43+'OI-ROR'!AA43+'TCS-ROR'!AA43+'TCP-ROR'!AA43+'SEC-ROR'!AA43+'NO-ROR'!AA43</f>
        <v>0</v>
      </c>
      <c r="AB43" s="30">
        <f>'SA-ROR'!AB43+'OI-ROR'!AB43+'TCS-ROR'!AB43+'TCP-ROR'!AB43+'SEC-ROR'!AB43+'NO-ROR'!AB43</f>
        <v>0</v>
      </c>
      <c r="AC43" s="101">
        <f t="shared" si="5"/>
        <v>0</v>
      </c>
      <c r="AD43" s="102">
        <f t="shared" si="6"/>
        <v>0</v>
      </c>
      <c r="AE43" s="99"/>
      <c r="AF43" s="131"/>
      <c r="AG43" s="131"/>
      <c r="AH43" s="131"/>
      <c r="AI43" s="99"/>
      <c r="AJ43" s="99"/>
      <c r="AK43" s="99"/>
      <c r="AL43" s="99"/>
    </row>
    <row r="44" spans="1:39" s="27" customFormat="1" ht="13.5" customHeight="1" x14ac:dyDescent="0.2">
      <c r="A44" s="24" t="s">
        <v>84</v>
      </c>
      <c r="B44" s="25" t="s">
        <v>85</v>
      </c>
      <c r="C44" s="30">
        <f>'SA-ROR'!C44+'OI-ROR'!C44+'TCS-ROR'!C44+'TCP-ROR'!C44+'SEC-ROR'!C44+'NO-ROR'!C44</f>
        <v>0</v>
      </c>
      <c r="D44" s="30">
        <f>'SA-ROR'!D44+'OI-ROR'!D44+'TCS-ROR'!D44+'TCP-ROR'!D44+'SEC-ROR'!D44+'NO-ROR'!D44</f>
        <v>0</v>
      </c>
      <c r="E44" s="30">
        <f>'SA-ROR'!E44+'OI-ROR'!E44+'TCS-ROR'!E44+'TCP-ROR'!E44+'SEC-ROR'!E44+'NO-ROR'!E44</f>
        <v>0</v>
      </c>
      <c r="F44" s="30">
        <f>'SA-ROR'!F44+'OI-ROR'!F44+'TCS-ROR'!F44+'TCP-ROR'!F44+'SEC-ROR'!F44+'NO-ROR'!F44</f>
        <v>0</v>
      </c>
      <c r="G44" s="30">
        <f>'SA-ROR'!G44+'OI-ROR'!G44+'TCS-ROR'!G44+'TCP-ROR'!G44+'SEC-ROR'!G44+'NO-ROR'!G44</f>
        <v>0</v>
      </c>
      <c r="H44" s="30">
        <f>'SA-ROR'!H44+'OI-ROR'!H44+'TCS-ROR'!H44+'TCP-ROR'!H44+'SEC-ROR'!H44+'NO-ROR'!H44</f>
        <v>0</v>
      </c>
      <c r="I44" s="30">
        <f>'SA-ROR'!I44+'OI-ROR'!I44+'TCS-ROR'!I44+'TCP-ROR'!I44+'SEC-ROR'!I44+'NO-ROR'!I44</f>
        <v>0</v>
      </c>
      <c r="J44" s="30">
        <f>'SA-ROR'!J44+'OI-ROR'!J44+'TCS-ROR'!J44+'TCP-ROR'!J44+'SEC-ROR'!J44+'NO-ROR'!J44</f>
        <v>0</v>
      </c>
      <c r="K44" s="30">
        <f>'SA-ROR'!K44+'OI-ROR'!K44+'TCS-ROR'!K44+'TCP-ROR'!K44+'SEC-ROR'!K44+'NO-ROR'!K44</f>
        <v>0</v>
      </c>
      <c r="L44" s="30">
        <f>'SA-ROR'!L44+'OI-ROR'!L44+'TCS-ROR'!L44+'TCP-ROR'!L44+'SEC-ROR'!L44+'NO-ROR'!L44</f>
        <v>0</v>
      </c>
      <c r="M44" s="30">
        <f>'SA-ROR'!M44+'OI-ROR'!M44+'TCS-ROR'!M44+'TCP-ROR'!M44+'SEC-ROR'!M44+'NO-ROR'!M44</f>
        <v>0</v>
      </c>
      <c r="N44" s="30">
        <f>'SA-ROR'!N44+'OI-ROR'!N44+'TCS-ROR'!N44+'TCP-ROR'!N44+'SEC-ROR'!N44+'NO-ROR'!N44</f>
        <v>0</v>
      </c>
      <c r="O44" s="89">
        <f t="shared" si="38"/>
        <v>0</v>
      </c>
      <c r="P44" s="89">
        <f t="shared" si="38"/>
        <v>0</v>
      </c>
      <c r="Q44" s="30">
        <f>'SA-ROR'!Q44+'OI-ROR'!Q44+'TCS-ROR'!Q44+'TCP-ROR'!Q44+'SEC-ROR'!Q44+'NO-ROR'!Q44</f>
        <v>0</v>
      </c>
      <c r="R44" s="30">
        <f>'SA-ROR'!R44+'OI-ROR'!R44+'TCS-ROR'!R44+'TCP-ROR'!R44+'SEC-ROR'!R44+'NO-ROR'!R44</f>
        <v>0</v>
      </c>
      <c r="S44" s="30">
        <f>'SA-ROR'!S44+'OI-ROR'!S44+'TCS-ROR'!S44+'TCP-ROR'!S44+'SEC-ROR'!S44+'NO-ROR'!S44</f>
        <v>0</v>
      </c>
      <c r="T44" s="30">
        <f>'SA-ROR'!T44+'OI-ROR'!T44+'TCS-ROR'!T44+'TCP-ROR'!T44+'SEC-ROR'!T44+'NO-ROR'!T44</f>
        <v>0</v>
      </c>
      <c r="U44" s="30">
        <f>'SA-ROR'!U44+'OI-ROR'!U44+'TCS-ROR'!U44+'TCP-ROR'!U44+'SEC-ROR'!U44+'NO-ROR'!U44</f>
        <v>0</v>
      </c>
      <c r="V44" s="30">
        <f>'SA-ROR'!V44+'OI-ROR'!V44+'TCS-ROR'!V44+'TCP-ROR'!V44+'SEC-ROR'!V44+'NO-ROR'!V44</f>
        <v>0</v>
      </c>
      <c r="W44" s="30">
        <f>'SA-ROR'!W44+'OI-ROR'!W44+'TCS-ROR'!W44+'TCP-ROR'!W44+'SEC-ROR'!W44+'NO-ROR'!W44</f>
        <v>0</v>
      </c>
      <c r="X44" s="30">
        <f>'SA-ROR'!X44+'OI-ROR'!X44+'TCS-ROR'!X44+'TCP-ROR'!X44+'SEC-ROR'!X44+'NO-ROR'!X44</f>
        <v>0</v>
      </c>
      <c r="Y44" s="30">
        <f>'SA-ROR'!Y44+'OI-ROR'!Y44+'TCS-ROR'!Y44+'TCP-ROR'!Y44+'SEC-ROR'!Y44+'NO-ROR'!Y44</f>
        <v>0</v>
      </c>
      <c r="Z44" s="30">
        <f>'SA-ROR'!Z44+'OI-ROR'!Z44+'TCS-ROR'!Z44+'TCP-ROR'!Z44+'SEC-ROR'!Z44+'NO-ROR'!Z44</f>
        <v>0</v>
      </c>
      <c r="AA44" s="30">
        <f>'SA-ROR'!AA44+'OI-ROR'!AA44+'TCS-ROR'!AA44+'TCP-ROR'!AA44+'SEC-ROR'!AA44+'NO-ROR'!AA44</f>
        <v>0</v>
      </c>
      <c r="AB44" s="30">
        <f>'SA-ROR'!AB44+'OI-ROR'!AB44+'TCS-ROR'!AB44+'TCP-ROR'!AB44+'SEC-ROR'!AB44+'NO-ROR'!AB44</f>
        <v>0</v>
      </c>
      <c r="AC44" s="101">
        <f t="shared" si="5"/>
        <v>0</v>
      </c>
      <c r="AD44" s="102">
        <f t="shared" si="6"/>
        <v>0</v>
      </c>
      <c r="AE44" s="99"/>
      <c r="AF44" s="131"/>
      <c r="AG44" s="131"/>
      <c r="AH44" s="131"/>
      <c r="AI44" s="99"/>
      <c r="AJ44" s="99"/>
      <c r="AK44" s="99"/>
      <c r="AL44" s="99"/>
    </row>
    <row r="45" spans="1:39" s="27" customFormat="1" ht="13.5" customHeight="1" x14ac:dyDescent="0.2">
      <c r="A45" s="24" t="s">
        <v>86</v>
      </c>
      <c r="B45" s="25" t="s">
        <v>87</v>
      </c>
      <c r="C45" s="30">
        <f>'SA-ROR'!C45+'OI-ROR'!C45+'TCS-ROR'!C45+'TCP-ROR'!C45+'SEC-ROR'!C45+'NO-ROR'!C45</f>
        <v>2937.9800000000005</v>
      </c>
      <c r="D45" s="30">
        <f>'SA-ROR'!D45+'OI-ROR'!D45+'TCS-ROR'!D45+'TCP-ROR'!D45+'SEC-ROR'!D45+'NO-ROR'!D45</f>
        <v>1634.48</v>
      </c>
      <c r="E45" s="30">
        <f>'SA-ROR'!E45+'OI-ROR'!E45+'TCS-ROR'!E45+'TCP-ROR'!E45+'SEC-ROR'!E45+'NO-ROR'!E45</f>
        <v>2937.9800000000005</v>
      </c>
      <c r="F45" s="30">
        <f>'SA-ROR'!F45+'OI-ROR'!F45+'TCS-ROR'!F45+'TCP-ROR'!F45+'SEC-ROR'!F45+'NO-ROR'!F45</f>
        <v>2006.9</v>
      </c>
      <c r="G45" s="30">
        <f>'SA-ROR'!G45+'OI-ROR'!G45+'TCS-ROR'!G45+'TCP-ROR'!G45+'SEC-ROR'!G45+'NO-ROR'!G45</f>
        <v>2937.9800000000005</v>
      </c>
      <c r="H45" s="30">
        <f>'SA-ROR'!H45+'OI-ROR'!H45+'TCS-ROR'!H45+'TCP-ROR'!H45+'SEC-ROR'!H45+'NO-ROR'!H45</f>
        <v>1758.62</v>
      </c>
      <c r="I45" s="30">
        <f>'SA-ROR'!I45+'OI-ROR'!I45+'TCS-ROR'!I45+'TCP-ROR'!I45+'SEC-ROR'!I45+'NO-ROR'!I45</f>
        <v>2937.9800000000005</v>
      </c>
      <c r="J45" s="30">
        <f>'SA-ROR'!J45+'OI-ROR'!J45+'TCS-ROR'!J45+'TCP-ROR'!J45+'SEC-ROR'!J45+'NO-ROR'!J45</f>
        <v>2027.59</v>
      </c>
      <c r="K45" s="30">
        <f>'SA-ROR'!K45+'OI-ROR'!K45+'TCS-ROR'!K45+'TCP-ROR'!K45+'SEC-ROR'!K45+'NO-ROR'!K45</f>
        <v>2937.9800000000005</v>
      </c>
      <c r="L45" s="30">
        <f>'SA-ROR'!L45+'OI-ROR'!L45+'TCS-ROR'!L45+'TCP-ROR'!L45+'SEC-ROR'!L45+'NO-ROR'!L45</f>
        <v>1903.45</v>
      </c>
      <c r="M45" s="30">
        <f>'SA-ROR'!M45+'OI-ROR'!M45+'TCS-ROR'!M45+'TCP-ROR'!M45+'SEC-ROR'!M45+'NO-ROR'!M45</f>
        <v>2937.9800000000005</v>
      </c>
      <c r="N45" s="30">
        <f>'SA-ROR'!N45+'OI-ROR'!N45+'TCS-ROR'!N45+'TCP-ROR'!N45+'SEC-ROR'!N45+'NO-ROR'!N45</f>
        <v>2387.5899999999997</v>
      </c>
      <c r="O45" s="89">
        <f t="shared" si="38"/>
        <v>17627.88</v>
      </c>
      <c r="P45" s="89">
        <f t="shared" si="38"/>
        <v>11718.630000000001</v>
      </c>
      <c r="Q45" s="30">
        <f>'SA-ROR'!Q45+'OI-ROR'!Q45+'TCS-ROR'!Q45+'TCP-ROR'!Q45+'SEC-ROR'!Q45+'NO-ROR'!Q45</f>
        <v>2937.9800000000005</v>
      </c>
      <c r="R45" s="30">
        <f>'SA-ROR'!R45+'OI-ROR'!R45+'TCS-ROR'!R45+'TCP-ROR'!R45+'SEC-ROR'!R45+'NO-ROR'!R45</f>
        <v>1779.31</v>
      </c>
      <c r="S45" s="30">
        <f>'SA-ROR'!S45+'OI-ROR'!S45+'TCS-ROR'!S45+'TCP-ROR'!S45+'SEC-ROR'!S45+'NO-ROR'!S45</f>
        <v>2937.9800000000005</v>
      </c>
      <c r="T45" s="30">
        <f>'SA-ROR'!T45+'OI-ROR'!T45+'TCS-ROR'!T45+'TCP-ROR'!T45+'SEC-ROR'!T45+'NO-ROR'!T45</f>
        <v>1903.45</v>
      </c>
      <c r="U45" s="30">
        <f>'SA-ROR'!U45+'OI-ROR'!U45+'TCS-ROR'!U45+'TCP-ROR'!U45+'SEC-ROR'!U45+'NO-ROR'!U45</f>
        <v>2937.9800000000005</v>
      </c>
      <c r="V45" s="30">
        <f>'SA-ROR'!V45+'OI-ROR'!V45+'TCS-ROR'!V45+'TCP-ROR'!V45+'SEC-ROR'!V45+'NO-ROR'!V45</f>
        <v>2110.34</v>
      </c>
      <c r="W45" s="30">
        <f>'SA-ROR'!W45+'OI-ROR'!W45+'TCS-ROR'!W45+'TCP-ROR'!W45+'SEC-ROR'!W45+'NO-ROR'!W45</f>
        <v>3006.2570000000005</v>
      </c>
      <c r="X45" s="30">
        <f>'SA-ROR'!X45+'OI-ROR'!X45+'TCS-ROR'!X45+'TCP-ROR'!X45+'SEC-ROR'!X45+'NO-ROR'!X45</f>
        <v>1800</v>
      </c>
      <c r="Y45" s="30">
        <f>'SA-ROR'!Y45+'OI-ROR'!Y45+'TCS-ROR'!Y45+'TCP-ROR'!Y45+'SEC-ROR'!Y45+'NO-ROR'!Y45</f>
        <v>2937.9800000000005</v>
      </c>
      <c r="Z45" s="30">
        <f>'SA-ROR'!Z45+'OI-ROR'!Z45+'TCS-ROR'!Z45+'TCP-ROR'!Z45+'SEC-ROR'!Z45+'NO-ROR'!Z45</f>
        <v>1729.66</v>
      </c>
      <c r="AA45" s="30">
        <f>'SA-ROR'!AA45+'OI-ROR'!AA45+'TCS-ROR'!AA45+'TCP-ROR'!AA45+'SEC-ROR'!AA45+'NO-ROR'!AA45</f>
        <v>2937.9800000000005</v>
      </c>
      <c r="AB45" s="30">
        <f>'SA-ROR'!AB45+'OI-ROR'!AB45+'TCS-ROR'!AB45+'TCP-ROR'!AB45+'SEC-ROR'!AB45+'NO-ROR'!AB45</f>
        <v>1386.21</v>
      </c>
      <c r="AC45" s="101">
        <f t="shared" si="5"/>
        <v>35324.037000000004</v>
      </c>
      <c r="AD45" s="102">
        <f t="shared" si="6"/>
        <v>22427.600000000002</v>
      </c>
      <c r="AE45" s="99"/>
      <c r="AF45" s="131"/>
      <c r="AG45" s="131"/>
      <c r="AH45" s="131"/>
      <c r="AI45" s="99"/>
      <c r="AJ45" s="99"/>
      <c r="AK45" s="99"/>
      <c r="AL45" s="99"/>
    </row>
    <row r="46" spans="1:39" s="27" customFormat="1" ht="13.5" customHeight="1" x14ac:dyDescent="0.2">
      <c r="A46" s="21" t="s">
        <v>88</v>
      </c>
      <c r="B46" s="22" t="s">
        <v>89</v>
      </c>
      <c r="C46" s="23">
        <f>SUM(C47:C49)</f>
        <v>12432</v>
      </c>
      <c r="D46" s="23">
        <f>SUM(D47:D49)</f>
        <v>5324.4</v>
      </c>
      <c r="E46" s="23">
        <f>SUM(E47:E49)</f>
        <v>17179.2</v>
      </c>
      <c r="F46" s="23">
        <f>SUM(F47:F49)</f>
        <v>2630.88</v>
      </c>
      <c r="G46" s="23">
        <f t="shared" ref="G46:AA46" si="39">SUM(G47:G49)</f>
        <v>14966.4</v>
      </c>
      <c r="H46" s="23">
        <f>SUM(H47:H49)</f>
        <v>25142.04</v>
      </c>
      <c r="I46" s="23">
        <f t="shared" si="39"/>
        <v>20006.400000000001</v>
      </c>
      <c r="J46" s="23">
        <f>SUM(J47:J49)</f>
        <v>21702.240000000002</v>
      </c>
      <c r="K46" s="23">
        <f t="shared" si="39"/>
        <v>26966.400000000001</v>
      </c>
      <c r="L46" s="23">
        <f>SUM(L47:L49)</f>
        <v>21349.21</v>
      </c>
      <c r="M46" s="23">
        <f t="shared" si="39"/>
        <v>17640</v>
      </c>
      <c r="N46" s="23">
        <f>SUM(N47:N49)</f>
        <v>12515.38</v>
      </c>
      <c r="O46" s="86">
        <f t="shared" ref="O46" si="40">SUM(O47:O49)</f>
        <v>109190.39999999999</v>
      </c>
      <c r="P46" s="86">
        <f>SUM(P47:P49)</f>
        <v>88664.15</v>
      </c>
      <c r="Q46" s="23">
        <f t="shared" si="39"/>
        <v>32048.400000000001</v>
      </c>
      <c r="R46" s="23">
        <f>SUM(R47:R49)</f>
        <v>19575.59</v>
      </c>
      <c r="S46" s="23">
        <f t="shared" si="39"/>
        <v>20146.400000000001</v>
      </c>
      <c r="T46" s="23">
        <f>SUM(T47:T49)</f>
        <v>16395.12</v>
      </c>
      <c r="U46" s="23">
        <f t="shared" si="39"/>
        <v>17640</v>
      </c>
      <c r="V46" s="23">
        <f>SUM(V47:V49)</f>
        <v>13743.59</v>
      </c>
      <c r="W46" s="23">
        <f t="shared" si="39"/>
        <v>20216.400000000001</v>
      </c>
      <c r="X46" s="23">
        <f>SUM(X47:X49)</f>
        <v>21686.27</v>
      </c>
      <c r="Y46" s="23">
        <f t="shared" si="39"/>
        <v>17696.400000000001</v>
      </c>
      <c r="Z46" s="23">
        <f>SUM(Z47:Z49)</f>
        <v>18588.239999999998</v>
      </c>
      <c r="AA46" s="23">
        <f t="shared" si="39"/>
        <v>13993.2</v>
      </c>
      <c r="AB46" s="23">
        <f>SUM(AB47:AB49)</f>
        <v>2411.64</v>
      </c>
      <c r="AC46" s="101">
        <f t="shared" si="5"/>
        <v>230931.19999999998</v>
      </c>
      <c r="AD46" s="102">
        <f t="shared" si="6"/>
        <v>181064.59999999998</v>
      </c>
      <c r="AE46" s="99"/>
      <c r="AF46" s="131"/>
      <c r="AG46" s="131"/>
      <c r="AH46" s="131"/>
      <c r="AI46" s="99"/>
      <c r="AJ46" s="99"/>
      <c r="AK46" s="99"/>
      <c r="AL46" s="99"/>
    </row>
    <row r="47" spans="1:39" s="27" customFormat="1" ht="13.5" customHeight="1" x14ac:dyDescent="0.2">
      <c r="A47" s="24" t="s">
        <v>90</v>
      </c>
      <c r="B47" s="25" t="s">
        <v>91</v>
      </c>
      <c r="C47" s="30">
        <f>'SA-ROR'!C47+'OI-ROR'!C47+'TCS-ROR'!C47+'TCP-ROR'!C47+'SEC-ROR'!C47+'NO-ROR'!C47</f>
        <v>0</v>
      </c>
      <c r="D47" s="30">
        <f>'SA-ROR'!D47+'OI-ROR'!D47+'TCS-ROR'!D47+'TCP-ROR'!D47+'SEC-ROR'!D47+'NO-ROR'!D47</f>
        <v>0</v>
      </c>
      <c r="E47" s="30">
        <f>'SA-ROR'!E47+'OI-ROR'!E47+'TCS-ROR'!E47+'TCP-ROR'!E47+'SEC-ROR'!E47+'NO-ROR'!E47</f>
        <v>0</v>
      </c>
      <c r="F47" s="30">
        <f>'SA-ROR'!F47+'OI-ROR'!F47+'TCS-ROR'!F47+'TCP-ROR'!F47+'SEC-ROR'!F47+'NO-ROR'!F47</f>
        <v>0</v>
      </c>
      <c r="G47" s="30">
        <f>'SA-ROR'!G47+'OI-ROR'!G47+'TCS-ROR'!G47+'TCP-ROR'!G47+'SEC-ROR'!G47+'NO-ROR'!G47</f>
        <v>0</v>
      </c>
      <c r="H47" s="30">
        <f>'SA-ROR'!H47+'OI-ROR'!H47+'TCS-ROR'!H47+'TCP-ROR'!H47+'SEC-ROR'!H47+'NO-ROR'!H47</f>
        <v>0</v>
      </c>
      <c r="I47" s="30">
        <f>'SA-ROR'!I47+'OI-ROR'!I47+'TCS-ROR'!I47+'TCP-ROR'!I47+'SEC-ROR'!I47+'NO-ROR'!I47</f>
        <v>0</v>
      </c>
      <c r="J47" s="30">
        <f>'SA-ROR'!J47+'OI-ROR'!J47+'TCS-ROR'!J47+'TCP-ROR'!J47+'SEC-ROR'!J47+'NO-ROR'!J47</f>
        <v>0</v>
      </c>
      <c r="K47" s="30">
        <f>'SA-ROR'!K47+'OI-ROR'!K47+'TCS-ROR'!K47+'TCP-ROR'!K47+'SEC-ROR'!K47+'NO-ROR'!K47</f>
        <v>0</v>
      </c>
      <c r="L47" s="30">
        <f>'SA-ROR'!L47+'OI-ROR'!L47+'TCS-ROR'!L47+'TCP-ROR'!L47+'SEC-ROR'!L47+'NO-ROR'!L47</f>
        <v>0</v>
      </c>
      <c r="M47" s="30">
        <f>'SA-ROR'!M47+'OI-ROR'!M47+'TCS-ROR'!M47+'TCP-ROR'!M47+'SEC-ROR'!M47+'NO-ROR'!M47</f>
        <v>0</v>
      </c>
      <c r="N47" s="30">
        <f>'SA-ROR'!N47+'OI-ROR'!N47+'TCS-ROR'!N47+'TCP-ROR'!N47+'SEC-ROR'!N47+'NO-ROR'!N47</f>
        <v>1775.14</v>
      </c>
      <c r="O47" s="89">
        <f t="shared" ref="O47:P49" si="41">C47+E47+G47+I47+K47+M47</f>
        <v>0</v>
      </c>
      <c r="P47" s="89">
        <f t="shared" si="41"/>
        <v>1775.14</v>
      </c>
      <c r="Q47" s="30">
        <f>'SA-ROR'!Q47+'OI-ROR'!Q47+'TCS-ROR'!Q47+'TCP-ROR'!Q47+'SEC-ROR'!Q47+'NO-ROR'!Q47</f>
        <v>0</v>
      </c>
      <c r="R47" s="30">
        <f>'SA-ROR'!R47+'OI-ROR'!R47+'TCS-ROR'!R47+'TCP-ROR'!R47+'SEC-ROR'!R47+'NO-ROR'!R47</f>
        <v>0</v>
      </c>
      <c r="S47" s="30">
        <f>'SA-ROR'!S47+'OI-ROR'!S47+'TCS-ROR'!S47+'TCP-ROR'!S47+'SEC-ROR'!S47+'NO-ROR'!S47</f>
        <v>0</v>
      </c>
      <c r="T47" s="30">
        <f>'SA-ROR'!T47+'OI-ROR'!T47+'TCS-ROR'!T47+'TCP-ROR'!T47+'SEC-ROR'!T47+'NO-ROR'!T47</f>
        <v>0</v>
      </c>
      <c r="U47" s="30">
        <f>'SA-ROR'!U47+'OI-ROR'!U47+'TCS-ROR'!U47+'TCP-ROR'!U47+'SEC-ROR'!U47+'NO-ROR'!U47</f>
        <v>0</v>
      </c>
      <c r="V47" s="30">
        <f>'SA-ROR'!V47+'OI-ROR'!V47+'TCS-ROR'!V47+'TCP-ROR'!V47+'SEC-ROR'!V47+'NO-ROR'!V47</f>
        <v>591.71</v>
      </c>
      <c r="W47" s="30">
        <f>'SA-ROR'!W47+'OI-ROR'!W47+'TCS-ROR'!W47+'TCP-ROR'!W47+'SEC-ROR'!W47+'NO-ROR'!W47</f>
        <v>0</v>
      </c>
      <c r="X47" s="30">
        <f>'SA-ROR'!X47+'OI-ROR'!X47+'TCS-ROR'!X47+'TCP-ROR'!X47+'SEC-ROR'!X47+'NO-ROR'!X47</f>
        <v>1235.3900000000001</v>
      </c>
      <c r="Y47" s="30">
        <f>'SA-ROR'!Y47+'OI-ROR'!Y47+'TCS-ROR'!Y47+'TCP-ROR'!Y47+'SEC-ROR'!Y47+'NO-ROR'!Y47</f>
        <v>0</v>
      </c>
      <c r="Z47" s="30">
        <f>'SA-ROR'!Z47+'OI-ROR'!Z47+'TCS-ROR'!Z47+'TCP-ROR'!Z47+'SEC-ROR'!Z47+'NO-ROR'!Z47</f>
        <v>0</v>
      </c>
      <c r="AA47" s="30">
        <f>'SA-ROR'!AA47+'OI-ROR'!AA47+'TCS-ROR'!AA47+'TCP-ROR'!AA47+'SEC-ROR'!AA47+'NO-ROR'!AA47</f>
        <v>0</v>
      </c>
      <c r="AB47" s="30">
        <f>'SA-ROR'!AB47+'OI-ROR'!AB47+'TCS-ROR'!AB47+'TCP-ROR'!AB47+'SEC-ROR'!AB47+'NO-ROR'!AB47</f>
        <v>0</v>
      </c>
      <c r="AC47" s="101">
        <f t="shared" si="5"/>
        <v>0</v>
      </c>
      <c r="AD47" s="102">
        <f t="shared" si="6"/>
        <v>3602.2400000000007</v>
      </c>
      <c r="AE47" s="99"/>
      <c r="AF47" s="131"/>
      <c r="AG47" s="131"/>
      <c r="AH47" s="131"/>
      <c r="AI47" s="99"/>
      <c r="AJ47" s="99"/>
      <c r="AK47" s="99"/>
      <c r="AL47" s="99"/>
    </row>
    <row r="48" spans="1:39" s="27" customFormat="1" ht="13.5" customHeight="1" x14ac:dyDescent="0.2">
      <c r="A48" s="24" t="s">
        <v>92</v>
      </c>
      <c r="B48" s="25" t="s">
        <v>93</v>
      </c>
      <c r="C48" s="30">
        <f>'SA-ROR'!C48+'OI-ROR'!C48+'TCS-ROR'!C48+'TCP-ROR'!C48+'SEC-ROR'!C48+'NO-ROR'!C48</f>
        <v>7560</v>
      </c>
      <c r="D48" s="30">
        <f>'SA-ROR'!D48+'OI-ROR'!D48+'TCS-ROR'!D48+'TCP-ROR'!D48+'SEC-ROR'!D48+'NO-ROR'!D48</f>
        <v>2192.4</v>
      </c>
      <c r="E48" s="30">
        <f>'SA-ROR'!E48+'OI-ROR'!E48+'TCS-ROR'!E48+'TCP-ROR'!E48+'SEC-ROR'!E48+'NO-ROR'!E48</f>
        <v>10080</v>
      </c>
      <c r="F48" s="30">
        <f>'SA-ROR'!F48+'OI-ROR'!F48+'TCS-ROR'!F48+'TCP-ROR'!F48+'SEC-ROR'!F48+'NO-ROR'!F48</f>
        <v>2630.88</v>
      </c>
      <c r="G48" s="30">
        <f>'SA-ROR'!G48+'OI-ROR'!G48+'TCS-ROR'!G48+'TCP-ROR'!G48+'SEC-ROR'!G48+'NO-ROR'!G48</f>
        <v>12600</v>
      </c>
      <c r="H48" s="30">
        <f>'SA-ROR'!H48+'OI-ROR'!H48+'TCS-ROR'!H48+'TCP-ROR'!H48+'SEC-ROR'!H48+'NO-ROR'!H48</f>
        <v>25142.04</v>
      </c>
      <c r="I48" s="30">
        <f>'SA-ROR'!I48+'OI-ROR'!I48+'TCS-ROR'!I48+'TCP-ROR'!I48+'SEC-ROR'!I48+'NO-ROR'!I48</f>
        <v>17640</v>
      </c>
      <c r="J48" s="30">
        <f>'SA-ROR'!J48+'OI-ROR'!J48+'TCS-ROR'!J48+'TCP-ROR'!J48+'SEC-ROR'!J48+'NO-ROR'!J48</f>
        <v>21702.240000000002</v>
      </c>
      <c r="K48" s="30">
        <f>'SA-ROR'!K48+'OI-ROR'!K48+'TCS-ROR'!K48+'TCP-ROR'!K48+'SEC-ROR'!K48+'NO-ROR'!K48</f>
        <v>17640</v>
      </c>
      <c r="L48" s="30">
        <f>'SA-ROR'!L48+'OI-ROR'!L48+'TCS-ROR'!L48+'TCP-ROR'!L48+'SEC-ROR'!L48+'NO-ROR'!L48</f>
        <v>10871.28</v>
      </c>
      <c r="M48" s="30">
        <f>'SA-ROR'!M48+'OI-ROR'!M48+'TCS-ROR'!M48+'TCP-ROR'!M48+'SEC-ROR'!M48+'NO-ROR'!M48</f>
        <v>17640</v>
      </c>
      <c r="N48" s="30">
        <f>'SA-ROR'!N48+'OI-ROR'!N48+'TCS-ROR'!N48+'TCP-ROR'!N48+'SEC-ROR'!N48+'NO-ROR'!N48</f>
        <v>10740.24</v>
      </c>
      <c r="O48" s="89">
        <f t="shared" si="41"/>
        <v>83160</v>
      </c>
      <c r="P48" s="89">
        <f t="shared" si="41"/>
        <v>73279.08</v>
      </c>
      <c r="Q48" s="30">
        <f>'SA-ROR'!Q48+'OI-ROR'!Q48+'TCS-ROR'!Q48+'TCP-ROR'!Q48+'SEC-ROR'!Q48+'NO-ROR'!Q48</f>
        <v>17640</v>
      </c>
      <c r="R48" s="30">
        <f>'SA-ROR'!R48+'OI-ROR'!R48+'TCS-ROR'!R48+'TCP-ROR'!R48+'SEC-ROR'!R48+'NO-ROR'!R48</f>
        <v>11329.92</v>
      </c>
      <c r="S48" s="30">
        <f>'SA-ROR'!S48+'OI-ROR'!S48+'TCS-ROR'!S48+'TCP-ROR'!S48+'SEC-ROR'!S48+'NO-ROR'!S48</f>
        <v>17640</v>
      </c>
      <c r="T48" s="30">
        <f>'SA-ROR'!T48+'OI-ROR'!T48+'TCS-ROR'!T48+'TCP-ROR'!T48+'SEC-ROR'!T48+'NO-ROR'!T48</f>
        <v>16395.12</v>
      </c>
      <c r="U48" s="30">
        <f>'SA-ROR'!U48+'OI-ROR'!U48+'TCS-ROR'!U48+'TCP-ROR'!U48+'SEC-ROR'!U48+'NO-ROR'!U48</f>
        <v>17640</v>
      </c>
      <c r="V48" s="30">
        <f>'SA-ROR'!V48+'OI-ROR'!V48+'TCS-ROR'!V48+'TCP-ROR'!V48+'SEC-ROR'!V48+'NO-ROR'!V48</f>
        <v>13151.88</v>
      </c>
      <c r="W48" s="30">
        <f>'SA-ROR'!W48+'OI-ROR'!W48+'TCS-ROR'!W48+'TCP-ROR'!W48+'SEC-ROR'!W48+'NO-ROR'!W48</f>
        <v>17640</v>
      </c>
      <c r="X48" s="30">
        <f>'SA-ROR'!X48+'OI-ROR'!X48+'TCS-ROR'!X48+'TCP-ROR'!X48+'SEC-ROR'!X48+'NO-ROR'!X48</f>
        <v>16546.32</v>
      </c>
      <c r="Y48" s="30">
        <f>'SA-ROR'!Y48+'OI-ROR'!Y48+'TCS-ROR'!Y48+'TCP-ROR'!Y48+'SEC-ROR'!Y48+'NO-ROR'!Y48</f>
        <v>15120</v>
      </c>
      <c r="Z48" s="30">
        <f>'SA-ROR'!Z48+'OI-ROR'!Z48+'TCS-ROR'!Z48+'TCP-ROR'!Z48+'SEC-ROR'!Z48+'NO-ROR'!Z48</f>
        <v>10236.24</v>
      </c>
      <c r="AA48" s="30">
        <f>'SA-ROR'!AA48+'OI-ROR'!AA48+'TCS-ROR'!AA48+'TCP-ROR'!AA48+'SEC-ROR'!AA48+'NO-ROR'!AA48</f>
        <v>12600</v>
      </c>
      <c r="AB48" s="30">
        <f>'SA-ROR'!AB48+'OI-ROR'!AB48+'TCS-ROR'!AB48+'TCP-ROR'!AB48+'SEC-ROR'!AB48+'NO-ROR'!AB48</f>
        <v>2411.64</v>
      </c>
      <c r="AC48" s="101">
        <f t="shared" si="5"/>
        <v>181440</v>
      </c>
      <c r="AD48" s="102">
        <f t="shared" si="6"/>
        <v>143350.20000000001</v>
      </c>
      <c r="AE48" s="99"/>
      <c r="AF48" s="131"/>
      <c r="AG48" s="131"/>
      <c r="AH48" s="131"/>
      <c r="AI48" s="99"/>
      <c r="AJ48" s="99"/>
      <c r="AK48" s="99"/>
      <c r="AL48" s="99"/>
    </row>
    <row r="49" spans="1:40" s="27" customFormat="1" ht="13.5" customHeight="1" x14ac:dyDescent="0.2">
      <c r="A49" s="24" t="s">
        <v>94</v>
      </c>
      <c r="B49" s="25" t="s">
        <v>95</v>
      </c>
      <c r="C49" s="30">
        <f>'SA-ROR'!C49+'OI-ROR'!C49+'TCS-ROR'!C49+'TCP-ROR'!C49+'SEC-ROR'!C49+'NO-ROR'!C49</f>
        <v>4872</v>
      </c>
      <c r="D49" s="30">
        <f>'SA-ROR'!D49+'OI-ROR'!D49+'TCS-ROR'!D49+'TCP-ROR'!D49+'SEC-ROR'!D49+'NO-ROR'!D49</f>
        <v>3132</v>
      </c>
      <c r="E49" s="30">
        <f>'SA-ROR'!E49+'OI-ROR'!E49+'TCS-ROR'!E49+'TCP-ROR'!E49+'SEC-ROR'!E49+'NO-ROR'!E49</f>
        <v>7099.2000000000007</v>
      </c>
      <c r="F49" s="30">
        <f>'SA-ROR'!F49+'OI-ROR'!F49+'TCS-ROR'!F49+'TCP-ROR'!F49+'SEC-ROR'!F49+'NO-ROR'!F49</f>
        <v>0</v>
      </c>
      <c r="G49" s="30">
        <f>'SA-ROR'!G49+'OI-ROR'!G49+'TCS-ROR'!G49+'TCP-ROR'!G49+'SEC-ROR'!G49+'NO-ROR'!G49</f>
        <v>2366.4</v>
      </c>
      <c r="H49" s="30">
        <f>'SA-ROR'!H49+'OI-ROR'!H49+'TCS-ROR'!H49+'TCP-ROR'!H49+'SEC-ROR'!H49+'NO-ROR'!H49</f>
        <v>0</v>
      </c>
      <c r="I49" s="30">
        <f>'SA-ROR'!I49+'OI-ROR'!I49+'TCS-ROR'!I49+'TCP-ROR'!I49+'SEC-ROR'!I49+'NO-ROR'!I49</f>
        <v>2366.4</v>
      </c>
      <c r="J49" s="30">
        <f>'SA-ROR'!J49+'OI-ROR'!J49+'TCS-ROR'!J49+'TCP-ROR'!J49+'SEC-ROR'!J49+'NO-ROR'!J49</f>
        <v>0</v>
      </c>
      <c r="K49" s="30">
        <f>'SA-ROR'!K49+'OI-ROR'!K49+'TCS-ROR'!K49+'TCP-ROR'!K49+'SEC-ROR'!K49+'NO-ROR'!K49</f>
        <v>9326.4</v>
      </c>
      <c r="L49" s="30">
        <f>'SA-ROR'!L49+'OI-ROR'!L49+'TCS-ROR'!L49+'TCP-ROR'!L49+'SEC-ROR'!L49+'NO-ROR'!L49</f>
        <v>10477.93</v>
      </c>
      <c r="M49" s="30">
        <f>'SA-ROR'!M49+'OI-ROR'!M49+'TCS-ROR'!M49+'TCP-ROR'!M49+'SEC-ROR'!M49+'NO-ROR'!M49</f>
        <v>0</v>
      </c>
      <c r="N49" s="30">
        <f>'SA-ROR'!N49+'OI-ROR'!N49+'TCS-ROR'!N49+'TCP-ROR'!N49+'SEC-ROR'!N49+'NO-ROR'!N49</f>
        <v>0</v>
      </c>
      <c r="O49" s="89">
        <f t="shared" si="41"/>
        <v>26030.400000000001</v>
      </c>
      <c r="P49" s="89">
        <f t="shared" si="41"/>
        <v>13609.93</v>
      </c>
      <c r="Q49" s="30">
        <f>'SA-ROR'!Q49+'OI-ROR'!Q49+'TCS-ROR'!Q49+'TCP-ROR'!Q49+'SEC-ROR'!Q49+'NO-ROR'!Q49</f>
        <v>14408.400000000001</v>
      </c>
      <c r="R49" s="30">
        <f>'SA-ROR'!R49+'OI-ROR'!R49+'TCS-ROR'!R49+'TCP-ROR'!R49+'SEC-ROR'!R49+'NO-ROR'!R49</f>
        <v>8245.67</v>
      </c>
      <c r="S49" s="30">
        <f>'SA-ROR'!S49+'OI-ROR'!S49+'TCS-ROR'!S49+'TCP-ROR'!S49+'SEC-ROR'!S49+'NO-ROR'!S49</f>
        <v>2506.4</v>
      </c>
      <c r="T49" s="30">
        <f>'SA-ROR'!T49+'OI-ROR'!T49+'TCS-ROR'!T49+'TCP-ROR'!T49+'SEC-ROR'!T49+'NO-ROR'!T49</f>
        <v>0</v>
      </c>
      <c r="U49" s="30">
        <f>'SA-ROR'!U49+'OI-ROR'!U49+'TCS-ROR'!U49+'TCP-ROR'!U49+'SEC-ROR'!U49+'NO-ROR'!U49</f>
        <v>0</v>
      </c>
      <c r="V49" s="30">
        <f>'SA-ROR'!V49+'OI-ROR'!V49+'TCS-ROR'!V49+'TCP-ROR'!V49+'SEC-ROR'!V49+'NO-ROR'!V49</f>
        <v>0</v>
      </c>
      <c r="W49" s="30">
        <f>'SA-ROR'!W49+'OI-ROR'!W49+'TCS-ROR'!W49+'TCP-ROR'!W49+'SEC-ROR'!W49+'NO-ROR'!W49</f>
        <v>2576.4</v>
      </c>
      <c r="X49" s="30">
        <f>'SA-ROR'!X49+'OI-ROR'!X49+'TCS-ROR'!X49+'TCP-ROR'!X49+'SEC-ROR'!X49+'NO-ROR'!X49</f>
        <v>3904.56</v>
      </c>
      <c r="Y49" s="30">
        <f>'SA-ROR'!Y49+'OI-ROR'!Y49+'TCS-ROR'!Y49+'TCP-ROR'!Y49+'SEC-ROR'!Y49+'NO-ROR'!Y49</f>
        <v>2576.4</v>
      </c>
      <c r="Z49" s="30">
        <f>'SA-ROR'!Z49+'OI-ROR'!Z49+'TCS-ROR'!Z49+'TCP-ROR'!Z49+'SEC-ROR'!Z49+'NO-ROR'!Z49</f>
        <v>8352</v>
      </c>
      <c r="AA49" s="30">
        <f>'SA-ROR'!AA49+'OI-ROR'!AA49+'TCS-ROR'!AA49+'TCP-ROR'!AA49+'SEC-ROR'!AA49+'NO-ROR'!AA49</f>
        <v>1393.2</v>
      </c>
      <c r="AB49" s="30">
        <f>'SA-ROR'!AB49+'OI-ROR'!AB49+'TCS-ROR'!AB49+'TCP-ROR'!AB49+'SEC-ROR'!AB49+'NO-ROR'!AB49</f>
        <v>0</v>
      </c>
      <c r="AC49" s="101">
        <f t="shared" si="5"/>
        <v>49491.200000000004</v>
      </c>
      <c r="AD49" s="102">
        <f t="shared" si="6"/>
        <v>34112.160000000003</v>
      </c>
      <c r="AE49" s="99"/>
      <c r="AF49" s="131"/>
      <c r="AG49" s="131"/>
      <c r="AH49" s="131"/>
      <c r="AI49" s="99"/>
      <c r="AJ49" s="99"/>
      <c r="AK49" s="99"/>
      <c r="AL49" s="99"/>
    </row>
    <row r="50" spans="1:40" s="17" customFormat="1" ht="13.5" customHeight="1" x14ac:dyDescent="0.2">
      <c r="A50" s="34" t="s">
        <v>96</v>
      </c>
      <c r="B50" s="19" t="s">
        <v>97</v>
      </c>
      <c r="C50" s="20">
        <f>C51</f>
        <v>34812.278620689656</v>
      </c>
      <c r="D50" s="20">
        <f>D51</f>
        <v>18839.491379310348</v>
      </c>
      <c r="E50" s="20">
        <f>E51</f>
        <v>28074.964827586202</v>
      </c>
      <c r="F50" s="20">
        <f>F51</f>
        <v>15268.292068965518</v>
      </c>
      <c r="G50" s="20">
        <f t="shared" ref="G50:AA50" si="42">G51</f>
        <v>61745.978965517243</v>
      </c>
      <c r="H50" s="20">
        <f>H51</f>
        <v>39170.949310344833</v>
      </c>
      <c r="I50" s="20">
        <f t="shared" si="42"/>
        <v>43795.321724137932</v>
      </c>
      <c r="J50" s="20">
        <f>J51</f>
        <v>28665.655172413797</v>
      </c>
      <c r="K50" s="20">
        <f t="shared" si="42"/>
        <v>58198.34379310345</v>
      </c>
      <c r="L50" s="20">
        <f>L51</f>
        <v>32449.086206896547</v>
      </c>
      <c r="M50" s="20">
        <f t="shared" si="42"/>
        <v>53799.372413793113</v>
      </c>
      <c r="N50" s="20">
        <f>N51</f>
        <v>37772.969999999994</v>
      </c>
      <c r="O50" s="85">
        <f t="shared" ref="O50" si="43">O51</f>
        <v>279398.21083282755</v>
      </c>
      <c r="P50" s="85">
        <f>P51</f>
        <v>142481.36467866506</v>
      </c>
      <c r="Q50" s="20">
        <f t="shared" si="42"/>
        <v>63097.431793103453</v>
      </c>
      <c r="R50" s="20">
        <f>R51</f>
        <v>31266.882758620686</v>
      </c>
      <c r="S50" s="20">
        <f t="shared" si="42"/>
        <v>51059.953793103443</v>
      </c>
      <c r="T50" s="20">
        <f>T51</f>
        <v>53845.04920689654</v>
      </c>
      <c r="U50" s="20">
        <f t="shared" si="42"/>
        <v>56975.918965517238</v>
      </c>
      <c r="V50" s="20">
        <f>V51</f>
        <v>52934.79034482759</v>
      </c>
      <c r="W50" s="20">
        <f t="shared" si="42"/>
        <v>50546.540000000008</v>
      </c>
      <c r="X50" s="20">
        <f>X51</f>
        <v>42529.41586206897</v>
      </c>
      <c r="Y50" s="20">
        <f t="shared" si="42"/>
        <v>47738.225172413797</v>
      </c>
      <c r="Z50" s="20">
        <f>Z51</f>
        <v>34244.998965517239</v>
      </c>
      <c r="AA50" s="20">
        <f t="shared" si="42"/>
        <v>45459.425517241383</v>
      </c>
      <c r="AB50" s="20">
        <f>AB51</f>
        <v>65248.814827586189</v>
      </c>
      <c r="AC50" s="101">
        <f t="shared" si="5"/>
        <v>595303.7555862068</v>
      </c>
      <c r="AD50" s="102">
        <f t="shared" si="6"/>
        <v>452236.39610344823</v>
      </c>
      <c r="AE50" s="97"/>
      <c r="AF50" s="129"/>
      <c r="AG50" s="129"/>
      <c r="AH50" s="129"/>
      <c r="AI50" s="97"/>
      <c r="AJ50" s="97"/>
      <c r="AK50" s="97"/>
      <c r="AL50" s="97"/>
    </row>
    <row r="51" spans="1:40" s="17" customFormat="1" ht="13.5" customHeight="1" x14ac:dyDescent="0.2">
      <c r="A51" s="35" t="s">
        <v>98</v>
      </c>
      <c r="B51" s="22" t="s">
        <v>99</v>
      </c>
      <c r="C51" s="23">
        <f>SUM(C52:C83)-C83</f>
        <v>34812.278620689656</v>
      </c>
      <c r="D51" s="23">
        <f>SUM(D52:D83)-D83</f>
        <v>18839.491379310348</v>
      </c>
      <c r="E51" s="23">
        <f>SUM(E52:E83)-E83</f>
        <v>28074.964827586202</v>
      </c>
      <c r="F51" s="23">
        <f>SUM(F52:F83)-F83</f>
        <v>15268.292068965518</v>
      </c>
      <c r="G51" s="23">
        <f t="shared" ref="G51:AA51" si="44">SUM(G52:G83)-G83</f>
        <v>61745.978965517243</v>
      </c>
      <c r="H51" s="23">
        <f>SUM(H52:H83)-H83</f>
        <v>39170.949310344833</v>
      </c>
      <c r="I51" s="23">
        <f t="shared" si="44"/>
        <v>43795.321724137932</v>
      </c>
      <c r="J51" s="23">
        <f>SUM(J52:J83)-J83</f>
        <v>28665.655172413797</v>
      </c>
      <c r="K51" s="23">
        <f t="shared" si="44"/>
        <v>58198.34379310345</v>
      </c>
      <c r="L51" s="23">
        <f>SUM(L52:L83)-L83</f>
        <v>32449.086206896547</v>
      </c>
      <c r="M51" s="23">
        <f t="shared" si="44"/>
        <v>53799.372413793113</v>
      </c>
      <c r="N51" s="23">
        <f>SUM(N52:N83)-N83</f>
        <v>37772.969999999994</v>
      </c>
      <c r="O51" s="86">
        <f>SUM(O52:O83)+'[5]DN-RLP'!R95+'[5]SA-RLP'!R95</f>
        <v>279398.21083282755</v>
      </c>
      <c r="P51" s="86">
        <f>SUM(P52:P83)+'[5]DN-RLP'!S95+'[5]SA-RLP'!S95</f>
        <v>142481.36467866506</v>
      </c>
      <c r="Q51" s="23">
        <f t="shared" si="44"/>
        <v>63097.431793103453</v>
      </c>
      <c r="R51" s="23">
        <f>SUM(R52:R83)-R83</f>
        <v>31266.882758620686</v>
      </c>
      <c r="S51" s="23">
        <f t="shared" si="44"/>
        <v>51059.953793103443</v>
      </c>
      <c r="T51" s="23">
        <f>SUM(T52:T83)-T83</f>
        <v>53845.04920689654</v>
      </c>
      <c r="U51" s="23">
        <f t="shared" si="44"/>
        <v>56975.918965517238</v>
      </c>
      <c r="V51" s="23">
        <f>SUM(V52:V83)-V83</f>
        <v>52934.79034482759</v>
      </c>
      <c r="W51" s="23">
        <f t="shared" si="44"/>
        <v>50546.540000000008</v>
      </c>
      <c r="X51" s="23">
        <f>SUM(X52:X83)-X83</f>
        <v>42529.41586206897</v>
      </c>
      <c r="Y51" s="23">
        <f t="shared" si="44"/>
        <v>47738.225172413797</v>
      </c>
      <c r="Z51" s="23">
        <f>SUM(Z52:Z83)-Z83</f>
        <v>34244.998965517239</v>
      </c>
      <c r="AA51" s="23">
        <f t="shared" si="44"/>
        <v>45459.425517241383</v>
      </c>
      <c r="AB51" s="23">
        <f>SUM(AB52:AB83)-AB83</f>
        <v>65248.814827586189</v>
      </c>
      <c r="AC51" s="101">
        <f t="shared" si="5"/>
        <v>595303.7555862068</v>
      </c>
      <c r="AD51" s="102">
        <f t="shared" si="6"/>
        <v>452236.39610344823</v>
      </c>
      <c r="AE51" s="97"/>
      <c r="AF51" s="129"/>
      <c r="AG51" s="129"/>
      <c r="AH51" s="129"/>
      <c r="AI51" s="97"/>
      <c r="AJ51" s="97"/>
      <c r="AK51" s="97"/>
      <c r="AL51" s="97"/>
    </row>
    <row r="52" spans="1:40" s="27" customFormat="1" ht="13.5" customHeight="1" x14ac:dyDescent="0.2">
      <c r="A52" s="24" t="s">
        <v>100</v>
      </c>
      <c r="B52" s="25" t="s">
        <v>101</v>
      </c>
      <c r="C52" s="30">
        <f>'SA-ROR'!C52+'OI-ROR'!C52+'TCS-ROR'!C52+'TCP-ROR'!C52+'SEC-ROR'!C52+'NO-ROR'!C52</f>
        <v>2110.14</v>
      </c>
      <c r="D52" s="30">
        <f>'SA-ROR'!D52+'OI-ROR'!D52+'TCS-ROR'!D52+'TCP-ROR'!D52+'SEC-ROR'!D52+'NO-ROR'!D52</f>
        <v>1487.7</v>
      </c>
      <c r="E52" s="30">
        <f>'SA-ROR'!E52+'OI-ROR'!E52+'TCS-ROR'!E52+'TCP-ROR'!E52+'SEC-ROR'!E52+'NO-ROR'!E52</f>
        <v>510.23</v>
      </c>
      <c r="F52" s="30">
        <f>'SA-ROR'!F52+'OI-ROR'!F52+'TCS-ROR'!F52+'TCP-ROR'!F52+'SEC-ROR'!F52+'NO-ROR'!F52</f>
        <v>0</v>
      </c>
      <c r="G52" s="30">
        <f>'SA-ROR'!G52+'OI-ROR'!G52+'TCS-ROR'!G52+'TCP-ROR'!G52+'SEC-ROR'!G52+'NO-ROR'!G52</f>
        <v>913.34999999999991</v>
      </c>
      <c r="H52" s="30">
        <f>'SA-ROR'!H52+'OI-ROR'!H52+'TCS-ROR'!H52+'TCP-ROR'!H52+'SEC-ROR'!H52+'NO-ROR'!H52</f>
        <v>301.02</v>
      </c>
      <c r="I52" s="30">
        <f>'SA-ROR'!I52+'OI-ROR'!I52+'TCS-ROR'!I52+'TCP-ROR'!I52+'SEC-ROR'!I52+'NO-ROR'!I52</f>
        <v>1285.6500000000001</v>
      </c>
      <c r="J52" s="30">
        <f>'SA-ROR'!J52+'OI-ROR'!J52+'TCS-ROR'!J52+'TCP-ROR'!J52+'SEC-ROR'!J52+'NO-ROR'!J52</f>
        <v>151.36000000000001</v>
      </c>
      <c r="K52" s="30">
        <f>'SA-ROR'!K52+'OI-ROR'!K52+'TCS-ROR'!K52+'TCP-ROR'!K52+'SEC-ROR'!K52+'NO-ROR'!K52</f>
        <v>924.14999999999986</v>
      </c>
      <c r="L52" s="30">
        <f>'SA-ROR'!L52+'OI-ROR'!L52+'TCS-ROR'!L52+'TCP-ROR'!L52+'SEC-ROR'!L52+'NO-ROR'!L52</f>
        <v>465.45</v>
      </c>
      <c r="M52" s="30">
        <f>'SA-ROR'!M52+'OI-ROR'!M52+'TCS-ROR'!M52+'TCP-ROR'!M52+'SEC-ROR'!M52+'NO-ROR'!M52</f>
        <v>670.2</v>
      </c>
      <c r="N52" s="30">
        <f>'SA-ROR'!N52+'OI-ROR'!N52+'TCS-ROR'!N52+'TCP-ROR'!N52+'SEC-ROR'!N52+'NO-ROR'!N52</f>
        <v>470.23</v>
      </c>
      <c r="O52" s="89">
        <f t="shared" ref="O52:P83" si="45">C52+E52+G52+I52+K52+M52</f>
        <v>6413.7199999999993</v>
      </c>
      <c r="P52" s="89">
        <f t="shared" si="45"/>
        <v>2875.7599999999998</v>
      </c>
      <c r="Q52" s="30">
        <f>'SA-ROR'!Q52+'OI-ROR'!Q52+'TCS-ROR'!Q52+'TCP-ROR'!Q52+'SEC-ROR'!Q52+'NO-ROR'!Q52</f>
        <v>1124.4100000000001</v>
      </c>
      <c r="R52" s="30">
        <f>'SA-ROR'!R52+'OI-ROR'!R52+'TCS-ROR'!R52+'TCP-ROR'!R52+'SEC-ROR'!R52+'NO-ROR'!R52</f>
        <v>54.81</v>
      </c>
      <c r="S52" s="30">
        <f>'SA-ROR'!S52+'OI-ROR'!S52+'TCS-ROR'!S52+'TCP-ROR'!S52+'SEC-ROR'!S52+'NO-ROR'!S52</f>
        <v>1036.06</v>
      </c>
      <c r="T52" s="30">
        <f>'SA-ROR'!T52+'OI-ROR'!T52+'TCS-ROR'!T52+'TCP-ROR'!T52+'SEC-ROR'!T52+'NO-ROR'!T52</f>
        <v>2415.9899999999998</v>
      </c>
      <c r="U52" s="30">
        <f>'SA-ROR'!U52+'OI-ROR'!U52+'TCS-ROR'!U52+'TCP-ROR'!U52+'SEC-ROR'!U52+'NO-ROR'!U52</f>
        <v>470.45</v>
      </c>
      <c r="V52" s="30">
        <f>'SA-ROR'!V52+'OI-ROR'!V52+'TCS-ROR'!V52+'TCP-ROR'!V52+'SEC-ROR'!V52+'NO-ROR'!V52</f>
        <v>256.64999999999998</v>
      </c>
      <c r="W52" s="30">
        <f>'SA-ROR'!W52+'OI-ROR'!W52+'TCS-ROR'!W52+'TCP-ROR'!W52+'SEC-ROR'!W52+'NO-ROR'!W52</f>
        <v>1580.82</v>
      </c>
      <c r="X52" s="30">
        <f>'SA-ROR'!X52+'OI-ROR'!X52+'TCS-ROR'!X52+'TCP-ROR'!X52+'SEC-ROR'!X52+'NO-ROR'!X52</f>
        <v>180.96</v>
      </c>
      <c r="Y52" s="30">
        <f>'SA-ROR'!Y52+'OI-ROR'!Y52+'TCS-ROR'!Y52+'TCP-ROR'!Y52+'SEC-ROR'!Y52+'NO-ROR'!Y52</f>
        <v>459.65</v>
      </c>
      <c r="Z52" s="30">
        <f>'SA-ROR'!Z52+'OI-ROR'!Z52+'TCS-ROR'!Z52+'TCP-ROR'!Z52+'SEC-ROR'!Z52+'NO-ROR'!Z52</f>
        <v>2253.3000000000002</v>
      </c>
      <c r="AA52" s="30">
        <f>'SA-ROR'!AA52+'OI-ROR'!AA52+'TCS-ROR'!AA52+'TCP-ROR'!AA52+'SEC-ROR'!AA52+'NO-ROR'!AA52</f>
        <v>513.1</v>
      </c>
      <c r="AB52" s="30">
        <f>'SA-ROR'!AB52+'OI-ROR'!AB52+'TCS-ROR'!AB52+'TCP-ROR'!AB52+'SEC-ROR'!AB52+'NO-ROR'!AB52</f>
        <v>1485.25</v>
      </c>
      <c r="AC52" s="101">
        <f t="shared" si="5"/>
        <v>11598.21</v>
      </c>
      <c r="AD52" s="102">
        <f t="shared" si="6"/>
        <v>9522.7199999999993</v>
      </c>
      <c r="AE52" s="99"/>
      <c r="AF52" s="131"/>
      <c r="AG52" s="131"/>
      <c r="AH52" s="131"/>
      <c r="AI52" s="99"/>
      <c r="AJ52" s="99"/>
      <c r="AK52" s="99"/>
      <c r="AL52" s="99"/>
    </row>
    <row r="53" spans="1:40" s="27" customFormat="1" ht="13.5" customHeight="1" x14ac:dyDescent="0.2">
      <c r="A53" s="24" t="s">
        <v>102</v>
      </c>
      <c r="B53" s="25" t="s">
        <v>103</v>
      </c>
      <c r="C53" s="30">
        <f>'SA-ROR'!C53+'OI-ROR'!C53+'TCS-ROR'!C53+'TCP-ROR'!C53+'SEC-ROR'!C53+'NO-ROR'!C53</f>
        <v>0</v>
      </c>
      <c r="D53" s="30">
        <f>'SA-ROR'!D53+'OI-ROR'!D53+'TCS-ROR'!D53+'TCP-ROR'!D53+'SEC-ROR'!D53+'NO-ROR'!D53</f>
        <v>33.950000000000003</v>
      </c>
      <c r="E53" s="30">
        <f>'SA-ROR'!E53+'OI-ROR'!E53+'TCS-ROR'!E53+'TCP-ROR'!E53+'SEC-ROR'!E53+'NO-ROR'!E53</f>
        <v>0</v>
      </c>
      <c r="F53" s="30">
        <f>'SA-ROR'!F53+'OI-ROR'!F53+'TCS-ROR'!F53+'TCP-ROR'!F53+'SEC-ROR'!F53+'NO-ROR'!F53</f>
        <v>1407.71</v>
      </c>
      <c r="G53" s="30">
        <f>'SA-ROR'!G53+'OI-ROR'!G53+'TCS-ROR'!G53+'TCP-ROR'!G53+'SEC-ROR'!G53+'NO-ROR'!G53</f>
        <v>0</v>
      </c>
      <c r="H53" s="30">
        <f>'SA-ROR'!H53+'OI-ROR'!H53+'TCS-ROR'!H53+'TCP-ROR'!H53+'SEC-ROR'!H53+'NO-ROR'!H53</f>
        <v>1097.8599999999999</v>
      </c>
      <c r="I53" s="30">
        <f>'SA-ROR'!I53+'OI-ROR'!I53+'TCS-ROR'!I53+'TCP-ROR'!I53+'SEC-ROR'!I53+'NO-ROR'!I53</f>
        <v>1500</v>
      </c>
      <c r="J53" s="30">
        <f>'SA-ROR'!J53+'OI-ROR'!J53+'TCS-ROR'!J53+'TCP-ROR'!J53+'SEC-ROR'!J53+'NO-ROR'!J53</f>
        <v>0</v>
      </c>
      <c r="K53" s="30">
        <f>'SA-ROR'!K53+'OI-ROR'!K53+'TCS-ROR'!K53+'TCP-ROR'!K53+'SEC-ROR'!K53+'NO-ROR'!K53</f>
        <v>0</v>
      </c>
      <c r="L53" s="30">
        <f>'SA-ROR'!L53+'OI-ROR'!L53+'TCS-ROR'!L53+'TCP-ROR'!L53+'SEC-ROR'!L53+'NO-ROR'!L53</f>
        <v>1566</v>
      </c>
      <c r="M53" s="30">
        <f>'SA-ROR'!M53+'OI-ROR'!M53+'TCS-ROR'!M53+'TCP-ROR'!M53+'SEC-ROR'!M53+'NO-ROR'!M53</f>
        <v>1500</v>
      </c>
      <c r="N53" s="30">
        <f>'SA-ROR'!N53+'OI-ROR'!N53+'TCS-ROR'!N53+'TCP-ROR'!N53+'SEC-ROR'!N53+'NO-ROR'!N53</f>
        <v>9918</v>
      </c>
      <c r="O53" s="89">
        <f t="shared" si="45"/>
        <v>3000</v>
      </c>
      <c r="P53" s="89">
        <f t="shared" si="45"/>
        <v>14023.52</v>
      </c>
      <c r="Q53" s="30">
        <f>'SA-ROR'!Q53+'OI-ROR'!Q53+'TCS-ROR'!Q53+'TCP-ROR'!Q53+'SEC-ROR'!Q53+'NO-ROR'!Q53</f>
        <v>1500</v>
      </c>
      <c r="R53" s="30">
        <f>'SA-ROR'!R53+'OI-ROR'!R53+'TCS-ROR'!R53+'TCP-ROR'!R53+'SEC-ROR'!R53+'NO-ROR'!R53</f>
        <v>1044</v>
      </c>
      <c r="S53" s="30">
        <f>'SA-ROR'!S53+'OI-ROR'!S53+'TCS-ROR'!S53+'TCP-ROR'!S53+'SEC-ROR'!S53+'NO-ROR'!S53</f>
        <v>0</v>
      </c>
      <c r="T53" s="30">
        <f>'SA-ROR'!T53+'OI-ROR'!T53+'TCS-ROR'!T53+'TCP-ROR'!T53+'SEC-ROR'!T53+'NO-ROR'!T53</f>
        <v>2350.3000000000002</v>
      </c>
      <c r="U53" s="30">
        <f>'SA-ROR'!U53+'OI-ROR'!U53+'TCS-ROR'!U53+'TCP-ROR'!U53+'SEC-ROR'!U53+'NO-ROR'!U53</f>
        <v>1500</v>
      </c>
      <c r="V53" s="30">
        <f>'SA-ROR'!V53+'OI-ROR'!V53+'TCS-ROR'!V53+'TCP-ROR'!V53+'SEC-ROR'!V53+'NO-ROR'!V53</f>
        <v>1096.2</v>
      </c>
      <c r="W53" s="30">
        <f>'SA-ROR'!W53+'OI-ROR'!W53+'TCS-ROR'!W53+'TCP-ROR'!W53+'SEC-ROR'!W53+'NO-ROR'!W53</f>
        <v>1500</v>
      </c>
      <c r="X53" s="30">
        <f>'SA-ROR'!X53+'OI-ROR'!X53+'TCS-ROR'!X53+'TCP-ROR'!X53+'SEC-ROR'!X53+'NO-ROR'!X53</f>
        <v>0</v>
      </c>
      <c r="Y53" s="30">
        <f>'SA-ROR'!Y53+'OI-ROR'!Y53+'TCS-ROR'!Y53+'TCP-ROR'!Y53+'SEC-ROR'!Y53+'NO-ROR'!Y53</f>
        <v>7549</v>
      </c>
      <c r="Z53" s="30">
        <f>'SA-ROR'!Z53+'OI-ROR'!Z53+'TCS-ROR'!Z53+'TCP-ROR'!Z53+'SEC-ROR'!Z53+'NO-ROR'!Z53</f>
        <v>522</v>
      </c>
      <c r="AA53" s="30">
        <f>'SA-ROR'!AA53+'OI-ROR'!AA53+'TCS-ROR'!AA53+'TCP-ROR'!AA53+'SEC-ROR'!AA53+'NO-ROR'!AA53</f>
        <v>0</v>
      </c>
      <c r="AB53" s="30">
        <f>'SA-ROR'!AB53+'OI-ROR'!AB53+'TCS-ROR'!AB53+'TCP-ROR'!AB53+'SEC-ROR'!AB53+'NO-ROR'!AB53</f>
        <v>32886</v>
      </c>
      <c r="AC53" s="101">
        <f t="shared" si="5"/>
        <v>15049</v>
      </c>
      <c r="AD53" s="102">
        <f t="shared" si="6"/>
        <v>51922.020000000004</v>
      </c>
      <c r="AE53" s="99"/>
      <c r="AF53" s="131"/>
      <c r="AG53" s="131"/>
      <c r="AH53" s="131"/>
      <c r="AI53" s="99"/>
      <c r="AJ53" s="99"/>
      <c r="AK53" s="99"/>
      <c r="AL53" s="99"/>
    </row>
    <row r="54" spans="1:40" s="27" customFormat="1" ht="13.5" customHeight="1" x14ac:dyDescent="0.2">
      <c r="A54" s="24" t="s">
        <v>104</v>
      </c>
      <c r="B54" s="25" t="s">
        <v>105</v>
      </c>
      <c r="C54" s="30">
        <f>'SA-ROR'!C54+'OI-ROR'!C54+'TCS-ROR'!C54+'TCP-ROR'!C54+'SEC-ROR'!C54+'NO-ROR'!C54</f>
        <v>408</v>
      </c>
      <c r="D54" s="30">
        <f>'SA-ROR'!D54+'OI-ROR'!D54+'TCS-ROR'!D54+'TCP-ROR'!D54+'SEC-ROR'!D54+'NO-ROR'!D54</f>
        <v>405.25</v>
      </c>
      <c r="E54" s="30">
        <f>'SA-ROR'!E54+'OI-ROR'!E54+'TCS-ROR'!E54+'TCP-ROR'!E54+'SEC-ROR'!E54+'NO-ROR'!E54</f>
        <v>408</v>
      </c>
      <c r="F54" s="30">
        <f>'SA-ROR'!F54+'OI-ROR'!F54+'TCS-ROR'!F54+'TCP-ROR'!F54+'SEC-ROR'!F54+'NO-ROR'!F54</f>
        <v>328.69</v>
      </c>
      <c r="G54" s="30">
        <f>'SA-ROR'!G54+'OI-ROR'!G54+'TCS-ROR'!G54+'TCP-ROR'!G54+'SEC-ROR'!G54+'NO-ROR'!G54</f>
        <v>408</v>
      </c>
      <c r="H54" s="30">
        <f>'SA-ROR'!H54+'OI-ROR'!H54+'TCS-ROR'!H54+'TCP-ROR'!H54+'SEC-ROR'!H54+'NO-ROR'!H54</f>
        <v>418.12</v>
      </c>
      <c r="I54" s="30">
        <f>'SA-ROR'!I54+'OI-ROR'!I54+'TCS-ROR'!I54+'TCP-ROR'!I54+'SEC-ROR'!I54+'NO-ROR'!I54</f>
        <v>400</v>
      </c>
      <c r="J54" s="30">
        <f>'SA-ROR'!J54+'OI-ROR'!J54+'TCS-ROR'!J54+'TCP-ROR'!J54+'SEC-ROR'!J54+'NO-ROR'!J54</f>
        <v>190.01000000000002</v>
      </c>
      <c r="K54" s="30">
        <f>'SA-ROR'!K54+'OI-ROR'!K54+'TCS-ROR'!K54+'TCP-ROR'!K54+'SEC-ROR'!K54+'NO-ROR'!K54</f>
        <v>408</v>
      </c>
      <c r="L54" s="30">
        <f>'SA-ROR'!L54+'OI-ROR'!L54+'TCS-ROR'!L54+'TCP-ROR'!L54+'SEC-ROR'!L54+'NO-ROR'!L54</f>
        <v>1114.47</v>
      </c>
      <c r="M54" s="30">
        <f>'SA-ROR'!M54+'OI-ROR'!M54+'TCS-ROR'!M54+'TCP-ROR'!M54+'SEC-ROR'!M54+'NO-ROR'!M54</f>
        <v>408</v>
      </c>
      <c r="N54" s="30">
        <f>'SA-ROR'!N54+'OI-ROR'!N54+'TCS-ROR'!N54+'TCP-ROR'!N54+'SEC-ROR'!N54+'NO-ROR'!N54</f>
        <v>1320.49</v>
      </c>
      <c r="O54" s="89">
        <f t="shared" si="45"/>
        <v>2440</v>
      </c>
      <c r="P54" s="89">
        <f t="shared" si="45"/>
        <v>3777.0299999999997</v>
      </c>
      <c r="Q54" s="30">
        <f>'SA-ROR'!Q54+'OI-ROR'!Q54+'TCS-ROR'!Q54+'TCP-ROR'!Q54+'SEC-ROR'!Q54+'NO-ROR'!Q54</f>
        <v>408</v>
      </c>
      <c r="R54" s="30">
        <f>'SA-ROR'!R54+'OI-ROR'!R54+'TCS-ROR'!R54+'TCP-ROR'!R54+'SEC-ROR'!R54+'NO-ROR'!R54</f>
        <v>672.34</v>
      </c>
      <c r="S54" s="30">
        <f>'SA-ROR'!S54+'OI-ROR'!S54+'TCS-ROR'!S54+'TCP-ROR'!S54+'SEC-ROR'!S54+'NO-ROR'!S54</f>
        <v>408</v>
      </c>
      <c r="T54" s="30">
        <f>'SA-ROR'!T54+'OI-ROR'!T54+'TCS-ROR'!T54+'TCP-ROR'!T54+'SEC-ROR'!T54+'NO-ROR'!T54</f>
        <v>1051.31</v>
      </c>
      <c r="U54" s="30">
        <f>'SA-ROR'!U54+'OI-ROR'!U54+'TCS-ROR'!U54+'TCP-ROR'!U54+'SEC-ROR'!U54+'NO-ROR'!U54</f>
        <v>408</v>
      </c>
      <c r="V54" s="30">
        <f>'SA-ROR'!V54+'OI-ROR'!V54+'TCS-ROR'!V54+'TCP-ROR'!V54+'SEC-ROR'!V54+'NO-ROR'!V54</f>
        <v>965.18000000000006</v>
      </c>
      <c r="W54" s="30">
        <f>'SA-ROR'!W54+'OI-ROR'!W54+'TCS-ROR'!W54+'TCP-ROR'!W54+'SEC-ROR'!W54+'NO-ROR'!W54</f>
        <v>408</v>
      </c>
      <c r="X54" s="30">
        <f>'SA-ROR'!X54+'OI-ROR'!X54+'TCS-ROR'!X54+'TCP-ROR'!X54+'SEC-ROR'!X54+'NO-ROR'!X54</f>
        <v>585.68000000000006</v>
      </c>
      <c r="Y54" s="30">
        <f>'SA-ROR'!Y54+'OI-ROR'!Y54+'TCS-ROR'!Y54+'TCP-ROR'!Y54+'SEC-ROR'!Y54+'NO-ROR'!Y54</f>
        <v>408</v>
      </c>
      <c r="Z54" s="30">
        <f>'SA-ROR'!Z54+'OI-ROR'!Z54+'TCS-ROR'!Z54+'TCP-ROR'!Z54+'SEC-ROR'!Z54+'NO-ROR'!Z54</f>
        <v>1125.08</v>
      </c>
      <c r="AA54" s="30">
        <f>'SA-ROR'!AA54+'OI-ROR'!AA54+'TCS-ROR'!AA54+'TCP-ROR'!AA54+'SEC-ROR'!AA54+'NO-ROR'!AA54</f>
        <v>408</v>
      </c>
      <c r="AB54" s="30">
        <f>'SA-ROR'!AB54+'OI-ROR'!AB54+'TCS-ROR'!AB54+'TCP-ROR'!AB54+'SEC-ROR'!AB54+'NO-ROR'!AB54</f>
        <v>461.45</v>
      </c>
      <c r="AC54" s="101">
        <f t="shared" si="5"/>
        <v>4888</v>
      </c>
      <c r="AD54" s="102">
        <f t="shared" si="6"/>
        <v>8638.0700000000015</v>
      </c>
      <c r="AE54" s="99"/>
      <c r="AF54" s="131"/>
      <c r="AG54" s="131"/>
      <c r="AH54" s="131"/>
      <c r="AI54" s="99"/>
      <c r="AJ54" s="99"/>
      <c r="AK54" s="99"/>
      <c r="AL54" s="99"/>
    </row>
    <row r="55" spans="1:40" s="27" customFormat="1" ht="13.5" customHeight="1" x14ac:dyDescent="0.2">
      <c r="A55" s="24" t="s">
        <v>106</v>
      </c>
      <c r="B55" s="25" t="s">
        <v>107</v>
      </c>
      <c r="C55" s="30">
        <f>'SA-ROR'!C55+'OI-ROR'!C55+'TCS-ROR'!C55+'TCP-ROR'!C55+'SEC-ROR'!C55+'NO-ROR'!C55</f>
        <v>2280</v>
      </c>
      <c r="D55" s="30">
        <f>'SA-ROR'!D55+'OI-ROR'!D55+'TCS-ROR'!D55+'TCP-ROR'!D55+'SEC-ROR'!D55+'NO-ROR'!D55</f>
        <v>1852.42</v>
      </c>
      <c r="E55" s="30">
        <f>'SA-ROR'!E55+'OI-ROR'!E55+'TCS-ROR'!E55+'TCP-ROR'!E55+'SEC-ROR'!E55+'NO-ROR'!E55</f>
        <v>2280</v>
      </c>
      <c r="F55" s="30">
        <f>'SA-ROR'!F55+'OI-ROR'!F55+'TCS-ROR'!F55+'TCP-ROR'!F55+'SEC-ROR'!F55+'NO-ROR'!F55</f>
        <v>1689.9799999999998</v>
      </c>
      <c r="G55" s="30">
        <f>'SA-ROR'!G55+'OI-ROR'!G55+'TCS-ROR'!G55+'TCP-ROR'!G55+'SEC-ROR'!G55+'NO-ROR'!G55</f>
        <v>2280</v>
      </c>
      <c r="H55" s="30">
        <f>'SA-ROR'!H55+'OI-ROR'!H55+'TCS-ROR'!H55+'TCP-ROR'!H55+'SEC-ROR'!H55+'NO-ROR'!H55</f>
        <v>1469.9499999999998</v>
      </c>
      <c r="I55" s="30">
        <f>'SA-ROR'!I55+'OI-ROR'!I55+'TCS-ROR'!I55+'TCP-ROR'!I55+'SEC-ROR'!I55+'NO-ROR'!I55</f>
        <v>2280</v>
      </c>
      <c r="J55" s="30">
        <f>'SA-ROR'!J55+'OI-ROR'!J55+'TCS-ROR'!J55+'TCP-ROR'!J55+'SEC-ROR'!J55+'NO-ROR'!J55</f>
        <v>1855.07</v>
      </c>
      <c r="K55" s="30">
        <f>'SA-ROR'!K55+'OI-ROR'!K55+'TCS-ROR'!K55+'TCP-ROR'!K55+'SEC-ROR'!K55+'NO-ROR'!K55</f>
        <v>2280</v>
      </c>
      <c r="L55" s="30">
        <f>'SA-ROR'!L55+'OI-ROR'!L55+'TCS-ROR'!L55+'TCP-ROR'!L55+'SEC-ROR'!L55+'NO-ROR'!L55</f>
        <v>1629.29</v>
      </c>
      <c r="M55" s="30">
        <f>'SA-ROR'!M55+'OI-ROR'!M55+'TCS-ROR'!M55+'TCP-ROR'!M55+'SEC-ROR'!M55+'NO-ROR'!M55</f>
        <v>2280</v>
      </c>
      <c r="N55" s="30">
        <f>'SA-ROR'!N55+'OI-ROR'!N55+'TCS-ROR'!N55+'TCP-ROR'!N55+'SEC-ROR'!N55+'NO-ROR'!N55</f>
        <v>2090.2800000000002</v>
      </c>
      <c r="O55" s="89">
        <f t="shared" si="45"/>
        <v>13680</v>
      </c>
      <c r="P55" s="89">
        <f t="shared" si="45"/>
        <v>10586.99</v>
      </c>
      <c r="Q55" s="30">
        <f>'SA-ROR'!Q55+'OI-ROR'!Q55+'TCS-ROR'!Q55+'TCP-ROR'!Q55+'SEC-ROR'!Q55+'NO-ROR'!Q55</f>
        <v>2280</v>
      </c>
      <c r="R55" s="30">
        <f>'SA-ROR'!R55+'OI-ROR'!R55+'TCS-ROR'!R55+'TCP-ROR'!R55+'SEC-ROR'!R55+'NO-ROR'!R55</f>
        <v>2120.34</v>
      </c>
      <c r="S55" s="30">
        <f>'SA-ROR'!S55+'OI-ROR'!S55+'TCS-ROR'!S55+'TCP-ROR'!S55+'SEC-ROR'!S55+'NO-ROR'!S55</f>
        <v>2280</v>
      </c>
      <c r="T55" s="30">
        <f>'SA-ROR'!T55+'OI-ROR'!T55+'TCS-ROR'!T55+'TCP-ROR'!T55+'SEC-ROR'!T55+'NO-ROR'!T55</f>
        <v>1933.37</v>
      </c>
      <c r="U55" s="30">
        <f>'SA-ROR'!U55+'OI-ROR'!U55+'TCS-ROR'!U55+'TCP-ROR'!U55+'SEC-ROR'!U55+'NO-ROR'!U55</f>
        <v>2280</v>
      </c>
      <c r="V55" s="30">
        <f>'SA-ROR'!V55+'OI-ROR'!V55+'TCS-ROR'!V55+'TCP-ROR'!V55+'SEC-ROR'!V55+'NO-ROR'!V55</f>
        <v>1709.94</v>
      </c>
      <c r="W55" s="30">
        <f>'SA-ROR'!W55+'OI-ROR'!W55+'TCS-ROR'!W55+'TCP-ROR'!W55+'SEC-ROR'!W55+'NO-ROR'!W55</f>
        <v>2280</v>
      </c>
      <c r="X55" s="30">
        <f>'SA-ROR'!X55+'OI-ROR'!X55+'TCS-ROR'!X55+'TCP-ROR'!X55+'SEC-ROR'!X55+'NO-ROR'!X55</f>
        <v>2217.7999999999997</v>
      </c>
      <c r="Y55" s="30">
        <f>'SA-ROR'!Y55+'OI-ROR'!Y55+'TCS-ROR'!Y55+'TCP-ROR'!Y55+'SEC-ROR'!Y55+'NO-ROR'!Y55</f>
        <v>2280</v>
      </c>
      <c r="Z55" s="30">
        <f>'SA-ROR'!Z55+'OI-ROR'!Z55+'TCS-ROR'!Z55+'TCP-ROR'!Z55+'SEC-ROR'!Z55+'NO-ROR'!Z55</f>
        <v>1784.53</v>
      </c>
      <c r="AA55" s="30">
        <f>'SA-ROR'!AA55+'OI-ROR'!AA55+'TCS-ROR'!AA55+'TCP-ROR'!AA55+'SEC-ROR'!AA55+'NO-ROR'!AA55</f>
        <v>2280</v>
      </c>
      <c r="AB55" s="30">
        <f>'SA-ROR'!AB55+'OI-ROR'!AB55+'TCS-ROR'!AB55+'TCP-ROR'!AB55+'SEC-ROR'!AB55+'NO-ROR'!AB55</f>
        <v>1406.14</v>
      </c>
      <c r="AC55" s="101">
        <f t="shared" si="5"/>
        <v>27360</v>
      </c>
      <c r="AD55" s="102">
        <f t="shared" si="6"/>
        <v>21759.11</v>
      </c>
      <c r="AF55" s="132"/>
      <c r="AG55" s="132"/>
      <c r="AH55" s="132"/>
    </row>
    <row r="56" spans="1:40" s="27" customFormat="1" ht="13.5" customHeight="1" x14ac:dyDescent="0.2">
      <c r="A56" s="24" t="s">
        <v>108</v>
      </c>
      <c r="B56" s="25" t="s">
        <v>109</v>
      </c>
      <c r="C56" s="30">
        <f>'SA-ROR'!C56+'OI-ROR'!C56+'TCS-ROR'!C56+'TCP-ROR'!C56+'SEC-ROR'!C56+'NO-ROR'!C56</f>
        <v>0</v>
      </c>
      <c r="D56" s="30">
        <f>'SA-ROR'!D56+'OI-ROR'!D56+'TCS-ROR'!D56+'TCP-ROR'!D56+'SEC-ROR'!D56+'NO-ROR'!D56</f>
        <v>0</v>
      </c>
      <c r="E56" s="30">
        <f>'SA-ROR'!E56+'OI-ROR'!E56+'TCS-ROR'!E56+'TCP-ROR'!E56+'SEC-ROR'!E56+'NO-ROR'!E56</f>
        <v>0</v>
      </c>
      <c r="F56" s="30">
        <f>'SA-ROR'!F56+'OI-ROR'!F56+'TCS-ROR'!F56+'TCP-ROR'!F56+'SEC-ROR'!F56+'NO-ROR'!F56</f>
        <v>0</v>
      </c>
      <c r="G56" s="30">
        <f>'SA-ROR'!G56+'OI-ROR'!G56+'TCS-ROR'!G56+'TCP-ROR'!G56+'SEC-ROR'!G56+'NO-ROR'!G56</f>
        <v>0</v>
      </c>
      <c r="H56" s="30">
        <f>'SA-ROR'!H56+'OI-ROR'!H56+'TCS-ROR'!H56+'TCP-ROR'!H56+'SEC-ROR'!H56+'NO-ROR'!H56</f>
        <v>0</v>
      </c>
      <c r="I56" s="30">
        <f>'SA-ROR'!I56+'OI-ROR'!I56+'TCS-ROR'!I56+'TCP-ROR'!I56+'SEC-ROR'!I56+'NO-ROR'!I56</f>
        <v>0</v>
      </c>
      <c r="J56" s="30">
        <f>'SA-ROR'!J56+'OI-ROR'!J56+'TCS-ROR'!J56+'TCP-ROR'!J56+'SEC-ROR'!J56+'NO-ROR'!J56</f>
        <v>0</v>
      </c>
      <c r="K56" s="30">
        <f>'SA-ROR'!K56+'OI-ROR'!K56+'TCS-ROR'!K56+'TCP-ROR'!K56+'SEC-ROR'!K56+'NO-ROR'!K56</f>
        <v>0</v>
      </c>
      <c r="L56" s="30">
        <f>'SA-ROR'!L56+'OI-ROR'!L56+'TCS-ROR'!L56+'TCP-ROR'!L56+'SEC-ROR'!L56+'NO-ROR'!L56</f>
        <v>0</v>
      </c>
      <c r="M56" s="30">
        <f>'SA-ROR'!M56+'OI-ROR'!M56+'TCS-ROR'!M56+'TCP-ROR'!M56+'SEC-ROR'!M56+'NO-ROR'!M56</f>
        <v>0</v>
      </c>
      <c r="N56" s="30">
        <f>'SA-ROR'!N56+'OI-ROR'!N56+'TCS-ROR'!N56+'TCP-ROR'!N56+'SEC-ROR'!N56+'NO-ROR'!N56</f>
        <v>0</v>
      </c>
      <c r="O56" s="89">
        <f t="shared" si="45"/>
        <v>0</v>
      </c>
      <c r="P56" s="89">
        <f t="shared" si="45"/>
        <v>0</v>
      </c>
      <c r="Q56" s="30">
        <f>'SA-ROR'!Q56+'OI-ROR'!Q56+'TCS-ROR'!Q56+'TCP-ROR'!Q56+'SEC-ROR'!Q56+'NO-ROR'!Q56</f>
        <v>0</v>
      </c>
      <c r="R56" s="30">
        <f>'SA-ROR'!R56+'OI-ROR'!R56+'TCS-ROR'!R56+'TCP-ROR'!R56+'SEC-ROR'!R56+'NO-ROR'!R56</f>
        <v>0</v>
      </c>
      <c r="S56" s="30">
        <f>'SA-ROR'!S56+'OI-ROR'!S56+'TCS-ROR'!S56+'TCP-ROR'!S56+'SEC-ROR'!S56+'NO-ROR'!S56</f>
        <v>0</v>
      </c>
      <c r="T56" s="30">
        <f>'SA-ROR'!T56+'OI-ROR'!T56+'TCS-ROR'!T56+'TCP-ROR'!T56+'SEC-ROR'!T56+'NO-ROR'!T56</f>
        <v>0</v>
      </c>
      <c r="U56" s="30">
        <f>'SA-ROR'!U56+'OI-ROR'!U56+'TCS-ROR'!U56+'TCP-ROR'!U56+'SEC-ROR'!U56+'NO-ROR'!U56</f>
        <v>0</v>
      </c>
      <c r="V56" s="30">
        <f>'SA-ROR'!V56+'OI-ROR'!V56+'TCS-ROR'!V56+'TCP-ROR'!V56+'SEC-ROR'!V56+'NO-ROR'!V56</f>
        <v>0</v>
      </c>
      <c r="W56" s="30">
        <f>'SA-ROR'!W56+'OI-ROR'!W56+'TCS-ROR'!W56+'TCP-ROR'!W56+'SEC-ROR'!W56+'NO-ROR'!W56</f>
        <v>0</v>
      </c>
      <c r="X56" s="30">
        <f>'SA-ROR'!X56+'OI-ROR'!X56+'TCS-ROR'!X56+'TCP-ROR'!X56+'SEC-ROR'!X56+'NO-ROR'!X56</f>
        <v>0</v>
      </c>
      <c r="Y56" s="30">
        <f>'SA-ROR'!Y56+'OI-ROR'!Y56+'TCS-ROR'!Y56+'TCP-ROR'!Y56+'SEC-ROR'!Y56+'NO-ROR'!Y56</f>
        <v>0</v>
      </c>
      <c r="Z56" s="30">
        <f>'SA-ROR'!Z56+'OI-ROR'!Z56+'TCS-ROR'!Z56+'TCP-ROR'!Z56+'SEC-ROR'!Z56+'NO-ROR'!Z56</f>
        <v>0</v>
      </c>
      <c r="AA56" s="30">
        <f>'SA-ROR'!AA56+'OI-ROR'!AA56+'TCS-ROR'!AA56+'TCP-ROR'!AA56+'SEC-ROR'!AA56+'NO-ROR'!AA56</f>
        <v>0</v>
      </c>
      <c r="AB56" s="30">
        <f>'SA-ROR'!AB56+'OI-ROR'!AB56+'TCS-ROR'!AB56+'TCP-ROR'!AB56+'SEC-ROR'!AB56+'NO-ROR'!AB56</f>
        <v>0</v>
      </c>
      <c r="AC56" s="101">
        <f t="shared" si="5"/>
        <v>0</v>
      </c>
      <c r="AD56" s="102">
        <f t="shared" si="6"/>
        <v>0</v>
      </c>
      <c r="AF56" s="132"/>
      <c r="AG56" s="132"/>
      <c r="AH56" s="132"/>
    </row>
    <row r="57" spans="1:40" s="27" customFormat="1" ht="13.5" customHeight="1" x14ac:dyDescent="0.2">
      <c r="A57" s="24" t="s">
        <v>110</v>
      </c>
      <c r="B57" s="25" t="s">
        <v>111</v>
      </c>
      <c r="C57" s="30">
        <f>'SA-ROR'!C57+'OI-ROR'!C57+'TCS-ROR'!C57+'TCP-ROR'!C57+'SEC-ROR'!C57+'NO-ROR'!C57</f>
        <v>1950</v>
      </c>
      <c r="D57" s="30">
        <f>'SA-ROR'!D57+'OI-ROR'!D57+'TCS-ROR'!D57+'TCP-ROR'!D57+'SEC-ROR'!D57+'NO-ROR'!D57</f>
        <v>485.46</v>
      </c>
      <c r="E57" s="30">
        <f>'SA-ROR'!E57+'OI-ROR'!E57+'TCS-ROR'!E57+'TCP-ROR'!E57+'SEC-ROR'!E57+'NO-ROR'!E57</f>
        <v>2550</v>
      </c>
      <c r="F57" s="30">
        <f>'SA-ROR'!F57+'OI-ROR'!F57+'TCS-ROR'!F57+'TCP-ROR'!F57+'SEC-ROR'!F57+'NO-ROR'!F57</f>
        <v>890.01</v>
      </c>
      <c r="G57" s="30">
        <f>'SA-ROR'!G57+'OI-ROR'!G57+'TCS-ROR'!G57+'TCP-ROR'!G57+'SEC-ROR'!G57+'NO-ROR'!G57</f>
        <v>3900</v>
      </c>
      <c r="H57" s="30">
        <f>'SA-ROR'!H57+'OI-ROR'!H57+'TCS-ROR'!H57+'TCP-ROR'!H57+'SEC-ROR'!H57+'NO-ROR'!H57</f>
        <v>3682.27</v>
      </c>
      <c r="I57" s="30">
        <f>'SA-ROR'!I57+'OI-ROR'!I57+'TCS-ROR'!I57+'TCP-ROR'!I57+'SEC-ROR'!I57+'NO-ROR'!I57</f>
        <v>3900</v>
      </c>
      <c r="J57" s="30">
        <f>'SA-ROR'!J57+'OI-ROR'!J57+'TCS-ROR'!J57+'TCP-ROR'!J57+'SEC-ROR'!J57+'NO-ROR'!J57</f>
        <v>3227.26</v>
      </c>
      <c r="K57" s="30">
        <f>'SA-ROR'!K57+'OI-ROR'!K57+'TCS-ROR'!K57+'TCP-ROR'!K57+'SEC-ROR'!K57+'NO-ROR'!K57</f>
        <v>3900</v>
      </c>
      <c r="L57" s="30">
        <f>'SA-ROR'!L57+'OI-ROR'!L57+'TCS-ROR'!L57+'TCP-ROR'!L57+'SEC-ROR'!L57+'NO-ROR'!L57</f>
        <v>2720.22</v>
      </c>
      <c r="M57" s="30">
        <f>'SA-ROR'!M57+'OI-ROR'!M57+'TCS-ROR'!M57+'TCP-ROR'!M57+'SEC-ROR'!M57+'NO-ROR'!M57</f>
        <v>4650</v>
      </c>
      <c r="N57" s="30">
        <f>'SA-ROR'!N57+'OI-ROR'!N57+'TCS-ROR'!N57+'TCP-ROR'!N57+'SEC-ROR'!N57+'NO-ROR'!N57</f>
        <v>1955.76</v>
      </c>
      <c r="O57" s="89">
        <f t="shared" si="45"/>
        <v>20850</v>
      </c>
      <c r="P57" s="89">
        <f t="shared" si="45"/>
        <v>12960.98</v>
      </c>
      <c r="Q57" s="30">
        <f>'SA-ROR'!Q57+'OI-ROR'!Q57+'TCS-ROR'!Q57+'TCP-ROR'!Q57+'SEC-ROR'!Q57+'NO-ROR'!Q57</f>
        <v>4650</v>
      </c>
      <c r="R57" s="30">
        <f>'SA-ROR'!R57+'OI-ROR'!R57+'TCS-ROR'!R57+'TCP-ROR'!R57+'SEC-ROR'!R57+'NO-ROR'!R57</f>
        <v>2295.4899999999998</v>
      </c>
      <c r="S57" s="30">
        <f>'SA-ROR'!S57+'OI-ROR'!S57+'TCS-ROR'!S57+'TCP-ROR'!S57+'SEC-ROR'!S57+'NO-ROR'!S57</f>
        <v>4650</v>
      </c>
      <c r="T57" s="30">
        <f>'SA-ROR'!T57+'OI-ROR'!T57+'TCS-ROR'!T57+'TCP-ROR'!T57+'SEC-ROR'!T57+'NO-ROR'!T57</f>
        <v>4707.55</v>
      </c>
      <c r="U57" s="30">
        <f>'SA-ROR'!U57+'OI-ROR'!U57+'TCS-ROR'!U57+'TCP-ROR'!U57+'SEC-ROR'!U57+'NO-ROR'!U57</f>
        <v>4650</v>
      </c>
      <c r="V57" s="30">
        <f>'SA-ROR'!V57+'OI-ROR'!V57+'TCS-ROR'!V57+'TCP-ROR'!V57+'SEC-ROR'!V57+'NO-ROR'!V57</f>
        <v>5519.14</v>
      </c>
      <c r="W57" s="30">
        <f>'SA-ROR'!W57+'OI-ROR'!W57+'TCS-ROR'!W57+'TCP-ROR'!W57+'SEC-ROR'!W57+'NO-ROR'!W57</f>
        <v>4650</v>
      </c>
      <c r="X57" s="30">
        <f>'SA-ROR'!X57+'OI-ROR'!X57+'TCS-ROR'!X57+'TCP-ROR'!X57+'SEC-ROR'!X57+'NO-ROR'!X57</f>
        <v>3450.81</v>
      </c>
      <c r="Y57" s="30">
        <f>'SA-ROR'!Y57+'OI-ROR'!Y57+'TCS-ROR'!Y57+'TCP-ROR'!Y57+'SEC-ROR'!Y57+'NO-ROR'!Y57</f>
        <v>3900</v>
      </c>
      <c r="Z57" s="30">
        <f>'SA-ROR'!Z57+'OI-ROR'!Z57+'TCS-ROR'!Z57+'TCP-ROR'!Z57+'SEC-ROR'!Z57+'NO-ROR'!Z57</f>
        <v>4872</v>
      </c>
      <c r="AA57" s="30">
        <f>'SA-ROR'!AA57+'OI-ROR'!AA57+'TCS-ROR'!AA57+'TCP-ROR'!AA57+'SEC-ROR'!AA57+'NO-ROR'!AA57</f>
        <v>3900</v>
      </c>
      <c r="AB57" s="30">
        <f>'SA-ROR'!AB57+'OI-ROR'!AB57+'TCS-ROR'!AB57+'TCP-ROR'!AB57+'SEC-ROR'!AB57+'NO-ROR'!AB57</f>
        <v>1321.97</v>
      </c>
      <c r="AC57" s="101">
        <f t="shared" si="5"/>
        <v>47250</v>
      </c>
      <c r="AD57" s="102">
        <f t="shared" si="6"/>
        <v>35127.94</v>
      </c>
    </row>
    <row r="58" spans="1:40" s="27" customFormat="1" ht="13.5" customHeight="1" x14ac:dyDescent="0.2">
      <c r="A58" s="24" t="s">
        <v>112</v>
      </c>
      <c r="B58" s="25" t="s">
        <v>113</v>
      </c>
      <c r="C58" s="30">
        <f>'SA-ROR'!C58+'OI-ROR'!C58+'TCS-ROR'!C58+'TCP-ROR'!C58+'SEC-ROR'!C58+'NO-ROR'!C58</f>
        <v>300</v>
      </c>
      <c r="D58" s="30">
        <f>'SA-ROR'!D58+'OI-ROR'!D58+'TCS-ROR'!D58+'TCP-ROR'!D58+'SEC-ROR'!D58+'NO-ROR'!D58</f>
        <v>0</v>
      </c>
      <c r="E58" s="30">
        <f>'SA-ROR'!E58+'OI-ROR'!E58+'TCS-ROR'!E58+'TCP-ROR'!E58+'SEC-ROR'!E58+'NO-ROR'!E58</f>
        <v>300</v>
      </c>
      <c r="F58" s="30">
        <f>'SA-ROR'!F58+'OI-ROR'!F58+'TCS-ROR'!F58+'TCP-ROR'!F58+'SEC-ROR'!F58+'NO-ROR'!F58</f>
        <v>0</v>
      </c>
      <c r="G58" s="30">
        <f>'SA-ROR'!G58+'OI-ROR'!G58+'TCS-ROR'!G58+'TCP-ROR'!G58+'SEC-ROR'!G58+'NO-ROR'!G58</f>
        <v>300</v>
      </c>
      <c r="H58" s="30">
        <f>'SA-ROR'!H58+'OI-ROR'!H58+'TCS-ROR'!H58+'TCP-ROR'!H58+'SEC-ROR'!H58+'NO-ROR'!H58</f>
        <v>355.03</v>
      </c>
      <c r="I58" s="30">
        <f>'SA-ROR'!I58+'OI-ROR'!I58+'TCS-ROR'!I58+'TCP-ROR'!I58+'SEC-ROR'!I58+'NO-ROR'!I58</f>
        <v>300</v>
      </c>
      <c r="J58" s="30">
        <f>'SA-ROR'!J58+'OI-ROR'!J58+'TCS-ROR'!J58+'TCP-ROR'!J58+'SEC-ROR'!J58+'NO-ROR'!J58</f>
        <v>435</v>
      </c>
      <c r="K58" s="30">
        <f>'SA-ROR'!K58+'OI-ROR'!K58+'TCS-ROR'!K58+'TCP-ROR'!K58+'SEC-ROR'!K58+'NO-ROR'!K58</f>
        <v>300</v>
      </c>
      <c r="L58" s="30">
        <f>'SA-ROR'!L58+'OI-ROR'!L58+'TCS-ROR'!L58+'TCP-ROR'!L58+'SEC-ROR'!L58+'NO-ROR'!L58</f>
        <v>0</v>
      </c>
      <c r="M58" s="30">
        <f>'SA-ROR'!M58+'OI-ROR'!M58+'TCS-ROR'!M58+'TCP-ROR'!M58+'SEC-ROR'!M58+'NO-ROR'!M58</f>
        <v>300</v>
      </c>
      <c r="N58" s="30">
        <f>'SA-ROR'!N58+'OI-ROR'!N58+'TCS-ROR'!N58+'TCP-ROR'!N58+'SEC-ROR'!N58+'NO-ROR'!N58</f>
        <v>0</v>
      </c>
      <c r="O58" s="89">
        <f t="shared" si="45"/>
        <v>1800</v>
      </c>
      <c r="P58" s="89">
        <f t="shared" si="45"/>
        <v>790.03</v>
      </c>
      <c r="Q58" s="30">
        <f>'SA-ROR'!Q58+'OI-ROR'!Q58+'TCS-ROR'!Q58+'TCP-ROR'!Q58+'SEC-ROR'!Q58+'NO-ROR'!Q58</f>
        <v>300</v>
      </c>
      <c r="R58" s="30">
        <f>'SA-ROR'!R58+'OI-ROR'!R58+'TCS-ROR'!R58+'TCP-ROR'!R58+'SEC-ROR'!R58+'NO-ROR'!R58</f>
        <v>0</v>
      </c>
      <c r="S58" s="30">
        <f>'SA-ROR'!S58+'OI-ROR'!S58+'TCS-ROR'!S58+'TCP-ROR'!S58+'SEC-ROR'!S58+'NO-ROR'!S58</f>
        <v>300</v>
      </c>
      <c r="T58" s="30">
        <f>'SA-ROR'!T58+'OI-ROR'!T58+'TCS-ROR'!T58+'TCP-ROR'!T58+'SEC-ROR'!T58+'NO-ROR'!T58</f>
        <v>0</v>
      </c>
      <c r="U58" s="30">
        <f>'SA-ROR'!U58+'OI-ROR'!U58+'TCS-ROR'!U58+'TCP-ROR'!U58+'SEC-ROR'!U58+'NO-ROR'!U58</f>
        <v>300</v>
      </c>
      <c r="V58" s="30">
        <f>'SA-ROR'!V58+'OI-ROR'!V58+'TCS-ROR'!V58+'TCP-ROR'!V58+'SEC-ROR'!V58+'NO-ROR'!V58</f>
        <v>819.54</v>
      </c>
      <c r="W58" s="30">
        <f>'SA-ROR'!W58+'OI-ROR'!W58+'TCS-ROR'!W58+'TCP-ROR'!W58+'SEC-ROR'!W58+'NO-ROR'!W58</f>
        <v>300</v>
      </c>
      <c r="X58" s="30">
        <f>'SA-ROR'!X58+'OI-ROR'!X58+'TCS-ROR'!X58+'TCP-ROR'!X58+'SEC-ROR'!X58+'NO-ROR'!X58</f>
        <v>1157.97</v>
      </c>
      <c r="Y58" s="30">
        <f>'SA-ROR'!Y58+'OI-ROR'!Y58+'TCS-ROR'!Y58+'TCP-ROR'!Y58+'SEC-ROR'!Y58+'NO-ROR'!Y58</f>
        <v>300</v>
      </c>
      <c r="Z58" s="30">
        <f>'SA-ROR'!Z58+'OI-ROR'!Z58+'TCS-ROR'!Z58+'TCP-ROR'!Z58+'SEC-ROR'!Z58+'NO-ROR'!Z58</f>
        <v>0</v>
      </c>
      <c r="AA58" s="30">
        <f>'SA-ROR'!AA58+'OI-ROR'!AA58+'TCS-ROR'!AA58+'TCP-ROR'!AA58+'SEC-ROR'!AA58+'NO-ROR'!AA58</f>
        <v>300</v>
      </c>
      <c r="AB58" s="30">
        <f>'SA-ROR'!AB58+'OI-ROR'!AB58+'TCS-ROR'!AB58+'TCP-ROR'!AB58+'SEC-ROR'!AB58+'NO-ROR'!AB58</f>
        <v>0</v>
      </c>
      <c r="AC58" s="101">
        <f t="shared" si="5"/>
        <v>3600</v>
      </c>
      <c r="AD58" s="102">
        <f t="shared" si="6"/>
        <v>2767.54</v>
      </c>
    </row>
    <row r="59" spans="1:40" s="27" customFormat="1" ht="13.5" customHeight="1" x14ac:dyDescent="0.2">
      <c r="A59" s="24" t="s">
        <v>114</v>
      </c>
      <c r="B59" s="25" t="s">
        <v>115</v>
      </c>
      <c r="C59" s="30">
        <f>'SA-ROR'!C59+'OI-ROR'!C59+'TCS-ROR'!C59+'TCP-ROR'!C59+'SEC-ROR'!C59+'NO-ROR'!C59</f>
        <v>10870</v>
      </c>
      <c r="D59" s="30">
        <f>'SA-ROR'!D59+'OI-ROR'!D59+'TCS-ROR'!D59+'TCP-ROR'!D59+'SEC-ROR'!D59+'NO-ROR'!D59</f>
        <v>8309.5400000000009</v>
      </c>
      <c r="E59" s="30">
        <f>'SA-ROR'!E59+'OI-ROR'!E59+'TCS-ROR'!E59+'TCP-ROR'!E59+'SEC-ROR'!E59+'NO-ROR'!E59</f>
        <v>10870</v>
      </c>
      <c r="F59" s="30">
        <f>'SA-ROR'!F59+'OI-ROR'!F59+'TCS-ROR'!F59+'TCP-ROR'!F59+'SEC-ROR'!F59+'NO-ROR'!F59</f>
        <v>8309.5400000000009</v>
      </c>
      <c r="G59" s="30">
        <f>'SA-ROR'!G59+'OI-ROR'!G59+'TCS-ROR'!G59+'TCP-ROR'!G59+'SEC-ROR'!G59+'NO-ROR'!G59</f>
        <v>10870</v>
      </c>
      <c r="H59" s="30">
        <f>'SA-ROR'!H59+'OI-ROR'!H59+'TCS-ROR'!H59+'TCP-ROR'!H59+'SEC-ROR'!H59+'NO-ROR'!H59</f>
        <v>8309.5400000000009</v>
      </c>
      <c r="I59" s="30">
        <f>'SA-ROR'!I59+'OI-ROR'!I59+'TCS-ROR'!I59+'TCP-ROR'!I59+'SEC-ROR'!I59+'NO-ROR'!I59</f>
        <v>10870</v>
      </c>
      <c r="J59" s="30">
        <f>'SA-ROR'!J59+'OI-ROR'!J59+'TCS-ROR'!J59+'TCP-ROR'!J59+'SEC-ROR'!J59+'NO-ROR'!J59</f>
        <v>8483.5400000000009</v>
      </c>
      <c r="K59" s="30">
        <f>'SA-ROR'!K59+'OI-ROR'!K59+'TCS-ROR'!K59+'TCP-ROR'!K59+'SEC-ROR'!K59+'NO-ROR'!K59</f>
        <v>10870</v>
      </c>
      <c r="L59" s="30">
        <f>'SA-ROR'!L59+'OI-ROR'!L59+'TCS-ROR'!L59+'TCP-ROR'!L59+'SEC-ROR'!L59+'NO-ROR'!L59</f>
        <v>8483.5400000000009</v>
      </c>
      <c r="M59" s="30">
        <f>'SA-ROR'!M59+'OI-ROR'!M59+'TCS-ROR'!M59+'TCP-ROR'!M59+'SEC-ROR'!M59+'NO-ROR'!M59</f>
        <v>10870</v>
      </c>
      <c r="N59" s="30">
        <f>'SA-ROR'!N59+'OI-ROR'!N59+'TCS-ROR'!N59+'TCP-ROR'!N59+'SEC-ROR'!N59+'NO-ROR'!N59</f>
        <v>8484.84</v>
      </c>
      <c r="O59" s="89">
        <f t="shared" si="45"/>
        <v>65220</v>
      </c>
      <c r="P59" s="89">
        <f t="shared" si="45"/>
        <v>50380.540000000008</v>
      </c>
      <c r="Q59" s="30">
        <f>'SA-ROR'!Q59+'OI-ROR'!Q59+'TCS-ROR'!Q59+'TCP-ROR'!Q59+'SEC-ROR'!Q59+'NO-ROR'!Q59</f>
        <v>10870</v>
      </c>
      <c r="R59" s="30">
        <f>'SA-ROR'!R59+'OI-ROR'!R59+'TCS-ROR'!R59+'TCP-ROR'!R59+'SEC-ROR'!R59+'NO-ROR'!R59</f>
        <v>8483.5400000000009</v>
      </c>
      <c r="S59" s="30">
        <f>'SA-ROR'!S59+'OI-ROR'!S59+'TCS-ROR'!S59+'TCP-ROR'!S59+'SEC-ROR'!S59+'NO-ROR'!S59</f>
        <v>10870</v>
      </c>
      <c r="T59" s="30">
        <f>'SA-ROR'!T59+'OI-ROR'!T59+'TCS-ROR'!T59+'TCP-ROR'!T59+'SEC-ROR'!T59+'NO-ROR'!T59</f>
        <v>8483.5400000000009</v>
      </c>
      <c r="U59" s="30">
        <f>'SA-ROR'!U59+'OI-ROR'!U59+'TCS-ROR'!U59+'TCP-ROR'!U59+'SEC-ROR'!U59+'NO-ROR'!U59</f>
        <v>10870</v>
      </c>
      <c r="V59" s="30">
        <f>'SA-ROR'!V59+'OI-ROR'!V59+'TCS-ROR'!V59+'TCP-ROR'!V59+'SEC-ROR'!V59+'NO-ROR'!V59</f>
        <v>8483.5400000000009</v>
      </c>
      <c r="W59" s="30">
        <f>'SA-ROR'!W59+'OI-ROR'!W59+'TCS-ROR'!W59+'TCP-ROR'!W59+'SEC-ROR'!W59+'NO-ROR'!W59</f>
        <v>10870</v>
      </c>
      <c r="X59" s="30">
        <f>'SA-ROR'!X59+'OI-ROR'!X59+'TCS-ROR'!X59+'TCP-ROR'!X59+'SEC-ROR'!X59+'NO-ROR'!X59</f>
        <v>8483.5400000000009</v>
      </c>
      <c r="Y59" s="30">
        <f>'SA-ROR'!Y59+'OI-ROR'!Y59+'TCS-ROR'!Y59+'TCP-ROR'!Y59+'SEC-ROR'!Y59+'NO-ROR'!Y59</f>
        <v>10870</v>
      </c>
      <c r="Z59" s="30">
        <f>'SA-ROR'!Z59+'OI-ROR'!Z59+'TCS-ROR'!Z59+'TCP-ROR'!Z59+'SEC-ROR'!Z59+'NO-ROR'!Z59</f>
        <v>8483.5400000000009</v>
      </c>
      <c r="AA59" s="30">
        <f>'SA-ROR'!AA59+'OI-ROR'!AA59+'TCS-ROR'!AA59+'TCP-ROR'!AA59+'SEC-ROR'!AA59+'NO-ROR'!AA59</f>
        <v>10870</v>
      </c>
      <c r="AB59" s="30">
        <f>'SA-ROR'!AB59+'OI-ROR'!AB59+'TCS-ROR'!AB59+'TCP-ROR'!AB59+'SEC-ROR'!AB59+'NO-ROR'!AB59</f>
        <v>8483.5400000000009</v>
      </c>
      <c r="AC59" s="101">
        <f t="shared" si="5"/>
        <v>130440</v>
      </c>
      <c r="AD59" s="102">
        <f t="shared" si="6"/>
        <v>101281.78000000003</v>
      </c>
    </row>
    <row r="60" spans="1:40" s="27" customFormat="1" ht="13.5" customHeight="1" x14ac:dyDescent="0.2">
      <c r="A60" s="24" t="s">
        <v>116</v>
      </c>
      <c r="B60" s="25" t="s">
        <v>117</v>
      </c>
      <c r="C60" s="30">
        <f>'SA-ROR'!C60+'OI-ROR'!C60+'TCS-ROR'!C60+'TCP-ROR'!C60+'SEC-ROR'!C60+'NO-ROR'!C60</f>
        <v>0</v>
      </c>
      <c r="D60" s="30">
        <f>'SA-ROR'!D60+'OI-ROR'!D60+'TCS-ROR'!D60+'TCP-ROR'!D60+'SEC-ROR'!D60+'NO-ROR'!D60</f>
        <v>0</v>
      </c>
      <c r="E60" s="30">
        <f>'SA-ROR'!E60+'OI-ROR'!E60+'TCS-ROR'!E60+'TCP-ROR'!E60+'SEC-ROR'!E60+'NO-ROR'!E60</f>
        <v>0</v>
      </c>
      <c r="F60" s="30">
        <f>'SA-ROR'!F60+'OI-ROR'!F60+'TCS-ROR'!F60+'TCP-ROR'!F60+'SEC-ROR'!F60+'NO-ROR'!F60</f>
        <v>0</v>
      </c>
      <c r="G60" s="30">
        <f>'SA-ROR'!G60+'OI-ROR'!G60+'TCS-ROR'!G60+'TCP-ROR'!G60+'SEC-ROR'!G60+'NO-ROR'!G60</f>
        <v>0</v>
      </c>
      <c r="H60" s="30">
        <f>'SA-ROR'!H60+'OI-ROR'!H60+'TCS-ROR'!H60+'TCP-ROR'!H60+'SEC-ROR'!H60+'NO-ROR'!H60</f>
        <v>0</v>
      </c>
      <c r="I60" s="30">
        <f>'SA-ROR'!I60+'OI-ROR'!I60+'TCS-ROR'!I60+'TCP-ROR'!I60+'SEC-ROR'!I60+'NO-ROR'!I60</f>
        <v>0</v>
      </c>
      <c r="J60" s="30">
        <f>'SA-ROR'!J60+'OI-ROR'!J60+'TCS-ROR'!J60+'TCP-ROR'!J60+'SEC-ROR'!J60+'NO-ROR'!J60</f>
        <v>0</v>
      </c>
      <c r="K60" s="30">
        <f>'SA-ROR'!K60+'OI-ROR'!K60+'TCS-ROR'!K60+'TCP-ROR'!K60+'SEC-ROR'!K60+'NO-ROR'!K60</f>
        <v>1000</v>
      </c>
      <c r="L60" s="30">
        <f>'SA-ROR'!L60+'OI-ROR'!L60+'TCS-ROR'!L60+'TCP-ROR'!L60+'SEC-ROR'!L60+'NO-ROR'!L60</f>
        <v>0</v>
      </c>
      <c r="M60" s="30">
        <f>'SA-ROR'!M60+'OI-ROR'!M60+'TCS-ROR'!M60+'TCP-ROR'!M60+'SEC-ROR'!M60+'NO-ROR'!M60</f>
        <v>1000</v>
      </c>
      <c r="N60" s="30">
        <f>'SA-ROR'!N60+'OI-ROR'!N60+'TCS-ROR'!N60+'TCP-ROR'!N60+'SEC-ROR'!N60+'NO-ROR'!N60</f>
        <v>0</v>
      </c>
      <c r="O60" s="89">
        <f t="shared" si="45"/>
        <v>2000</v>
      </c>
      <c r="P60" s="89">
        <f t="shared" si="45"/>
        <v>0</v>
      </c>
      <c r="Q60" s="30">
        <f>'SA-ROR'!Q60+'OI-ROR'!Q60+'TCS-ROR'!Q60+'TCP-ROR'!Q60+'SEC-ROR'!Q60+'NO-ROR'!Q60</f>
        <v>0</v>
      </c>
      <c r="R60" s="30">
        <f>'SA-ROR'!R60+'OI-ROR'!R60+'TCS-ROR'!R60+'TCP-ROR'!R60+'SEC-ROR'!R60+'NO-ROR'!R60</f>
        <v>0</v>
      </c>
      <c r="S60" s="30">
        <f>'SA-ROR'!S60+'OI-ROR'!S60+'TCS-ROR'!S60+'TCP-ROR'!S60+'SEC-ROR'!S60+'NO-ROR'!S60</f>
        <v>0</v>
      </c>
      <c r="T60" s="30">
        <f>'SA-ROR'!T60+'OI-ROR'!T60+'TCS-ROR'!T60+'TCP-ROR'!T60+'SEC-ROR'!T60+'NO-ROR'!T60</f>
        <v>1809.6</v>
      </c>
      <c r="U60" s="30">
        <f>'SA-ROR'!U60+'OI-ROR'!U60+'TCS-ROR'!U60+'TCP-ROR'!U60+'SEC-ROR'!U60+'NO-ROR'!U60</f>
        <v>0</v>
      </c>
      <c r="V60" s="30">
        <f>'SA-ROR'!V60+'OI-ROR'!V60+'TCS-ROR'!V60+'TCP-ROR'!V60+'SEC-ROR'!V60+'NO-ROR'!V60</f>
        <v>696</v>
      </c>
      <c r="W60" s="30">
        <f>'SA-ROR'!W60+'OI-ROR'!W60+'TCS-ROR'!W60+'TCP-ROR'!W60+'SEC-ROR'!W60+'NO-ROR'!W60</f>
        <v>0</v>
      </c>
      <c r="X60" s="30">
        <f>'SA-ROR'!X60+'OI-ROR'!X60+'TCS-ROR'!X60+'TCP-ROR'!X60+'SEC-ROR'!X60+'NO-ROR'!X60</f>
        <v>3375.6</v>
      </c>
      <c r="Y60" s="30">
        <f>'SA-ROR'!Y60+'OI-ROR'!Y60+'TCS-ROR'!Y60+'TCP-ROR'!Y60+'SEC-ROR'!Y60+'NO-ROR'!Y60</f>
        <v>0</v>
      </c>
      <c r="Z60" s="30">
        <f>'SA-ROR'!Z60+'OI-ROR'!Z60+'TCS-ROR'!Z60+'TCP-ROR'!Z60+'SEC-ROR'!Z60+'NO-ROR'!Z60</f>
        <v>0</v>
      </c>
      <c r="AA60" s="30">
        <f>'SA-ROR'!AA60+'OI-ROR'!AA60+'TCS-ROR'!AA60+'TCP-ROR'!AA60+'SEC-ROR'!AA60+'NO-ROR'!AA60</f>
        <v>0</v>
      </c>
      <c r="AB60" s="30">
        <f>'SA-ROR'!AB60+'OI-ROR'!AB60+'TCS-ROR'!AB60+'TCP-ROR'!AB60+'SEC-ROR'!AB60+'NO-ROR'!AB60</f>
        <v>0</v>
      </c>
      <c r="AC60" s="101">
        <f t="shared" si="5"/>
        <v>2000</v>
      </c>
      <c r="AD60" s="102">
        <f t="shared" si="6"/>
        <v>5881.2</v>
      </c>
    </row>
    <row r="61" spans="1:40" s="27" customFormat="1" ht="13.5" customHeight="1" x14ac:dyDescent="0.2">
      <c r="A61" s="24" t="s">
        <v>118</v>
      </c>
      <c r="B61" s="25" t="s">
        <v>119</v>
      </c>
      <c r="C61" s="30">
        <f>'SA-ROR'!C61+'OI-ROR'!C61+'TCS-ROR'!C61+'TCP-ROR'!C61+'SEC-ROR'!C61+'NO-ROR'!C61</f>
        <v>0</v>
      </c>
      <c r="D61" s="30">
        <f>'SA-ROR'!D61+'OI-ROR'!D61+'TCS-ROR'!D61+'TCP-ROR'!D61+'SEC-ROR'!D61+'NO-ROR'!D61</f>
        <v>0</v>
      </c>
      <c r="E61" s="30">
        <f>'SA-ROR'!E61+'OI-ROR'!E61+'TCS-ROR'!E61+'TCP-ROR'!E61+'SEC-ROR'!E61+'NO-ROR'!E61</f>
        <v>0</v>
      </c>
      <c r="F61" s="30">
        <f>'SA-ROR'!F61+'OI-ROR'!F61+'TCS-ROR'!F61+'TCP-ROR'!F61+'SEC-ROR'!F61+'NO-ROR'!F61</f>
        <v>0</v>
      </c>
      <c r="G61" s="30">
        <f>'SA-ROR'!G61+'OI-ROR'!G61+'TCS-ROR'!G61+'TCP-ROR'!G61+'SEC-ROR'!G61+'NO-ROR'!G61</f>
        <v>0</v>
      </c>
      <c r="H61" s="30">
        <f>'SA-ROR'!H61+'OI-ROR'!H61+'TCS-ROR'!H61+'TCP-ROR'!H61+'SEC-ROR'!H61+'NO-ROR'!H61</f>
        <v>0</v>
      </c>
      <c r="I61" s="30">
        <f>'SA-ROR'!I61+'OI-ROR'!I61+'TCS-ROR'!I61+'TCP-ROR'!I61+'SEC-ROR'!I61+'NO-ROR'!I61</f>
        <v>600</v>
      </c>
      <c r="J61" s="30">
        <f>'SA-ROR'!J61+'OI-ROR'!J61+'TCS-ROR'!J61+'TCP-ROR'!J61+'SEC-ROR'!J61+'NO-ROR'!J61</f>
        <v>0</v>
      </c>
      <c r="K61" s="30">
        <f>'SA-ROR'!K61+'OI-ROR'!K61+'TCS-ROR'!K61+'TCP-ROR'!K61+'SEC-ROR'!K61+'NO-ROR'!K61</f>
        <v>0</v>
      </c>
      <c r="L61" s="30">
        <f>'SA-ROR'!L61+'OI-ROR'!L61+'TCS-ROR'!L61+'TCP-ROR'!L61+'SEC-ROR'!L61+'NO-ROR'!L61</f>
        <v>181.66</v>
      </c>
      <c r="M61" s="30">
        <f>'SA-ROR'!M61+'OI-ROR'!M61+'TCS-ROR'!M61+'TCP-ROR'!M61+'SEC-ROR'!M61+'NO-ROR'!M61</f>
        <v>0</v>
      </c>
      <c r="N61" s="30">
        <f>'SA-ROR'!N61+'OI-ROR'!N61+'TCS-ROR'!N61+'TCP-ROR'!N61+'SEC-ROR'!N61+'NO-ROR'!N61</f>
        <v>0</v>
      </c>
      <c r="O61" s="89">
        <f t="shared" si="45"/>
        <v>600</v>
      </c>
      <c r="P61" s="89">
        <f t="shared" si="45"/>
        <v>181.66</v>
      </c>
      <c r="Q61" s="30">
        <f>'SA-ROR'!Q61+'OI-ROR'!Q61+'TCS-ROR'!Q61+'TCP-ROR'!Q61+'SEC-ROR'!Q61+'NO-ROR'!Q61</f>
        <v>0</v>
      </c>
      <c r="R61" s="30">
        <f>'SA-ROR'!R61+'OI-ROR'!R61+'TCS-ROR'!R61+'TCP-ROR'!R61+'SEC-ROR'!R61+'NO-ROR'!R61</f>
        <v>0</v>
      </c>
      <c r="S61" s="30">
        <f>'SA-ROR'!S61+'OI-ROR'!S61+'TCS-ROR'!S61+'TCP-ROR'!S61+'SEC-ROR'!S61+'NO-ROR'!S61</f>
        <v>0</v>
      </c>
      <c r="T61" s="30">
        <f>'SA-ROR'!T61+'OI-ROR'!T61+'TCS-ROR'!T61+'TCP-ROR'!T61+'SEC-ROR'!T61+'NO-ROR'!T61</f>
        <v>0</v>
      </c>
      <c r="U61" s="30">
        <f>'SA-ROR'!U61+'OI-ROR'!U61+'TCS-ROR'!U61+'TCP-ROR'!U61+'SEC-ROR'!U61+'NO-ROR'!U61</f>
        <v>0</v>
      </c>
      <c r="V61" s="30">
        <f>'SA-ROR'!V61+'OI-ROR'!V61+'TCS-ROR'!V61+'TCP-ROR'!V61+'SEC-ROR'!V61+'NO-ROR'!V61</f>
        <v>0</v>
      </c>
      <c r="W61" s="30">
        <f>'SA-ROR'!W61+'OI-ROR'!W61+'TCS-ROR'!W61+'TCP-ROR'!W61+'SEC-ROR'!W61+'NO-ROR'!W61</f>
        <v>0</v>
      </c>
      <c r="X61" s="30">
        <f>'SA-ROR'!X61+'OI-ROR'!X61+'TCS-ROR'!X61+'TCP-ROR'!X61+'SEC-ROR'!X61+'NO-ROR'!X61</f>
        <v>0</v>
      </c>
      <c r="Y61" s="30">
        <f>'SA-ROR'!Y61+'OI-ROR'!Y61+'TCS-ROR'!Y61+'TCP-ROR'!Y61+'SEC-ROR'!Y61+'NO-ROR'!Y61</f>
        <v>0</v>
      </c>
      <c r="Z61" s="30">
        <f>'SA-ROR'!Z61+'OI-ROR'!Z61+'TCS-ROR'!Z61+'TCP-ROR'!Z61+'SEC-ROR'!Z61+'NO-ROR'!Z61</f>
        <v>0</v>
      </c>
      <c r="AA61" s="30">
        <f>'SA-ROR'!AA61+'OI-ROR'!AA61+'TCS-ROR'!AA61+'TCP-ROR'!AA61+'SEC-ROR'!AA61+'NO-ROR'!AA61</f>
        <v>800</v>
      </c>
      <c r="AB61" s="30">
        <f>'SA-ROR'!AB61+'OI-ROR'!AB61+'TCS-ROR'!AB61+'TCP-ROR'!AB61+'SEC-ROR'!AB61+'NO-ROR'!AB61</f>
        <v>261</v>
      </c>
      <c r="AC61" s="101">
        <f t="shared" si="5"/>
        <v>1400</v>
      </c>
      <c r="AD61" s="102">
        <f t="shared" si="6"/>
        <v>442.65999999999997</v>
      </c>
    </row>
    <row r="62" spans="1:40" s="27" customFormat="1" ht="13.5" customHeight="1" x14ac:dyDescent="0.2">
      <c r="A62" s="24" t="s">
        <v>120</v>
      </c>
      <c r="B62" s="25" t="s">
        <v>121</v>
      </c>
      <c r="C62" s="30">
        <f>'SA-ROR'!C62+'OI-ROR'!C62+'TCS-ROR'!C62+'TCP-ROR'!C62+'SEC-ROR'!C62+'NO-ROR'!C62</f>
        <v>3716.0386206896551</v>
      </c>
      <c r="D62" s="30">
        <f>'SA-ROR'!D62+'OI-ROR'!D62+'TCS-ROR'!D62+'TCP-ROR'!D62+'SEC-ROR'!D62+'NO-ROR'!D62</f>
        <v>1524.9313793103449</v>
      </c>
      <c r="E62" s="30">
        <f>'SA-ROR'!E62+'OI-ROR'!E62+'TCS-ROR'!E62+'TCP-ROR'!E62+'SEC-ROR'!E62+'NO-ROR'!E62</f>
        <v>3687.304827586207</v>
      </c>
      <c r="F62" s="30">
        <f>'SA-ROR'!F62+'OI-ROR'!F62+'TCS-ROR'!F62+'TCP-ROR'!F62+'SEC-ROR'!F62+'NO-ROR'!F62</f>
        <v>560.05206896551726</v>
      </c>
      <c r="G62" s="30">
        <f>'SA-ROR'!G62+'OI-ROR'!G62+'TCS-ROR'!G62+'TCP-ROR'!G62+'SEC-ROR'!G62+'NO-ROR'!G62</f>
        <v>4362.0689655172409</v>
      </c>
      <c r="H62" s="30">
        <f>'SA-ROR'!H62+'OI-ROR'!H62+'TCS-ROR'!H62+'TCP-ROR'!H62+'SEC-ROR'!H62+'NO-ROR'!H62</f>
        <v>5366.0393103448268</v>
      </c>
      <c r="I62" s="30">
        <f>'SA-ROR'!I62+'OI-ROR'!I62+'TCS-ROR'!I62+'TCP-ROR'!I62+'SEC-ROR'!I62+'NO-ROR'!I62</f>
        <v>4022.9517241379308</v>
      </c>
      <c r="J62" s="30">
        <f>'SA-ROR'!J62+'OI-ROR'!J62+'TCS-ROR'!J62+'TCP-ROR'!J62+'SEC-ROR'!J62+'NO-ROR'!J62</f>
        <v>4096.795172413792</v>
      </c>
      <c r="K62" s="30">
        <f>'SA-ROR'!K62+'OI-ROR'!K62+'TCS-ROR'!K62+'TCP-ROR'!K62+'SEC-ROR'!K62+'NO-ROR'!K62</f>
        <v>4925.2137931034476</v>
      </c>
      <c r="L62" s="30">
        <f>'SA-ROR'!L62+'OI-ROR'!L62+'TCS-ROR'!L62+'TCP-ROR'!L62+'SEC-ROR'!L62+'NO-ROR'!L62</f>
        <v>3263.4062068965513</v>
      </c>
      <c r="M62" s="30">
        <f>'SA-ROR'!M62+'OI-ROR'!M62+'TCS-ROR'!M62+'TCP-ROR'!M62+'SEC-ROR'!M62+'NO-ROR'!M62</f>
        <v>3155.1724137931037</v>
      </c>
      <c r="N62" s="30">
        <f>'SA-ROR'!N62+'OI-ROR'!N62+'TCS-ROR'!N62+'TCP-ROR'!N62+'SEC-ROR'!N62+'NO-ROR'!N62</f>
        <v>2888.9900000000002</v>
      </c>
      <c r="O62" s="89">
        <f t="shared" si="45"/>
        <v>23868.750344827586</v>
      </c>
      <c r="P62" s="89">
        <f t="shared" si="45"/>
        <v>17700.214137931034</v>
      </c>
      <c r="Q62" s="30">
        <f>'SA-ROR'!Q62+'OI-ROR'!Q62+'TCS-ROR'!Q62+'TCP-ROR'!Q62+'SEC-ROR'!Q62+'NO-ROR'!Q62</f>
        <v>5658.1017931034476</v>
      </c>
      <c r="R62" s="30">
        <f>'SA-ROR'!R62+'OI-ROR'!R62+'TCS-ROR'!R62+'TCP-ROR'!R62+'SEC-ROR'!R62+'NO-ROR'!R62</f>
        <v>4286.7427586206895</v>
      </c>
      <c r="S62" s="30">
        <f>'SA-ROR'!S62+'OI-ROR'!S62+'TCS-ROR'!S62+'TCP-ROR'!S62+'SEC-ROR'!S62+'NO-ROR'!S62</f>
        <v>3884.4537931034479</v>
      </c>
      <c r="T62" s="30">
        <f>'SA-ROR'!T62+'OI-ROR'!T62+'TCS-ROR'!T62+'TCP-ROR'!T62+'SEC-ROR'!T62+'NO-ROR'!T62</f>
        <v>5160.3362068965516</v>
      </c>
      <c r="U62" s="30">
        <f>'SA-ROR'!U62+'OI-ROR'!U62+'TCS-ROR'!U62+'TCP-ROR'!U62+'SEC-ROR'!U62+'NO-ROR'!U62</f>
        <v>4362.0689655172409</v>
      </c>
      <c r="V62" s="30">
        <f>'SA-ROR'!V62+'OI-ROR'!V62+'TCS-ROR'!V62+'TCP-ROR'!V62+'SEC-ROR'!V62+'NO-ROR'!V62</f>
        <v>3079.0203448275865</v>
      </c>
      <c r="W62" s="30">
        <f>'SA-ROR'!W62+'OI-ROR'!W62+'TCS-ROR'!W62+'TCP-ROR'!W62+'SEC-ROR'!W62+'NO-ROR'!W62</f>
        <v>3953.6</v>
      </c>
      <c r="X62" s="30">
        <f>'SA-ROR'!X62+'OI-ROR'!X62+'TCS-ROR'!X62+'TCP-ROR'!X62+'SEC-ROR'!X62+'NO-ROR'!X62</f>
        <v>3019.7258620689649</v>
      </c>
      <c r="Y62" s="30">
        <f>'SA-ROR'!Y62+'OI-ROR'!Y62+'TCS-ROR'!Y62+'TCP-ROR'!Y62+'SEC-ROR'!Y62+'NO-ROR'!Y62</f>
        <v>3962.4551724137928</v>
      </c>
      <c r="Z62" s="30">
        <f>'SA-ROR'!Z62+'OI-ROR'!Z62+'TCS-ROR'!Z62+'TCP-ROR'!Z62+'SEC-ROR'!Z62+'NO-ROR'!Z62</f>
        <v>3806.3689655172407</v>
      </c>
      <c r="AA62" s="30">
        <f>'SA-ROR'!AA62+'OI-ROR'!AA62+'TCS-ROR'!AA62+'TCP-ROR'!AA62+'SEC-ROR'!AA62+'NO-ROR'!AA62</f>
        <v>3897.6055172413794</v>
      </c>
      <c r="AB62" s="30">
        <f>'SA-ROR'!AB62+'OI-ROR'!AB62+'TCS-ROR'!AB62+'TCP-ROR'!AB62+'SEC-ROR'!AB62+'NO-ROR'!AB62</f>
        <v>3559.364827586207</v>
      </c>
      <c r="AC62" s="101">
        <f t="shared" si="5"/>
        <v>49587.03558620689</v>
      </c>
      <c r="AD62" s="102">
        <f t="shared" si="6"/>
        <v>40611.773103448279</v>
      </c>
      <c r="AE62" s="81"/>
      <c r="AF62" s="81"/>
      <c r="AG62" s="81"/>
      <c r="AN62" s="81"/>
    </row>
    <row r="63" spans="1:40" s="27" customFormat="1" ht="13.5" customHeight="1" x14ac:dyDescent="0.2">
      <c r="A63" s="24" t="s">
        <v>122</v>
      </c>
      <c r="B63" s="25" t="s">
        <v>123</v>
      </c>
      <c r="C63" s="30">
        <f>'SA-ROR'!C63+'OI-ROR'!C63+'TCS-ROR'!C63+'TCP-ROR'!C63+'SEC-ROR'!C63+'NO-ROR'!C63</f>
        <v>0</v>
      </c>
      <c r="D63" s="30">
        <f>'SA-ROR'!D63+'OI-ROR'!D63+'TCS-ROR'!D63+'TCP-ROR'!D63+'SEC-ROR'!D63+'NO-ROR'!D63</f>
        <v>0</v>
      </c>
      <c r="E63" s="30">
        <f>'SA-ROR'!E63+'OI-ROR'!E63+'TCS-ROR'!E63+'TCP-ROR'!E63+'SEC-ROR'!E63+'NO-ROR'!E63</f>
        <v>0</v>
      </c>
      <c r="F63" s="30">
        <f>'SA-ROR'!F63+'OI-ROR'!F63+'TCS-ROR'!F63+'TCP-ROR'!F63+'SEC-ROR'!F63+'NO-ROR'!F63</f>
        <v>0</v>
      </c>
      <c r="G63" s="30">
        <f>'SA-ROR'!G63+'OI-ROR'!G63+'TCS-ROR'!G63+'TCP-ROR'!G63+'SEC-ROR'!G63+'NO-ROR'!G63</f>
        <v>6000</v>
      </c>
      <c r="H63" s="30">
        <f>'SA-ROR'!H63+'OI-ROR'!H63+'TCS-ROR'!H63+'TCP-ROR'!H63+'SEC-ROR'!H63+'NO-ROR'!H63</f>
        <v>5260.55</v>
      </c>
      <c r="I63" s="30">
        <f>'SA-ROR'!I63+'OI-ROR'!I63+'TCS-ROR'!I63+'TCP-ROR'!I63+'SEC-ROR'!I63+'NO-ROR'!I63</f>
        <v>0</v>
      </c>
      <c r="J63" s="30">
        <f>'SA-ROR'!J63+'OI-ROR'!J63+'TCS-ROR'!J63+'TCP-ROR'!J63+'SEC-ROR'!J63+'NO-ROR'!J63</f>
        <v>0</v>
      </c>
      <c r="K63" s="30">
        <f>'SA-ROR'!K63+'OI-ROR'!K63+'TCS-ROR'!K63+'TCP-ROR'!K63+'SEC-ROR'!K63+'NO-ROR'!K63</f>
        <v>0</v>
      </c>
      <c r="L63" s="30">
        <f>'SA-ROR'!L63+'OI-ROR'!L63+'TCS-ROR'!L63+'TCP-ROR'!L63+'SEC-ROR'!L63+'NO-ROR'!L63</f>
        <v>0</v>
      </c>
      <c r="M63" s="30">
        <f>'SA-ROR'!M63+'OI-ROR'!M63+'TCS-ROR'!M63+'TCP-ROR'!M63+'SEC-ROR'!M63+'NO-ROR'!M63</f>
        <v>6000</v>
      </c>
      <c r="N63" s="30">
        <f>'SA-ROR'!N63+'OI-ROR'!N63+'TCS-ROR'!N63+'TCP-ROR'!N63+'SEC-ROR'!N63+'NO-ROR'!N63</f>
        <v>5296.23</v>
      </c>
      <c r="O63" s="89">
        <f t="shared" si="45"/>
        <v>12000</v>
      </c>
      <c r="P63" s="89">
        <f t="shared" si="45"/>
        <v>10556.779999999999</v>
      </c>
      <c r="Q63" s="30">
        <f>'SA-ROR'!Q63+'OI-ROR'!Q63+'TCS-ROR'!Q63+'TCP-ROR'!Q63+'SEC-ROR'!Q63+'NO-ROR'!Q63</f>
        <v>0</v>
      </c>
      <c r="R63" s="30">
        <f>'SA-ROR'!R63+'OI-ROR'!R63+'TCS-ROR'!R63+'TCP-ROR'!R63+'SEC-ROR'!R63+'NO-ROR'!R63</f>
        <v>0</v>
      </c>
      <c r="S63" s="30">
        <f>'SA-ROR'!S63+'OI-ROR'!S63+'TCS-ROR'!S63+'TCP-ROR'!S63+'SEC-ROR'!S63+'NO-ROR'!S63</f>
        <v>0</v>
      </c>
      <c r="T63" s="30">
        <f>'SA-ROR'!T63+'OI-ROR'!T63+'TCS-ROR'!T63+'TCP-ROR'!T63+'SEC-ROR'!T63+'NO-ROR'!T63</f>
        <v>0</v>
      </c>
      <c r="U63" s="30">
        <f>'SA-ROR'!U63+'OI-ROR'!U63+'TCS-ROR'!U63+'TCP-ROR'!U63+'SEC-ROR'!U63+'NO-ROR'!U63</f>
        <v>6000</v>
      </c>
      <c r="V63" s="30">
        <f>'SA-ROR'!V63+'OI-ROR'!V63+'TCS-ROR'!V63+'TCP-ROR'!V63+'SEC-ROR'!V63+'NO-ROR'!V63</f>
        <v>4975.67</v>
      </c>
      <c r="W63" s="30">
        <f>'SA-ROR'!W63+'OI-ROR'!W63+'TCS-ROR'!W63+'TCP-ROR'!W63+'SEC-ROR'!W63+'NO-ROR'!W63</f>
        <v>0</v>
      </c>
      <c r="X63" s="30">
        <f>'SA-ROR'!X63+'OI-ROR'!X63+'TCS-ROR'!X63+'TCP-ROR'!X63+'SEC-ROR'!X63+'NO-ROR'!X63</f>
        <v>0</v>
      </c>
      <c r="Y63" s="30">
        <f>'SA-ROR'!Y63+'OI-ROR'!Y63+'TCS-ROR'!Y63+'TCP-ROR'!Y63+'SEC-ROR'!Y63+'NO-ROR'!Y63</f>
        <v>0</v>
      </c>
      <c r="Z63" s="30">
        <f>'SA-ROR'!Z63+'OI-ROR'!Z63+'TCS-ROR'!Z63+'TCP-ROR'!Z63+'SEC-ROR'!Z63+'NO-ROR'!Z63</f>
        <v>0</v>
      </c>
      <c r="AA63" s="30">
        <f>'SA-ROR'!AA63+'OI-ROR'!AA63+'TCS-ROR'!AA63+'TCP-ROR'!AA63+'SEC-ROR'!AA63+'NO-ROR'!AA63</f>
        <v>6000</v>
      </c>
      <c r="AB63" s="30">
        <f>'SA-ROR'!AB63+'OI-ROR'!AB63+'TCS-ROR'!AB63+'TCP-ROR'!AB63+'SEC-ROR'!AB63+'NO-ROR'!AB63</f>
        <v>4975.67</v>
      </c>
      <c r="AC63" s="101">
        <f t="shared" si="5"/>
        <v>24000</v>
      </c>
      <c r="AD63" s="102">
        <f t="shared" si="6"/>
        <v>20508.12</v>
      </c>
      <c r="AE63" s="81"/>
      <c r="AF63" s="81"/>
    </row>
    <row r="64" spans="1:40" s="27" customFormat="1" ht="13.5" customHeight="1" x14ac:dyDescent="0.2">
      <c r="A64" s="24" t="s">
        <v>124</v>
      </c>
      <c r="B64" s="25" t="s">
        <v>125</v>
      </c>
      <c r="C64" s="30">
        <f>'SA-ROR'!C64+'OI-ROR'!C64+'TCS-ROR'!C64+'TCP-ROR'!C64+'SEC-ROR'!C64+'NO-ROR'!C64</f>
        <v>0</v>
      </c>
      <c r="D64" s="30">
        <f>'SA-ROR'!D64+'OI-ROR'!D64+'TCS-ROR'!D64+'TCP-ROR'!D64+'SEC-ROR'!D64+'NO-ROR'!D64</f>
        <v>0</v>
      </c>
      <c r="E64" s="30">
        <f>'SA-ROR'!E64+'OI-ROR'!E64+'TCS-ROR'!E64+'TCP-ROR'!E64+'SEC-ROR'!E64+'NO-ROR'!E64</f>
        <v>0</v>
      </c>
      <c r="F64" s="30">
        <f>'SA-ROR'!F64+'OI-ROR'!F64+'TCS-ROR'!F64+'TCP-ROR'!F64+'SEC-ROR'!F64+'NO-ROR'!F64</f>
        <v>0</v>
      </c>
      <c r="G64" s="30">
        <f>'SA-ROR'!G64+'OI-ROR'!G64+'TCS-ROR'!G64+'TCP-ROR'!G64+'SEC-ROR'!G64+'NO-ROR'!G64</f>
        <v>0</v>
      </c>
      <c r="H64" s="30">
        <f>'SA-ROR'!H64+'OI-ROR'!H64+'TCS-ROR'!H64+'TCP-ROR'!H64+'SEC-ROR'!H64+'NO-ROR'!H64</f>
        <v>0</v>
      </c>
      <c r="I64" s="30">
        <f>'SA-ROR'!I64+'OI-ROR'!I64+'TCS-ROR'!I64+'TCP-ROR'!I64+'SEC-ROR'!I64+'NO-ROR'!I64</f>
        <v>0</v>
      </c>
      <c r="J64" s="30">
        <f>'SA-ROR'!J64+'OI-ROR'!J64+'TCS-ROR'!J64+'TCP-ROR'!J64+'SEC-ROR'!J64+'NO-ROR'!J64</f>
        <v>0</v>
      </c>
      <c r="K64" s="30">
        <f>'SA-ROR'!K64+'OI-ROR'!K64+'TCS-ROR'!K64+'TCP-ROR'!K64+'SEC-ROR'!K64+'NO-ROR'!K64</f>
        <v>0</v>
      </c>
      <c r="L64" s="30">
        <f>'SA-ROR'!L64+'OI-ROR'!L64+'TCS-ROR'!L64+'TCP-ROR'!L64+'SEC-ROR'!L64+'NO-ROR'!L64</f>
        <v>0</v>
      </c>
      <c r="M64" s="30">
        <f>'SA-ROR'!M64+'OI-ROR'!M64+'TCS-ROR'!M64+'TCP-ROR'!M64+'SEC-ROR'!M64+'NO-ROR'!M64</f>
        <v>0</v>
      </c>
      <c r="N64" s="30">
        <f>'SA-ROR'!N64+'OI-ROR'!N64+'TCS-ROR'!N64+'TCP-ROR'!N64+'SEC-ROR'!N64+'NO-ROR'!N64</f>
        <v>0</v>
      </c>
      <c r="O64" s="89">
        <f t="shared" si="45"/>
        <v>0</v>
      </c>
      <c r="P64" s="89">
        <f t="shared" si="45"/>
        <v>0</v>
      </c>
      <c r="Q64" s="30">
        <f>'SA-ROR'!Q64+'OI-ROR'!Q64+'TCS-ROR'!Q64+'TCP-ROR'!Q64+'SEC-ROR'!Q64+'NO-ROR'!Q64</f>
        <v>0</v>
      </c>
      <c r="R64" s="30">
        <f>'SA-ROR'!R64+'OI-ROR'!R64+'TCS-ROR'!R64+'TCP-ROR'!R64+'SEC-ROR'!R64+'NO-ROR'!R64</f>
        <v>0</v>
      </c>
      <c r="S64" s="30">
        <f>'SA-ROR'!S64+'OI-ROR'!S64+'TCS-ROR'!S64+'TCP-ROR'!S64+'SEC-ROR'!S64+'NO-ROR'!S64</f>
        <v>0</v>
      </c>
      <c r="T64" s="30">
        <f>'SA-ROR'!T64+'OI-ROR'!T64+'TCS-ROR'!T64+'TCP-ROR'!T64+'SEC-ROR'!T64+'NO-ROR'!T64</f>
        <v>0</v>
      </c>
      <c r="U64" s="30">
        <f>'SA-ROR'!U64+'OI-ROR'!U64+'TCS-ROR'!U64+'TCP-ROR'!U64+'SEC-ROR'!U64+'NO-ROR'!U64</f>
        <v>0</v>
      </c>
      <c r="V64" s="30">
        <f>'SA-ROR'!V64+'OI-ROR'!V64+'TCS-ROR'!V64+'TCP-ROR'!V64+'SEC-ROR'!V64+'NO-ROR'!V64</f>
        <v>0</v>
      </c>
      <c r="W64" s="30">
        <f>'SA-ROR'!W64+'OI-ROR'!W64+'TCS-ROR'!W64+'TCP-ROR'!W64+'SEC-ROR'!W64+'NO-ROR'!W64</f>
        <v>0</v>
      </c>
      <c r="X64" s="30">
        <f>'SA-ROR'!X64+'OI-ROR'!X64+'TCS-ROR'!X64+'TCP-ROR'!X64+'SEC-ROR'!X64+'NO-ROR'!X64</f>
        <v>0</v>
      </c>
      <c r="Y64" s="30">
        <f>'SA-ROR'!Y64+'OI-ROR'!Y64+'TCS-ROR'!Y64+'TCP-ROR'!Y64+'SEC-ROR'!Y64+'NO-ROR'!Y64</f>
        <v>0</v>
      </c>
      <c r="Z64" s="30">
        <f>'SA-ROR'!Z64+'OI-ROR'!Z64+'TCS-ROR'!Z64+'TCP-ROR'!Z64+'SEC-ROR'!Z64+'NO-ROR'!Z64</f>
        <v>0</v>
      </c>
      <c r="AA64" s="30">
        <f>'SA-ROR'!AA64+'OI-ROR'!AA64+'TCS-ROR'!AA64+'TCP-ROR'!AA64+'SEC-ROR'!AA64+'NO-ROR'!AA64</f>
        <v>0</v>
      </c>
      <c r="AB64" s="30">
        <f>'SA-ROR'!AB64+'OI-ROR'!AB64+'TCS-ROR'!AB64+'TCP-ROR'!AB64+'SEC-ROR'!AB64+'NO-ROR'!AB64</f>
        <v>0</v>
      </c>
      <c r="AC64" s="101">
        <f t="shared" si="5"/>
        <v>0</v>
      </c>
      <c r="AD64" s="102">
        <f t="shared" si="6"/>
        <v>0</v>
      </c>
    </row>
    <row r="65" spans="1:31" s="27" customFormat="1" ht="13.5" customHeight="1" x14ac:dyDescent="0.2">
      <c r="A65" s="24" t="s">
        <v>126</v>
      </c>
      <c r="B65" s="25" t="s">
        <v>127</v>
      </c>
      <c r="C65" s="30">
        <f>'SA-ROR'!C65+'OI-ROR'!C65+'TCS-ROR'!C65+'TCP-ROR'!C65+'SEC-ROR'!C65+'NO-ROR'!C65</f>
        <v>850</v>
      </c>
      <c r="D65" s="30">
        <f>'SA-ROR'!D65+'OI-ROR'!D65+'TCS-ROR'!D65+'TCP-ROR'!D65+'SEC-ROR'!D65+'NO-ROR'!D65</f>
        <v>544.62</v>
      </c>
      <c r="E65" s="30">
        <f>'SA-ROR'!E65+'OI-ROR'!E65+'TCS-ROR'!E65+'TCP-ROR'!E65+'SEC-ROR'!E65+'NO-ROR'!E65</f>
        <v>850</v>
      </c>
      <c r="F65" s="30">
        <f>'SA-ROR'!F65+'OI-ROR'!F65+'TCS-ROR'!F65+'TCP-ROR'!F65+'SEC-ROR'!F65+'NO-ROR'!F65</f>
        <v>314.94</v>
      </c>
      <c r="G65" s="30">
        <f>'SA-ROR'!G65+'OI-ROR'!G65+'TCS-ROR'!G65+'TCP-ROR'!G65+'SEC-ROR'!G65+'NO-ROR'!G65</f>
        <v>1850</v>
      </c>
      <c r="H65" s="30">
        <f>'SA-ROR'!H65+'OI-ROR'!H65+'TCS-ROR'!H65+'TCP-ROR'!H65+'SEC-ROR'!H65+'NO-ROR'!H65</f>
        <v>4468.49</v>
      </c>
      <c r="I65" s="30">
        <f>'SA-ROR'!I65+'OI-ROR'!I65+'TCS-ROR'!I65+'TCP-ROR'!I65+'SEC-ROR'!I65+'NO-ROR'!I65</f>
        <v>1850</v>
      </c>
      <c r="J65" s="30">
        <f>'SA-ROR'!J65+'OI-ROR'!J65+'TCS-ROR'!J65+'TCP-ROR'!J65+'SEC-ROR'!J65+'NO-ROR'!J65</f>
        <v>2956.43</v>
      </c>
      <c r="K65" s="30">
        <f>'SA-ROR'!K65+'OI-ROR'!K65+'TCS-ROR'!K65+'TCP-ROR'!K65+'SEC-ROR'!K65+'NO-ROR'!K65</f>
        <v>1450</v>
      </c>
      <c r="L65" s="30">
        <f>'SA-ROR'!L65+'OI-ROR'!L65+'TCS-ROR'!L65+'TCP-ROR'!L65+'SEC-ROR'!L65+'NO-ROR'!L65</f>
        <v>970.22</v>
      </c>
      <c r="M65" s="30">
        <f>'SA-ROR'!M65+'OI-ROR'!M65+'TCS-ROR'!M65+'TCP-ROR'!M65+'SEC-ROR'!M65+'NO-ROR'!M65</f>
        <v>1050</v>
      </c>
      <c r="N65" s="30">
        <f>'SA-ROR'!N65+'OI-ROR'!N65+'TCS-ROR'!N65+'TCP-ROR'!N65+'SEC-ROR'!N65+'NO-ROR'!N65</f>
        <v>511.39</v>
      </c>
      <c r="O65" s="89">
        <f t="shared" si="45"/>
        <v>7900</v>
      </c>
      <c r="P65" s="89">
        <f t="shared" si="45"/>
        <v>9766.0899999999983</v>
      </c>
      <c r="Q65" s="30">
        <f>'SA-ROR'!Q65+'OI-ROR'!Q65+'TCS-ROR'!Q65+'TCP-ROR'!Q65+'SEC-ROR'!Q65+'NO-ROR'!Q65</f>
        <v>1050</v>
      </c>
      <c r="R65" s="30">
        <f>'SA-ROR'!R65+'OI-ROR'!R65+'TCS-ROR'!R65+'TCP-ROR'!R65+'SEC-ROR'!R65+'NO-ROR'!R65</f>
        <v>617.53</v>
      </c>
      <c r="S65" s="30">
        <f>'SA-ROR'!S65+'OI-ROR'!S65+'TCS-ROR'!S65+'TCP-ROR'!S65+'SEC-ROR'!S65+'NO-ROR'!S65</f>
        <v>1450</v>
      </c>
      <c r="T65" s="30">
        <f>'SA-ROR'!T65+'OI-ROR'!T65+'TCS-ROR'!T65+'TCP-ROR'!T65+'SEC-ROR'!T65+'NO-ROR'!T65</f>
        <v>2130.11</v>
      </c>
      <c r="U65" s="30">
        <f>'SA-ROR'!U65+'OI-ROR'!U65+'TCS-ROR'!U65+'TCP-ROR'!U65+'SEC-ROR'!U65+'NO-ROR'!U65</f>
        <v>1450</v>
      </c>
      <c r="V65" s="30">
        <f>'SA-ROR'!V65+'OI-ROR'!V65+'TCS-ROR'!V65+'TCP-ROR'!V65+'SEC-ROR'!V65+'NO-ROR'!V65</f>
        <v>1292.6500000000001</v>
      </c>
      <c r="W65" s="30">
        <f>'SA-ROR'!W65+'OI-ROR'!W65+'TCS-ROR'!W65+'TCP-ROR'!W65+'SEC-ROR'!W65+'NO-ROR'!W65</f>
        <v>1444</v>
      </c>
      <c r="X65" s="30">
        <f>'SA-ROR'!X65+'OI-ROR'!X65+'TCS-ROR'!X65+'TCP-ROR'!X65+'SEC-ROR'!X65+'NO-ROR'!X65</f>
        <v>2698.39</v>
      </c>
      <c r="Y65" s="30">
        <f>'SA-ROR'!Y65+'OI-ROR'!Y65+'TCS-ROR'!Y65+'TCP-ROR'!Y65+'SEC-ROR'!Y65+'NO-ROR'!Y65</f>
        <v>1444</v>
      </c>
      <c r="Z65" s="30">
        <f>'SA-ROR'!Z65+'OI-ROR'!Z65+'TCS-ROR'!Z65+'TCP-ROR'!Z65+'SEC-ROR'!Z65+'NO-ROR'!Z65</f>
        <v>1030.43</v>
      </c>
      <c r="AA65" s="30">
        <f>'SA-ROR'!AA65+'OI-ROR'!AA65+'TCS-ROR'!AA65+'TCP-ROR'!AA65+'SEC-ROR'!AA65+'NO-ROR'!AA65</f>
        <v>1444</v>
      </c>
      <c r="AB65" s="30">
        <f>'SA-ROR'!AB65+'OI-ROR'!AB65+'TCS-ROR'!AB65+'TCP-ROR'!AB65+'SEC-ROR'!AB65+'NO-ROR'!AB65</f>
        <v>294.06</v>
      </c>
      <c r="AC65" s="101">
        <f t="shared" si="5"/>
        <v>16182</v>
      </c>
      <c r="AD65" s="102">
        <f t="shared" si="6"/>
        <v>17829.260000000002</v>
      </c>
    </row>
    <row r="66" spans="1:31" s="36" customFormat="1" ht="13.5" customHeight="1" x14ac:dyDescent="0.2">
      <c r="A66" s="24" t="s">
        <v>128</v>
      </c>
      <c r="B66" s="25" t="s">
        <v>129</v>
      </c>
      <c r="C66" s="30">
        <f>'SA-ROR'!C66+'OI-ROR'!C66+'TCS-ROR'!C66+'TCP-ROR'!C66+'SEC-ROR'!C66+'NO-ROR'!C66</f>
        <v>7674.7400000000007</v>
      </c>
      <c r="D66" s="30">
        <f>'SA-ROR'!D66+'OI-ROR'!D66+'TCS-ROR'!D66+'TCP-ROR'!D66+'SEC-ROR'!D66+'NO-ROR'!D66</f>
        <v>3398.0499999999997</v>
      </c>
      <c r="E66" s="30">
        <f>'SA-ROR'!E66+'OI-ROR'!E66+'TCS-ROR'!E66+'TCP-ROR'!E66+'SEC-ROR'!E66+'NO-ROR'!E66</f>
        <v>2459.4300000000003</v>
      </c>
      <c r="F66" s="30">
        <f>'SA-ROR'!F66+'OI-ROR'!F66+'TCS-ROR'!F66+'TCP-ROR'!F66+'SEC-ROR'!F66+'NO-ROR'!F66</f>
        <v>1305.95</v>
      </c>
      <c r="G66" s="30">
        <f>'SA-ROR'!G66+'OI-ROR'!G66+'TCS-ROR'!G66+'TCP-ROR'!G66+'SEC-ROR'!G66+'NO-ROR'!G66</f>
        <v>6222.5599999999995</v>
      </c>
      <c r="H66" s="30">
        <f>'SA-ROR'!H66+'OI-ROR'!H66+'TCS-ROR'!H66+'TCP-ROR'!H66+'SEC-ROR'!H66+'NO-ROR'!H66</f>
        <v>4761.9400000000005</v>
      </c>
      <c r="I66" s="30">
        <f>'SA-ROR'!I66+'OI-ROR'!I66+'TCS-ROR'!I66+'TCP-ROR'!I66+'SEC-ROR'!I66+'NO-ROR'!I66</f>
        <v>10336.720000000001</v>
      </c>
      <c r="J66" s="30">
        <f>'SA-ROR'!J66+'OI-ROR'!J66+'TCS-ROR'!J66+'TCP-ROR'!J66+'SEC-ROR'!J66+'NO-ROR'!J66</f>
        <v>5155.95</v>
      </c>
      <c r="K66" s="30">
        <f>'SA-ROR'!K66+'OI-ROR'!K66+'TCS-ROR'!K66+'TCP-ROR'!K66+'SEC-ROR'!K66+'NO-ROR'!K66</f>
        <v>13050.98</v>
      </c>
      <c r="L66" s="30">
        <f>'SA-ROR'!L66+'OI-ROR'!L66+'TCS-ROR'!L66+'TCP-ROR'!L66+'SEC-ROR'!L66+'NO-ROR'!L66</f>
        <v>7168.62</v>
      </c>
      <c r="M66" s="30">
        <f>'SA-ROR'!M66+'OI-ROR'!M66+'TCS-ROR'!M66+'TCP-ROR'!M66+'SEC-ROR'!M66+'NO-ROR'!M66</f>
        <v>8642</v>
      </c>
      <c r="N66" s="30">
        <f>'SA-ROR'!N66+'OI-ROR'!N66+'TCS-ROR'!N66+'TCP-ROR'!N66+'SEC-ROR'!N66+'NO-ROR'!N66</f>
        <v>1612.19</v>
      </c>
      <c r="O66" s="89">
        <f t="shared" si="45"/>
        <v>48386.430000000008</v>
      </c>
      <c r="P66" s="89">
        <f t="shared" si="45"/>
        <v>23402.699999999997</v>
      </c>
      <c r="Q66" s="30">
        <f>'SA-ROR'!Q66+'OI-ROR'!Q66+'TCS-ROR'!Q66+'TCP-ROR'!Q66+'SEC-ROR'!Q66+'NO-ROR'!Q66</f>
        <v>15591.92</v>
      </c>
      <c r="R66" s="30">
        <f>'SA-ROR'!R66+'OI-ROR'!R66+'TCS-ROR'!R66+'TCP-ROR'!R66+'SEC-ROR'!R66+'NO-ROR'!R66</f>
        <v>9860.4199999999983</v>
      </c>
      <c r="S66" s="30">
        <f>'SA-ROR'!S66+'OI-ROR'!S66+'TCS-ROR'!S66+'TCP-ROR'!S66+'SEC-ROR'!S66+'NO-ROR'!S66</f>
        <v>10811.44</v>
      </c>
      <c r="T66" s="30">
        <f>'SA-ROR'!T66+'OI-ROR'!T66+'TCS-ROR'!T66+'TCP-ROR'!T66+'SEC-ROR'!T66+'NO-ROR'!T66</f>
        <v>7541.0399999999991</v>
      </c>
      <c r="U66" s="30">
        <f>'SA-ROR'!U66+'OI-ROR'!U66+'TCS-ROR'!U66+'TCP-ROR'!U66+'SEC-ROR'!U66+'NO-ROR'!U66</f>
        <v>9360.4000000000015</v>
      </c>
      <c r="V66" s="30">
        <f>'SA-ROR'!V66+'OI-ROR'!V66+'TCS-ROR'!V66+'TCP-ROR'!V66+'SEC-ROR'!V66+'NO-ROR'!V66</f>
        <v>3265.2000000000003</v>
      </c>
      <c r="W66" s="30">
        <f>'SA-ROR'!W66+'OI-ROR'!W66+'TCS-ROR'!W66+'TCP-ROR'!W66+'SEC-ROR'!W66+'NO-ROR'!W66</f>
        <v>12055.12</v>
      </c>
      <c r="X66" s="30">
        <f>'SA-ROR'!X66+'OI-ROR'!X66+'TCS-ROR'!X66+'TCP-ROR'!X66+'SEC-ROR'!X66+'NO-ROR'!X66</f>
        <v>9351.06</v>
      </c>
      <c r="Y66" s="30">
        <f>'SA-ROR'!Y66+'OI-ROR'!Y66+'TCS-ROR'!Y66+'TCP-ROR'!Y66+'SEC-ROR'!Y66+'NO-ROR'!Y66</f>
        <v>10955.12</v>
      </c>
      <c r="Z66" s="30">
        <f>'SA-ROR'!Z66+'OI-ROR'!Z66+'TCS-ROR'!Z66+'TCP-ROR'!Z66+'SEC-ROR'!Z66+'NO-ROR'!Z66</f>
        <v>8282.86</v>
      </c>
      <c r="AA66" s="30">
        <f>'SA-ROR'!AA66+'OI-ROR'!AA66+'TCS-ROR'!AA66+'TCP-ROR'!AA66+'SEC-ROR'!AA66+'NO-ROR'!AA66</f>
        <v>9636.7200000000012</v>
      </c>
      <c r="AB66" s="30">
        <f>'SA-ROR'!AB66+'OI-ROR'!AB66+'TCS-ROR'!AB66+'TCP-ROR'!AB66+'SEC-ROR'!AB66+'NO-ROR'!AB66</f>
        <v>7803.99</v>
      </c>
      <c r="AC66" s="101">
        <f t="shared" si="5"/>
        <v>116797.15</v>
      </c>
      <c r="AD66" s="102">
        <f t="shared" si="6"/>
        <v>69507.26999999999</v>
      </c>
    </row>
    <row r="67" spans="1:31" s="27" customFormat="1" ht="13.5" customHeight="1" x14ac:dyDescent="0.2">
      <c r="A67" s="24" t="s">
        <v>130</v>
      </c>
      <c r="B67" s="25" t="s">
        <v>131</v>
      </c>
      <c r="C67" s="30">
        <f>'SA-ROR'!C67+'OI-ROR'!C67+'TCS-ROR'!C67+'TCP-ROR'!C67+'SEC-ROR'!C67+'NO-ROR'!C67</f>
        <v>0</v>
      </c>
      <c r="D67" s="30">
        <f>'SA-ROR'!D67+'OI-ROR'!D67+'TCS-ROR'!D67+'TCP-ROR'!D67+'SEC-ROR'!D67+'NO-ROR'!D67</f>
        <v>76.55</v>
      </c>
      <c r="E67" s="30">
        <f>'SA-ROR'!E67+'OI-ROR'!E67+'TCS-ROR'!E67+'TCP-ROR'!E67+'SEC-ROR'!E67+'NO-ROR'!E67</f>
        <v>0</v>
      </c>
      <c r="F67" s="30">
        <f>'SA-ROR'!F67+'OI-ROR'!F67+'TCS-ROR'!F67+'TCP-ROR'!F67+'SEC-ROR'!F67+'NO-ROR'!F67</f>
        <v>0</v>
      </c>
      <c r="G67" s="30">
        <f>'SA-ROR'!G67+'OI-ROR'!G67+'TCS-ROR'!G67+'TCP-ROR'!G67+'SEC-ROR'!G67+'NO-ROR'!G67</f>
        <v>0</v>
      </c>
      <c r="H67" s="30">
        <f>'SA-ROR'!H67+'OI-ROR'!H67+'TCS-ROR'!H67+'TCP-ROR'!H67+'SEC-ROR'!H67+'NO-ROR'!H67</f>
        <v>286.82</v>
      </c>
      <c r="I67" s="30">
        <f>'SA-ROR'!I67+'OI-ROR'!I67+'TCS-ROR'!I67+'TCP-ROR'!I67+'SEC-ROR'!I67+'NO-ROR'!I67</f>
        <v>0</v>
      </c>
      <c r="J67" s="30">
        <f>'SA-ROR'!J67+'OI-ROR'!J67+'TCS-ROR'!J67+'TCP-ROR'!J67+'SEC-ROR'!J67+'NO-ROR'!J67</f>
        <v>119.45</v>
      </c>
      <c r="K67" s="30">
        <f>'SA-ROR'!K67+'OI-ROR'!K67+'TCS-ROR'!K67+'TCP-ROR'!K67+'SEC-ROR'!K67+'NO-ROR'!K67</f>
        <v>0</v>
      </c>
      <c r="L67" s="30">
        <f>'SA-ROR'!L67+'OI-ROR'!L67+'TCS-ROR'!L67+'TCP-ROR'!L67+'SEC-ROR'!L67+'NO-ROR'!L67</f>
        <v>58.64</v>
      </c>
      <c r="M67" s="30">
        <f>'SA-ROR'!M67+'OI-ROR'!M67+'TCS-ROR'!M67+'TCP-ROR'!M67+'SEC-ROR'!M67+'NO-ROR'!M67</f>
        <v>0</v>
      </c>
      <c r="N67" s="30">
        <f>'SA-ROR'!N67+'OI-ROR'!N67+'TCS-ROR'!N67+'TCP-ROR'!N67+'SEC-ROR'!N67+'NO-ROR'!N67</f>
        <v>196.09</v>
      </c>
      <c r="O67" s="89">
        <f t="shared" si="45"/>
        <v>0</v>
      </c>
      <c r="P67" s="89">
        <f t="shared" si="45"/>
        <v>737.55000000000007</v>
      </c>
      <c r="Q67" s="30">
        <f>'SA-ROR'!Q67+'OI-ROR'!Q67+'TCS-ROR'!Q67+'TCP-ROR'!Q67+'SEC-ROR'!Q67+'NO-ROR'!Q67</f>
        <v>0</v>
      </c>
      <c r="R67" s="30">
        <f>'SA-ROR'!R67+'OI-ROR'!R67+'TCS-ROR'!R67+'TCP-ROR'!R67+'SEC-ROR'!R67+'NO-ROR'!R67</f>
        <v>35.409999999999997</v>
      </c>
      <c r="S67" s="30">
        <f>'SA-ROR'!S67+'OI-ROR'!S67+'TCS-ROR'!S67+'TCP-ROR'!S67+'SEC-ROR'!S67+'NO-ROR'!S67</f>
        <v>0</v>
      </c>
      <c r="T67" s="30">
        <f>'SA-ROR'!T67+'OI-ROR'!T67+'TCS-ROR'!T67+'TCP-ROR'!T67+'SEC-ROR'!T67+'NO-ROR'!T67</f>
        <v>402.75</v>
      </c>
      <c r="U67" s="30">
        <f>'SA-ROR'!U67+'OI-ROR'!U67+'TCS-ROR'!U67+'TCP-ROR'!U67+'SEC-ROR'!U67+'NO-ROR'!U67</f>
        <v>0</v>
      </c>
      <c r="V67" s="30">
        <f>'SA-ROR'!V67+'OI-ROR'!V67+'TCS-ROR'!V67+'TCP-ROR'!V67+'SEC-ROR'!V67+'NO-ROR'!V67</f>
        <v>392.14</v>
      </c>
      <c r="W67" s="30">
        <f>'SA-ROR'!W67+'OI-ROR'!W67+'TCS-ROR'!W67+'TCP-ROR'!W67+'SEC-ROR'!W67+'NO-ROR'!W67</f>
        <v>0</v>
      </c>
      <c r="X67" s="30">
        <f>'SA-ROR'!X67+'OI-ROR'!X67+'TCS-ROR'!X67+'TCP-ROR'!X67+'SEC-ROR'!X67+'NO-ROR'!X67</f>
        <v>180.77</v>
      </c>
      <c r="Y67" s="30">
        <f>'SA-ROR'!Y67+'OI-ROR'!Y67+'TCS-ROR'!Y67+'TCP-ROR'!Y67+'SEC-ROR'!Y67+'NO-ROR'!Y67</f>
        <v>0</v>
      </c>
      <c r="Z67" s="30">
        <f>'SA-ROR'!Z67+'OI-ROR'!Z67+'TCS-ROR'!Z67+'TCP-ROR'!Z67+'SEC-ROR'!Z67+'NO-ROR'!Z67</f>
        <v>267.38</v>
      </c>
      <c r="AA67" s="30">
        <f>'SA-ROR'!AA67+'OI-ROR'!AA67+'TCS-ROR'!AA67+'TCP-ROR'!AA67+'SEC-ROR'!AA67+'NO-ROR'!AA67</f>
        <v>0</v>
      </c>
      <c r="AB67" s="30">
        <f>'SA-ROR'!AB67+'OI-ROR'!AB67+'TCS-ROR'!AB67+'TCP-ROR'!AB67+'SEC-ROR'!AB67+'NO-ROR'!AB67</f>
        <v>198.26</v>
      </c>
      <c r="AC67" s="101">
        <f t="shared" si="5"/>
        <v>0</v>
      </c>
      <c r="AD67" s="102">
        <f t="shared" si="6"/>
        <v>2214.2600000000002</v>
      </c>
    </row>
    <row r="68" spans="1:31" s="27" customFormat="1" ht="13.5" customHeight="1" x14ac:dyDescent="0.2">
      <c r="A68" s="24" t="s">
        <v>132</v>
      </c>
      <c r="B68" s="25" t="s">
        <v>133</v>
      </c>
      <c r="C68" s="30">
        <f>'SA-ROR'!C68+'OI-ROR'!C68+'TCS-ROR'!C68+'TCP-ROR'!C68+'SEC-ROR'!C68+'NO-ROR'!C68</f>
        <v>700</v>
      </c>
      <c r="D68" s="30">
        <f>'SA-ROR'!D68+'OI-ROR'!D68+'TCS-ROR'!D68+'TCP-ROR'!D68+'SEC-ROR'!D68+'NO-ROR'!D68</f>
        <v>0</v>
      </c>
      <c r="E68" s="30">
        <f>'SA-ROR'!E68+'OI-ROR'!E68+'TCS-ROR'!E68+'TCP-ROR'!E68+'SEC-ROR'!E68+'NO-ROR'!E68</f>
        <v>1100</v>
      </c>
      <c r="F68" s="30">
        <f>'SA-ROR'!F68+'OI-ROR'!F68+'TCS-ROR'!F68+'TCP-ROR'!F68+'SEC-ROR'!F68+'NO-ROR'!F68</f>
        <v>0</v>
      </c>
      <c r="G68" s="30">
        <f>'SA-ROR'!G68+'OI-ROR'!G68+'TCS-ROR'!G68+'TCP-ROR'!G68+'SEC-ROR'!G68+'NO-ROR'!G68</f>
        <v>100</v>
      </c>
      <c r="H68" s="30">
        <f>'SA-ROR'!H68+'OI-ROR'!H68+'TCS-ROR'!H68+'TCP-ROR'!H68+'SEC-ROR'!H68+'NO-ROR'!H68</f>
        <v>339.3</v>
      </c>
      <c r="I68" s="30">
        <f>'SA-ROR'!I68+'OI-ROR'!I68+'TCS-ROR'!I68+'TCP-ROR'!I68+'SEC-ROR'!I68+'NO-ROR'!I68</f>
        <v>800</v>
      </c>
      <c r="J68" s="30">
        <f>'SA-ROR'!J68+'OI-ROR'!J68+'TCS-ROR'!J68+'TCP-ROR'!J68+'SEC-ROR'!J68+'NO-ROR'!J68</f>
        <v>243.61</v>
      </c>
      <c r="K68" s="30">
        <f>'SA-ROR'!K68+'OI-ROR'!K68+'TCS-ROR'!K68+'TCP-ROR'!K68+'SEC-ROR'!K68+'NO-ROR'!K68</f>
        <v>1100</v>
      </c>
      <c r="L68" s="30">
        <f>'SA-ROR'!L68+'OI-ROR'!L68+'TCS-ROR'!L68+'TCP-ROR'!L68+'SEC-ROR'!L68+'NO-ROR'!L68</f>
        <v>200.1</v>
      </c>
      <c r="M68" s="30">
        <f>'SA-ROR'!M68+'OI-ROR'!M68+'TCS-ROR'!M68+'TCP-ROR'!M68+'SEC-ROR'!M68+'NO-ROR'!M68</f>
        <v>100</v>
      </c>
      <c r="N68" s="30">
        <f>'SA-ROR'!N68+'OI-ROR'!N68+'TCS-ROR'!N68+'TCP-ROR'!N68+'SEC-ROR'!N68+'NO-ROR'!N68</f>
        <v>0</v>
      </c>
      <c r="O68" s="89">
        <f t="shared" si="45"/>
        <v>3900</v>
      </c>
      <c r="P68" s="89">
        <f t="shared" si="45"/>
        <v>783.0100000000001</v>
      </c>
      <c r="Q68" s="30">
        <f>'SA-ROR'!Q68+'OI-ROR'!Q68+'TCS-ROR'!Q68+'TCP-ROR'!Q68+'SEC-ROR'!Q68+'NO-ROR'!Q68</f>
        <v>1800</v>
      </c>
      <c r="R68" s="30">
        <f>'SA-ROR'!R68+'OI-ROR'!R68+'TCS-ROR'!R68+'TCP-ROR'!R68+'SEC-ROR'!R68+'NO-ROR'!R68</f>
        <v>804.75</v>
      </c>
      <c r="S68" s="30">
        <f>'SA-ROR'!S68+'OI-ROR'!S68+'TCS-ROR'!S68+'TCP-ROR'!S68+'SEC-ROR'!S68+'NO-ROR'!S68</f>
        <v>100</v>
      </c>
      <c r="T68" s="30">
        <f>'SA-ROR'!T68+'OI-ROR'!T68+'TCS-ROR'!T68+'TCP-ROR'!T68+'SEC-ROR'!T68+'NO-ROR'!T68</f>
        <v>0</v>
      </c>
      <c r="U68" s="30">
        <f>'SA-ROR'!U68+'OI-ROR'!U68+'TCS-ROR'!U68+'TCP-ROR'!U68+'SEC-ROR'!U68+'NO-ROR'!U68</f>
        <v>1100</v>
      </c>
      <c r="V68" s="30">
        <f>'SA-ROR'!V68+'OI-ROR'!V68+'TCS-ROR'!V68+'TCP-ROR'!V68+'SEC-ROR'!V68+'NO-ROR'!V68</f>
        <v>0</v>
      </c>
      <c r="W68" s="30">
        <f>'SA-ROR'!W68+'OI-ROR'!W68+'TCS-ROR'!W68+'TCP-ROR'!W68+'SEC-ROR'!W68+'NO-ROR'!W68</f>
        <v>100</v>
      </c>
      <c r="X68" s="30">
        <f>'SA-ROR'!X68+'OI-ROR'!X68+'TCS-ROR'!X68+'TCP-ROR'!X68+'SEC-ROR'!X68+'NO-ROR'!X68</f>
        <v>2222.85</v>
      </c>
      <c r="Y68" s="30">
        <f>'SA-ROR'!Y68+'OI-ROR'!Y68+'TCS-ROR'!Y68+'TCP-ROR'!Y68+'SEC-ROR'!Y68+'NO-ROR'!Y68</f>
        <v>700</v>
      </c>
      <c r="Z68" s="30">
        <f>'SA-ROR'!Z68+'OI-ROR'!Z68+'TCS-ROR'!Z68+'TCP-ROR'!Z68+'SEC-ROR'!Z68+'NO-ROR'!Z68</f>
        <v>0</v>
      </c>
      <c r="AA68" s="30">
        <f>'SA-ROR'!AA68+'OI-ROR'!AA68+'TCS-ROR'!AA68+'TCP-ROR'!AA68+'SEC-ROR'!AA68+'NO-ROR'!AA68</f>
        <v>100</v>
      </c>
      <c r="AB68" s="30">
        <f>'SA-ROR'!AB68+'OI-ROR'!AB68+'TCS-ROR'!AB68+'TCP-ROR'!AB68+'SEC-ROR'!AB68+'NO-ROR'!AB68</f>
        <v>0</v>
      </c>
      <c r="AC68" s="101">
        <f t="shared" si="5"/>
        <v>7800</v>
      </c>
      <c r="AD68" s="102">
        <f t="shared" si="6"/>
        <v>3810.61</v>
      </c>
    </row>
    <row r="69" spans="1:31" s="27" customFormat="1" ht="13.5" customHeight="1" x14ac:dyDescent="0.2">
      <c r="A69" s="24" t="s">
        <v>134</v>
      </c>
      <c r="B69" s="25" t="s">
        <v>135</v>
      </c>
      <c r="C69" s="30">
        <f>'SA-ROR'!C69+'OI-ROR'!C69+'TCS-ROR'!C69+'TCP-ROR'!C69+'SEC-ROR'!C69+'NO-ROR'!C69</f>
        <v>480</v>
      </c>
      <c r="D69" s="30">
        <f>'SA-ROR'!D69+'OI-ROR'!D69+'TCS-ROR'!D69+'TCP-ROR'!D69+'SEC-ROR'!D69+'NO-ROR'!D69</f>
        <v>171.61</v>
      </c>
      <c r="E69" s="30">
        <f>'SA-ROR'!E69+'OI-ROR'!E69+'TCS-ROR'!E69+'TCP-ROR'!E69+'SEC-ROR'!E69+'NO-ROR'!E69</f>
        <v>480</v>
      </c>
      <c r="F69" s="30">
        <f>'SA-ROR'!F69+'OI-ROR'!F69+'TCS-ROR'!F69+'TCP-ROR'!F69+'SEC-ROR'!F69+'NO-ROR'!F69</f>
        <v>47.349999999999994</v>
      </c>
      <c r="G69" s="30">
        <f>'SA-ROR'!G69+'OI-ROR'!G69+'TCS-ROR'!G69+'TCP-ROR'!G69+'SEC-ROR'!G69+'NO-ROR'!G69</f>
        <v>480</v>
      </c>
      <c r="H69" s="30">
        <f>'SA-ROR'!H69+'OI-ROR'!H69+'TCS-ROR'!H69+'TCP-ROR'!H69+'SEC-ROR'!H69+'NO-ROR'!H69</f>
        <v>473.37</v>
      </c>
      <c r="I69" s="30">
        <f>'SA-ROR'!I69+'OI-ROR'!I69+'TCS-ROR'!I69+'TCP-ROR'!I69+'SEC-ROR'!I69+'NO-ROR'!I69</f>
        <v>480</v>
      </c>
      <c r="J69" s="30">
        <f>'SA-ROR'!J69+'OI-ROR'!J69+'TCS-ROR'!J69+'TCP-ROR'!J69+'SEC-ROR'!J69+'NO-ROR'!J69</f>
        <v>151.26</v>
      </c>
      <c r="K69" s="30">
        <f>'SA-ROR'!K69+'OI-ROR'!K69+'TCS-ROR'!K69+'TCP-ROR'!K69+'SEC-ROR'!K69+'NO-ROR'!K69</f>
        <v>480</v>
      </c>
      <c r="L69" s="30">
        <f>'SA-ROR'!L69+'OI-ROR'!L69+'TCS-ROR'!L69+'TCP-ROR'!L69+'SEC-ROR'!L69+'NO-ROR'!L69</f>
        <v>0</v>
      </c>
      <c r="M69" s="30">
        <f>'SA-ROR'!M69+'OI-ROR'!M69+'TCS-ROR'!M69+'TCP-ROR'!M69+'SEC-ROR'!M69+'NO-ROR'!M69</f>
        <v>480</v>
      </c>
      <c r="N69" s="30">
        <f>'SA-ROR'!N69+'OI-ROR'!N69+'TCS-ROR'!N69+'TCP-ROR'!N69+'SEC-ROR'!N69+'NO-ROR'!N69</f>
        <v>144.38999999999999</v>
      </c>
      <c r="O69" s="89">
        <f t="shared" si="45"/>
        <v>2880</v>
      </c>
      <c r="P69" s="89">
        <f t="shared" si="45"/>
        <v>987.98</v>
      </c>
      <c r="Q69" s="30">
        <f>'SA-ROR'!Q69+'OI-ROR'!Q69+'TCS-ROR'!Q69+'TCP-ROR'!Q69+'SEC-ROR'!Q69+'NO-ROR'!Q69</f>
        <v>480</v>
      </c>
      <c r="R69" s="30">
        <f>'SA-ROR'!R69+'OI-ROR'!R69+'TCS-ROR'!R69+'TCP-ROR'!R69+'SEC-ROR'!R69+'NO-ROR'!R69</f>
        <v>158.59</v>
      </c>
      <c r="S69" s="30">
        <f>'SA-ROR'!S69+'OI-ROR'!S69+'TCS-ROR'!S69+'TCP-ROR'!S69+'SEC-ROR'!S69+'NO-ROR'!S69</f>
        <v>480</v>
      </c>
      <c r="T69" s="30">
        <f>'SA-ROR'!T69+'OI-ROR'!T69+'TCS-ROR'!T69+'TCP-ROR'!T69+'SEC-ROR'!T69+'NO-ROR'!T69</f>
        <v>325.28000000000003</v>
      </c>
      <c r="U69" s="30">
        <f>'SA-ROR'!U69+'OI-ROR'!U69+'TCS-ROR'!U69+'TCP-ROR'!U69+'SEC-ROR'!U69+'NO-ROR'!U69</f>
        <v>480</v>
      </c>
      <c r="V69" s="30">
        <f>'SA-ROR'!V69+'OI-ROR'!V69+'TCS-ROR'!V69+'TCP-ROR'!V69+'SEC-ROR'!V69+'NO-ROR'!V69</f>
        <v>24.86</v>
      </c>
      <c r="W69" s="30">
        <f>'SA-ROR'!W69+'OI-ROR'!W69+'TCS-ROR'!W69+'TCP-ROR'!W69+'SEC-ROR'!W69+'NO-ROR'!W69</f>
        <v>480</v>
      </c>
      <c r="X69" s="30">
        <f>'SA-ROR'!X69+'OI-ROR'!X69+'TCS-ROR'!X69+'TCP-ROR'!X69+'SEC-ROR'!X69+'NO-ROR'!X69</f>
        <v>442.62</v>
      </c>
      <c r="Y69" s="30">
        <f>'SA-ROR'!Y69+'OI-ROR'!Y69+'TCS-ROR'!Y69+'TCP-ROR'!Y69+'SEC-ROR'!Y69+'NO-ROR'!Y69</f>
        <v>480</v>
      </c>
      <c r="Z69" s="30">
        <f>'SA-ROR'!Z69+'OI-ROR'!Z69+'TCS-ROR'!Z69+'TCP-ROR'!Z69+'SEC-ROR'!Z69+'NO-ROR'!Z69</f>
        <v>311.25</v>
      </c>
      <c r="AA69" s="30">
        <f>'SA-ROR'!AA69+'OI-ROR'!AA69+'TCS-ROR'!AA69+'TCP-ROR'!AA69+'SEC-ROR'!AA69+'NO-ROR'!AA69</f>
        <v>480</v>
      </c>
      <c r="AB69" s="30">
        <f>'SA-ROR'!AB69+'OI-ROR'!AB69+'TCS-ROR'!AB69+'TCP-ROR'!AB69+'SEC-ROR'!AB69+'NO-ROR'!AB69</f>
        <v>217.75</v>
      </c>
      <c r="AC69" s="101">
        <f t="shared" si="5"/>
        <v>5760</v>
      </c>
      <c r="AD69" s="102">
        <f t="shared" si="6"/>
        <v>2468.33</v>
      </c>
      <c r="AE69" s="81"/>
    </row>
    <row r="70" spans="1:31" s="27" customFormat="1" ht="13.5" customHeight="1" x14ac:dyDescent="0.2">
      <c r="A70" s="24" t="s">
        <v>136</v>
      </c>
      <c r="B70" s="25" t="s">
        <v>137</v>
      </c>
      <c r="C70" s="30">
        <f>'SA-ROR'!C70+'OI-ROR'!C70+'TCS-ROR'!C70+'TCP-ROR'!C70+'SEC-ROR'!C70+'NO-ROR'!C70</f>
        <v>1040</v>
      </c>
      <c r="D70" s="30">
        <f>'SA-ROR'!D70+'OI-ROR'!D70+'TCS-ROR'!D70+'TCP-ROR'!D70+'SEC-ROR'!D70+'NO-ROR'!D70</f>
        <v>118.35</v>
      </c>
      <c r="E70" s="30">
        <f>'SA-ROR'!E70+'OI-ROR'!E70+'TCS-ROR'!E70+'TCP-ROR'!E70+'SEC-ROR'!E70+'NO-ROR'!E70</f>
        <v>1040</v>
      </c>
      <c r="F70" s="30">
        <f>'SA-ROR'!F70+'OI-ROR'!F70+'TCS-ROR'!F70+'TCP-ROR'!F70+'SEC-ROR'!F70+'NO-ROR'!F70</f>
        <v>118.35</v>
      </c>
      <c r="G70" s="30">
        <f>'SA-ROR'!G70+'OI-ROR'!G70+'TCS-ROR'!G70+'TCP-ROR'!G70+'SEC-ROR'!G70+'NO-ROR'!G70</f>
        <v>1040</v>
      </c>
      <c r="H70" s="30">
        <f>'SA-ROR'!H70+'OI-ROR'!H70+'TCS-ROR'!H70+'TCP-ROR'!H70+'SEC-ROR'!H70+'NO-ROR'!H70</f>
        <v>1042.99</v>
      </c>
      <c r="I70" s="30">
        <f>'SA-ROR'!I70+'OI-ROR'!I70+'TCS-ROR'!I70+'TCP-ROR'!I70+'SEC-ROR'!I70+'NO-ROR'!I70</f>
        <v>1040</v>
      </c>
      <c r="J70" s="30">
        <f>'SA-ROR'!J70+'OI-ROR'!J70+'TCS-ROR'!J70+'TCP-ROR'!J70+'SEC-ROR'!J70+'NO-ROR'!J70</f>
        <v>200.13</v>
      </c>
      <c r="K70" s="30">
        <f>'SA-ROR'!K70+'OI-ROR'!K70+'TCS-ROR'!K70+'TCP-ROR'!K70+'SEC-ROR'!K70+'NO-ROR'!K70</f>
        <v>1040</v>
      </c>
      <c r="L70" s="30">
        <f>'SA-ROR'!L70+'OI-ROR'!L70+'TCS-ROR'!L70+'TCP-ROR'!L70+'SEC-ROR'!L70+'NO-ROR'!L70</f>
        <v>214.59</v>
      </c>
      <c r="M70" s="30">
        <f>'SA-ROR'!M70+'OI-ROR'!M70+'TCS-ROR'!M70+'TCP-ROR'!M70+'SEC-ROR'!M70+'NO-ROR'!M70</f>
        <v>1040</v>
      </c>
      <c r="N70" s="30">
        <f>'SA-ROR'!N70+'OI-ROR'!N70+'TCS-ROR'!N70+'TCP-ROR'!N70+'SEC-ROR'!N70+'NO-ROR'!N70</f>
        <v>1642.07</v>
      </c>
      <c r="O70" s="89">
        <f t="shared" si="45"/>
        <v>6240</v>
      </c>
      <c r="P70" s="89">
        <f t="shared" si="45"/>
        <v>3336.48</v>
      </c>
      <c r="Q70" s="30">
        <f>'SA-ROR'!Q70+'OI-ROR'!Q70+'TCS-ROR'!Q70+'TCP-ROR'!Q70+'SEC-ROR'!Q70+'NO-ROR'!Q70</f>
        <v>1040</v>
      </c>
      <c r="R70" s="30">
        <f>'SA-ROR'!R70+'OI-ROR'!R70+'TCS-ROR'!R70+'TCP-ROR'!R70+'SEC-ROR'!R70+'NO-ROR'!R70</f>
        <v>316.04000000000002</v>
      </c>
      <c r="S70" s="30">
        <f>'SA-ROR'!S70+'OI-ROR'!S70+'TCS-ROR'!S70+'TCP-ROR'!S70+'SEC-ROR'!S70+'NO-ROR'!S70</f>
        <v>1040</v>
      </c>
      <c r="T70" s="30">
        <f>'SA-ROR'!T70+'OI-ROR'!T70+'TCS-ROR'!T70+'TCP-ROR'!T70+'SEC-ROR'!T70+'NO-ROR'!T70</f>
        <v>1268.8530000000001</v>
      </c>
      <c r="U70" s="30">
        <f>'SA-ROR'!U70+'OI-ROR'!U70+'TCS-ROR'!U70+'TCP-ROR'!U70+'SEC-ROR'!U70+'NO-ROR'!U70</f>
        <v>1040</v>
      </c>
      <c r="V70" s="30">
        <f>'SA-ROR'!V70+'OI-ROR'!V70+'TCS-ROR'!V70+'TCP-ROR'!V70+'SEC-ROR'!V70+'NO-ROR'!V70</f>
        <v>881.41</v>
      </c>
      <c r="W70" s="30">
        <f>'SA-ROR'!W70+'OI-ROR'!W70+'TCS-ROR'!W70+'TCP-ROR'!W70+'SEC-ROR'!W70+'NO-ROR'!W70</f>
        <v>1040</v>
      </c>
      <c r="X70" s="30">
        <f>'SA-ROR'!X70+'OI-ROR'!X70+'TCS-ROR'!X70+'TCP-ROR'!X70+'SEC-ROR'!X70+'NO-ROR'!X70</f>
        <v>1912.69</v>
      </c>
      <c r="Y70" s="30">
        <f>'SA-ROR'!Y70+'OI-ROR'!Y70+'TCS-ROR'!Y70+'TCP-ROR'!Y70+'SEC-ROR'!Y70+'NO-ROR'!Y70</f>
        <v>1040</v>
      </c>
      <c r="Z70" s="30">
        <f>'SA-ROR'!Z70+'OI-ROR'!Z70+'TCS-ROR'!Z70+'TCP-ROR'!Z70+'SEC-ROR'!Z70+'NO-ROR'!Z70</f>
        <v>911.06</v>
      </c>
      <c r="AA70" s="30">
        <f>'SA-ROR'!AA70+'OI-ROR'!AA70+'TCS-ROR'!AA70+'TCP-ROR'!AA70+'SEC-ROR'!AA70+'NO-ROR'!AA70</f>
        <v>1040</v>
      </c>
      <c r="AB70" s="30">
        <f>'SA-ROR'!AB70+'OI-ROR'!AB70+'TCS-ROR'!AB70+'TCP-ROR'!AB70+'SEC-ROR'!AB70+'NO-ROR'!AB70</f>
        <v>1455.77</v>
      </c>
      <c r="AC70" s="101">
        <f t="shared" si="5"/>
        <v>12480</v>
      </c>
      <c r="AD70" s="102">
        <f t="shared" si="6"/>
        <v>10082.303</v>
      </c>
    </row>
    <row r="71" spans="1:31" s="27" customFormat="1" ht="13.5" customHeight="1" x14ac:dyDescent="0.2">
      <c r="A71" s="24" t="s">
        <v>138</v>
      </c>
      <c r="B71" s="25" t="s">
        <v>139</v>
      </c>
      <c r="C71" s="30">
        <f>'SA-ROR'!C71+'OI-ROR'!C71+'TCS-ROR'!C71+'TCP-ROR'!C71+'SEC-ROR'!C71+'NO-ROR'!C71</f>
        <v>0</v>
      </c>
      <c r="D71" s="30">
        <f>'SA-ROR'!D71+'OI-ROR'!D71+'TCS-ROR'!D71+'TCP-ROR'!D71+'SEC-ROR'!D71+'NO-ROR'!D71</f>
        <v>0</v>
      </c>
      <c r="E71" s="30">
        <f>'SA-ROR'!E71+'OI-ROR'!E71+'TCS-ROR'!E71+'TCP-ROR'!E71+'SEC-ROR'!E71+'NO-ROR'!E71</f>
        <v>0</v>
      </c>
      <c r="F71" s="30">
        <f>'SA-ROR'!F71+'OI-ROR'!F71+'TCS-ROR'!F71+'TCP-ROR'!F71+'SEC-ROR'!F71+'NO-ROR'!F71</f>
        <v>0</v>
      </c>
      <c r="G71" s="30">
        <f>'SA-ROR'!G71+'OI-ROR'!G71+'TCS-ROR'!G71+'TCP-ROR'!G71+'SEC-ROR'!G71+'NO-ROR'!G71</f>
        <v>0</v>
      </c>
      <c r="H71" s="30">
        <f>'SA-ROR'!H71+'OI-ROR'!H71+'TCS-ROR'!H71+'TCP-ROR'!H71+'SEC-ROR'!H71+'NO-ROR'!H71</f>
        <v>0</v>
      </c>
      <c r="I71" s="30">
        <f>'SA-ROR'!I71+'OI-ROR'!I71+'TCS-ROR'!I71+'TCP-ROR'!I71+'SEC-ROR'!I71+'NO-ROR'!I71</f>
        <v>0</v>
      </c>
      <c r="J71" s="30">
        <f>'SA-ROR'!J71+'OI-ROR'!J71+'TCS-ROR'!J71+'TCP-ROR'!J71+'SEC-ROR'!J71+'NO-ROR'!J71</f>
        <v>0</v>
      </c>
      <c r="K71" s="30">
        <f>'SA-ROR'!K71+'OI-ROR'!K71+'TCS-ROR'!K71+'TCP-ROR'!K71+'SEC-ROR'!K71+'NO-ROR'!K71</f>
        <v>0</v>
      </c>
      <c r="L71" s="30">
        <f>'SA-ROR'!L71+'OI-ROR'!L71+'TCS-ROR'!L71+'TCP-ROR'!L71+'SEC-ROR'!L71+'NO-ROR'!L71</f>
        <v>0</v>
      </c>
      <c r="M71" s="30">
        <f>'SA-ROR'!M71+'OI-ROR'!M71+'TCS-ROR'!M71+'TCP-ROR'!M71+'SEC-ROR'!M71+'NO-ROR'!M71</f>
        <v>0</v>
      </c>
      <c r="N71" s="30">
        <f>'SA-ROR'!N71+'OI-ROR'!N71+'TCS-ROR'!N71+'TCP-ROR'!N71+'SEC-ROR'!N71+'NO-ROR'!N71</f>
        <v>0</v>
      </c>
      <c r="O71" s="89">
        <f t="shared" si="45"/>
        <v>0</v>
      </c>
      <c r="P71" s="89">
        <f t="shared" si="45"/>
        <v>0</v>
      </c>
      <c r="Q71" s="30">
        <f>'SA-ROR'!Q71+'OI-ROR'!Q71+'TCS-ROR'!Q71+'TCP-ROR'!Q71+'SEC-ROR'!Q71+'NO-ROR'!Q71</f>
        <v>0</v>
      </c>
      <c r="R71" s="30">
        <f>'SA-ROR'!R71+'OI-ROR'!R71+'TCS-ROR'!R71+'TCP-ROR'!R71+'SEC-ROR'!R71+'NO-ROR'!R71</f>
        <v>0</v>
      </c>
      <c r="S71" s="30">
        <f>'SA-ROR'!S71+'OI-ROR'!S71+'TCS-ROR'!S71+'TCP-ROR'!S71+'SEC-ROR'!S71+'NO-ROR'!S71</f>
        <v>0</v>
      </c>
      <c r="T71" s="30">
        <f>'SA-ROR'!T71+'OI-ROR'!T71+'TCS-ROR'!T71+'TCP-ROR'!T71+'SEC-ROR'!T71+'NO-ROR'!T71</f>
        <v>0</v>
      </c>
      <c r="U71" s="30">
        <f>'SA-ROR'!U71+'OI-ROR'!U71+'TCS-ROR'!U71+'TCP-ROR'!U71+'SEC-ROR'!U71+'NO-ROR'!U71</f>
        <v>0</v>
      </c>
      <c r="V71" s="30">
        <f>'SA-ROR'!V71+'OI-ROR'!V71+'TCS-ROR'!V71+'TCP-ROR'!V71+'SEC-ROR'!V71+'NO-ROR'!V71</f>
        <v>0</v>
      </c>
      <c r="W71" s="30">
        <f>'SA-ROR'!W71+'OI-ROR'!W71+'TCS-ROR'!W71+'TCP-ROR'!W71+'SEC-ROR'!W71+'NO-ROR'!W71</f>
        <v>0</v>
      </c>
      <c r="X71" s="30">
        <f>'SA-ROR'!X71+'OI-ROR'!X71+'TCS-ROR'!X71+'TCP-ROR'!X71+'SEC-ROR'!X71+'NO-ROR'!X71</f>
        <v>0</v>
      </c>
      <c r="Y71" s="30">
        <f>'SA-ROR'!Y71+'OI-ROR'!Y71+'TCS-ROR'!Y71+'TCP-ROR'!Y71+'SEC-ROR'!Y71+'NO-ROR'!Y71</f>
        <v>0</v>
      </c>
      <c r="Z71" s="30">
        <f>'SA-ROR'!Z71+'OI-ROR'!Z71+'TCS-ROR'!Z71+'TCP-ROR'!Z71+'SEC-ROR'!Z71+'NO-ROR'!Z71</f>
        <v>0</v>
      </c>
      <c r="AA71" s="30">
        <f>'SA-ROR'!AA71+'OI-ROR'!AA71+'TCS-ROR'!AA71+'TCP-ROR'!AA71+'SEC-ROR'!AA71+'NO-ROR'!AA71</f>
        <v>0</v>
      </c>
      <c r="AB71" s="30">
        <f>'SA-ROR'!AB71+'OI-ROR'!AB71+'TCS-ROR'!AB71+'TCP-ROR'!AB71+'SEC-ROR'!AB71+'NO-ROR'!AB71</f>
        <v>0</v>
      </c>
      <c r="AC71" s="101">
        <f t="shared" si="5"/>
        <v>0</v>
      </c>
      <c r="AD71" s="102">
        <f t="shared" si="6"/>
        <v>0</v>
      </c>
    </row>
    <row r="72" spans="1:31" s="27" customFormat="1" ht="13.5" customHeight="1" x14ac:dyDescent="0.2">
      <c r="A72" s="24" t="s">
        <v>140</v>
      </c>
      <c r="B72" s="25" t="s">
        <v>141</v>
      </c>
      <c r="C72" s="30">
        <f>'SA-ROR'!C72+'OI-ROR'!C72+'TCS-ROR'!C72+'TCP-ROR'!C72+'SEC-ROR'!C72+'NO-ROR'!C72</f>
        <v>690</v>
      </c>
      <c r="D72" s="30">
        <f>'SA-ROR'!D72+'OI-ROR'!D72+'TCS-ROR'!D72+'TCP-ROR'!D72+'SEC-ROR'!D72+'NO-ROR'!D72</f>
        <v>0</v>
      </c>
      <c r="E72" s="30">
        <f>'SA-ROR'!E72+'OI-ROR'!E72+'TCS-ROR'!E72+'TCP-ROR'!E72+'SEC-ROR'!E72+'NO-ROR'!E72</f>
        <v>690</v>
      </c>
      <c r="F72" s="30">
        <f>'SA-ROR'!F72+'OI-ROR'!F72+'TCS-ROR'!F72+'TCP-ROR'!F72+'SEC-ROR'!F72+'NO-ROR'!F72</f>
        <v>0</v>
      </c>
      <c r="G72" s="30">
        <f>'SA-ROR'!G72+'OI-ROR'!G72+'TCS-ROR'!G72+'TCP-ROR'!G72+'SEC-ROR'!G72+'NO-ROR'!G72</f>
        <v>690</v>
      </c>
      <c r="H72" s="30">
        <f>'SA-ROR'!H72+'OI-ROR'!H72+'TCS-ROR'!H72+'TCP-ROR'!H72+'SEC-ROR'!H72+'NO-ROR'!H72</f>
        <v>0</v>
      </c>
      <c r="I72" s="30">
        <f>'SA-ROR'!I72+'OI-ROR'!I72+'TCS-ROR'!I72+'TCP-ROR'!I72+'SEC-ROR'!I72+'NO-ROR'!I72</f>
        <v>690</v>
      </c>
      <c r="J72" s="30">
        <f>'SA-ROR'!J72+'OI-ROR'!J72+'TCS-ROR'!J72+'TCP-ROR'!J72+'SEC-ROR'!J72+'NO-ROR'!J72</f>
        <v>438.6</v>
      </c>
      <c r="K72" s="30">
        <f>'SA-ROR'!K72+'OI-ROR'!K72+'TCS-ROR'!K72+'TCP-ROR'!K72+'SEC-ROR'!K72+'NO-ROR'!K72</f>
        <v>690</v>
      </c>
      <c r="L72" s="30">
        <f>'SA-ROR'!L72+'OI-ROR'!L72+'TCS-ROR'!L72+'TCP-ROR'!L72+'SEC-ROR'!L72+'NO-ROR'!L72</f>
        <v>877.2</v>
      </c>
      <c r="M72" s="30">
        <f>'SA-ROR'!M72+'OI-ROR'!M72+'TCS-ROR'!M72+'TCP-ROR'!M72+'SEC-ROR'!M72+'NO-ROR'!M72</f>
        <v>690</v>
      </c>
      <c r="N72" s="30">
        <f>'SA-ROR'!N72+'OI-ROR'!N72+'TCS-ROR'!N72+'TCP-ROR'!N72+'SEC-ROR'!N72+'NO-ROR'!N72</f>
        <v>438.6</v>
      </c>
      <c r="O72" s="89">
        <f t="shared" si="45"/>
        <v>4140</v>
      </c>
      <c r="P72" s="89">
        <f t="shared" si="45"/>
        <v>1754.4</v>
      </c>
      <c r="Q72" s="30">
        <f>'SA-ROR'!Q72+'OI-ROR'!Q72+'TCS-ROR'!Q72+'TCP-ROR'!Q72+'SEC-ROR'!Q72+'NO-ROR'!Q72</f>
        <v>690</v>
      </c>
      <c r="R72" s="30">
        <f>'SA-ROR'!R72+'OI-ROR'!R72+'TCS-ROR'!R72+'TCP-ROR'!R72+'SEC-ROR'!R72+'NO-ROR'!R72</f>
        <v>438.6</v>
      </c>
      <c r="S72" s="30">
        <f>'SA-ROR'!S72+'OI-ROR'!S72+'TCS-ROR'!S72+'TCP-ROR'!S72+'SEC-ROR'!S72+'NO-ROR'!S72</f>
        <v>690</v>
      </c>
      <c r="T72" s="30">
        <f>'SA-ROR'!T72+'OI-ROR'!T72+'TCS-ROR'!T72+'TCP-ROR'!T72+'SEC-ROR'!T72+'NO-ROR'!T72</f>
        <v>438.6</v>
      </c>
      <c r="U72" s="30">
        <f>'SA-ROR'!U72+'OI-ROR'!U72+'TCS-ROR'!U72+'TCP-ROR'!U72+'SEC-ROR'!U72+'NO-ROR'!U72</f>
        <v>690</v>
      </c>
      <c r="V72" s="30">
        <f>'SA-ROR'!V72+'OI-ROR'!V72+'TCS-ROR'!V72+'TCP-ROR'!V72+'SEC-ROR'!V72+'NO-ROR'!V72</f>
        <v>438.6</v>
      </c>
      <c r="W72" s="30">
        <f>'SA-ROR'!W72+'OI-ROR'!W72+'TCS-ROR'!W72+'TCP-ROR'!W72+'SEC-ROR'!W72+'NO-ROR'!W72</f>
        <v>690</v>
      </c>
      <c r="X72" s="30">
        <f>'SA-ROR'!X72+'OI-ROR'!X72+'TCS-ROR'!X72+'TCP-ROR'!X72+'SEC-ROR'!X72+'NO-ROR'!X72</f>
        <v>438.6</v>
      </c>
      <c r="Y72" s="30">
        <f>'SA-ROR'!Y72+'OI-ROR'!Y72+'TCS-ROR'!Y72+'TCP-ROR'!Y72+'SEC-ROR'!Y72+'NO-ROR'!Y72</f>
        <v>690</v>
      </c>
      <c r="Z72" s="30">
        <f>'SA-ROR'!Z72+'OI-ROR'!Z72+'TCS-ROR'!Z72+'TCP-ROR'!Z72+'SEC-ROR'!Z72+'NO-ROR'!Z72</f>
        <v>438.6</v>
      </c>
      <c r="AA72" s="30">
        <f>'SA-ROR'!AA72+'OI-ROR'!AA72+'TCS-ROR'!AA72+'TCP-ROR'!AA72+'SEC-ROR'!AA72+'NO-ROR'!AA72</f>
        <v>690</v>
      </c>
      <c r="AB72" s="30">
        <f>'SA-ROR'!AB72+'OI-ROR'!AB72+'TCS-ROR'!AB72+'TCP-ROR'!AB72+'SEC-ROR'!AB72+'NO-ROR'!AB72</f>
        <v>438.6</v>
      </c>
      <c r="AC72" s="101">
        <f t="shared" si="5"/>
        <v>8280</v>
      </c>
      <c r="AD72" s="102">
        <f t="shared" si="6"/>
        <v>4386</v>
      </c>
    </row>
    <row r="73" spans="1:31" s="27" customFormat="1" ht="13.5" customHeight="1" x14ac:dyDescent="0.2">
      <c r="A73" s="24" t="s">
        <v>142</v>
      </c>
      <c r="B73" s="25" t="s">
        <v>143</v>
      </c>
      <c r="C73" s="30">
        <f>'SA-ROR'!C73+'OI-ROR'!C73+'TCS-ROR'!C73+'TCP-ROR'!C73+'SEC-ROR'!C73+'NO-ROR'!C73</f>
        <v>0</v>
      </c>
      <c r="D73" s="30">
        <f>'SA-ROR'!D73+'OI-ROR'!D73+'TCS-ROR'!D73+'TCP-ROR'!D73+'SEC-ROR'!D73+'NO-ROR'!D73</f>
        <v>0</v>
      </c>
      <c r="E73" s="30">
        <f>'SA-ROR'!E73+'OI-ROR'!E73+'TCS-ROR'!E73+'TCP-ROR'!E73+'SEC-ROR'!E73+'NO-ROR'!E73</f>
        <v>0</v>
      </c>
      <c r="F73" s="30">
        <f>'SA-ROR'!F73+'OI-ROR'!F73+'TCS-ROR'!F73+'TCP-ROR'!F73+'SEC-ROR'!F73+'NO-ROR'!F73</f>
        <v>0</v>
      </c>
      <c r="G73" s="30">
        <f>'SA-ROR'!G73+'OI-ROR'!G73+'TCS-ROR'!G73+'TCP-ROR'!G73+'SEC-ROR'!G73+'NO-ROR'!G73</f>
        <v>0</v>
      </c>
      <c r="H73" s="30">
        <f>'SA-ROR'!H73+'OI-ROR'!H73+'TCS-ROR'!H73+'TCP-ROR'!H73+'SEC-ROR'!H73+'NO-ROR'!H73</f>
        <v>0</v>
      </c>
      <c r="I73" s="30">
        <f>'SA-ROR'!I73+'OI-ROR'!I73+'TCS-ROR'!I73+'TCP-ROR'!I73+'SEC-ROR'!I73+'NO-ROR'!I73</f>
        <v>0</v>
      </c>
      <c r="J73" s="30">
        <f>'SA-ROR'!J73+'OI-ROR'!J73+'TCS-ROR'!J73+'TCP-ROR'!J73+'SEC-ROR'!J73+'NO-ROR'!J73</f>
        <v>0</v>
      </c>
      <c r="K73" s="30">
        <f>'SA-ROR'!K73+'OI-ROR'!K73+'TCS-ROR'!K73+'TCP-ROR'!K73+'SEC-ROR'!K73+'NO-ROR'!K73</f>
        <v>0</v>
      </c>
      <c r="L73" s="30">
        <f>'SA-ROR'!L73+'OI-ROR'!L73+'TCS-ROR'!L73+'TCP-ROR'!L73+'SEC-ROR'!L73+'NO-ROR'!L73</f>
        <v>0</v>
      </c>
      <c r="M73" s="30">
        <f>'SA-ROR'!M73+'OI-ROR'!M73+'TCS-ROR'!M73+'TCP-ROR'!M73+'SEC-ROR'!M73+'NO-ROR'!M73</f>
        <v>0</v>
      </c>
      <c r="N73" s="30">
        <f>'SA-ROR'!N73+'OI-ROR'!N73+'TCS-ROR'!N73+'TCP-ROR'!N73+'SEC-ROR'!N73+'NO-ROR'!N73</f>
        <v>0</v>
      </c>
      <c r="O73" s="89">
        <f t="shared" si="45"/>
        <v>0</v>
      </c>
      <c r="P73" s="89">
        <f t="shared" si="45"/>
        <v>0</v>
      </c>
      <c r="Q73" s="30">
        <f>'SA-ROR'!Q73+'OI-ROR'!Q73+'TCS-ROR'!Q73+'TCP-ROR'!Q73+'SEC-ROR'!Q73+'NO-ROR'!Q73</f>
        <v>0</v>
      </c>
      <c r="R73" s="30">
        <f>'SA-ROR'!R73+'OI-ROR'!R73+'TCS-ROR'!R73+'TCP-ROR'!R73+'SEC-ROR'!R73+'NO-ROR'!R73</f>
        <v>0</v>
      </c>
      <c r="S73" s="30">
        <f>'SA-ROR'!S73+'OI-ROR'!S73+'TCS-ROR'!S73+'TCP-ROR'!S73+'SEC-ROR'!S73+'NO-ROR'!S73</f>
        <v>0</v>
      </c>
      <c r="T73" s="30">
        <f>'SA-ROR'!T73+'OI-ROR'!T73+'TCS-ROR'!T73+'TCP-ROR'!T73+'SEC-ROR'!T73+'NO-ROR'!T73</f>
        <v>0</v>
      </c>
      <c r="U73" s="30">
        <f>'SA-ROR'!U73+'OI-ROR'!U73+'TCS-ROR'!U73+'TCP-ROR'!U73+'SEC-ROR'!U73+'NO-ROR'!U73</f>
        <v>0</v>
      </c>
      <c r="V73" s="30">
        <f>'SA-ROR'!V73+'OI-ROR'!V73+'TCS-ROR'!V73+'TCP-ROR'!V73+'SEC-ROR'!V73+'NO-ROR'!V73</f>
        <v>0</v>
      </c>
      <c r="W73" s="30">
        <f>'SA-ROR'!W73+'OI-ROR'!W73+'TCS-ROR'!W73+'TCP-ROR'!W73+'SEC-ROR'!W73+'NO-ROR'!W73</f>
        <v>0</v>
      </c>
      <c r="X73" s="30">
        <f>'SA-ROR'!X73+'OI-ROR'!X73+'TCS-ROR'!X73+'TCP-ROR'!X73+'SEC-ROR'!X73+'NO-ROR'!X73</f>
        <v>0</v>
      </c>
      <c r="Y73" s="30">
        <f>'SA-ROR'!Y73+'OI-ROR'!Y73+'TCS-ROR'!Y73+'TCP-ROR'!Y73+'SEC-ROR'!Y73+'NO-ROR'!Y73</f>
        <v>0</v>
      </c>
      <c r="Z73" s="30">
        <f>'SA-ROR'!Z73+'OI-ROR'!Z73+'TCS-ROR'!Z73+'TCP-ROR'!Z73+'SEC-ROR'!Z73+'NO-ROR'!Z73</f>
        <v>0</v>
      </c>
      <c r="AA73" s="30">
        <f>'SA-ROR'!AA73+'OI-ROR'!AA73+'TCS-ROR'!AA73+'TCP-ROR'!AA73+'SEC-ROR'!AA73+'NO-ROR'!AA73</f>
        <v>0</v>
      </c>
      <c r="AB73" s="30">
        <f>'SA-ROR'!AB73+'OI-ROR'!AB73+'TCS-ROR'!AB73+'TCP-ROR'!AB73+'SEC-ROR'!AB73+'NO-ROR'!AB73</f>
        <v>0</v>
      </c>
      <c r="AC73" s="101">
        <f t="shared" si="5"/>
        <v>0</v>
      </c>
      <c r="AD73" s="102">
        <f t="shared" si="6"/>
        <v>0</v>
      </c>
    </row>
    <row r="74" spans="1:31" s="27" customFormat="1" ht="13.5" customHeight="1" x14ac:dyDescent="0.2">
      <c r="A74" s="24" t="s">
        <v>144</v>
      </c>
      <c r="B74" s="25" t="s">
        <v>145</v>
      </c>
      <c r="C74" s="30">
        <f>'SA-ROR'!C74+'OI-ROR'!C74+'TCS-ROR'!C74+'TCP-ROR'!C74+'SEC-ROR'!C74+'NO-ROR'!C74</f>
        <v>0</v>
      </c>
      <c r="D74" s="30">
        <f>'SA-ROR'!D74+'OI-ROR'!D74+'TCS-ROR'!D74+'TCP-ROR'!D74+'SEC-ROR'!D74+'NO-ROR'!D74</f>
        <v>0</v>
      </c>
      <c r="E74" s="30">
        <f>'SA-ROR'!E74+'OI-ROR'!E74+'TCS-ROR'!E74+'TCP-ROR'!E74+'SEC-ROR'!E74+'NO-ROR'!E74</f>
        <v>0</v>
      </c>
      <c r="F74" s="30">
        <f>'SA-ROR'!F74+'OI-ROR'!F74+'TCS-ROR'!F74+'TCP-ROR'!F74+'SEC-ROR'!F74+'NO-ROR'!F74</f>
        <v>0</v>
      </c>
      <c r="G74" s="30">
        <f>'SA-ROR'!G74+'OI-ROR'!G74+'TCS-ROR'!G74+'TCP-ROR'!G74+'SEC-ROR'!G74+'NO-ROR'!G74</f>
        <v>0</v>
      </c>
      <c r="H74" s="30">
        <f>'SA-ROR'!H74+'OI-ROR'!H74+'TCS-ROR'!H74+'TCP-ROR'!H74+'SEC-ROR'!H74+'NO-ROR'!H74</f>
        <v>0</v>
      </c>
      <c r="I74" s="30">
        <f>'SA-ROR'!I74+'OI-ROR'!I74+'TCS-ROR'!I74+'TCP-ROR'!I74+'SEC-ROR'!I74+'NO-ROR'!I74</f>
        <v>0</v>
      </c>
      <c r="J74" s="30">
        <f>'SA-ROR'!J74+'OI-ROR'!J74+'TCS-ROR'!J74+'TCP-ROR'!J74+'SEC-ROR'!J74+'NO-ROR'!J74</f>
        <v>0</v>
      </c>
      <c r="K74" s="30">
        <f>'SA-ROR'!K74+'OI-ROR'!K74+'TCS-ROR'!K74+'TCP-ROR'!K74+'SEC-ROR'!K74+'NO-ROR'!K74</f>
        <v>0</v>
      </c>
      <c r="L74" s="30">
        <f>'SA-ROR'!L74+'OI-ROR'!L74+'TCS-ROR'!L74+'TCP-ROR'!L74+'SEC-ROR'!L74+'NO-ROR'!L74</f>
        <v>0</v>
      </c>
      <c r="M74" s="30">
        <f>'SA-ROR'!M74+'OI-ROR'!M74+'TCS-ROR'!M74+'TCP-ROR'!M74+'SEC-ROR'!M74+'NO-ROR'!M74</f>
        <v>0</v>
      </c>
      <c r="N74" s="30">
        <f>'SA-ROR'!N74+'OI-ROR'!N74+'TCS-ROR'!N74+'TCP-ROR'!N74+'SEC-ROR'!N74+'NO-ROR'!N74</f>
        <v>261</v>
      </c>
      <c r="O74" s="89">
        <f t="shared" si="45"/>
        <v>0</v>
      </c>
      <c r="P74" s="89">
        <f t="shared" si="45"/>
        <v>261</v>
      </c>
      <c r="Q74" s="30">
        <f>'SA-ROR'!Q74+'OI-ROR'!Q74+'TCS-ROR'!Q74+'TCP-ROR'!Q74+'SEC-ROR'!Q74+'NO-ROR'!Q74</f>
        <v>1500</v>
      </c>
      <c r="R74" s="30">
        <f>'SA-ROR'!R74+'OI-ROR'!R74+'TCS-ROR'!R74+'TCP-ROR'!R74+'SEC-ROR'!R74+'NO-ROR'!R74</f>
        <v>0</v>
      </c>
      <c r="S74" s="30">
        <f>'SA-ROR'!S74+'OI-ROR'!S74+'TCS-ROR'!S74+'TCP-ROR'!S74+'SEC-ROR'!S74+'NO-ROR'!S74</f>
        <v>0</v>
      </c>
      <c r="T74" s="30">
        <f>'SA-ROR'!T74+'OI-ROR'!T74+'TCS-ROR'!T74+'TCP-ROR'!T74+'SEC-ROR'!T74+'NO-ROR'!T74</f>
        <v>864</v>
      </c>
      <c r="U74" s="30">
        <f>'SA-ROR'!U74+'OI-ROR'!U74+'TCS-ROR'!U74+'TCP-ROR'!U74+'SEC-ROR'!U74+'NO-ROR'!U74</f>
        <v>1200</v>
      </c>
      <c r="V74" s="30">
        <f>'SA-ROR'!V74+'OI-ROR'!V74+'TCS-ROR'!V74+'TCP-ROR'!V74+'SEC-ROR'!V74+'NO-ROR'!V74</f>
        <v>44</v>
      </c>
      <c r="W74" s="30">
        <f>'SA-ROR'!W74+'OI-ROR'!W74+'TCS-ROR'!W74+'TCP-ROR'!W74+'SEC-ROR'!W74+'NO-ROR'!W74</f>
        <v>0</v>
      </c>
      <c r="X74" s="30">
        <f>'SA-ROR'!X74+'OI-ROR'!X74+'TCS-ROR'!X74+'TCP-ROR'!X74+'SEC-ROR'!X74+'NO-ROR'!X74</f>
        <v>1237.8699999999999</v>
      </c>
      <c r="Y74" s="30">
        <f>'SA-ROR'!Y74+'OI-ROR'!Y74+'TCS-ROR'!Y74+'TCP-ROR'!Y74+'SEC-ROR'!Y74+'NO-ROR'!Y74</f>
        <v>0</v>
      </c>
      <c r="Z74" s="30">
        <f>'SA-ROR'!Z74+'OI-ROR'!Z74+'TCS-ROR'!Z74+'TCP-ROR'!Z74+'SEC-ROR'!Z74+'NO-ROR'!Z74</f>
        <v>0</v>
      </c>
      <c r="AA74" s="30">
        <f>'SA-ROR'!AA74+'OI-ROR'!AA74+'TCS-ROR'!AA74+'TCP-ROR'!AA74+'SEC-ROR'!AA74+'NO-ROR'!AA74</f>
        <v>0</v>
      </c>
      <c r="AB74" s="30">
        <f>'SA-ROR'!AB74+'OI-ROR'!AB74+'TCS-ROR'!AB74+'TCP-ROR'!AB74+'SEC-ROR'!AB74+'NO-ROR'!AB74</f>
        <v>0</v>
      </c>
      <c r="AC74" s="101">
        <f t="shared" si="5"/>
        <v>2700</v>
      </c>
      <c r="AD74" s="102">
        <f t="shared" si="6"/>
        <v>2406.87</v>
      </c>
    </row>
    <row r="75" spans="1:31" s="27" customFormat="1" ht="13.5" customHeight="1" x14ac:dyDescent="0.2">
      <c r="A75" s="24" t="s">
        <v>146</v>
      </c>
      <c r="B75" s="25" t="s">
        <v>147</v>
      </c>
      <c r="C75" s="30">
        <f>'SA-ROR'!C75+'OI-ROR'!C75+'TCS-ROR'!C75+'TCP-ROR'!C75+'SEC-ROR'!C75+'NO-ROR'!C75</f>
        <v>0</v>
      </c>
      <c r="D75" s="30">
        <f>'SA-ROR'!D75+'OI-ROR'!D75+'TCS-ROR'!D75+'TCP-ROR'!D75+'SEC-ROR'!D75+'NO-ROR'!D75</f>
        <v>0</v>
      </c>
      <c r="E75" s="30">
        <f>'SA-ROR'!E75+'OI-ROR'!E75+'TCS-ROR'!E75+'TCP-ROR'!E75+'SEC-ROR'!E75+'NO-ROR'!E75</f>
        <v>0</v>
      </c>
      <c r="F75" s="30">
        <f>'SA-ROR'!F75+'OI-ROR'!F75+'TCS-ROR'!F75+'TCP-ROR'!F75+'SEC-ROR'!F75+'NO-ROR'!F75</f>
        <v>0</v>
      </c>
      <c r="G75" s="30">
        <f>'SA-ROR'!G75+'OI-ROR'!G75+'TCS-ROR'!G75+'TCP-ROR'!G75+'SEC-ROR'!G75+'NO-ROR'!G75</f>
        <v>1020</v>
      </c>
      <c r="H75" s="30">
        <f>'SA-ROR'!H75+'OI-ROR'!H75+'TCS-ROR'!H75+'TCP-ROR'!H75+'SEC-ROR'!H75+'NO-ROR'!H75</f>
        <v>0</v>
      </c>
      <c r="I75" s="30">
        <f>'SA-ROR'!I75+'OI-ROR'!I75+'TCS-ROR'!I75+'TCP-ROR'!I75+'SEC-ROR'!I75+'NO-ROR'!I75</f>
        <v>0</v>
      </c>
      <c r="J75" s="30">
        <f>'SA-ROR'!J75+'OI-ROR'!J75+'TCS-ROR'!J75+'TCP-ROR'!J75+'SEC-ROR'!J75+'NO-ROR'!J75</f>
        <v>0</v>
      </c>
      <c r="K75" s="30">
        <f>'SA-ROR'!K75+'OI-ROR'!K75+'TCS-ROR'!K75+'TCP-ROR'!K75+'SEC-ROR'!K75+'NO-ROR'!K75</f>
        <v>4000</v>
      </c>
      <c r="L75" s="30">
        <f>'SA-ROR'!L75+'OI-ROR'!L75+'TCS-ROR'!L75+'TCP-ROR'!L75+'SEC-ROR'!L75+'NO-ROR'!L75</f>
        <v>0</v>
      </c>
      <c r="M75" s="30">
        <f>'SA-ROR'!M75+'OI-ROR'!M75+'TCS-ROR'!M75+'TCP-ROR'!M75+'SEC-ROR'!M75+'NO-ROR'!M75</f>
        <v>1000</v>
      </c>
      <c r="N75" s="30">
        <f>'SA-ROR'!N75+'OI-ROR'!N75+'TCS-ROR'!N75+'TCP-ROR'!N75+'SEC-ROR'!N75+'NO-ROR'!N75</f>
        <v>0</v>
      </c>
      <c r="O75" s="89">
        <f t="shared" si="45"/>
        <v>6020</v>
      </c>
      <c r="P75" s="89">
        <f t="shared" si="45"/>
        <v>0</v>
      </c>
      <c r="Q75" s="30">
        <f>'SA-ROR'!Q75+'OI-ROR'!Q75+'TCS-ROR'!Q75+'TCP-ROR'!Q75+'SEC-ROR'!Q75+'NO-ROR'!Q75</f>
        <v>2000</v>
      </c>
      <c r="R75" s="30">
        <f>'SA-ROR'!R75+'OI-ROR'!R75+'TCS-ROR'!R75+'TCP-ROR'!R75+'SEC-ROR'!R75+'NO-ROR'!R75</f>
        <v>0</v>
      </c>
      <c r="S75" s="30">
        <f>'SA-ROR'!S75+'OI-ROR'!S75+'TCS-ROR'!S75+'TCP-ROR'!S75+'SEC-ROR'!S75+'NO-ROR'!S75</f>
        <v>0</v>
      </c>
      <c r="T75" s="30">
        <f>'SA-ROR'!T75+'OI-ROR'!T75+'TCS-ROR'!T75+'TCP-ROR'!T75+'SEC-ROR'!T75+'NO-ROR'!T75</f>
        <v>0</v>
      </c>
      <c r="U75" s="30">
        <f>'SA-ROR'!U75+'OI-ROR'!U75+'TCS-ROR'!U75+'TCP-ROR'!U75+'SEC-ROR'!U75+'NO-ROR'!U75</f>
        <v>2360</v>
      </c>
      <c r="V75" s="30">
        <f>'SA-ROR'!V75+'OI-ROR'!V75+'TCS-ROR'!V75+'TCP-ROR'!V75+'SEC-ROR'!V75+'NO-ROR'!V75</f>
        <v>0</v>
      </c>
      <c r="W75" s="30">
        <f>'SA-ROR'!W75+'OI-ROR'!W75+'TCS-ROR'!W75+'TCP-ROR'!W75+'SEC-ROR'!W75+'NO-ROR'!W75</f>
        <v>1000</v>
      </c>
      <c r="X75" s="30">
        <f>'SA-ROR'!X75+'OI-ROR'!X75+'TCS-ROR'!X75+'TCP-ROR'!X75+'SEC-ROR'!X75+'NO-ROR'!X75</f>
        <v>0</v>
      </c>
      <c r="Y75" s="30">
        <f>'SA-ROR'!Y75+'OI-ROR'!Y75+'TCS-ROR'!Y75+'TCP-ROR'!Y75+'SEC-ROR'!Y75+'NO-ROR'!Y75</f>
        <v>0</v>
      </c>
      <c r="Z75" s="30">
        <f>'SA-ROR'!Z75+'OI-ROR'!Z75+'TCS-ROR'!Z75+'TCP-ROR'!Z75+'SEC-ROR'!Z75+'NO-ROR'!Z75</f>
        <v>0</v>
      </c>
      <c r="AA75" s="30">
        <f>'SA-ROR'!AA75+'OI-ROR'!AA75+'TCS-ROR'!AA75+'TCP-ROR'!AA75+'SEC-ROR'!AA75+'NO-ROR'!AA75</f>
        <v>0</v>
      </c>
      <c r="AB75" s="30">
        <f>'SA-ROR'!AB75+'OI-ROR'!AB75+'TCS-ROR'!AB75+'TCP-ROR'!AB75+'SEC-ROR'!AB75+'NO-ROR'!AB75</f>
        <v>0</v>
      </c>
      <c r="AC75" s="101">
        <f t="shared" ref="AC75:AC95" si="46">C75+E75+G75+I75+K75+M75+Q75+S75+U75+W75+Y75+AA75</f>
        <v>11380</v>
      </c>
      <c r="AD75" s="102">
        <f t="shared" ref="AD75:AD95" si="47">D75+F75+H75+J75+L75+N75+R75+T75+V75+X75+Z75+AB75</f>
        <v>0</v>
      </c>
    </row>
    <row r="76" spans="1:31" s="27" customFormat="1" ht="13.5" customHeight="1" x14ac:dyDescent="0.2">
      <c r="A76" s="24" t="s">
        <v>148</v>
      </c>
      <c r="B76" s="25" t="s">
        <v>149</v>
      </c>
      <c r="C76" s="30">
        <f>'SA-ROR'!C76+'OI-ROR'!C76+'TCS-ROR'!C76+'TCP-ROR'!C76+'SEC-ROR'!C76+'NO-ROR'!C76</f>
        <v>200</v>
      </c>
      <c r="D76" s="30">
        <f>'SA-ROR'!D76+'OI-ROR'!D76+'TCS-ROR'!D76+'TCP-ROR'!D76+'SEC-ROR'!D76+'NO-ROR'!D76</f>
        <v>0</v>
      </c>
      <c r="E76" s="30">
        <f>'SA-ROR'!E76+'OI-ROR'!E76+'TCS-ROR'!E76+'TCP-ROR'!E76+'SEC-ROR'!E76+'NO-ROR'!E76</f>
        <v>0</v>
      </c>
      <c r="F76" s="30">
        <f>'SA-ROR'!F76+'OI-ROR'!F76+'TCS-ROR'!F76+'TCP-ROR'!F76+'SEC-ROR'!F76+'NO-ROR'!F76</f>
        <v>0</v>
      </c>
      <c r="G76" s="30">
        <f>'SA-ROR'!G76+'OI-ROR'!G76+'TCS-ROR'!G76+'TCP-ROR'!G76+'SEC-ROR'!G76+'NO-ROR'!G76</f>
        <v>200</v>
      </c>
      <c r="H76" s="30">
        <f>'SA-ROR'!H76+'OI-ROR'!H76+'TCS-ROR'!H76+'TCP-ROR'!H76+'SEC-ROR'!H76+'NO-ROR'!H76</f>
        <v>0</v>
      </c>
      <c r="I76" s="30">
        <f>'SA-ROR'!I76+'OI-ROR'!I76+'TCS-ROR'!I76+'TCP-ROR'!I76+'SEC-ROR'!I76+'NO-ROR'!I76</f>
        <v>0</v>
      </c>
      <c r="J76" s="30">
        <f>'SA-ROR'!J76+'OI-ROR'!J76+'TCS-ROR'!J76+'TCP-ROR'!J76+'SEC-ROR'!J76+'NO-ROR'!J76</f>
        <v>142.01</v>
      </c>
      <c r="K76" s="30">
        <f>'SA-ROR'!K76+'OI-ROR'!K76+'TCS-ROR'!K76+'TCP-ROR'!K76+'SEC-ROR'!K76+'NO-ROR'!K76</f>
        <v>4200</v>
      </c>
      <c r="L76" s="30">
        <f>'SA-ROR'!L76+'OI-ROR'!L76+'TCS-ROR'!L76+'TCP-ROR'!L76+'SEC-ROR'!L76+'NO-ROR'!L76</f>
        <v>0</v>
      </c>
      <c r="M76" s="30">
        <f>'SA-ROR'!M76+'OI-ROR'!M76+'TCS-ROR'!M76+'TCP-ROR'!M76+'SEC-ROR'!M76+'NO-ROR'!M76</f>
        <v>0</v>
      </c>
      <c r="N76" s="30">
        <f>'SA-ROR'!N76+'OI-ROR'!N76+'TCS-ROR'!N76+'TCP-ROR'!N76+'SEC-ROR'!N76+'NO-ROR'!N76</f>
        <v>0</v>
      </c>
      <c r="O76" s="89">
        <f t="shared" si="45"/>
        <v>4600</v>
      </c>
      <c r="P76" s="89">
        <f t="shared" si="45"/>
        <v>142.01</v>
      </c>
      <c r="Q76" s="30">
        <f>'SA-ROR'!Q76+'OI-ROR'!Q76+'TCS-ROR'!Q76+'TCP-ROR'!Q76+'SEC-ROR'!Q76+'NO-ROR'!Q76</f>
        <v>1200</v>
      </c>
      <c r="R76" s="30">
        <f>'SA-ROR'!R76+'OI-ROR'!R76+'TCS-ROR'!R76+'TCP-ROR'!R76+'SEC-ROR'!R76+'NO-ROR'!R76</f>
        <v>0</v>
      </c>
      <c r="S76" s="30">
        <f>'SA-ROR'!S76+'OI-ROR'!S76+'TCS-ROR'!S76+'TCP-ROR'!S76+'SEC-ROR'!S76+'NO-ROR'!S76</f>
        <v>5000</v>
      </c>
      <c r="T76" s="30">
        <f>'SA-ROR'!T76+'OI-ROR'!T76+'TCS-ROR'!T76+'TCP-ROR'!T76+'SEC-ROR'!T76+'NO-ROR'!T76</f>
        <v>10901.29</v>
      </c>
      <c r="U76" s="30">
        <f>'SA-ROR'!U76+'OI-ROR'!U76+'TCS-ROR'!U76+'TCP-ROR'!U76+'SEC-ROR'!U76+'NO-ROR'!U76</f>
        <v>1200</v>
      </c>
      <c r="V76" s="30">
        <f>'SA-ROR'!V76+'OI-ROR'!V76+'TCS-ROR'!V76+'TCP-ROR'!V76+'SEC-ROR'!V76+'NO-ROR'!V76</f>
        <v>13983.85</v>
      </c>
      <c r="W76" s="30">
        <f>'SA-ROR'!W76+'OI-ROR'!W76+'TCS-ROR'!W76+'TCP-ROR'!W76+'SEC-ROR'!W76+'NO-ROR'!W76</f>
        <v>0</v>
      </c>
      <c r="X76" s="30">
        <f>'SA-ROR'!X76+'OI-ROR'!X76+'TCS-ROR'!X76+'TCP-ROR'!X76+'SEC-ROR'!X76+'NO-ROR'!X76</f>
        <v>1266.28</v>
      </c>
      <c r="Y76" s="30">
        <f>'SA-ROR'!Y76+'OI-ROR'!Y76+'TCS-ROR'!Y76+'TCP-ROR'!Y76+'SEC-ROR'!Y76+'NO-ROR'!Y76</f>
        <v>0</v>
      </c>
      <c r="Z76" s="30">
        <f>'SA-ROR'!Z76+'OI-ROR'!Z76+'TCS-ROR'!Z76+'TCP-ROR'!Z76+'SEC-ROR'!Z76+'NO-ROR'!Z76</f>
        <v>156.6</v>
      </c>
      <c r="AA76" s="30">
        <f>'SA-ROR'!AA76+'OI-ROR'!AA76+'TCS-ROR'!AA76+'TCP-ROR'!AA76+'SEC-ROR'!AA76+'NO-ROR'!AA76</f>
        <v>200</v>
      </c>
      <c r="AB76" s="30">
        <f>'SA-ROR'!AB76+'OI-ROR'!AB76+'TCS-ROR'!AB76+'TCP-ROR'!AB76+'SEC-ROR'!AB76+'NO-ROR'!AB76</f>
        <v>0</v>
      </c>
      <c r="AC76" s="101">
        <f t="shared" si="46"/>
        <v>12200</v>
      </c>
      <c r="AD76" s="102">
        <f t="shared" si="47"/>
        <v>26450.03</v>
      </c>
    </row>
    <row r="77" spans="1:31" s="27" customFormat="1" ht="13.5" customHeight="1" x14ac:dyDescent="0.2">
      <c r="A77" s="24" t="s">
        <v>150</v>
      </c>
      <c r="B77" s="25" t="s">
        <v>151</v>
      </c>
      <c r="C77" s="30">
        <f>'SA-ROR'!C77+'OI-ROR'!C77+'TCS-ROR'!C77+'TCP-ROR'!C77+'SEC-ROR'!C77+'NO-ROR'!C77</f>
        <v>0</v>
      </c>
      <c r="D77" s="30">
        <f>'SA-ROR'!D77+'OI-ROR'!D77+'TCS-ROR'!D77+'TCP-ROR'!D77+'SEC-ROR'!D77+'NO-ROR'!D77</f>
        <v>0</v>
      </c>
      <c r="E77" s="30">
        <f>'SA-ROR'!E77+'OI-ROR'!E77+'TCS-ROR'!E77+'TCP-ROR'!E77+'SEC-ROR'!E77+'NO-ROR'!E77</f>
        <v>250</v>
      </c>
      <c r="F77" s="30">
        <f>'SA-ROR'!F77+'OI-ROR'!F77+'TCS-ROR'!F77+'TCP-ROR'!F77+'SEC-ROR'!F77+'NO-ROR'!F77</f>
        <v>0</v>
      </c>
      <c r="G77" s="30">
        <f>'SA-ROR'!G77+'OI-ROR'!G77+'TCS-ROR'!G77+'TCP-ROR'!G77+'SEC-ROR'!G77+'NO-ROR'!G77</f>
        <v>250</v>
      </c>
      <c r="H77" s="30">
        <f>'SA-ROR'!H77+'OI-ROR'!H77+'TCS-ROR'!H77+'TCP-ROR'!H77+'SEC-ROR'!H77+'NO-ROR'!H77</f>
        <v>0</v>
      </c>
      <c r="I77" s="30">
        <f>'SA-ROR'!I77+'OI-ROR'!I77+'TCS-ROR'!I77+'TCP-ROR'!I77+'SEC-ROR'!I77+'NO-ROR'!I77</f>
        <v>500</v>
      </c>
      <c r="J77" s="30">
        <f>'SA-ROR'!J77+'OI-ROR'!J77+'TCS-ROR'!J77+'TCP-ROR'!J77+'SEC-ROR'!J77+'NO-ROR'!J77</f>
        <v>0</v>
      </c>
      <c r="K77" s="30">
        <f>'SA-ROR'!K77+'OI-ROR'!K77+'TCS-ROR'!K77+'TCP-ROR'!K77+'SEC-ROR'!K77+'NO-ROR'!K77</f>
        <v>500</v>
      </c>
      <c r="L77" s="30">
        <f>'SA-ROR'!L77+'OI-ROR'!L77+'TCS-ROR'!L77+'TCP-ROR'!L77+'SEC-ROR'!L77+'NO-ROR'!L77</f>
        <v>0</v>
      </c>
      <c r="M77" s="30">
        <f>'SA-ROR'!M77+'OI-ROR'!M77+'TCS-ROR'!M77+'TCP-ROR'!M77+'SEC-ROR'!M77+'NO-ROR'!M77</f>
        <v>500</v>
      </c>
      <c r="N77" s="30">
        <f>'SA-ROR'!N77+'OI-ROR'!N77+'TCS-ROR'!N77+'TCP-ROR'!N77+'SEC-ROR'!N77+'NO-ROR'!N77</f>
        <v>0</v>
      </c>
      <c r="O77" s="89">
        <f t="shared" si="45"/>
        <v>2000</v>
      </c>
      <c r="P77" s="89">
        <f t="shared" si="45"/>
        <v>0</v>
      </c>
      <c r="Q77" s="30">
        <f>'SA-ROR'!Q77+'OI-ROR'!Q77+'TCS-ROR'!Q77+'TCP-ROR'!Q77+'SEC-ROR'!Q77+'NO-ROR'!Q77</f>
        <v>500</v>
      </c>
      <c r="R77" s="30">
        <f>'SA-ROR'!R77+'OI-ROR'!R77+'TCS-ROR'!R77+'TCP-ROR'!R77+'SEC-ROR'!R77+'NO-ROR'!R77</f>
        <v>0</v>
      </c>
      <c r="S77" s="30">
        <f>'SA-ROR'!S77+'OI-ROR'!S77+'TCS-ROR'!S77+'TCP-ROR'!S77+'SEC-ROR'!S77+'NO-ROR'!S77</f>
        <v>500</v>
      </c>
      <c r="T77" s="30">
        <f>'SA-ROR'!T77+'OI-ROR'!T77+'TCS-ROR'!T77+'TCP-ROR'!T77+'SEC-ROR'!T77+'NO-ROR'!T77</f>
        <v>435</v>
      </c>
      <c r="U77" s="30">
        <f>'SA-ROR'!U77+'OI-ROR'!U77+'TCS-ROR'!U77+'TCP-ROR'!U77+'SEC-ROR'!U77+'NO-ROR'!U77</f>
        <v>500</v>
      </c>
      <c r="V77" s="30">
        <f>'SA-ROR'!V77+'OI-ROR'!V77+'TCS-ROR'!V77+'TCP-ROR'!V77+'SEC-ROR'!V77+'NO-ROR'!V77</f>
        <v>0</v>
      </c>
      <c r="W77" s="30">
        <f>'SA-ROR'!W77+'OI-ROR'!W77+'TCS-ROR'!W77+'TCP-ROR'!W77+'SEC-ROR'!W77+'NO-ROR'!W77</f>
        <v>500</v>
      </c>
      <c r="X77" s="30">
        <f>'SA-ROR'!X77+'OI-ROR'!X77+'TCS-ROR'!X77+'TCP-ROR'!X77+'SEC-ROR'!X77+'NO-ROR'!X77</f>
        <v>0</v>
      </c>
      <c r="Y77" s="30">
        <f>'SA-ROR'!Y77+'OI-ROR'!Y77+'TCS-ROR'!Y77+'TCP-ROR'!Y77+'SEC-ROR'!Y77+'NO-ROR'!Y77</f>
        <v>500</v>
      </c>
      <c r="Z77" s="30">
        <f>'SA-ROR'!Z77+'OI-ROR'!Z77+'TCS-ROR'!Z77+'TCP-ROR'!Z77+'SEC-ROR'!Z77+'NO-ROR'!Z77</f>
        <v>0</v>
      </c>
      <c r="AA77" s="30">
        <f>'SA-ROR'!AA77+'OI-ROR'!AA77+'TCS-ROR'!AA77+'TCP-ROR'!AA77+'SEC-ROR'!AA77+'NO-ROR'!AA77</f>
        <v>500</v>
      </c>
      <c r="AB77" s="30">
        <f>'SA-ROR'!AB77+'OI-ROR'!AB77+'TCS-ROR'!AB77+'TCP-ROR'!AB77+'SEC-ROR'!AB77+'NO-ROR'!AB77</f>
        <v>0</v>
      </c>
      <c r="AC77" s="101">
        <f t="shared" si="46"/>
        <v>5000</v>
      </c>
      <c r="AD77" s="102">
        <f t="shared" si="47"/>
        <v>435</v>
      </c>
    </row>
    <row r="78" spans="1:31" s="27" customFormat="1" ht="13.5" customHeight="1" x14ac:dyDescent="0.2">
      <c r="A78" s="24" t="s">
        <v>152</v>
      </c>
      <c r="B78" s="25" t="s">
        <v>153</v>
      </c>
      <c r="C78" s="30">
        <f>'SA-ROR'!C78+'OI-ROR'!C78+'TCS-ROR'!C78+'TCP-ROR'!C78+'SEC-ROR'!C78+'NO-ROR'!C78</f>
        <v>0</v>
      </c>
      <c r="D78" s="30">
        <f>'SA-ROR'!D78+'OI-ROR'!D78+'TCS-ROR'!D78+'TCP-ROR'!D78+'SEC-ROR'!D78+'NO-ROR'!D78</f>
        <v>0</v>
      </c>
      <c r="E78" s="30">
        <f>'SA-ROR'!E78+'OI-ROR'!E78+'TCS-ROR'!E78+'TCP-ROR'!E78+'SEC-ROR'!E78+'NO-ROR'!E78</f>
        <v>0</v>
      </c>
      <c r="F78" s="30">
        <f>'SA-ROR'!F78+'OI-ROR'!F78+'TCS-ROR'!F78+'TCP-ROR'!F78+'SEC-ROR'!F78+'NO-ROR'!F78</f>
        <v>0</v>
      </c>
      <c r="G78" s="30">
        <f>'SA-ROR'!G78+'OI-ROR'!G78+'TCS-ROR'!G78+'TCP-ROR'!G78+'SEC-ROR'!G78+'NO-ROR'!G78</f>
        <v>0</v>
      </c>
      <c r="H78" s="30">
        <f>'SA-ROR'!H78+'OI-ROR'!H78+'TCS-ROR'!H78+'TCP-ROR'!H78+'SEC-ROR'!H78+'NO-ROR'!H78</f>
        <v>0</v>
      </c>
      <c r="I78" s="30">
        <f>'SA-ROR'!I78+'OI-ROR'!I78+'TCS-ROR'!I78+'TCP-ROR'!I78+'SEC-ROR'!I78+'NO-ROR'!I78</f>
        <v>0</v>
      </c>
      <c r="J78" s="30">
        <f>'SA-ROR'!J78+'OI-ROR'!J78+'TCS-ROR'!J78+'TCP-ROR'!J78+'SEC-ROR'!J78+'NO-ROR'!J78</f>
        <v>0</v>
      </c>
      <c r="K78" s="30">
        <f>'SA-ROR'!K78+'OI-ROR'!K78+'TCS-ROR'!K78+'TCP-ROR'!K78+'SEC-ROR'!K78+'NO-ROR'!K78</f>
        <v>0</v>
      </c>
      <c r="L78" s="30">
        <f>'SA-ROR'!L78+'OI-ROR'!L78+'TCS-ROR'!L78+'TCP-ROR'!L78+'SEC-ROR'!L78+'NO-ROR'!L78</f>
        <v>0</v>
      </c>
      <c r="M78" s="30">
        <f>'SA-ROR'!M78+'OI-ROR'!M78+'TCS-ROR'!M78+'TCP-ROR'!M78+'SEC-ROR'!M78+'NO-ROR'!M78</f>
        <v>0</v>
      </c>
      <c r="N78" s="30">
        <f>'SA-ROR'!N78+'OI-ROR'!N78+'TCS-ROR'!N78+'TCP-ROR'!N78+'SEC-ROR'!N78+'NO-ROR'!N78</f>
        <v>0</v>
      </c>
      <c r="O78" s="89">
        <f t="shared" si="45"/>
        <v>0</v>
      </c>
      <c r="P78" s="89">
        <f t="shared" si="45"/>
        <v>0</v>
      </c>
      <c r="Q78" s="30">
        <f>'SA-ROR'!Q78+'OI-ROR'!Q78+'TCS-ROR'!Q78+'TCP-ROR'!Q78+'SEC-ROR'!Q78+'NO-ROR'!Q78</f>
        <v>0</v>
      </c>
      <c r="R78" s="30">
        <f>'SA-ROR'!R78+'OI-ROR'!R78+'TCS-ROR'!R78+'TCP-ROR'!R78+'SEC-ROR'!R78+'NO-ROR'!R78</f>
        <v>0</v>
      </c>
      <c r="S78" s="30">
        <f>'SA-ROR'!S78+'OI-ROR'!S78+'TCS-ROR'!S78+'TCP-ROR'!S78+'SEC-ROR'!S78+'NO-ROR'!S78</f>
        <v>0</v>
      </c>
      <c r="T78" s="30">
        <f>'SA-ROR'!T78+'OI-ROR'!T78+'TCS-ROR'!T78+'TCP-ROR'!T78+'SEC-ROR'!T78+'NO-ROR'!T78</f>
        <v>0</v>
      </c>
      <c r="U78" s="30">
        <f>'SA-ROR'!U78+'OI-ROR'!U78+'TCS-ROR'!U78+'TCP-ROR'!U78+'SEC-ROR'!U78+'NO-ROR'!U78</f>
        <v>0</v>
      </c>
      <c r="V78" s="30">
        <f>'SA-ROR'!V78+'OI-ROR'!V78+'TCS-ROR'!V78+'TCP-ROR'!V78+'SEC-ROR'!V78+'NO-ROR'!V78</f>
        <v>0</v>
      </c>
      <c r="W78" s="30">
        <f>'SA-ROR'!W78+'OI-ROR'!W78+'TCS-ROR'!W78+'TCP-ROR'!W78+'SEC-ROR'!W78+'NO-ROR'!W78</f>
        <v>0</v>
      </c>
      <c r="X78" s="30">
        <f>'SA-ROR'!X78+'OI-ROR'!X78+'TCS-ROR'!X78+'TCP-ROR'!X78+'SEC-ROR'!X78+'NO-ROR'!X78</f>
        <v>0</v>
      </c>
      <c r="Y78" s="30">
        <f>'SA-ROR'!Y78+'OI-ROR'!Y78+'TCS-ROR'!Y78+'TCP-ROR'!Y78+'SEC-ROR'!Y78+'NO-ROR'!Y78</f>
        <v>0</v>
      </c>
      <c r="Z78" s="30">
        <f>'SA-ROR'!Z78+'OI-ROR'!Z78+'TCS-ROR'!Z78+'TCP-ROR'!Z78+'SEC-ROR'!Z78+'NO-ROR'!Z78</f>
        <v>0</v>
      </c>
      <c r="AA78" s="30">
        <f>'SA-ROR'!AA78+'OI-ROR'!AA78+'TCS-ROR'!AA78+'TCP-ROR'!AA78+'SEC-ROR'!AA78+'NO-ROR'!AA78</f>
        <v>0</v>
      </c>
      <c r="AB78" s="30">
        <f>'SA-ROR'!AB78+'OI-ROR'!AB78+'TCS-ROR'!AB78+'TCP-ROR'!AB78+'SEC-ROR'!AB78+'NO-ROR'!AB78</f>
        <v>0</v>
      </c>
      <c r="AC78" s="101">
        <f t="shared" si="46"/>
        <v>0</v>
      </c>
      <c r="AD78" s="102">
        <f t="shared" si="47"/>
        <v>0</v>
      </c>
    </row>
    <row r="79" spans="1:31" s="27" customFormat="1" ht="13.5" customHeight="1" x14ac:dyDescent="0.2">
      <c r="A79" s="24" t="s">
        <v>154</v>
      </c>
      <c r="B79" s="25" t="s">
        <v>155</v>
      </c>
      <c r="C79" s="30">
        <f>'SA-ROR'!C79+'OI-ROR'!C79+'TCS-ROR'!C79+'TCP-ROR'!C79+'SEC-ROR'!C79+'NO-ROR'!C79</f>
        <v>0</v>
      </c>
      <c r="D79" s="30">
        <f>'SA-ROR'!D79+'OI-ROR'!D79+'TCS-ROR'!D79+'TCP-ROR'!D79+'SEC-ROR'!D79+'NO-ROR'!D79</f>
        <v>0</v>
      </c>
      <c r="E79" s="30">
        <f>'SA-ROR'!E79+'OI-ROR'!E79+'TCS-ROR'!E79+'TCP-ROR'!E79+'SEC-ROR'!E79+'NO-ROR'!E79</f>
        <v>0</v>
      </c>
      <c r="F79" s="30">
        <f>'SA-ROR'!F79+'OI-ROR'!F79+'TCS-ROR'!F79+'TCP-ROR'!F79+'SEC-ROR'!F79+'NO-ROR'!F79</f>
        <v>0</v>
      </c>
      <c r="G79" s="30">
        <f>'SA-ROR'!G79+'OI-ROR'!G79+'TCS-ROR'!G79+'TCP-ROR'!G79+'SEC-ROR'!G79+'NO-ROR'!G79</f>
        <v>0</v>
      </c>
      <c r="H79" s="30">
        <f>'SA-ROR'!H79+'OI-ROR'!H79+'TCS-ROR'!H79+'TCP-ROR'!H79+'SEC-ROR'!H79+'NO-ROR'!H79</f>
        <v>0</v>
      </c>
      <c r="I79" s="30">
        <f>'SA-ROR'!I79+'OI-ROR'!I79+'TCS-ROR'!I79+'TCP-ROR'!I79+'SEC-ROR'!I79+'NO-ROR'!I79</f>
        <v>0</v>
      </c>
      <c r="J79" s="30">
        <f>'SA-ROR'!J79+'OI-ROR'!J79+'TCS-ROR'!J79+'TCP-ROR'!J79+'SEC-ROR'!J79+'NO-ROR'!J79</f>
        <v>0</v>
      </c>
      <c r="K79" s="30">
        <f>'SA-ROR'!K79+'OI-ROR'!K79+'TCS-ROR'!K79+'TCP-ROR'!K79+'SEC-ROR'!K79+'NO-ROR'!K79</f>
        <v>0</v>
      </c>
      <c r="L79" s="30">
        <f>'SA-ROR'!L79+'OI-ROR'!L79+'TCS-ROR'!L79+'TCP-ROR'!L79+'SEC-ROR'!L79+'NO-ROR'!L79</f>
        <v>0</v>
      </c>
      <c r="M79" s="30">
        <f>'SA-ROR'!M79+'OI-ROR'!M79+'TCS-ROR'!M79+'TCP-ROR'!M79+'SEC-ROR'!M79+'NO-ROR'!M79</f>
        <v>0</v>
      </c>
      <c r="N79" s="30">
        <f>'SA-ROR'!N79+'OI-ROR'!N79+'TCS-ROR'!N79+'TCP-ROR'!N79+'SEC-ROR'!N79+'NO-ROR'!N79</f>
        <v>0</v>
      </c>
      <c r="O79" s="89">
        <f t="shared" si="45"/>
        <v>0</v>
      </c>
      <c r="P79" s="89">
        <f t="shared" si="45"/>
        <v>0</v>
      </c>
      <c r="Q79" s="30">
        <f>'SA-ROR'!Q79+'OI-ROR'!Q79+'TCS-ROR'!Q79+'TCP-ROR'!Q79+'SEC-ROR'!Q79+'NO-ROR'!Q79</f>
        <v>0</v>
      </c>
      <c r="R79" s="30">
        <f>'SA-ROR'!R79+'OI-ROR'!R79+'TCS-ROR'!R79+'TCP-ROR'!R79+'SEC-ROR'!R79+'NO-ROR'!R79</f>
        <v>0</v>
      </c>
      <c r="S79" s="30">
        <f>'SA-ROR'!S79+'OI-ROR'!S79+'TCS-ROR'!S79+'TCP-ROR'!S79+'SEC-ROR'!S79+'NO-ROR'!S79</f>
        <v>0</v>
      </c>
      <c r="T79" s="30">
        <f>'SA-ROR'!T79+'OI-ROR'!T79+'TCS-ROR'!T79+'TCP-ROR'!T79+'SEC-ROR'!T79+'NO-ROR'!T79</f>
        <v>0</v>
      </c>
      <c r="U79" s="30">
        <f>'SA-ROR'!U79+'OI-ROR'!U79+'TCS-ROR'!U79+'TCP-ROR'!U79+'SEC-ROR'!U79+'NO-ROR'!U79</f>
        <v>0</v>
      </c>
      <c r="V79" s="30">
        <f>'SA-ROR'!V79+'OI-ROR'!V79+'TCS-ROR'!V79+'TCP-ROR'!V79+'SEC-ROR'!V79+'NO-ROR'!V79</f>
        <v>0</v>
      </c>
      <c r="W79" s="30">
        <f>'SA-ROR'!W79+'OI-ROR'!W79+'TCS-ROR'!W79+'TCP-ROR'!W79+'SEC-ROR'!W79+'NO-ROR'!W79</f>
        <v>0</v>
      </c>
      <c r="X79" s="30">
        <f>'SA-ROR'!X79+'OI-ROR'!X79+'TCS-ROR'!X79+'TCP-ROR'!X79+'SEC-ROR'!X79+'NO-ROR'!X79</f>
        <v>0</v>
      </c>
      <c r="Y79" s="30">
        <f>'SA-ROR'!Y79+'OI-ROR'!Y79+'TCS-ROR'!Y79+'TCP-ROR'!Y79+'SEC-ROR'!Y79+'NO-ROR'!Y79</f>
        <v>0</v>
      </c>
      <c r="Z79" s="30">
        <f>'SA-ROR'!Z79+'OI-ROR'!Z79+'TCS-ROR'!Z79+'TCP-ROR'!Z79+'SEC-ROR'!Z79+'NO-ROR'!Z79</f>
        <v>0</v>
      </c>
      <c r="AA79" s="30">
        <f>'SA-ROR'!AA79+'OI-ROR'!AA79+'TCS-ROR'!AA79+'TCP-ROR'!AA79+'SEC-ROR'!AA79+'NO-ROR'!AA79</f>
        <v>0</v>
      </c>
      <c r="AB79" s="30">
        <f>'SA-ROR'!AB79+'OI-ROR'!AB79+'TCS-ROR'!AB79+'TCP-ROR'!AB79+'SEC-ROR'!AB79+'NO-ROR'!AB79</f>
        <v>0</v>
      </c>
      <c r="AC79" s="101">
        <f t="shared" si="46"/>
        <v>0</v>
      </c>
      <c r="AD79" s="102">
        <f t="shared" si="47"/>
        <v>0</v>
      </c>
    </row>
    <row r="80" spans="1:31" s="27" customFormat="1" ht="13.5" customHeight="1" x14ac:dyDescent="0.2">
      <c r="A80" s="24" t="s">
        <v>156</v>
      </c>
      <c r="B80" s="25" t="s">
        <v>37</v>
      </c>
      <c r="C80" s="30">
        <f>'SA-ROR'!C80+'OI-ROR'!C80+'TCS-ROR'!C80+'TCP-ROR'!C80+'SEC-ROR'!C80+'NO-ROR'!C80</f>
        <v>0</v>
      </c>
      <c r="D80" s="30">
        <f>'SA-ROR'!D80+'OI-ROR'!D80+'TCS-ROR'!D80+'TCP-ROR'!D80+'SEC-ROR'!D80+'NO-ROR'!D80</f>
        <v>0</v>
      </c>
      <c r="E80" s="30">
        <f>'SA-ROR'!E80+'OI-ROR'!E80+'TCS-ROR'!E80+'TCP-ROR'!E80+'SEC-ROR'!E80+'NO-ROR'!E80</f>
        <v>0</v>
      </c>
      <c r="F80" s="30">
        <f>'SA-ROR'!F80+'OI-ROR'!F80+'TCS-ROR'!F80+'TCP-ROR'!F80+'SEC-ROR'!F80+'NO-ROR'!F80</f>
        <v>0</v>
      </c>
      <c r="G80" s="30">
        <f>'SA-ROR'!G80+'OI-ROR'!G80+'TCS-ROR'!G80+'TCP-ROR'!G80+'SEC-ROR'!G80+'NO-ROR'!G80</f>
        <v>0</v>
      </c>
      <c r="H80" s="30">
        <f>'SA-ROR'!H80+'OI-ROR'!H80+'TCS-ROR'!H80+'TCP-ROR'!H80+'SEC-ROR'!H80+'NO-ROR'!H80</f>
        <v>0</v>
      </c>
      <c r="I80" s="30">
        <f>'SA-ROR'!I80+'OI-ROR'!I80+'TCS-ROR'!I80+'TCP-ROR'!I80+'SEC-ROR'!I80+'NO-ROR'!I80</f>
        <v>0</v>
      </c>
      <c r="J80" s="30">
        <f>'SA-ROR'!J80+'OI-ROR'!J80+'TCS-ROR'!J80+'TCP-ROR'!J80+'SEC-ROR'!J80+'NO-ROR'!J80</f>
        <v>0</v>
      </c>
      <c r="K80" s="30">
        <f>'SA-ROR'!K80+'OI-ROR'!K80+'TCS-ROR'!K80+'TCP-ROR'!K80+'SEC-ROR'!K80+'NO-ROR'!K80</f>
        <v>0</v>
      </c>
      <c r="L80" s="30">
        <f>'SA-ROR'!L80+'OI-ROR'!L80+'TCS-ROR'!L80+'TCP-ROR'!L80+'SEC-ROR'!L80+'NO-ROR'!L80</f>
        <v>0</v>
      </c>
      <c r="M80" s="30">
        <f>'SA-ROR'!M80+'OI-ROR'!M80+'TCS-ROR'!M80+'TCP-ROR'!M80+'SEC-ROR'!M80+'NO-ROR'!M80</f>
        <v>0</v>
      </c>
      <c r="N80" s="30">
        <f>'SA-ROR'!N80+'OI-ROR'!N80+'TCS-ROR'!N80+'TCP-ROR'!N80+'SEC-ROR'!N80+'NO-ROR'!N80</f>
        <v>0</v>
      </c>
      <c r="O80" s="89">
        <f t="shared" si="45"/>
        <v>0</v>
      </c>
      <c r="P80" s="89">
        <f t="shared" si="45"/>
        <v>0</v>
      </c>
      <c r="Q80" s="30">
        <f>'SA-ROR'!Q80+'OI-ROR'!Q80+'TCS-ROR'!Q80+'TCP-ROR'!Q80+'SEC-ROR'!Q80+'NO-ROR'!Q80</f>
        <v>0</v>
      </c>
      <c r="R80" s="30">
        <f>'SA-ROR'!R80+'OI-ROR'!R80+'TCS-ROR'!R80+'TCP-ROR'!R80+'SEC-ROR'!R80+'NO-ROR'!R80</f>
        <v>0</v>
      </c>
      <c r="S80" s="30">
        <f>'SA-ROR'!S80+'OI-ROR'!S80+'TCS-ROR'!S80+'TCP-ROR'!S80+'SEC-ROR'!S80+'NO-ROR'!S80</f>
        <v>0</v>
      </c>
      <c r="T80" s="30">
        <f>'SA-ROR'!T80+'OI-ROR'!T80+'TCS-ROR'!T80+'TCP-ROR'!T80+'SEC-ROR'!T80+'NO-ROR'!T80</f>
        <v>0</v>
      </c>
      <c r="U80" s="30">
        <f>'SA-ROR'!U80+'OI-ROR'!U80+'TCS-ROR'!U80+'TCP-ROR'!U80+'SEC-ROR'!U80+'NO-ROR'!U80</f>
        <v>0</v>
      </c>
      <c r="V80" s="30">
        <f>'SA-ROR'!V80+'OI-ROR'!V80+'TCS-ROR'!V80+'TCP-ROR'!V80+'SEC-ROR'!V80+'NO-ROR'!V80</f>
        <v>0</v>
      </c>
      <c r="W80" s="30">
        <f>'SA-ROR'!W80+'OI-ROR'!W80+'TCS-ROR'!W80+'TCP-ROR'!W80+'SEC-ROR'!W80+'NO-ROR'!W80</f>
        <v>0</v>
      </c>
      <c r="X80" s="30">
        <f>'SA-ROR'!X80+'OI-ROR'!X80+'TCS-ROR'!X80+'TCP-ROR'!X80+'SEC-ROR'!X80+'NO-ROR'!X80</f>
        <v>0</v>
      </c>
      <c r="Y80" s="30">
        <f>'SA-ROR'!Y80+'OI-ROR'!Y80+'TCS-ROR'!Y80+'TCP-ROR'!Y80+'SEC-ROR'!Y80+'NO-ROR'!Y80</f>
        <v>0</v>
      </c>
      <c r="Z80" s="30">
        <f>'SA-ROR'!Z80+'OI-ROR'!Z80+'TCS-ROR'!Z80+'TCP-ROR'!Z80+'SEC-ROR'!Z80+'NO-ROR'!Z80</f>
        <v>0</v>
      </c>
      <c r="AA80" s="30">
        <f>'SA-ROR'!AA80+'OI-ROR'!AA80+'TCS-ROR'!AA80+'TCP-ROR'!AA80+'SEC-ROR'!AA80+'NO-ROR'!AA80</f>
        <v>0</v>
      </c>
      <c r="AB80" s="30">
        <f>'SA-ROR'!AB80+'OI-ROR'!AB80+'TCS-ROR'!AB80+'TCP-ROR'!AB80+'SEC-ROR'!AB80+'NO-ROR'!AB80</f>
        <v>0</v>
      </c>
      <c r="AC80" s="101">
        <f t="shared" si="46"/>
        <v>0</v>
      </c>
      <c r="AD80" s="102">
        <f t="shared" si="47"/>
        <v>0</v>
      </c>
    </row>
    <row r="81" spans="1:37" s="27" customFormat="1" ht="13.5" customHeight="1" x14ac:dyDescent="0.2">
      <c r="A81" s="24" t="s">
        <v>157</v>
      </c>
      <c r="B81" s="25" t="s">
        <v>158</v>
      </c>
      <c r="C81" s="30">
        <f>'SA-ROR'!C81+'OI-ROR'!C81+'TCS-ROR'!C81+'TCP-ROR'!C81+'SEC-ROR'!C81+'NO-ROR'!C81</f>
        <v>1543.3600000000001</v>
      </c>
      <c r="D81" s="30">
        <f>'SA-ROR'!D81+'OI-ROR'!D81+'TCS-ROR'!D81+'TCP-ROR'!D81+'SEC-ROR'!D81+'NO-ROR'!D81</f>
        <v>431.06</v>
      </c>
      <c r="E81" s="30">
        <f>'SA-ROR'!E81+'OI-ROR'!E81+'TCS-ROR'!E81+'TCP-ROR'!E81+'SEC-ROR'!E81+'NO-ROR'!E81</f>
        <v>600</v>
      </c>
      <c r="F81" s="30">
        <f>'SA-ROR'!F81+'OI-ROR'!F81+'TCS-ROR'!F81+'TCP-ROR'!F81+'SEC-ROR'!F81+'NO-ROR'!F81</f>
        <v>295.71999999999997</v>
      </c>
      <c r="G81" s="30">
        <f>'SA-ROR'!G81+'OI-ROR'!G81+'TCS-ROR'!G81+'TCP-ROR'!G81+'SEC-ROR'!G81+'NO-ROR'!G81</f>
        <v>1400</v>
      </c>
      <c r="H81" s="30">
        <f>'SA-ROR'!H81+'OI-ROR'!H81+'TCS-ROR'!H81+'TCP-ROR'!H81+'SEC-ROR'!H81+'NO-ROR'!H81</f>
        <v>1537.66</v>
      </c>
      <c r="I81" s="30">
        <f>'SA-ROR'!I81+'OI-ROR'!I81+'TCS-ROR'!I81+'TCP-ROR'!I81+'SEC-ROR'!I81+'NO-ROR'!I81</f>
        <v>2940</v>
      </c>
      <c r="J81" s="30">
        <f>'SA-ROR'!J81+'OI-ROR'!J81+'TCS-ROR'!J81+'TCP-ROR'!J81+'SEC-ROR'!J81+'NO-ROR'!J81</f>
        <v>819.18</v>
      </c>
      <c r="K81" s="30">
        <f>'SA-ROR'!K81+'OI-ROR'!K81+'TCS-ROR'!K81+'TCP-ROR'!K81+'SEC-ROR'!K81+'NO-ROR'!K81</f>
        <v>4480</v>
      </c>
      <c r="L81" s="30">
        <f>'SA-ROR'!L81+'OI-ROR'!L81+'TCS-ROR'!L81+'TCP-ROR'!L81+'SEC-ROR'!L81+'NO-ROR'!L81</f>
        <v>3535.68</v>
      </c>
      <c r="M81" s="30">
        <f>'SA-ROR'!M81+'OI-ROR'!M81+'TCS-ROR'!M81+'TCP-ROR'!M81+'SEC-ROR'!M81+'NO-ROR'!M81</f>
        <v>600</v>
      </c>
      <c r="N81" s="30">
        <f>'SA-ROR'!N81+'OI-ROR'!N81+'TCS-ROR'!N81+'TCP-ROR'!N81+'SEC-ROR'!N81+'NO-ROR'!N81</f>
        <v>542.41999999999996</v>
      </c>
      <c r="O81" s="89">
        <f t="shared" si="45"/>
        <v>11563.36</v>
      </c>
      <c r="P81" s="89">
        <f t="shared" si="45"/>
        <v>7161.7199999999993</v>
      </c>
      <c r="Q81" s="30">
        <f>'SA-ROR'!Q81+'OI-ROR'!Q81+'TCS-ROR'!Q81+'TCP-ROR'!Q81+'SEC-ROR'!Q81+'NO-ROR'!Q81</f>
        <v>1400</v>
      </c>
      <c r="R81" s="30">
        <f>'SA-ROR'!R81+'OI-ROR'!R81+'TCS-ROR'!R81+'TCP-ROR'!R81+'SEC-ROR'!R81+'NO-ROR'!R81</f>
        <v>78.28</v>
      </c>
      <c r="S81" s="30">
        <f>'SA-ROR'!S81+'OI-ROR'!S81+'TCS-ROR'!S81+'TCP-ROR'!S81+'SEC-ROR'!S81+'NO-ROR'!S81</f>
        <v>600</v>
      </c>
      <c r="T81" s="30">
        <f>'SA-ROR'!T81+'OI-ROR'!T81+'TCS-ROR'!T81+'TCP-ROR'!T81+'SEC-ROR'!T81+'NO-ROR'!T81</f>
        <v>1626.13</v>
      </c>
      <c r="U81" s="30">
        <f>'SA-ROR'!U81+'OI-ROR'!U81+'TCS-ROR'!U81+'TCP-ROR'!U81+'SEC-ROR'!U81+'NO-ROR'!U81</f>
        <v>4280</v>
      </c>
      <c r="V81" s="30">
        <f>'SA-ROR'!V81+'OI-ROR'!V81+'TCS-ROR'!V81+'TCP-ROR'!V81+'SEC-ROR'!V81+'NO-ROR'!V81</f>
        <v>5011.1999999999989</v>
      </c>
      <c r="W81" s="30">
        <f>'SA-ROR'!W81+'OI-ROR'!W81+'TCS-ROR'!W81+'TCP-ROR'!W81+'SEC-ROR'!W81+'NO-ROR'!W81</f>
        <v>1240</v>
      </c>
      <c r="X81" s="30">
        <f>'SA-ROR'!X81+'OI-ROR'!X81+'TCS-ROR'!X81+'TCP-ROR'!X81+'SEC-ROR'!X81+'NO-ROR'!X81</f>
        <v>306.2</v>
      </c>
      <c r="Y81" s="30">
        <f>'SA-ROR'!Y81+'OI-ROR'!Y81+'TCS-ROR'!Y81+'TCP-ROR'!Y81+'SEC-ROR'!Y81+'NO-ROR'!Y81</f>
        <v>2200</v>
      </c>
      <c r="Z81" s="30">
        <f>'SA-ROR'!Z81+'OI-ROR'!Z81+'TCS-ROR'!Z81+'TCP-ROR'!Z81+'SEC-ROR'!Z81+'NO-ROR'!Z81</f>
        <v>0</v>
      </c>
      <c r="AA81" s="30">
        <f>'SA-ROR'!AA81+'OI-ROR'!AA81+'TCS-ROR'!AA81+'TCP-ROR'!AA81+'SEC-ROR'!AA81+'NO-ROR'!AA81</f>
        <v>2400</v>
      </c>
      <c r="AB81" s="30">
        <f>'SA-ROR'!AB81+'OI-ROR'!AB81+'TCS-ROR'!AB81+'TCP-ROR'!AB81+'SEC-ROR'!AB81+'NO-ROR'!AB81</f>
        <v>0</v>
      </c>
      <c r="AC81" s="101">
        <f t="shared" si="46"/>
        <v>23683.360000000001</v>
      </c>
      <c r="AD81" s="102">
        <f t="shared" si="47"/>
        <v>14183.529999999999</v>
      </c>
    </row>
    <row r="82" spans="1:37" s="27" customFormat="1" ht="13.5" customHeight="1" x14ac:dyDescent="0.2">
      <c r="A82" s="24" t="s">
        <v>159</v>
      </c>
      <c r="B82" s="25" t="s">
        <v>160</v>
      </c>
      <c r="C82" s="30">
        <f>'SA-ROR'!C82+'OI-ROR'!C82+'TCS-ROR'!C82+'TCP-ROR'!C82+'SEC-ROR'!C82+'NO-ROR'!C82</f>
        <v>0</v>
      </c>
      <c r="D82" s="30">
        <f>'SA-ROR'!D82+'OI-ROR'!D82+'TCS-ROR'!D82+'TCP-ROR'!D82+'SEC-ROR'!D82+'NO-ROR'!D82</f>
        <v>0</v>
      </c>
      <c r="E82" s="30">
        <f>'SA-ROR'!E82+'OI-ROR'!E82+'TCS-ROR'!E82+'TCP-ROR'!E82+'SEC-ROR'!E82+'NO-ROR'!E82</f>
        <v>0</v>
      </c>
      <c r="F82" s="30">
        <f>'SA-ROR'!F82+'OI-ROR'!F82+'TCS-ROR'!F82+'TCP-ROR'!F82+'SEC-ROR'!F82+'NO-ROR'!F82</f>
        <v>0</v>
      </c>
      <c r="G82" s="30">
        <f>'SA-ROR'!G82+'OI-ROR'!G82+'TCS-ROR'!G82+'TCP-ROR'!G82+'SEC-ROR'!G82+'NO-ROR'!G82</f>
        <v>19460</v>
      </c>
      <c r="H82" s="30">
        <f>'SA-ROR'!H82+'OI-ROR'!H82+'TCS-ROR'!H82+'TCP-ROR'!H82+'SEC-ROR'!H82+'NO-ROR'!H82</f>
        <v>0</v>
      </c>
      <c r="I82" s="30">
        <f>'SA-ROR'!I82+'OI-ROR'!I82+'TCS-ROR'!I82+'TCP-ROR'!I82+'SEC-ROR'!I82+'NO-ROR'!I82</f>
        <v>0</v>
      </c>
      <c r="J82" s="30">
        <f>'SA-ROR'!J82+'OI-ROR'!J82+'TCS-ROR'!J82+'TCP-ROR'!J82+'SEC-ROR'!J82+'NO-ROR'!J82</f>
        <v>0</v>
      </c>
      <c r="K82" s="30">
        <f>'SA-ROR'!K82+'OI-ROR'!K82+'TCS-ROR'!K82+'TCP-ROR'!K82+'SEC-ROR'!K82+'NO-ROR'!K82</f>
        <v>2600</v>
      </c>
      <c r="L82" s="30">
        <f>'SA-ROR'!L82+'OI-ROR'!L82+'TCS-ROR'!L82+'TCP-ROR'!L82+'SEC-ROR'!L82+'NO-ROR'!L82</f>
        <v>0</v>
      </c>
      <c r="M82" s="30">
        <f>'SA-ROR'!M82+'OI-ROR'!M82+'TCS-ROR'!M82+'TCP-ROR'!M82+'SEC-ROR'!M82+'NO-ROR'!M82</f>
        <v>8864</v>
      </c>
      <c r="N82" s="30">
        <f>'SA-ROR'!N82+'OI-ROR'!N82+'TCS-ROR'!N82+'TCP-ROR'!N82+'SEC-ROR'!N82+'NO-ROR'!N82</f>
        <v>0</v>
      </c>
      <c r="O82" s="89">
        <f t="shared" si="45"/>
        <v>30924</v>
      </c>
      <c r="P82" s="89">
        <f t="shared" si="45"/>
        <v>0</v>
      </c>
      <c r="Q82" s="30">
        <f>'SA-ROR'!Q82+'OI-ROR'!Q82+'TCS-ROR'!Q82+'TCP-ROR'!Q82+'SEC-ROR'!Q82+'NO-ROR'!Q82</f>
        <v>9055</v>
      </c>
      <c r="R82" s="30">
        <f>'SA-ROR'!R82+'OI-ROR'!R82+'TCS-ROR'!R82+'TCP-ROR'!R82+'SEC-ROR'!R82+'NO-ROR'!R82</f>
        <v>0</v>
      </c>
      <c r="S82" s="30">
        <f>'SA-ROR'!S82+'OI-ROR'!S82+'TCS-ROR'!S82+'TCP-ROR'!S82+'SEC-ROR'!S82+'NO-ROR'!S82</f>
        <v>6960</v>
      </c>
      <c r="T82" s="30">
        <f>'SA-ROR'!T82+'OI-ROR'!T82+'TCS-ROR'!T82+'TCP-ROR'!T82+'SEC-ROR'!T82+'NO-ROR'!T82</f>
        <v>0</v>
      </c>
      <c r="U82" s="30">
        <f>'SA-ROR'!U82+'OI-ROR'!U82+'TCS-ROR'!U82+'TCP-ROR'!U82+'SEC-ROR'!U82+'NO-ROR'!U82</f>
        <v>2475</v>
      </c>
      <c r="V82" s="30">
        <f>'SA-ROR'!V82+'OI-ROR'!V82+'TCS-ROR'!V82+'TCP-ROR'!V82+'SEC-ROR'!V82+'NO-ROR'!V82</f>
        <v>0</v>
      </c>
      <c r="W82" s="30">
        <f>'SA-ROR'!W82+'OI-ROR'!W82+'TCS-ROR'!W82+'TCP-ROR'!W82+'SEC-ROR'!W82+'NO-ROR'!W82</f>
        <v>6455</v>
      </c>
      <c r="X82" s="30">
        <f>'SA-ROR'!X82+'OI-ROR'!X82+'TCS-ROR'!X82+'TCP-ROR'!X82+'SEC-ROR'!X82+'NO-ROR'!X82</f>
        <v>0</v>
      </c>
      <c r="Y82" s="30">
        <f>'SA-ROR'!Y82+'OI-ROR'!Y82+'TCS-ROR'!Y82+'TCP-ROR'!Y82+'SEC-ROR'!Y82+'NO-ROR'!Y82</f>
        <v>0</v>
      </c>
      <c r="Z82" s="30">
        <f>'SA-ROR'!Z82+'OI-ROR'!Z82+'TCS-ROR'!Z82+'TCP-ROR'!Z82+'SEC-ROR'!Z82+'NO-ROR'!Z82</f>
        <v>0</v>
      </c>
      <c r="AA82" s="30">
        <f>'SA-ROR'!AA82+'OI-ROR'!AA82+'TCS-ROR'!AA82+'TCP-ROR'!AA82+'SEC-ROR'!AA82+'NO-ROR'!AA82</f>
        <v>0</v>
      </c>
      <c r="AB82" s="30">
        <f>'SA-ROR'!AB82+'OI-ROR'!AB82+'TCS-ROR'!AB82+'TCP-ROR'!AB82+'SEC-ROR'!AB82+'NO-ROR'!AB82</f>
        <v>0</v>
      </c>
      <c r="AC82" s="101">
        <f t="shared" si="46"/>
        <v>55869</v>
      </c>
      <c r="AD82" s="102">
        <f t="shared" si="47"/>
        <v>0</v>
      </c>
    </row>
    <row r="83" spans="1:37" s="27" customFormat="1" ht="13.5" customHeight="1" x14ac:dyDescent="0.2">
      <c r="A83" s="24" t="s">
        <v>185</v>
      </c>
      <c r="B83" s="25" t="s">
        <v>186</v>
      </c>
      <c r="C83" s="30">
        <f>'SA-ROR'!C83+'OI-ROR'!C83+'TCS-ROR'!C83+'TCP-ROR'!C83+'SEC-ROR'!C83+'NO-ROR'!C83</f>
        <v>23121.433062</v>
      </c>
      <c r="D83" s="30">
        <f>'SA-ROR'!D83+'OI-ROR'!D83+'TCS-ROR'!D83+'TCP-ROR'!D83+'SEC-ROR'!D83+'NO-ROR'!D83</f>
        <v>17902.89</v>
      </c>
      <c r="E83" s="30">
        <f>'SA-ROR'!E83+'OI-ROR'!E83+'TCS-ROR'!E83+'TCP-ROR'!E83+'SEC-ROR'!E83+'NO-ROR'!E83</f>
        <v>18491.147915999998</v>
      </c>
      <c r="F83" s="30">
        <f>'SA-ROR'!F83+'OI-ROR'!F83+'TCS-ROR'!F83+'TCP-ROR'!F83+'SEC-ROR'!F83+'NO-ROR'!F83</f>
        <v>17097.070000000003</v>
      </c>
      <c r="G83" s="30">
        <f>'SA-ROR'!G83+'OI-ROR'!G83+'TCS-ROR'!G83+'TCP-ROR'!G83+'SEC-ROR'!G83+'NO-ROR'!G83</f>
        <v>35702.863799999999</v>
      </c>
      <c r="H83" s="30">
        <f>'SA-ROR'!H83+'OI-ROR'!H83+'TCS-ROR'!H83+'TCP-ROR'!H83+'SEC-ROR'!H83+'NO-ROR'!H83</f>
        <v>23852.329999999991</v>
      </c>
      <c r="I83" s="30">
        <f>'SA-ROR'!I83+'OI-ROR'!I83+'TCS-ROR'!I83+'TCP-ROR'!I83+'SEC-ROR'!I83+'NO-ROR'!I83</f>
        <v>17463.023800000003</v>
      </c>
      <c r="J83" s="30">
        <f>'SA-ROR'!J83+'OI-ROR'!J83+'TCS-ROR'!J83+'TCP-ROR'!J83+'SEC-ROR'!J83+'NO-ROR'!J83</f>
        <v>18157.03</v>
      </c>
      <c r="K83" s="30">
        <f>'SA-ROR'!K83+'OI-ROR'!K83+'TCS-ROR'!K83+'TCP-ROR'!K83+'SEC-ROR'!K83+'NO-ROR'!K83</f>
        <v>22302.863799999999</v>
      </c>
      <c r="L83" s="30">
        <f>'SA-ROR'!L83+'OI-ROR'!L83+'TCS-ROR'!L83+'TCP-ROR'!L83+'SEC-ROR'!L83+'NO-ROR'!L83</f>
        <v>25083.720000000005</v>
      </c>
      <c r="M83" s="30">
        <f>'SA-ROR'!M83+'OI-ROR'!M83+'TCS-ROR'!M83+'TCP-ROR'!M83+'SEC-ROR'!M83+'NO-ROR'!M83</f>
        <v>17273.568109999997</v>
      </c>
      <c r="N83" s="30">
        <f>'SA-ROR'!N83+'OI-ROR'!N83+'TCS-ROR'!N83+'TCP-ROR'!N83+'SEC-ROR'!N83+'NO-ROR'!N83</f>
        <v>25978.839999999997</v>
      </c>
      <c r="O83" s="89">
        <f t="shared" si="45"/>
        <v>134354.90048799998</v>
      </c>
      <c r="P83" s="89">
        <f t="shared" si="45"/>
        <v>128071.87999999999</v>
      </c>
      <c r="Q83" s="30">
        <f>'SA-ROR'!Q83+'OI-ROR'!Q83+'TCS-ROR'!Q83+'TCP-ROR'!Q83+'SEC-ROR'!Q83+'NO-ROR'!Q83</f>
        <v>16396.245419999999</v>
      </c>
      <c r="R83" s="30">
        <f>'SA-ROR'!R83+'OI-ROR'!R83+'TCS-ROR'!R83+'TCP-ROR'!R83+'SEC-ROR'!R83+'NO-ROR'!R83</f>
        <v>19324.610000000004</v>
      </c>
      <c r="S83" s="30">
        <f>'SA-ROR'!S83+'OI-ROR'!S83+'TCS-ROR'!S83+'TCP-ROR'!S83+'SEC-ROR'!S83+'NO-ROR'!S83</f>
        <v>19528.503723999998</v>
      </c>
      <c r="T83" s="30">
        <f>'SA-ROR'!T83+'OI-ROR'!T83+'TCS-ROR'!T83+'TCP-ROR'!T83+'SEC-ROR'!T83+'NO-ROR'!T83</f>
        <v>27642.609999999997</v>
      </c>
      <c r="U83" s="30">
        <f>'SA-ROR'!U83+'OI-ROR'!U83+'TCS-ROR'!U83+'TCP-ROR'!U83+'SEC-ROR'!U83+'NO-ROR'!U83</f>
        <v>43142.297420000003</v>
      </c>
      <c r="V83" s="30">
        <f>'SA-ROR'!V83+'OI-ROR'!V83+'TCS-ROR'!V83+'TCP-ROR'!V83+'SEC-ROR'!V83+'NO-ROR'!V83</f>
        <v>42807.83</v>
      </c>
      <c r="W83" s="30">
        <f>'SA-ROR'!W83+'OI-ROR'!W83+'TCS-ROR'!W83+'TCP-ROR'!W83+'SEC-ROR'!W83+'NO-ROR'!W83</f>
        <v>18097.977419999999</v>
      </c>
      <c r="X83" s="30">
        <f>'SA-ROR'!X83+'OI-ROR'!X83+'TCS-ROR'!X83+'TCP-ROR'!X83+'SEC-ROR'!X83+'NO-ROR'!X83</f>
        <v>19784.310000000001</v>
      </c>
      <c r="Y83" s="30">
        <f>'SA-ROR'!Y83+'OI-ROR'!Y83+'TCS-ROR'!Y83+'TCP-ROR'!Y83+'SEC-ROR'!Y83+'NO-ROR'!Y83</f>
        <v>16078.998315999997</v>
      </c>
      <c r="Z83" s="30">
        <f>'SA-ROR'!Z83+'OI-ROR'!Z83+'TCS-ROR'!Z83+'TCP-ROR'!Z83+'SEC-ROR'!Z83+'NO-ROR'!Z83</f>
        <v>18955.420000000002</v>
      </c>
      <c r="AA83" s="30">
        <f>'SA-ROR'!AA83+'OI-ROR'!AA83+'TCS-ROR'!AA83+'TCP-ROR'!AA83+'SEC-ROR'!AA83+'NO-ROR'!AA83</f>
        <v>30177.320924000003</v>
      </c>
      <c r="AB83" s="30">
        <f>'SA-ROR'!AB83+'OI-ROR'!AB83+'TCS-ROR'!AB83+'TCP-ROR'!AB83+'SEC-ROR'!AB83+'NO-ROR'!AB83</f>
        <v>23400.94</v>
      </c>
      <c r="AC83" s="101">
        <f t="shared" si="46"/>
        <v>277776.24371199997</v>
      </c>
      <c r="AD83" s="102">
        <f t="shared" si="47"/>
        <v>279987.59999999998</v>
      </c>
      <c r="AE83" s="81"/>
      <c r="AF83" s="81"/>
      <c r="AH83" s="81"/>
    </row>
    <row r="84" spans="1:37" s="17" customFormat="1" ht="13.5" customHeight="1" x14ac:dyDescent="0.2">
      <c r="A84" s="18" t="s">
        <v>161</v>
      </c>
      <c r="B84" s="19" t="s">
        <v>162</v>
      </c>
      <c r="C84" s="20">
        <f>C85+C87+C89+C91+C93</f>
        <v>0</v>
      </c>
      <c r="D84" s="20">
        <f>D85+D87+D89+D91+D93</f>
        <v>0</v>
      </c>
      <c r="E84" s="20">
        <f>E85+E87+E89+E91+E93</f>
        <v>0</v>
      </c>
      <c r="F84" s="20">
        <f>F85+F87+F89+F91+F93</f>
        <v>0.02</v>
      </c>
      <c r="G84" s="20">
        <f t="shared" ref="G84:AA84" si="48">G85+G87+G89+G91+G93</f>
        <v>0</v>
      </c>
      <c r="H84" s="20">
        <f>H85+H87+H89+H91+H93</f>
        <v>-401.02</v>
      </c>
      <c r="I84" s="20">
        <f t="shared" si="48"/>
        <v>0</v>
      </c>
      <c r="J84" s="20">
        <f>J85+J87+J89+J91+J93</f>
        <v>0</v>
      </c>
      <c r="K84" s="20">
        <f t="shared" si="48"/>
        <v>0</v>
      </c>
      <c r="L84" s="20">
        <f>L85+L87+L89+L91+L93</f>
        <v>-1.06</v>
      </c>
      <c r="M84" s="20">
        <f t="shared" si="48"/>
        <v>0</v>
      </c>
      <c r="N84" s="20">
        <f>N85+N87+N89+N91+N93</f>
        <v>-384.52</v>
      </c>
      <c r="O84" s="85">
        <f t="shared" ref="O84" si="49">O85+O87+O89+O91+O93</f>
        <v>0</v>
      </c>
      <c r="P84" s="85">
        <f>P85+P87+P89+P91+P93</f>
        <v>-786.57999999999993</v>
      </c>
      <c r="Q84" s="20">
        <f t="shared" si="48"/>
        <v>0</v>
      </c>
      <c r="R84" s="20">
        <f>R85+R87+R89+R91+R93</f>
        <v>-0.01</v>
      </c>
      <c r="S84" s="20">
        <f t="shared" si="48"/>
        <v>0</v>
      </c>
      <c r="T84" s="20">
        <f>T85+T87+T89+T91+T93</f>
        <v>-0.02</v>
      </c>
      <c r="U84" s="20">
        <f t="shared" si="48"/>
        <v>0</v>
      </c>
      <c r="V84" s="20">
        <f>V85+V87+V89+V91+V93</f>
        <v>-319.52</v>
      </c>
      <c r="W84" s="20">
        <f t="shared" si="48"/>
        <v>0</v>
      </c>
      <c r="X84" s="20">
        <f>X85+X87+X89+X91+X93</f>
        <v>0.01</v>
      </c>
      <c r="Y84" s="20">
        <f t="shared" si="48"/>
        <v>0</v>
      </c>
      <c r="Z84" s="20">
        <f>Z85+Z87+Z89+Z91+Z93</f>
        <v>0.03</v>
      </c>
      <c r="AA84" s="20">
        <f t="shared" si="48"/>
        <v>0</v>
      </c>
      <c r="AB84" s="20">
        <f>AB85+AB87+AB89+AB91+AB93</f>
        <v>-319.45</v>
      </c>
      <c r="AC84" s="101">
        <f t="shared" si="46"/>
        <v>0</v>
      </c>
      <c r="AD84" s="102">
        <f t="shared" si="47"/>
        <v>-1425.54</v>
      </c>
    </row>
    <row r="85" spans="1:37" s="17" customFormat="1" ht="13.5" customHeight="1" x14ac:dyDescent="0.2">
      <c r="A85" s="35" t="s">
        <v>163</v>
      </c>
      <c r="B85" s="22" t="s">
        <v>164</v>
      </c>
      <c r="C85" s="23">
        <f>C86</f>
        <v>0</v>
      </c>
      <c r="D85" s="23">
        <f>D86</f>
        <v>0</v>
      </c>
      <c r="E85" s="23">
        <f>E86</f>
        <v>0</v>
      </c>
      <c r="F85" s="23">
        <f>F86</f>
        <v>0</v>
      </c>
      <c r="G85" s="23">
        <f t="shared" ref="G85:AA85" si="50">G86</f>
        <v>0</v>
      </c>
      <c r="H85" s="23">
        <f>H86</f>
        <v>0</v>
      </c>
      <c r="I85" s="23">
        <f t="shared" si="50"/>
        <v>0</v>
      </c>
      <c r="J85" s="23">
        <f>J86</f>
        <v>0</v>
      </c>
      <c r="K85" s="23">
        <f t="shared" si="50"/>
        <v>0</v>
      </c>
      <c r="L85" s="23">
        <f>L86</f>
        <v>0</v>
      </c>
      <c r="M85" s="23">
        <f t="shared" si="50"/>
        <v>0</v>
      </c>
      <c r="N85" s="23">
        <f>N86</f>
        <v>0</v>
      </c>
      <c r="O85" s="86">
        <f t="shared" ref="O85" si="51">O86</f>
        <v>0</v>
      </c>
      <c r="P85" s="86">
        <f>P86</f>
        <v>0</v>
      </c>
      <c r="Q85" s="23">
        <f t="shared" si="50"/>
        <v>0</v>
      </c>
      <c r="R85" s="23">
        <f>R86</f>
        <v>0</v>
      </c>
      <c r="S85" s="23">
        <f t="shared" si="50"/>
        <v>0</v>
      </c>
      <c r="T85" s="23">
        <f>T86</f>
        <v>0</v>
      </c>
      <c r="U85" s="23">
        <f t="shared" si="50"/>
        <v>0</v>
      </c>
      <c r="V85" s="23">
        <f>V86</f>
        <v>0</v>
      </c>
      <c r="W85" s="23">
        <f t="shared" si="50"/>
        <v>0</v>
      </c>
      <c r="X85" s="23">
        <f>X86</f>
        <v>0</v>
      </c>
      <c r="Y85" s="23">
        <f t="shared" si="50"/>
        <v>0</v>
      </c>
      <c r="Z85" s="23">
        <f>Z86</f>
        <v>0</v>
      </c>
      <c r="AA85" s="23">
        <f t="shared" si="50"/>
        <v>0</v>
      </c>
      <c r="AB85" s="23">
        <f>AB86</f>
        <v>0</v>
      </c>
      <c r="AC85" s="101">
        <f t="shared" si="46"/>
        <v>0</v>
      </c>
      <c r="AD85" s="102">
        <f t="shared" si="47"/>
        <v>0</v>
      </c>
    </row>
    <row r="86" spans="1:37" s="27" customFormat="1" ht="13.5" customHeight="1" x14ac:dyDescent="0.2">
      <c r="A86" s="24" t="s">
        <v>165</v>
      </c>
      <c r="B86" s="25" t="s">
        <v>166</v>
      </c>
      <c r="C86" s="30">
        <f>'SA-ROR'!C86+'OI-ROR'!C86+'TCS-ROR'!C86+'TCP-ROR'!C86+'SEC-ROR'!C86+'NO-ROR'!C86</f>
        <v>0</v>
      </c>
      <c r="D86" s="30">
        <f>'SA-ROR'!D86+'OI-ROR'!D86+'TCS-ROR'!D86+'TCP-ROR'!D86+'SEC-ROR'!D86+'NO-ROR'!D86</f>
        <v>0</v>
      </c>
      <c r="E86" s="30">
        <f>'SA-ROR'!E86+'OI-ROR'!E86+'TCS-ROR'!E86+'TCP-ROR'!E86+'SEC-ROR'!E86+'NO-ROR'!E86</f>
        <v>0</v>
      </c>
      <c r="F86" s="30">
        <f>'SA-ROR'!F86+'OI-ROR'!F86+'TCS-ROR'!F86+'TCP-ROR'!F86+'SEC-ROR'!F86+'NO-ROR'!F86</f>
        <v>0</v>
      </c>
      <c r="G86" s="30">
        <f>'SA-ROR'!G86+'OI-ROR'!G86+'TCS-ROR'!G86+'TCP-ROR'!G86+'SEC-ROR'!G86+'NO-ROR'!G86</f>
        <v>0</v>
      </c>
      <c r="H86" s="30">
        <f>'SA-ROR'!H86+'OI-ROR'!H86+'TCS-ROR'!H86+'TCP-ROR'!H86+'SEC-ROR'!H86+'NO-ROR'!H86</f>
        <v>0</v>
      </c>
      <c r="I86" s="30">
        <f>'SA-ROR'!I86+'OI-ROR'!I86+'TCS-ROR'!I86+'TCP-ROR'!I86+'SEC-ROR'!I86+'NO-ROR'!I86</f>
        <v>0</v>
      </c>
      <c r="J86" s="30">
        <f>'SA-ROR'!J86+'OI-ROR'!J86+'TCS-ROR'!J86+'TCP-ROR'!J86+'SEC-ROR'!J86+'NO-ROR'!J86</f>
        <v>0</v>
      </c>
      <c r="K86" s="30">
        <f>'SA-ROR'!K86+'OI-ROR'!K86+'TCS-ROR'!K86+'TCP-ROR'!K86+'SEC-ROR'!K86+'NO-ROR'!K86</f>
        <v>0</v>
      </c>
      <c r="L86" s="30">
        <f>'SA-ROR'!L86+'OI-ROR'!L86+'TCS-ROR'!L86+'TCP-ROR'!L86+'SEC-ROR'!L86+'NO-ROR'!L86</f>
        <v>0</v>
      </c>
      <c r="M86" s="30">
        <f>'SA-ROR'!M86+'OI-ROR'!M86+'TCS-ROR'!M86+'TCP-ROR'!M86+'SEC-ROR'!M86+'NO-ROR'!M86</f>
        <v>0</v>
      </c>
      <c r="N86" s="30">
        <f>'SA-ROR'!N86+'OI-ROR'!N86+'TCS-ROR'!N86+'TCP-ROR'!N86+'SEC-ROR'!N86+'NO-ROR'!N86</f>
        <v>0</v>
      </c>
      <c r="O86" s="89">
        <f>C86+E86+G86+I86+K86+M86</f>
        <v>0</v>
      </c>
      <c r="P86" s="89">
        <f>D86+F86+H86+J86+L86+N86</f>
        <v>0</v>
      </c>
      <c r="Q86" s="30">
        <f>'SA-ROR'!M86+'OI-ROR'!Q85+'TCS-ROR'!Q85+'TCP-ROR'!Q85+'SEC-ROR'!Q85+'NO-ROR'!Q85</f>
        <v>0</v>
      </c>
      <c r="R86" s="30">
        <f>'SA-ROR'!R86+'OI-ROR'!R85+'TCS-ROR'!R85+'TCP-ROR'!R85+'SEC-ROR'!R85+'NO-ROR'!R85</f>
        <v>0</v>
      </c>
      <c r="S86" s="30">
        <f>'SA-ROR'!Q86+'OI-ROR'!S85+'TCS-ROR'!S85+'TCP-ROR'!S85+'SEC-ROR'!S85+'NO-ROR'!S85</f>
        <v>0</v>
      </c>
      <c r="T86" s="30">
        <f>'SA-ROR'!T86+'OI-ROR'!T85+'TCS-ROR'!T85+'TCP-ROR'!T85+'SEC-ROR'!T85+'NO-ROR'!T85</f>
        <v>0</v>
      </c>
      <c r="U86" s="30">
        <f>'SA-ROR'!S86+'OI-ROR'!U85+'TCS-ROR'!U85+'TCP-ROR'!U85+'SEC-ROR'!U85+'NO-ROR'!U85</f>
        <v>0</v>
      </c>
      <c r="V86" s="30">
        <f>'SA-ROR'!V86+'OI-ROR'!V85+'TCS-ROR'!V85+'TCP-ROR'!V85+'SEC-ROR'!V85+'NO-ROR'!V85</f>
        <v>0</v>
      </c>
      <c r="W86" s="30">
        <f>'SA-ROR'!W86+'OI-ROR'!W86+'TCS-ROR'!W86+'TCP-ROR'!W86+'SEC-ROR'!W86+'NO-ROR'!W86</f>
        <v>0</v>
      </c>
      <c r="X86" s="30">
        <f>'SA-ROR'!X86+'OI-ROR'!X86+'TCS-ROR'!X86+'TCP-ROR'!X86+'SEC-ROR'!X86+'NO-ROR'!X86</f>
        <v>0</v>
      </c>
      <c r="Y86" s="30">
        <f>'SA-ROR'!W86+'OI-ROR'!Y85+'TCS-ROR'!Y85+'TCP-ROR'!Y85+'SEC-ROR'!Y85+'NO-ROR'!Y85</f>
        <v>0</v>
      </c>
      <c r="Z86" s="30">
        <f>'SA-ROR'!Z86+'OI-ROR'!Z86+'TCS-ROR'!Z86+'TCP-ROR'!Z86+'SEC-ROR'!Z86+'NO-ROR'!Z86</f>
        <v>0</v>
      </c>
      <c r="AA86" s="30">
        <f>'SA-ROR'!Y86+'OI-ROR'!AA85+'TCS-ROR'!AA85+'TCP-ROR'!AA85+'SEC-ROR'!AA85+'NO-ROR'!AA85</f>
        <v>0</v>
      </c>
      <c r="AB86" s="30">
        <f>'SA-ROR'!AB86+'OI-ROR'!AB86+'TCS-ROR'!AB86+'TCP-ROR'!AB86+'SEC-ROR'!AB86+'NO-ROR'!AB86</f>
        <v>0</v>
      </c>
      <c r="AC86" s="101">
        <f t="shared" si="46"/>
        <v>0</v>
      </c>
      <c r="AD86" s="102">
        <f t="shared" si="47"/>
        <v>0</v>
      </c>
    </row>
    <row r="87" spans="1:37" s="27" customFormat="1" ht="13.5" customHeight="1" x14ac:dyDescent="0.2">
      <c r="A87" s="35" t="s">
        <v>167</v>
      </c>
      <c r="B87" s="22" t="s">
        <v>168</v>
      </c>
      <c r="C87" s="23">
        <f>C88</f>
        <v>0</v>
      </c>
      <c r="D87" s="23">
        <f>D88</f>
        <v>0</v>
      </c>
      <c r="E87" s="23">
        <f>E88</f>
        <v>0</v>
      </c>
      <c r="F87" s="23">
        <f>F88</f>
        <v>0</v>
      </c>
      <c r="G87" s="23">
        <f t="shared" ref="G87:AA87" si="52">G88</f>
        <v>0</v>
      </c>
      <c r="H87" s="23">
        <f>H88</f>
        <v>-401.02</v>
      </c>
      <c r="I87" s="23">
        <f t="shared" si="52"/>
        <v>0</v>
      </c>
      <c r="J87" s="23">
        <f>J88</f>
        <v>0</v>
      </c>
      <c r="K87" s="23">
        <f t="shared" si="52"/>
        <v>0</v>
      </c>
      <c r="L87" s="23">
        <f>L88</f>
        <v>0</v>
      </c>
      <c r="M87" s="23">
        <f t="shared" si="52"/>
        <v>0</v>
      </c>
      <c r="N87" s="23">
        <f>N88</f>
        <v>-384.52</v>
      </c>
      <c r="O87" s="86">
        <f t="shared" ref="O87" si="53">O88</f>
        <v>0</v>
      </c>
      <c r="P87" s="86">
        <f>P88</f>
        <v>-785.54</v>
      </c>
      <c r="Q87" s="23">
        <f t="shared" si="52"/>
        <v>0</v>
      </c>
      <c r="R87" s="23">
        <f>R88</f>
        <v>-0.01</v>
      </c>
      <c r="S87" s="23">
        <f t="shared" si="52"/>
        <v>0</v>
      </c>
      <c r="T87" s="23">
        <f>T88</f>
        <v>-0.02</v>
      </c>
      <c r="U87" s="23">
        <f t="shared" si="52"/>
        <v>0</v>
      </c>
      <c r="V87" s="23">
        <f>V88</f>
        <v>-319.52</v>
      </c>
      <c r="W87" s="23">
        <f t="shared" si="52"/>
        <v>0</v>
      </c>
      <c r="X87" s="23">
        <f>X88</f>
        <v>0</v>
      </c>
      <c r="Y87" s="23">
        <f t="shared" si="52"/>
        <v>0</v>
      </c>
      <c r="Z87" s="23">
        <f>Z88</f>
        <v>0</v>
      </c>
      <c r="AA87" s="23">
        <f t="shared" si="52"/>
        <v>0</v>
      </c>
      <c r="AB87" s="23">
        <f>AB88</f>
        <v>-319.45</v>
      </c>
      <c r="AC87" s="101">
        <f t="shared" si="46"/>
        <v>0</v>
      </c>
      <c r="AD87" s="102">
        <f t="shared" si="47"/>
        <v>-1424.54</v>
      </c>
    </row>
    <row r="88" spans="1:37" s="27" customFormat="1" ht="13.5" customHeight="1" x14ac:dyDescent="0.2">
      <c r="A88" s="24" t="s">
        <v>169</v>
      </c>
      <c r="B88" s="25" t="s">
        <v>170</v>
      </c>
      <c r="C88" s="30">
        <f>'SA-ROR'!C88+'OI-ROR'!C88+'TCS-ROR'!C88+'TCP-ROR'!C88+'SEC-ROR'!C88+'NO-ROR'!C88</f>
        <v>0</v>
      </c>
      <c r="D88" s="30">
        <f>'SA-ROR'!D88+'OI-ROR'!D88+'TCS-ROR'!D88+'TCP-ROR'!D88+'SEC-ROR'!D88+'NO-ROR'!D88</f>
        <v>0</v>
      </c>
      <c r="E88" s="30">
        <f>'SA-ROR'!E88+'OI-ROR'!E88+'TCS-ROR'!E88+'TCP-ROR'!E88+'SEC-ROR'!E88+'NO-ROR'!E88</f>
        <v>0</v>
      </c>
      <c r="F88" s="30">
        <f>'SA-ROR'!F88+'OI-ROR'!F88+'TCS-ROR'!F88+'TCP-ROR'!F88+'SEC-ROR'!F88+'NO-ROR'!F88</f>
        <v>0</v>
      </c>
      <c r="G88" s="30">
        <f>'SA-ROR'!G88+'OI-ROR'!G88+'TCS-ROR'!G88+'TCP-ROR'!G88+'SEC-ROR'!G88+'NO-ROR'!G88</f>
        <v>0</v>
      </c>
      <c r="H88" s="30">
        <f>'SA-ROR'!H88+'OI-ROR'!H88+'TCS-ROR'!H88+'TCP-ROR'!H88+'SEC-ROR'!H88+'NO-ROR'!H88</f>
        <v>-401.02</v>
      </c>
      <c r="I88" s="30">
        <f>'SA-ROR'!I88+'OI-ROR'!I88+'TCS-ROR'!I88+'TCP-ROR'!I88+'SEC-ROR'!I88+'NO-ROR'!I88</f>
        <v>0</v>
      </c>
      <c r="J88" s="30">
        <f>'SA-ROR'!J88+'OI-ROR'!J88+'TCS-ROR'!J88+'TCP-ROR'!J88+'SEC-ROR'!J88+'NO-ROR'!J88</f>
        <v>0</v>
      </c>
      <c r="K88" s="30">
        <f>'SA-ROR'!K88+'OI-ROR'!K88+'TCS-ROR'!K88+'TCP-ROR'!K88+'SEC-ROR'!K88+'NO-ROR'!K88</f>
        <v>0</v>
      </c>
      <c r="L88" s="30">
        <f>'SA-ROR'!L88+'OI-ROR'!L88+'TCS-ROR'!L88+'TCP-ROR'!L88+'SEC-ROR'!L88+'NO-ROR'!L88</f>
        <v>0</v>
      </c>
      <c r="M88" s="30">
        <f>'SA-ROR'!M88+'OI-ROR'!M88+'TCS-ROR'!M88+'TCP-ROR'!M88+'SEC-ROR'!M88+'NO-ROR'!M88</f>
        <v>0</v>
      </c>
      <c r="N88" s="30">
        <f>'SA-ROR'!N88+'OI-ROR'!N88+'TCS-ROR'!N88+'TCP-ROR'!N88+'SEC-ROR'!N88+'NO-ROR'!N88</f>
        <v>-384.52</v>
      </c>
      <c r="O88" s="89">
        <f>C88+E88+G88+I88+K88+M88</f>
        <v>0</v>
      </c>
      <c r="P88" s="89">
        <f>D88+F88+H88+J88+L88+N88</f>
        <v>-785.54</v>
      </c>
      <c r="Q88" s="30">
        <f>'SA-ROR'!M88+'OI-ROR'!Q87+'TCS-ROR'!Q87+'TCP-ROR'!Q87+'SEC-ROR'!Q87+'NO-ROR'!Q87</f>
        <v>0</v>
      </c>
      <c r="R88" s="30">
        <f>'SA-ROR'!R88+'OI-ROR'!R87+'TCS-ROR'!R87+'TCP-ROR'!R87+'SEC-ROR'!R87+'NO-ROR'!R87</f>
        <v>-0.01</v>
      </c>
      <c r="S88" s="30">
        <f>'SA-ROR'!Q88+'OI-ROR'!S87+'TCS-ROR'!S87+'TCP-ROR'!S87+'SEC-ROR'!S87+'NO-ROR'!S87</f>
        <v>0</v>
      </c>
      <c r="T88" s="30">
        <f>'SA-ROR'!T88+'OI-ROR'!T87+'TCS-ROR'!T87+'TCP-ROR'!T87+'SEC-ROR'!T87+'NO-ROR'!T87</f>
        <v>-0.02</v>
      </c>
      <c r="U88" s="30">
        <f>'SA-ROR'!S88+'OI-ROR'!U87+'TCS-ROR'!U87+'TCP-ROR'!U87+'SEC-ROR'!U87+'NO-ROR'!U87</f>
        <v>0</v>
      </c>
      <c r="V88" s="30">
        <f>'SA-ROR'!V88+'OI-ROR'!V87+'TCS-ROR'!V87+'TCP-ROR'!V87+'SEC-ROR'!V87+'NO-ROR'!V87</f>
        <v>-319.52</v>
      </c>
      <c r="W88" s="30">
        <f>'SA-ROR'!W88+'OI-ROR'!W88+'TCS-ROR'!W88+'TCP-ROR'!W88+'SEC-ROR'!W88+'NO-ROR'!W88</f>
        <v>0</v>
      </c>
      <c r="X88" s="30">
        <f>'SA-ROR'!X88+'OI-ROR'!X88+'TCS-ROR'!X88+'TCP-ROR'!X88+'SEC-ROR'!X88+'NO-ROR'!X88</f>
        <v>0</v>
      </c>
      <c r="Y88" s="30">
        <f>'SA-ROR'!W88+'OI-ROR'!Y87+'TCS-ROR'!Y87+'TCP-ROR'!Y87+'SEC-ROR'!Y87+'NO-ROR'!Y87</f>
        <v>0</v>
      </c>
      <c r="Z88" s="30">
        <f>'SA-ROR'!Z88+'OI-ROR'!Z88+'TCS-ROR'!Z88+'TCP-ROR'!Z88+'SEC-ROR'!Z88+'NO-ROR'!Z88</f>
        <v>0</v>
      </c>
      <c r="AA88" s="30">
        <f>'SA-ROR'!Y88+'OI-ROR'!AA87+'TCS-ROR'!AA87+'TCP-ROR'!AA87+'SEC-ROR'!AA87+'NO-ROR'!AA87</f>
        <v>0</v>
      </c>
      <c r="AB88" s="30">
        <f>'SA-ROR'!AB88+'OI-ROR'!AB88+'TCS-ROR'!AB88+'TCP-ROR'!AB88+'SEC-ROR'!AB88+'NO-ROR'!AB88</f>
        <v>-319.45</v>
      </c>
      <c r="AC88" s="101">
        <f t="shared" si="46"/>
        <v>0</v>
      </c>
      <c r="AD88" s="102">
        <f t="shared" si="47"/>
        <v>-1424.54</v>
      </c>
    </row>
    <row r="89" spans="1:37" s="27" customFormat="1" ht="13.5" customHeight="1" x14ac:dyDescent="0.2">
      <c r="A89" s="35" t="s">
        <v>171</v>
      </c>
      <c r="B89" s="22" t="s">
        <v>172</v>
      </c>
      <c r="C89" s="23">
        <f>C90</f>
        <v>0</v>
      </c>
      <c r="D89" s="23">
        <f>D90</f>
        <v>0</v>
      </c>
      <c r="E89" s="23">
        <f>E90</f>
        <v>0</v>
      </c>
      <c r="F89" s="23">
        <f>F90</f>
        <v>0</v>
      </c>
      <c r="G89" s="23">
        <f t="shared" ref="G89:AA89" si="54">G90</f>
        <v>0</v>
      </c>
      <c r="H89" s="23">
        <f>H90</f>
        <v>0</v>
      </c>
      <c r="I89" s="23">
        <f t="shared" si="54"/>
        <v>0</v>
      </c>
      <c r="J89" s="23">
        <f>J90</f>
        <v>0</v>
      </c>
      <c r="K89" s="23">
        <f t="shared" si="54"/>
        <v>0</v>
      </c>
      <c r="L89" s="23">
        <f>L90</f>
        <v>0</v>
      </c>
      <c r="M89" s="23">
        <f t="shared" si="54"/>
        <v>0</v>
      </c>
      <c r="N89" s="23">
        <f>N90</f>
        <v>0</v>
      </c>
      <c r="O89" s="86">
        <f t="shared" ref="O89" si="55">O90</f>
        <v>0</v>
      </c>
      <c r="P89" s="86">
        <f>P90</f>
        <v>0</v>
      </c>
      <c r="Q89" s="23">
        <f t="shared" si="54"/>
        <v>0</v>
      </c>
      <c r="R89" s="23">
        <f>R90</f>
        <v>0</v>
      </c>
      <c r="S89" s="23">
        <f t="shared" si="54"/>
        <v>0</v>
      </c>
      <c r="T89" s="23">
        <f>T90</f>
        <v>0</v>
      </c>
      <c r="U89" s="23">
        <f t="shared" si="54"/>
        <v>0</v>
      </c>
      <c r="V89" s="23">
        <f>V90</f>
        <v>0</v>
      </c>
      <c r="W89" s="23">
        <f t="shared" si="54"/>
        <v>0</v>
      </c>
      <c r="X89" s="23">
        <f>X90</f>
        <v>0</v>
      </c>
      <c r="Y89" s="23">
        <f t="shared" si="54"/>
        <v>0</v>
      </c>
      <c r="Z89" s="23">
        <f>Z90</f>
        <v>0</v>
      </c>
      <c r="AA89" s="23">
        <f t="shared" si="54"/>
        <v>0</v>
      </c>
      <c r="AB89" s="23">
        <f>AB90</f>
        <v>0</v>
      </c>
      <c r="AC89" s="101">
        <f t="shared" si="46"/>
        <v>0</v>
      </c>
      <c r="AD89" s="102">
        <f t="shared" si="47"/>
        <v>0</v>
      </c>
    </row>
    <row r="90" spans="1:37" s="17" customFormat="1" ht="13.5" customHeight="1" x14ac:dyDescent="0.2">
      <c r="A90" s="24" t="s">
        <v>173</v>
      </c>
      <c r="B90" s="25" t="s">
        <v>174</v>
      </c>
      <c r="C90" s="30">
        <f>'SA-ROR'!C90+'OI-ROR'!C90+'TCS-ROR'!C90+'TCP-ROR'!C90+'SEC-ROR'!C90+'NO-ROR'!C90</f>
        <v>0</v>
      </c>
      <c r="D90" s="30">
        <f>'SA-ROR'!D90+'OI-ROR'!D90+'TCS-ROR'!D90+'TCP-ROR'!D90+'SEC-ROR'!D90+'NO-ROR'!D90</f>
        <v>0</v>
      </c>
      <c r="E90" s="30">
        <f>'SA-ROR'!E90+'OI-ROR'!E90+'TCS-ROR'!E90+'TCP-ROR'!E90+'SEC-ROR'!E90+'NO-ROR'!E90</f>
        <v>0</v>
      </c>
      <c r="F90" s="30">
        <f>'SA-ROR'!F90+'OI-ROR'!F90+'TCS-ROR'!F90+'TCP-ROR'!F90+'SEC-ROR'!F90+'NO-ROR'!F90</f>
        <v>0</v>
      </c>
      <c r="G90" s="30">
        <f>'SA-ROR'!G90+'OI-ROR'!G90+'TCS-ROR'!G90+'TCP-ROR'!G90+'SEC-ROR'!G90+'NO-ROR'!G90</f>
        <v>0</v>
      </c>
      <c r="H90" s="30">
        <f>'SA-ROR'!H90+'OI-ROR'!H90+'TCS-ROR'!H90+'TCP-ROR'!H90+'SEC-ROR'!H90+'NO-ROR'!H90</f>
        <v>0</v>
      </c>
      <c r="I90" s="30">
        <f>'SA-ROR'!I90+'OI-ROR'!I90+'TCS-ROR'!I90+'TCP-ROR'!I90+'SEC-ROR'!I90+'NO-ROR'!I90</f>
        <v>0</v>
      </c>
      <c r="J90" s="30">
        <f>'SA-ROR'!J90+'OI-ROR'!J90+'TCS-ROR'!J90+'TCP-ROR'!J90+'SEC-ROR'!J90+'NO-ROR'!J90</f>
        <v>0</v>
      </c>
      <c r="K90" s="30">
        <f>'SA-ROR'!K90+'OI-ROR'!K90+'TCS-ROR'!K90+'TCP-ROR'!K90+'SEC-ROR'!K90+'NO-ROR'!K90</f>
        <v>0</v>
      </c>
      <c r="L90" s="30">
        <f>'SA-ROR'!L90+'OI-ROR'!L90+'TCS-ROR'!L90+'TCP-ROR'!L90+'SEC-ROR'!L90+'NO-ROR'!L90</f>
        <v>0</v>
      </c>
      <c r="M90" s="30">
        <f>'SA-ROR'!M90+'OI-ROR'!M90+'TCS-ROR'!M90+'TCP-ROR'!M90+'SEC-ROR'!M90+'NO-ROR'!M90</f>
        <v>0</v>
      </c>
      <c r="N90" s="30">
        <f>'SA-ROR'!N90+'OI-ROR'!N90+'TCS-ROR'!N90+'TCP-ROR'!N90+'SEC-ROR'!N90+'NO-ROR'!N90</f>
        <v>0</v>
      </c>
      <c r="O90" s="89">
        <f>C90+E90+G90+I90+K90+M90</f>
        <v>0</v>
      </c>
      <c r="P90" s="89">
        <f>D90+F90+H90+J90+L90+N90</f>
        <v>0</v>
      </c>
      <c r="Q90" s="30">
        <f>'SA-ROR'!M90+'OI-ROR'!Q89+'TCS-ROR'!Q89+'TCP-ROR'!Q89+'SEC-ROR'!Q89+'NO-ROR'!Q89</f>
        <v>0</v>
      </c>
      <c r="R90" s="30">
        <f>'SA-ROR'!R90+'OI-ROR'!R89+'TCS-ROR'!R89+'TCP-ROR'!R89+'SEC-ROR'!R89+'NO-ROR'!R89</f>
        <v>0</v>
      </c>
      <c r="S90" s="30">
        <f>'SA-ROR'!Q90+'OI-ROR'!S89+'TCS-ROR'!S89+'TCP-ROR'!S89+'SEC-ROR'!S89+'NO-ROR'!S89</f>
        <v>0</v>
      </c>
      <c r="T90" s="30">
        <f>'SA-ROR'!T90+'OI-ROR'!T89+'TCS-ROR'!T89+'TCP-ROR'!T89+'SEC-ROR'!T89+'NO-ROR'!T89</f>
        <v>0</v>
      </c>
      <c r="U90" s="30">
        <f>'SA-ROR'!S90+'OI-ROR'!U89+'TCS-ROR'!U89+'TCP-ROR'!U89+'SEC-ROR'!U89+'NO-ROR'!U89</f>
        <v>0</v>
      </c>
      <c r="V90" s="30">
        <f>'SA-ROR'!V90+'OI-ROR'!V89+'TCS-ROR'!V89+'TCP-ROR'!V89+'SEC-ROR'!V89+'NO-ROR'!V89</f>
        <v>0</v>
      </c>
      <c r="W90" s="30">
        <f>'SA-ROR'!W90+'OI-ROR'!W90+'TCS-ROR'!W90+'TCP-ROR'!W90+'SEC-ROR'!W90+'NO-ROR'!W90</f>
        <v>0</v>
      </c>
      <c r="X90" s="30">
        <f>'SA-ROR'!X90+'OI-ROR'!X90+'TCS-ROR'!X90+'TCP-ROR'!X90+'SEC-ROR'!X90+'NO-ROR'!X90</f>
        <v>0</v>
      </c>
      <c r="Y90" s="30">
        <f>'SA-ROR'!W90+'OI-ROR'!Y89+'TCS-ROR'!Y89+'TCP-ROR'!Y89+'SEC-ROR'!Y89+'NO-ROR'!Y89</f>
        <v>0</v>
      </c>
      <c r="Z90" s="30">
        <f>'SA-ROR'!Z90+'OI-ROR'!Z90+'TCS-ROR'!Z90+'TCP-ROR'!Z90+'SEC-ROR'!Z90+'NO-ROR'!Z90</f>
        <v>0</v>
      </c>
      <c r="AA90" s="30">
        <f>'SA-ROR'!Y90+'OI-ROR'!AA89+'TCS-ROR'!AA89+'TCP-ROR'!AA89+'SEC-ROR'!AA89+'NO-ROR'!AA89</f>
        <v>0</v>
      </c>
      <c r="AB90" s="30">
        <f>'SA-ROR'!AB90+'OI-ROR'!AB90+'TCS-ROR'!AB90+'TCP-ROR'!AB90+'SEC-ROR'!AB90+'NO-ROR'!AB90</f>
        <v>0</v>
      </c>
      <c r="AC90" s="101">
        <f t="shared" si="46"/>
        <v>0</v>
      </c>
      <c r="AD90" s="102">
        <f t="shared" si="47"/>
        <v>0</v>
      </c>
    </row>
    <row r="91" spans="1:37" s="27" customFormat="1" ht="13.5" customHeight="1" x14ac:dyDescent="0.2">
      <c r="A91" s="35" t="s">
        <v>175</v>
      </c>
      <c r="B91" s="22" t="s">
        <v>176</v>
      </c>
      <c r="C91" s="23">
        <f>C92</f>
        <v>0</v>
      </c>
      <c r="D91" s="23">
        <f>D92</f>
        <v>0</v>
      </c>
      <c r="E91" s="23">
        <f>E92</f>
        <v>0</v>
      </c>
      <c r="F91" s="23">
        <f>F92</f>
        <v>0.02</v>
      </c>
      <c r="G91" s="23">
        <f t="shared" ref="G91:AA91" si="56">G92</f>
        <v>0</v>
      </c>
      <c r="H91" s="23">
        <f>H92</f>
        <v>0</v>
      </c>
      <c r="I91" s="23">
        <f t="shared" si="56"/>
        <v>0</v>
      </c>
      <c r="J91" s="23">
        <f>J92</f>
        <v>0</v>
      </c>
      <c r="K91" s="23">
        <f t="shared" si="56"/>
        <v>0</v>
      </c>
      <c r="L91" s="23">
        <f>L92</f>
        <v>-1.06</v>
      </c>
      <c r="M91" s="23">
        <f t="shared" si="56"/>
        <v>0</v>
      </c>
      <c r="N91" s="23">
        <f>N92</f>
        <v>0</v>
      </c>
      <c r="O91" s="86">
        <f t="shared" ref="O91" si="57">O92</f>
        <v>0</v>
      </c>
      <c r="P91" s="86">
        <f>P92</f>
        <v>-1.04</v>
      </c>
      <c r="Q91" s="23">
        <f t="shared" si="56"/>
        <v>0</v>
      </c>
      <c r="R91" s="23">
        <f>R92</f>
        <v>0</v>
      </c>
      <c r="S91" s="23">
        <f t="shared" si="56"/>
        <v>0</v>
      </c>
      <c r="T91" s="23">
        <f>T92</f>
        <v>0</v>
      </c>
      <c r="U91" s="23">
        <f t="shared" si="56"/>
        <v>0</v>
      </c>
      <c r="V91" s="23">
        <f>V92</f>
        <v>0</v>
      </c>
      <c r="W91" s="23">
        <f t="shared" si="56"/>
        <v>0</v>
      </c>
      <c r="X91" s="23">
        <f>X92</f>
        <v>0.01</v>
      </c>
      <c r="Y91" s="23">
        <f t="shared" si="56"/>
        <v>0</v>
      </c>
      <c r="Z91" s="23">
        <f>Z92</f>
        <v>0.03</v>
      </c>
      <c r="AA91" s="23">
        <f t="shared" si="56"/>
        <v>0</v>
      </c>
      <c r="AB91" s="23">
        <f>AB92</f>
        <v>0</v>
      </c>
      <c r="AC91" s="101">
        <f t="shared" si="46"/>
        <v>0</v>
      </c>
      <c r="AD91" s="102">
        <f t="shared" si="47"/>
        <v>-1</v>
      </c>
      <c r="AE91" s="81"/>
    </row>
    <row r="92" spans="1:37" s="17" customFormat="1" ht="13.5" customHeight="1" x14ac:dyDescent="0.2">
      <c r="A92" s="24" t="s">
        <v>177</v>
      </c>
      <c r="B92" s="25" t="s">
        <v>178</v>
      </c>
      <c r="C92" s="30">
        <f>'SA-ROR'!C92+'OI-ROR'!C92+'TCS-ROR'!C92+'TCP-ROR'!C92+'SEC-ROR'!C92+'NO-ROR'!C92</f>
        <v>0</v>
      </c>
      <c r="D92" s="30">
        <f>'SA-ROR'!D92+'OI-ROR'!D92+'TCS-ROR'!D92+'TCP-ROR'!D92+'SEC-ROR'!D92+'NO-ROR'!D92</f>
        <v>0</v>
      </c>
      <c r="E92" s="30">
        <f>'SA-ROR'!E92+'OI-ROR'!E92+'TCS-ROR'!E92+'TCP-ROR'!E92+'SEC-ROR'!E92+'NO-ROR'!E92</f>
        <v>0</v>
      </c>
      <c r="F92" s="30">
        <f>'SA-ROR'!F92+'OI-ROR'!F92+'TCS-ROR'!F92+'TCP-ROR'!F92+'SEC-ROR'!F92+'NO-ROR'!F92</f>
        <v>0.02</v>
      </c>
      <c r="G92" s="30">
        <f>'SA-ROR'!G92+'OI-ROR'!G92+'TCS-ROR'!G92+'TCP-ROR'!G92+'SEC-ROR'!G92+'NO-ROR'!G92</f>
        <v>0</v>
      </c>
      <c r="H92" s="30">
        <f>'SA-ROR'!H92+'OI-ROR'!H92+'TCS-ROR'!H92+'TCP-ROR'!H92+'SEC-ROR'!H92+'NO-ROR'!H92</f>
        <v>0</v>
      </c>
      <c r="I92" s="30">
        <f>'SA-ROR'!I92+'OI-ROR'!I92+'TCS-ROR'!I92+'TCP-ROR'!I92+'SEC-ROR'!I92+'NO-ROR'!I92</f>
        <v>0</v>
      </c>
      <c r="J92" s="30">
        <f>'SA-ROR'!J92+'OI-ROR'!J92+'TCS-ROR'!J92+'TCP-ROR'!J92+'SEC-ROR'!J92+'NO-ROR'!J92</f>
        <v>0</v>
      </c>
      <c r="K92" s="30">
        <f>'SA-ROR'!K92+'OI-ROR'!K92+'TCS-ROR'!K92+'TCP-ROR'!K92+'SEC-ROR'!K92+'NO-ROR'!K92</f>
        <v>0</v>
      </c>
      <c r="L92" s="30">
        <f>'SA-ROR'!L92+'OI-ROR'!L92+'TCS-ROR'!L92+'TCP-ROR'!L92+'SEC-ROR'!L92+'NO-ROR'!L92</f>
        <v>-1.06</v>
      </c>
      <c r="M92" s="30">
        <f>'SA-ROR'!M92+'OI-ROR'!M92+'TCS-ROR'!M92+'TCP-ROR'!M92+'SEC-ROR'!M92+'NO-ROR'!M92</f>
        <v>0</v>
      </c>
      <c r="N92" s="30">
        <f>'SA-ROR'!N92+'OI-ROR'!N92+'TCS-ROR'!N92+'TCP-ROR'!N92+'SEC-ROR'!N92+'NO-ROR'!N92</f>
        <v>0</v>
      </c>
      <c r="O92" s="89">
        <f>C92+E92+G92+I92+K92+M92</f>
        <v>0</v>
      </c>
      <c r="P92" s="89">
        <f>D92+F92+H92+J92+L92+N92</f>
        <v>-1.04</v>
      </c>
      <c r="Q92" s="30">
        <f>'SA-ROR'!M92+'OI-ROR'!Q91+'TCS-ROR'!Q91+'TCP-ROR'!Q91+'SEC-ROR'!Q91+'NO-ROR'!Q91</f>
        <v>0</v>
      </c>
      <c r="R92" s="30">
        <f>'SA-ROR'!R92+'OI-ROR'!R91+'TCS-ROR'!R91+'TCP-ROR'!R91+'SEC-ROR'!R91+'NO-ROR'!R91</f>
        <v>0</v>
      </c>
      <c r="S92" s="30">
        <f>'SA-ROR'!Q92+'OI-ROR'!S91+'TCS-ROR'!S91+'TCP-ROR'!S91+'SEC-ROR'!S91+'NO-ROR'!S91</f>
        <v>0</v>
      </c>
      <c r="T92" s="30">
        <f>'SA-ROR'!T92+'OI-ROR'!T91+'TCS-ROR'!T91+'TCP-ROR'!T91+'SEC-ROR'!T91+'NO-ROR'!T91</f>
        <v>0</v>
      </c>
      <c r="U92" s="30">
        <f>'SA-ROR'!S92+'OI-ROR'!U91+'TCS-ROR'!U91+'TCP-ROR'!U91+'SEC-ROR'!U91+'NO-ROR'!U91</f>
        <v>0</v>
      </c>
      <c r="V92" s="30">
        <f>'SA-ROR'!V92+'OI-ROR'!V91+'TCS-ROR'!V91+'TCP-ROR'!V91+'SEC-ROR'!V91+'NO-ROR'!V91</f>
        <v>0</v>
      </c>
      <c r="W92" s="30">
        <f>'SA-ROR'!W92+'OI-ROR'!W92+'TCS-ROR'!W92+'TCP-ROR'!W92+'SEC-ROR'!W92+'NO-ROR'!W92</f>
        <v>0</v>
      </c>
      <c r="X92" s="30">
        <f>'SA-ROR'!X92+'OI-ROR'!X92+'TCS-ROR'!X92+'TCP-ROR'!X92+'SEC-ROR'!X92+'NO-ROR'!X92</f>
        <v>0.01</v>
      </c>
      <c r="Y92" s="30">
        <f>'SA-ROR'!W92+'OI-ROR'!Y91+'TCS-ROR'!Y91+'TCP-ROR'!Y91+'SEC-ROR'!Y91+'NO-ROR'!Y91</f>
        <v>0</v>
      </c>
      <c r="Z92" s="30">
        <f>'SA-ROR'!Z92+'OI-ROR'!Z92+'TCS-ROR'!Z92+'TCP-ROR'!Z92+'SEC-ROR'!Z92+'NO-ROR'!Z92</f>
        <v>0.03</v>
      </c>
      <c r="AA92" s="30">
        <f>'SA-ROR'!Y92+'OI-ROR'!AA91+'TCS-ROR'!AA91+'TCP-ROR'!AA91+'SEC-ROR'!AA91+'NO-ROR'!AA91</f>
        <v>0</v>
      </c>
      <c r="AB92" s="30">
        <f>'SA-ROR'!AB92+'OI-ROR'!AB92+'TCS-ROR'!AB92+'TCP-ROR'!AB92+'SEC-ROR'!AB92+'NO-ROR'!AB92</f>
        <v>0</v>
      </c>
      <c r="AC92" s="101">
        <f t="shared" si="46"/>
        <v>0</v>
      </c>
      <c r="AD92" s="102">
        <f t="shared" si="47"/>
        <v>-1</v>
      </c>
    </row>
    <row r="93" spans="1:37" s="27" customFormat="1" ht="13.5" customHeight="1" x14ac:dyDescent="0.2">
      <c r="A93" s="35" t="s">
        <v>179</v>
      </c>
      <c r="B93" s="22" t="s">
        <v>180</v>
      </c>
      <c r="C93" s="23">
        <f>C94</f>
        <v>0</v>
      </c>
      <c r="D93" s="23">
        <f>D94</f>
        <v>0</v>
      </c>
      <c r="E93" s="23">
        <f>E94</f>
        <v>0</v>
      </c>
      <c r="F93" s="23">
        <f>F94</f>
        <v>0</v>
      </c>
      <c r="G93" s="23">
        <f t="shared" ref="G93:AA93" si="58">G94</f>
        <v>0</v>
      </c>
      <c r="H93" s="23">
        <f>H94</f>
        <v>0</v>
      </c>
      <c r="I93" s="23">
        <f t="shared" si="58"/>
        <v>0</v>
      </c>
      <c r="J93" s="23">
        <f>J94</f>
        <v>0</v>
      </c>
      <c r="K93" s="23">
        <f t="shared" si="58"/>
        <v>0</v>
      </c>
      <c r="L93" s="23">
        <f>L94</f>
        <v>0</v>
      </c>
      <c r="M93" s="23">
        <f t="shared" si="58"/>
        <v>0</v>
      </c>
      <c r="N93" s="23">
        <f>N94</f>
        <v>0</v>
      </c>
      <c r="O93" s="86">
        <f t="shared" ref="O93" si="59">O94</f>
        <v>0</v>
      </c>
      <c r="P93" s="86">
        <f>P94</f>
        <v>0</v>
      </c>
      <c r="Q93" s="23">
        <f t="shared" si="58"/>
        <v>0</v>
      </c>
      <c r="R93" s="23">
        <f>R94</f>
        <v>0</v>
      </c>
      <c r="S93" s="23">
        <f t="shared" si="58"/>
        <v>0</v>
      </c>
      <c r="T93" s="23">
        <f>T94</f>
        <v>0</v>
      </c>
      <c r="U93" s="23">
        <f t="shared" si="58"/>
        <v>0</v>
      </c>
      <c r="V93" s="23">
        <f>V94</f>
        <v>0</v>
      </c>
      <c r="W93" s="23">
        <f t="shared" si="58"/>
        <v>0</v>
      </c>
      <c r="X93" s="23">
        <f>X94</f>
        <v>0</v>
      </c>
      <c r="Y93" s="23">
        <f t="shared" si="58"/>
        <v>0</v>
      </c>
      <c r="Z93" s="23">
        <f>Z94</f>
        <v>0</v>
      </c>
      <c r="AA93" s="23">
        <f t="shared" si="58"/>
        <v>0</v>
      </c>
      <c r="AB93" s="23">
        <f>AB94</f>
        <v>0</v>
      </c>
      <c r="AC93" s="101">
        <f t="shared" si="46"/>
        <v>0</v>
      </c>
      <c r="AD93" s="102">
        <f t="shared" si="47"/>
        <v>0</v>
      </c>
    </row>
    <row r="94" spans="1:37" s="17" customFormat="1" ht="13.5" customHeight="1" x14ac:dyDescent="0.2">
      <c r="A94" s="24" t="s">
        <v>181</v>
      </c>
      <c r="B94" s="25" t="s">
        <v>182</v>
      </c>
      <c r="C94" s="30">
        <f>'SA-ROR'!C94+'OI-ROR'!C94+'TCS-ROR'!C94+'TCP-ROR'!C94+'SEC-ROR'!C94+'NO-ROR'!C94</f>
        <v>0</v>
      </c>
      <c r="D94" s="30">
        <f>'SA-ROR'!D94+'OI-ROR'!D94+'TCS-ROR'!D94+'TCP-ROR'!D94+'SEC-ROR'!D94+'NO-ROR'!D94</f>
        <v>0</v>
      </c>
      <c r="E94" s="30">
        <f>'SA-ROR'!E94+'OI-ROR'!E94+'TCS-ROR'!E94+'TCP-ROR'!E94+'SEC-ROR'!E94+'NO-ROR'!E94</f>
        <v>0</v>
      </c>
      <c r="F94" s="30">
        <f>'SA-ROR'!F94+'OI-ROR'!F94+'TCS-ROR'!F94+'TCP-ROR'!F94+'SEC-ROR'!F94+'NO-ROR'!F94</f>
        <v>0</v>
      </c>
      <c r="G94" s="30">
        <f>'SA-ROR'!G94+'OI-ROR'!G94+'TCS-ROR'!G94+'TCP-ROR'!G94+'SEC-ROR'!G94+'NO-ROR'!G94</f>
        <v>0</v>
      </c>
      <c r="H94" s="30">
        <f>'SA-ROR'!H94+'OI-ROR'!H94+'TCS-ROR'!H94+'TCP-ROR'!H94+'SEC-ROR'!H94+'NO-ROR'!H94</f>
        <v>0</v>
      </c>
      <c r="I94" s="30">
        <f>'SA-ROR'!I94+'OI-ROR'!I94+'TCS-ROR'!I94+'TCP-ROR'!I94+'SEC-ROR'!I94+'NO-ROR'!I94</f>
        <v>0</v>
      </c>
      <c r="J94" s="30">
        <f>'SA-ROR'!J94+'OI-ROR'!J94+'TCS-ROR'!J94+'TCP-ROR'!J94+'SEC-ROR'!J94+'NO-ROR'!J94</f>
        <v>0</v>
      </c>
      <c r="K94" s="30">
        <f>'SA-ROR'!K94+'OI-ROR'!K94+'TCS-ROR'!K94+'TCP-ROR'!K94+'SEC-ROR'!K94+'NO-ROR'!K94</f>
        <v>0</v>
      </c>
      <c r="L94" s="30">
        <f>'SA-ROR'!L94+'OI-ROR'!L94+'TCS-ROR'!L94+'TCP-ROR'!L94+'SEC-ROR'!L94+'NO-ROR'!L94</f>
        <v>0</v>
      </c>
      <c r="M94" s="30">
        <f>'SA-ROR'!M94+'OI-ROR'!M94+'TCS-ROR'!M94+'TCP-ROR'!M94+'SEC-ROR'!M94+'NO-ROR'!M94</f>
        <v>0</v>
      </c>
      <c r="N94" s="30">
        <f>'SA-ROR'!N94+'OI-ROR'!N94+'TCS-ROR'!N94+'TCP-ROR'!N94+'SEC-ROR'!N94+'NO-ROR'!N94</f>
        <v>0</v>
      </c>
      <c r="O94" s="89">
        <f>C94+E94+G94+I94+K94+M94</f>
        <v>0</v>
      </c>
      <c r="P94" s="89">
        <f>D94+F94+H94+J94+L94+N94</f>
        <v>0</v>
      </c>
      <c r="Q94" s="30">
        <f>'SA-ROR'!M94+'OI-ROR'!Q93+'TCS-ROR'!Q93+'TCP-ROR'!Q93+'SEC-ROR'!Q93+'NO-ROR'!Q93</f>
        <v>0</v>
      </c>
      <c r="R94" s="30">
        <f>'SA-ROR'!R94+'OI-ROR'!R93+'TCS-ROR'!R93+'TCP-ROR'!R93+'SEC-ROR'!R93+'NO-ROR'!R93</f>
        <v>0</v>
      </c>
      <c r="S94" s="30">
        <f>'SA-ROR'!Q94+'OI-ROR'!S93+'TCS-ROR'!S93+'TCP-ROR'!S93+'SEC-ROR'!S93+'NO-ROR'!S93</f>
        <v>0</v>
      </c>
      <c r="T94" s="30">
        <f>'SA-ROR'!T94+'OI-ROR'!T93+'TCS-ROR'!T93+'TCP-ROR'!T93+'SEC-ROR'!T93+'NO-ROR'!T93</f>
        <v>0</v>
      </c>
      <c r="U94" s="30">
        <f>'SA-ROR'!S94+'OI-ROR'!U93+'TCS-ROR'!U93+'TCP-ROR'!U93+'SEC-ROR'!U93+'NO-ROR'!U93</f>
        <v>0</v>
      </c>
      <c r="V94" s="30">
        <f>'SA-ROR'!V94+'OI-ROR'!V93+'TCS-ROR'!V93+'TCP-ROR'!V93+'SEC-ROR'!V93+'NO-ROR'!V93</f>
        <v>0</v>
      </c>
      <c r="W94" s="30">
        <f>'SA-ROR'!W94+'OI-ROR'!W94+'TCS-ROR'!W94+'TCP-ROR'!W94+'SEC-ROR'!W94+'NO-ROR'!W94</f>
        <v>0</v>
      </c>
      <c r="X94" s="30">
        <f>'SA-ROR'!X94+'OI-ROR'!X94+'TCS-ROR'!X94+'TCP-ROR'!X94+'SEC-ROR'!X94+'NO-ROR'!X94</f>
        <v>0</v>
      </c>
      <c r="Y94" s="30">
        <f>'SA-ROR'!W94+'OI-ROR'!Y93+'TCS-ROR'!Y93+'TCP-ROR'!Y93+'SEC-ROR'!Y93+'NO-ROR'!Y93</f>
        <v>0</v>
      </c>
      <c r="Z94" s="30">
        <f>'SA-ROR'!Z94+'OI-ROR'!Z94+'TCS-ROR'!Z94+'TCP-ROR'!Z94+'SEC-ROR'!Z94+'NO-ROR'!Z94</f>
        <v>0</v>
      </c>
      <c r="AA94" s="30">
        <f>'SA-ROR'!Y94+'OI-ROR'!AA93+'TCS-ROR'!AA93+'TCP-ROR'!AA93+'SEC-ROR'!AA93+'NO-ROR'!AA93</f>
        <v>0</v>
      </c>
      <c r="AB94" s="30">
        <f>'SA-ROR'!AB94+'OI-ROR'!AB94+'TCS-ROR'!AB94+'TCP-ROR'!AB94+'SEC-ROR'!AB94+'NO-ROR'!AB94</f>
        <v>0</v>
      </c>
      <c r="AC94" s="101">
        <f t="shared" si="46"/>
        <v>0</v>
      </c>
      <c r="AD94" s="102">
        <f t="shared" si="47"/>
        <v>0</v>
      </c>
    </row>
    <row r="95" spans="1:37" s="17" customFormat="1" ht="13.5" customHeight="1" x14ac:dyDescent="0.2">
      <c r="A95" s="37"/>
      <c r="B95" s="15" t="s">
        <v>183</v>
      </c>
      <c r="C95" s="16">
        <f>C10-C33</f>
        <v>10208.314549310337</v>
      </c>
      <c r="D95" s="16">
        <f>D10-D33</f>
        <v>-20357.801379310353</v>
      </c>
      <c r="E95" s="16">
        <f>E10-E33</f>
        <v>11365.148342413799</v>
      </c>
      <c r="F95" s="16">
        <f>F10-F33</f>
        <v>-43486.392068965521</v>
      </c>
      <c r="G95" s="16">
        <f t="shared" ref="G95:AA95" si="60">G10-G33</f>
        <v>-524.90579551724659</v>
      </c>
      <c r="H95" s="16">
        <f>H10-H33</f>
        <v>1066.6106896551792</v>
      </c>
      <c r="I95" s="16">
        <f t="shared" si="60"/>
        <v>2551.351445862063</v>
      </c>
      <c r="J95" s="16">
        <f>J10-J33</f>
        <v>9375.8448275862029</v>
      </c>
      <c r="K95" s="16">
        <f t="shared" si="60"/>
        <v>7353.9293768965581</v>
      </c>
      <c r="L95" s="16">
        <f>L10-L33</f>
        <v>47904.39379310346</v>
      </c>
      <c r="M95" s="16">
        <f t="shared" si="60"/>
        <v>-30251.899243793116</v>
      </c>
      <c r="N95" s="16">
        <f>N10-N33</f>
        <v>-19366.109999999986</v>
      </c>
      <c r="O95" s="93">
        <f>C95+E95+G95+I95+K95+M95</f>
        <v>701.93867517239414</v>
      </c>
      <c r="P95" s="93">
        <f>D95+F95+H95+J95+L95+N95</f>
        <v>-24863.454137931018</v>
      </c>
      <c r="Q95" s="16">
        <f t="shared" si="60"/>
        <v>18626.593376896519</v>
      </c>
      <c r="R95" s="16">
        <f>R10-R33</f>
        <v>39952.137241379285</v>
      </c>
      <c r="S95" s="16">
        <f t="shared" si="60"/>
        <v>-8869.7206231034506</v>
      </c>
      <c r="T95" s="16">
        <f>T10-T33</f>
        <v>-2262.6392068965215</v>
      </c>
      <c r="U95" s="16">
        <f t="shared" si="60"/>
        <v>1571.5542044827598</v>
      </c>
      <c r="V95" s="16">
        <f>V10-V33</f>
        <v>-33694.380344827587</v>
      </c>
      <c r="W95" s="16">
        <f t="shared" si="60"/>
        <v>-7915.0442100000218</v>
      </c>
      <c r="X95" s="16">
        <f>X10-X33</f>
        <v>8206.724137931029</v>
      </c>
      <c r="Y95" s="16">
        <f t="shared" si="60"/>
        <v>-835.95200241381826</v>
      </c>
      <c r="Z95" s="16">
        <f>Z10-Z33</f>
        <v>45370.581034482733</v>
      </c>
      <c r="AA95" s="16">
        <f t="shared" si="60"/>
        <v>3265.4076527586149</v>
      </c>
      <c r="AB95" s="16">
        <f>AB10-AB33</f>
        <v>-7334.5448275862</v>
      </c>
      <c r="AC95" s="101">
        <f t="shared" si="46"/>
        <v>6544.7770737929968</v>
      </c>
      <c r="AD95" s="102">
        <f t="shared" si="47"/>
        <v>25374.423896551722</v>
      </c>
      <c r="AK95" s="80"/>
    </row>
    <row r="96" spans="1:37" ht="13.5" customHeight="1" x14ac:dyDescent="0.25"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103"/>
      <c r="AE96" s="38"/>
    </row>
    <row r="97" spans="3:30" x14ac:dyDescent="0.25"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87"/>
      <c r="P97" s="87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87"/>
      <c r="AD97" s="83"/>
    </row>
    <row r="98" spans="3:30" x14ac:dyDescent="0.25">
      <c r="H98" s="38"/>
      <c r="L98" s="38"/>
      <c r="N98" s="38"/>
      <c r="O98" s="87"/>
      <c r="P98" s="87"/>
      <c r="R98" s="38"/>
      <c r="AB98" s="38"/>
      <c r="AC98" s="87"/>
    </row>
    <row r="99" spans="3:30" x14ac:dyDescent="0.25">
      <c r="N99" s="38"/>
    </row>
    <row r="100" spans="3:30" x14ac:dyDescent="0.25">
      <c r="AB100" s="38"/>
    </row>
  </sheetData>
  <mergeCells count="32">
    <mergeCell ref="AD8:AD9"/>
    <mergeCell ref="T8:T9"/>
    <mergeCell ref="B1:AC2"/>
    <mergeCell ref="AA5:AC5"/>
    <mergeCell ref="AA6:AC6"/>
    <mergeCell ref="A8:B9"/>
    <mergeCell ref="C8:C9"/>
    <mergeCell ref="E8:E9"/>
    <mergeCell ref="G8:G9"/>
    <mergeCell ref="I8:I9"/>
    <mergeCell ref="K8:K9"/>
    <mergeCell ref="M8:M9"/>
    <mergeCell ref="D8:D9"/>
    <mergeCell ref="F8:F9"/>
    <mergeCell ref="H8:H9"/>
    <mergeCell ref="R8:R9"/>
    <mergeCell ref="J8:J9"/>
    <mergeCell ref="L8:L9"/>
    <mergeCell ref="N8:N9"/>
    <mergeCell ref="O8:O9"/>
    <mergeCell ref="P8:P9"/>
    <mergeCell ref="V8:V9"/>
    <mergeCell ref="AC8:AC9"/>
    <mergeCell ref="Q8:Q9"/>
    <mergeCell ref="S8:S9"/>
    <mergeCell ref="U8:U9"/>
    <mergeCell ref="W8:W9"/>
    <mergeCell ref="Y8:Y9"/>
    <mergeCell ref="X8:X9"/>
    <mergeCell ref="AA8:AA9"/>
    <mergeCell ref="Z8:Z9"/>
    <mergeCell ref="AB8:AB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AG98"/>
  <sheetViews>
    <sheetView topLeftCell="A26" zoomScaleNormal="100" workbookViewId="0">
      <selection activeCell="AB29" sqref="AB29"/>
    </sheetView>
  </sheetViews>
  <sheetFormatPr baseColWidth="10" defaultColWidth="10" defaultRowHeight="15" x14ac:dyDescent="0.25"/>
  <cols>
    <col min="1" max="1" width="9.7109375" style="10" bestFit="1" customWidth="1"/>
    <col min="2" max="2" width="40.140625" style="9" customWidth="1"/>
    <col min="3" max="14" width="10.5703125" style="10" hidden="1" customWidth="1"/>
    <col min="15" max="16" width="12" style="83" hidden="1" customWidth="1"/>
    <col min="17" max="21" width="10.5703125" style="10" hidden="1" customWidth="1"/>
    <col min="22" max="22" width="9.7109375" style="10" hidden="1" customWidth="1"/>
    <col min="23" max="23" width="10.5703125" style="10" hidden="1" customWidth="1"/>
    <col min="24" max="24" width="9.7109375" style="10" hidden="1" customWidth="1"/>
    <col min="25" max="25" width="10.5703125" style="10" hidden="1" customWidth="1"/>
    <col min="26" max="26" width="9.7109375" style="10" hidden="1" customWidth="1"/>
    <col min="27" max="27" width="10.5703125" style="10" customWidth="1"/>
    <col min="28" max="28" width="9.7109375" style="10" bestFit="1" customWidth="1"/>
    <col min="29" max="29" width="12" style="83" customWidth="1"/>
    <col min="30" max="30" width="11.7109375" style="87" customWidth="1"/>
    <col min="31" max="16384" width="10" style="10"/>
  </cols>
  <sheetData>
    <row r="1" spans="1:30" s="6" customFormat="1" ht="30" customHeight="1" x14ac:dyDescent="0.2"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00"/>
    </row>
    <row r="2" spans="1:30" s="6" customFormat="1" ht="30" customHeight="1" x14ac:dyDescent="0.2">
      <c r="A2" s="7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100"/>
    </row>
    <row r="3" spans="1:30" x14ac:dyDescent="0.25">
      <c r="A3" s="8"/>
    </row>
    <row r="4" spans="1:3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L4" s="11"/>
      <c r="N4" s="11"/>
      <c r="O4" s="84"/>
      <c r="P4" s="84"/>
      <c r="R4" s="11"/>
      <c r="T4" s="11"/>
      <c r="V4" s="11"/>
      <c r="X4" s="11"/>
      <c r="Z4" s="11"/>
      <c r="AB4" s="11"/>
    </row>
    <row r="5" spans="1:30" x14ac:dyDescent="0.25">
      <c r="A5" s="8"/>
      <c r="Y5" s="12" t="s">
        <v>1</v>
      </c>
      <c r="AA5" s="148">
        <v>2018</v>
      </c>
      <c r="AB5" s="149"/>
      <c r="AC5" s="150"/>
    </row>
    <row r="6" spans="1:30" x14ac:dyDescent="0.25">
      <c r="A6" s="8" t="s">
        <v>2</v>
      </c>
      <c r="B6" s="13"/>
      <c r="Y6" s="12" t="s">
        <v>3</v>
      </c>
      <c r="AA6" s="151"/>
      <c r="AB6" s="152"/>
      <c r="AC6" s="153"/>
    </row>
    <row r="8" spans="1:30" ht="12.75" customHeight="1" x14ac:dyDescent="0.25">
      <c r="A8" s="154" t="s">
        <v>4</v>
      </c>
      <c r="B8" s="155"/>
      <c r="C8" s="137" t="s">
        <v>5</v>
      </c>
      <c r="D8" s="134" t="s">
        <v>190</v>
      </c>
      <c r="E8" s="137" t="s">
        <v>6</v>
      </c>
      <c r="F8" s="134" t="s">
        <v>191</v>
      </c>
      <c r="G8" s="137" t="s">
        <v>7</v>
      </c>
      <c r="H8" s="134" t="s">
        <v>198</v>
      </c>
      <c r="I8" s="137" t="s">
        <v>8</v>
      </c>
      <c r="J8" s="134" t="s">
        <v>200</v>
      </c>
      <c r="K8" s="137" t="s">
        <v>9</v>
      </c>
      <c r="L8" s="134" t="s">
        <v>201</v>
      </c>
      <c r="M8" s="137" t="s">
        <v>10</v>
      </c>
      <c r="N8" s="134" t="s">
        <v>204</v>
      </c>
      <c r="O8" s="140" t="s">
        <v>202</v>
      </c>
      <c r="P8" s="140" t="s">
        <v>203</v>
      </c>
      <c r="Q8" s="137" t="s">
        <v>11</v>
      </c>
      <c r="R8" s="134" t="s">
        <v>205</v>
      </c>
      <c r="S8" s="137" t="s">
        <v>12</v>
      </c>
      <c r="T8" s="134" t="s">
        <v>206</v>
      </c>
      <c r="U8" s="137" t="s">
        <v>13</v>
      </c>
      <c r="V8" s="134" t="s">
        <v>207</v>
      </c>
      <c r="W8" s="137" t="s">
        <v>14</v>
      </c>
      <c r="X8" s="134" t="s">
        <v>208</v>
      </c>
      <c r="Y8" s="137" t="s">
        <v>15</v>
      </c>
      <c r="Z8" s="134" t="s">
        <v>212</v>
      </c>
      <c r="AA8" s="137" t="s">
        <v>16</v>
      </c>
      <c r="AB8" s="134" t="s">
        <v>213</v>
      </c>
      <c r="AC8" s="136" t="s">
        <v>17</v>
      </c>
      <c r="AD8" s="136" t="s">
        <v>213</v>
      </c>
    </row>
    <row r="9" spans="1:30" x14ac:dyDescent="0.25">
      <c r="A9" s="156"/>
      <c r="B9" s="157"/>
      <c r="C9" s="138"/>
      <c r="D9" s="135"/>
      <c r="E9" s="138"/>
      <c r="F9" s="135"/>
      <c r="G9" s="138"/>
      <c r="H9" s="135"/>
      <c r="I9" s="138"/>
      <c r="J9" s="135"/>
      <c r="K9" s="138"/>
      <c r="L9" s="135"/>
      <c r="M9" s="138"/>
      <c r="N9" s="135"/>
      <c r="O9" s="141"/>
      <c r="P9" s="141"/>
      <c r="Q9" s="138"/>
      <c r="R9" s="135"/>
      <c r="S9" s="138"/>
      <c r="T9" s="135"/>
      <c r="U9" s="138"/>
      <c r="V9" s="135"/>
      <c r="W9" s="138"/>
      <c r="X9" s="135"/>
      <c r="Y9" s="138"/>
      <c r="Z9" s="135"/>
      <c r="AA9" s="138"/>
      <c r="AB9" s="135"/>
      <c r="AC9" s="136"/>
      <c r="AD9" s="136"/>
    </row>
    <row r="10" spans="1:30" s="17" customFormat="1" ht="13.5" customHeight="1" x14ac:dyDescent="0.2">
      <c r="A10" s="14" t="s">
        <v>18</v>
      </c>
      <c r="B10" s="15" t="s">
        <v>19</v>
      </c>
      <c r="C10" s="16">
        <f>C11+C24+C27</f>
        <v>0</v>
      </c>
      <c r="D10" s="70">
        <f>D11+D24+D27</f>
        <v>0.62</v>
      </c>
      <c r="E10" s="16">
        <f t="shared" ref="E10:AA10" si="0">E11+E24+E27</f>
        <v>0</v>
      </c>
      <c r="F10" s="70">
        <f>F11+F24+F27</f>
        <v>0.23</v>
      </c>
      <c r="G10" s="16">
        <f t="shared" si="0"/>
        <v>0</v>
      </c>
      <c r="H10" s="70">
        <f>H11+H24+H27</f>
        <v>0.83</v>
      </c>
      <c r="I10" s="16">
        <f t="shared" si="0"/>
        <v>0</v>
      </c>
      <c r="J10" s="70">
        <f>J11+J24+J27</f>
        <v>1.04</v>
      </c>
      <c r="K10" s="16">
        <f t="shared" si="0"/>
        <v>0</v>
      </c>
      <c r="L10" s="70">
        <f>L11+L24+L27</f>
        <v>1.65</v>
      </c>
      <c r="M10" s="16">
        <f t="shared" si="0"/>
        <v>0</v>
      </c>
      <c r="N10" s="70">
        <f>N11+N24+N27</f>
        <v>1</v>
      </c>
      <c r="O10" s="88">
        <f t="shared" ref="O10" si="1">O11+O24+O27</f>
        <v>0</v>
      </c>
      <c r="P10" s="88">
        <f>P11+P24+P27</f>
        <v>5.37</v>
      </c>
      <c r="Q10" s="16">
        <f t="shared" si="0"/>
        <v>0</v>
      </c>
      <c r="R10" s="70">
        <f>R11+R24+R27</f>
        <v>1.21</v>
      </c>
      <c r="S10" s="16">
        <f t="shared" si="0"/>
        <v>0</v>
      </c>
      <c r="T10" s="70">
        <f>T11+T24+T27</f>
        <v>0.91</v>
      </c>
      <c r="U10" s="16">
        <f t="shared" si="0"/>
        <v>0</v>
      </c>
      <c r="V10" s="70">
        <f>V11+V24+V27</f>
        <v>1.76</v>
      </c>
      <c r="W10" s="16">
        <f t="shared" si="0"/>
        <v>0</v>
      </c>
      <c r="X10" s="70">
        <f>X11+X24+X27</f>
        <v>0.79</v>
      </c>
      <c r="Y10" s="16">
        <f t="shared" si="0"/>
        <v>0</v>
      </c>
      <c r="Z10" s="70">
        <f>Z11+Z24+Z27</f>
        <v>0.68</v>
      </c>
      <c r="AA10" s="16">
        <f t="shared" si="0"/>
        <v>0</v>
      </c>
      <c r="AB10" s="70">
        <f>AB11+AB24+AB27</f>
        <v>0.67</v>
      </c>
      <c r="AC10" s="101">
        <f t="shared" ref="AC10:AD41" si="2">C10+E10+G10+I10+K10+M10+Q10+S10+U10+W10+Y10+AA10</f>
        <v>0</v>
      </c>
      <c r="AD10" s="102">
        <f>D10+F10+H10+J10+L10+N10+R10+T10+V10+X10+Z10+AB10</f>
        <v>11.389999999999999</v>
      </c>
    </row>
    <row r="11" spans="1:30" s="17" customFormat="1" ht="13.5" customHeight="1" x14ac:dyDescent="0.2">
      <c r="A11" s="18" t="s">
        <v>20</v>
      </c>
      <c r="B11" s="19" t="s">
        <v>21</v>
      </c>
      <c r="C11" s="20">
        <f>C12+C17+C20+C22</f>
        <v>0</v>
      </c>
      <c r="D11" s="71">
        <f>D12+D17+D20+D22</f>
        <v>0</v>
      </c>
      <c r="E11" s="20">
        <f t="shared" ref="E11:AA11" si="3">E12+E17+E20+E22</f>
        <v>0</v>
      </c>
      <c r="F11" s="71">
        <f>F12+F17+F20+F22</f>
        <v>0</v>
      </c>
      <c r="G11" s="20">
        <f t="shared" si="3"/>
        <v>0</v>
      </c>
      <c r="H11" s="71">
        <f>H12+H17+H20+H22</f>
        <v>0</v>
      </c>
      <c r="I11" s="20">
        <f t="shared" si="3"/>
        <v>0</v>
      </c>
      <c r="J11" s="71">
        <f>J12+J17+J20+J22</f>
        <v>0</v>
      </c>
      <c r="K11" s="20">
        <f t="shared" si="3"/>
        <v>0</v>
      </c>
      <c r="L11" s="71">
        <f>L12+L17+L20+L22</f>
        <v>0</v>
      </c>
      <c r="M11" s="20">
        <f t="shared" si="3"/>
        <v>0</v>
      </c>
      <c r="N11" s="71">
        <f>N12+N17+N20+N22</f>
        <v>0</v>
      </c>
      <c r="O11" s="85">
        <f t="shared" ref="O11" si="4">O12+O17+O20+O22</f>
        <v>0</v>
      </c>
      <c r="P11" s="85">
        <f>P12+P17+P20+P22</f>
        <v>0</v>
      </c>
      <c r="Q11" s="20">
        <f t="shared" si="3"/>
        <v>0</v>
      </c>
      <c r="R11" s="71">
        <f>R12+R17+R20+R22</f>
        <v>0</v>
      </c>
      <c r="S11" s="20">
        <f t="shared" si="3"/>
        <v>0</v>
      </c>
      <c r="T11" s="71">
        <f>T12+T17+T20+T22</f>
        <v>0</v>
      </c>
      <c r="U11" s="20">
        <f t="shared" si="3"/>
        <v>0</v>
      </c>
      <c r="V11" s="71">
        <f>V12+V17+V20+V22</f>
        <v>0</v>
      </c>
      <c r="W11" s="20">
        <f t="shared" si="3"/>
        <v>0</v>
      </c>
      <c r="X11" s="71">
        <f>X12+X17+X20+X22</f>
        <v>0</v>
      </c>
      <c r="Y11" s="20">
        <f t="shared" si="3"/>
        <v>0</v>
      </c>
      <c r="Z11" s="71">
        <f>Z12+Z17+Z20+Z22</f>
        <v>0</v>
      </c>
      <c r="AA11" s="20">
        <f t="shared" si="3"/>
        <v>0</v>
      </c>
      <c r="AB11" s="71">
        <f>AB12+AB17+AB20+AB22</f>
        <v>0</v>
      </c>
      <c r="AC11" s="101">
        <f t="shared" si="2"/>
        <v>0</v>
      </c>
      <c r="AD11" s="102">
        <f t="shared" si="2"/>
        <v>0</v>
      </c>
    </row>
    <row r="12" spans="1:30" s="17" customFormat="1" ht="13.5" customHeight="1" x14ac:dyDescent="0.2">
      <c r="A12" s="21" t="s">
        <v>22</v>
      </c>
      <c r="B12" s="22" t="s">
        <v>23</v>
      </c>
      <c r="C12" s="23">
        <f>C13+C14+C15+C16</f>
        <v>0</v>
      </c>
      <c r="D12" s="72">
        <f>D13+D14+D15+D16</f>
        <v>0</v>
      </c>
      <c r="E12" s="23">
        <f t="shared" ref="E12:AA12" si="5">E13+E14+E15+E16</f>
        <v>0</v>
      </c>
      <c r="F12" s="72">
        <f>F13+F14+F15+F16</f>
        <v>0</v>
      </c>
      <c r="G12" s="23">
        <f t="shared" si="5"/>
        <v>0</v>
      </c>
      <c r="H12" s="72">
        <f>H13+H14+H15+H16</f>
        <v>0</v>
      </c>
      <c r="I12" s="23">
        <f t="shared" si="5"/>
        <v>0</v>
      </c>
      <c r="J12" s="72">
        <f>J13+J14+J15+J16</f>
        <v>0</v>
      </c>
      <c r="K12" s="23">
        <f t="shared" si="5"/>
        <v>0</v>
      </c>
      <c r="L12" s="72">
        <f>L13+L14+L15+L16</f>
        <v>0</v>
      </c>
      <c r="M12" s="23">
        <f t="shared" si="5"/>
        <v>0</v>
      </c>
      <c r="N12" s="72">
        <f>N13+N14+N15+N16</f>
        <v>0</v>
      </c>
      <c r="O12" s="86">
        <f t="shared" ref="O12" si="6">SUM(O13:O16)</f>
        <v>0</v>
      </c>
      <c r="P12" s="86">
        <f>SUM(P13:P16)</f>
        <v>0</v>
      </c>
      <c r="Q12" s="23">
        <f t="shared" si="5"/>
        <v>0</v>
      </c>
      <c r="R12" s="72">
        <f>R13+R14+R15+R16</f>
        <v>0</v>
      </c>
      <c r="S12" s="23">
        <f t="shared" si="5"/>
        <v>0</v>
      </c>
      <c r="T12" s="72">
        <f>T13+T14+T15+T16</f>
        <v>0</v>
      </c>
      <c r="U12" s="23">
        <f t="shared" si="5"/>
        <v>0</v>
      </c>
      <c r="V12" s="72">
        <f>V13+V14+V15+V16</f>
        <v>0</v>
      </c>
      <c r="W12" s="23">
        <f t="shared" si="5"/>
        <v>0</v>
      </c>
      <c r="X12" s="72">
        <f>X13+X14+X15+X16</f>
        <v>0</v>
      </c>
      <c r="Y12" s="23">
        <f t="shared" si="5"/>
        <v>0</v>
      </c>
      <c r="Z12" s="72">
        <f>Z13+Z14+Z15+Z16</f>
        <v>0</v>
      </c>
      <c r="AA12" s="23">
        <f t="shared" si="5"/>
        <v>0</v>
      </c>
      <c r="AB12" s="72">
        <f>AB13+AB14+AB15+AB16</f>
        <v>0</v>
      </c>
      <c r="AC12" s="101">
        <f t="shared" si="2"/>
        <v>0</v>
      </c>
      <c r="AD12" s="102">
        <f t="shared" si="2"/>
        <v>0</v>
      </c>
    </row>
    <row r="13" spans="1:30" s="27" customFormat="1" ht="13.5" customHeight="1" x14ac:dyDescent="0.2">
      <c r="A13" s="24" t="s">
        <v>24</v>
      </c>
      <c r="B13" s="25" t="s">
        <v>25</v>
      </c>
      <c r="C13" s="26">
        <v>0</v>
      </c>
      <c r="D13" s="73">
        <v>0</v>
      </c>
      <c r="E13" s="26">
        <v>0</v>
      </c>
      <c r="F13" s="73">
        <v>0</v>
      </c>
      <c r="G13" s="26">
        <v>0</v>
      </c>
      <c r="H13" s="73">
        <v>0</v>
      </c>
      <c r="I13" s="26">
        <v>0</v>
      </c>
      <c r="J13" s="73">
        <v>0</v>
      </c>
      <c r="K13" s="26">
        <v>0</v>
      </c>
      <c r="L13" s="73">
        <v>0</v>
      </c>
      <c r="M13" s="26">
        <v>0</v>
      </c>
      <c r="N13" s="73">
        <v>0</v>
      </c>
      <c r="O13" s="89">
        <f>C13+E13+G13+I13+K13+M13</f>
        <v>0</v>
      </c>
      <c r="P13" s="89">
        <f>D13+F13+H13+J13+L13+N13</f>
        <v>0</v>
      </c>
      <c r="Q13" s="26">
        <v>0</v>
      </c>
      <c r="R13" s="73">
        <v>0</v>
      </c>
      <c r="S13" s="26">
        <v>0</v>
      </c>
      <c r="T13" s="73">
        <v>0</v>
      </c>
      <c r="U13" s="26">
        <v>0</v>
      </c>
      <c r="V13" s="73">
        <v>0</v>
      </c>
      <c r="W13" s="26">
        <v>0</v>
      </c>
      <c r="X13" s="73">
        <v>0</v>
      </c>
      <c r="Y13" s="26">
        <v>0</v>
      </c>
      <c r="Z13" s="73">
        <v>0</v>
      </c>
      <c r="AA13" s="26">
        <v>0</v>
      </c>
      <c r="AB13" s="73">
        <v>0</v>
      </c>
      <c r="AC13" s="101">
        <f t="shared" si="2"/>
        <v>0</v>
      </c>
      <c r="AD13" s="102">
        <f t="shared" si="2"/>
        <v>0</v>
      </c>
    </row>
    <row r="14" spans="1:30" s="27" customFormat="1" ht="13.5" customHeight="1" x14ac:dyDescent="0.2">
      <c r="A14" s="24" t="s">
        <v>26</v>
      </c>
      <c r="B14" s="25" t="s">
        <v>27</v>
      </c>
      <c r="C14" s="26">
        <v>0</v>
      </c>
      <c r="D14" s="73">
        <v>0</v>
      </c>
      <c r="E14" s="26">
        <v>0</v>
      </c>
      <c r="F14" s="73">
        <v>0</v>
      </c>
      <c r="G14" s="26">
        <v>0</v>
      </c>
      <c r="H14" s="73">
        <v>0</v>
      </c>
      <c r="I14" s="26">
        <v>0</v>
      </c>
      <c r="J14" s="73">
        <v>0</v>
      </c>
      <c r="K14" s="26">
        <v>0</v>
      </c>
      <c r="L14" s="73">
        <v>0</v>
      </c>
      <c r="M14" s="26">
        <v>0</v>
      </c>
      <c r="N14" s="73">
        <v>0</v>
      </c>
      <c r="O14" s="89">
        <f t="shared" ref="O14:P16" si="7">C14+E14+G14+I14+K14+M14</f>
        <v>0</v>
      </c>
      <c r="P14" s="89">
        <f t="shared" si="7"/>
        <v>0</v>
      </c>
      <c r="Q14" s="26">
        <v>0</v>
      </c>
      <c r="R14" s="73">
        <v>0</v>
      </c>
      <c r="S14" s="26">
        <v>0</v>
      </c>
      <c r="T14" s="73">
        <v>0</v>
      </c>
      <c r="U14" s="26">
        <v>0</v>
      </c>
      <c r="V14" s="73">
        <v>0</v>
      </c>
      <c r="W14" s="26">
        <v>0</v>
      </c>
      <c r="X14" s="73">
        <v>0</v>
      </c>
      <c r="Y14" s="26">
        <v>0</v>
      </c>
      <c r="Z14" s="73">
        <v>0</v>
      </c>
      <c r="AA14" s="26">
        <v>0</v>
      </c>
      <c r="AB14" s="73">
        <v>0</v>
      </c>
      <c r="AC14" s="101">
        <f t="shared" si="2"/>
        <v>0</v>
      </c>
      <c r="AD14" s="102">
        <f t="shared" si="2"/>
        <v>0</v>
      </c>
    </row>
    <row r="15" spans="1:30" s="27" customFormat="1" ht="13.5" customHeight="1" x14ac:dyDescent="0.2">
      <c r="A15" s="24" t="s">
        <v>28</v>
      </c>
      <c r="B15" s="25" t="s">
        <v>29</v>
      </c>
      <c r="C15" s="40">
        <v>0</v>
      </c>
      <c r="D15" s="74">
        <v>0</v>
      </c>
      <c r="E15" s="40">
        <v>0</v>
      </c>
      <c r="F15" s="74">
        <v>0</v>
      </c>
      <c r="G15" s="40">
        <v>0</v>
      </c>
      <c r="H15" s="74">
        <v>0</v>
      </c>
      <c r="I15" s="40">
        <v>0</v>
      </c>
      <c r="J15" s="74">
        <v>0</v>
      </c>
      <c r="K15" s="40">
        <v>0</v>
      </c>
      <c r="L15" s="74">
        <v>0</v>
      </c>
      <c r="M15" s="40">
        <v>0</v>
      </c>
      <c r="N15" s="74">
        <v>0</v>
      </c>
      <c r="O15" s="89">
        <f t="shared" si="7"/>
        <v>0</v>
      </c>
      <c r="P15" s="89">
        <f t="shared" si="7"/>
        <v>0</v>
      </c>
      <c r="Q15" s="40">
        <v>0</v>
      </c>
      <c r="R15" s="74">
        <v>0</v>
      </c>
      <c r="S15" s="40">
        <v>0</v>
      </c>
      <c r="T15" s="74">
        <v>0</v>
      </c>
      <c r="U15" s="40">
        <v>0</v>
      </c>
      <c r="V15" s="74">
        <v>0</v>
      </c>
      <c r="W15" s="40">
        <v>0</v>
      </c>
      <c r="X15" s="74">
        <v>0</v>
      </c>
      <c r="Y15" s="40">
        <v>0</v>
      </c>
      <c r="Z15" s="74">
        <v>0</v>
      </c>
      <c r="AA15" s="40">
        <v>0</v>
      </c>
      <c r="AB15" s="74">
        <v>0</v>
      </c>
      <c r="AC15" s="101">
        <f t="shared" si="2"/>
        <v>0</v>
      </c>
      <c r="AD15" s="102">
        <f t="shared" si="2"/>
        <v>0</v>
      </c>
    </row>
    <row r="16" spans="1:30" s="17" customFormat="1" ht="13.5" customHeight="1" x14ac:dyDescent="0.2">
      <c r="A16" s="24" t="s">
        <v>30</v>
      </c>
      <c r="B16" s="25" t="s">
        <v>31</v>
      </c>
      <c r="C16" s="26">
        <v>0</v>
      </c>
      <c r="D16" s="73">
        <v>0</v>
      </c>
      <c r="E16" s="26">
        <v>0</v>
      </c>
      <c r="F16" s="73">
        <v>0</v>
      </c>
      <c r="G16" s="26">
        <v>0</v>
      </c>
      <c r="H16" s="73">
        <v>0</v>
      </c>
      <c r="I16" s="26">
        <v>0</v>
      </c>
      <c r="J16" s="73">
        <v>0</v>
      </c>
      <c r="K16" s="26">
        <v>0</v>
      </c>
      <c r="L16" s="73">
        <v>0</v>
      </c>
      <c r="M16" s="26">
        <v>0</v>
      </c>
      <c r="N16" s="73">
        <v>0</v>
      </c>
      <c r="O16" s="89">
        <f t="shared" si="7"/>
        <v>0</v>
      </c>
      <c r="P16" s="89">
        <f t="shared" si="7"/>
        <v>0</v>
      </c>
      <c r="Q16" s="26">
        <v>0</v>
      </c>
      <c r="R16" s="73">
        <v>0</v>
      </c>
      <c r="S16" s="26">
        <v>0</v>
      </c>
      <c r="T16" s="73">
        <v>0</v>
      </c>
      <c r="U16" s="26">
        <v>0</v>
      </c>
      <c r="V16" s="73">
        <v>0</v>
      </c>
      <c r="W16" s="26">
        <v>0</v>
      </c>
      <c r="X16" s="73">
        <v>0</v>
      </c>
      <c r="Y16" s="26">
        <v>0</v>
      </c>
      <c r="Z16" s="73">
        <v>0</v>
      </c>
      <c r="AA16" s="26">
        <v>0</v>
      </c>
      <c r="AB16" s="73">
        <v>0</v>
      </c>
      <c r="AC16" s="101">
        <f t="shared" si="2"/>
        <v>0</v>
      </c>
      <c r="AD16" s="102">
        <f t="shared" si="2"/>
        <v>0</v>
      </c>
    </row>
    <row r="17" spans="1:30" s="17" customFormat="1" ht="13.5" customHeight="1" x14ac:dyDescent="0.2">
      <c r="A17" s="21" t="s">
        <v>32</v>
      </c>
      <c r="B17" s="22" t="s">
        <v>33</v>
      </c>
      <c r="C17" s="23">
        <f>C18+C19</f>
        <v>0</v>
      </c>
      <c r="D17" s="72">
        <f>D18+D19</f>
        <v>0</v>
      </c>
      <c r="E17" s="23">
        <f t="shared" ref="E17:AA17" si="8">E18+E19</f>
        <v>0</v>
      </c>
      <c r="F17" s="72">
        <f>F18+F19</f>
        <v>0</v>
      </c>
      <c r="G17" s="23">
        <f t="shared" si="8"/>
        <v>0</v>
      </c>
      <c r="H17" s="72">
        <f>H18+H19</f>
        <v>0</v>
      </c>
      <c r="I17" s="23">
        <f t="shared" si="8"/>
        <v>0</v>
      </c>
      <c r="J17" s="72">
        <f>J18+J19</f>
        <v>0</v>
      </c>
      <c r="K17" s="23">
        <f t="shared" si="8"/>
        <v>0</v>
      </c>
      <c r="L17" s="72">
        <f>L18+L19</f>
        <v>0</v>
      </c>
      <c r="M17" s="23">
        <f t="shared" si="8"/>
        <v>0</v>
      </c>
      <c r="N17" s="72">
        <f>N18+N19</f>
        <v>0</v>
      </c>
      <c r="O17" s="90">
        <f t="shared" ref="O17" si="9">O18+O19</f>
        <v>0</v>
      </c>
      <c r="P17" s="90">
        <f>P18+P19</f>
        <v>0</v>
      </c>
      <c r="Q17" s="23">
        <f t="shared" si="8"/>
        <v>0</v>
      </c>
      <c r="R17" s="72">
        <f>R18+R19</f>
        <v>0</v>
      </c>
      <c r="S17" s="23">
        <f t="shared" si="8"/>
        <v>0</v>
      </c>
      <c r="T17" s="72">
        <f>T18+T19</f>
        <v>0</v>
      </c>
      <c r="U17" s="23">
        <f t="shared" si="8"/>
        <v>0</v>
      </c>
      <c r="V17" s="72">
        <f>V18+V19</f>
        <v>0</v>
      </c>
      <c r="W17" s="23">
        <f t="shared" si="8"/>
        <v>0</v>
      </c>
      <c r="X17" s="72">
        <f>X18+X19</f>
        <v>0</v>
      </c>
      <c r="Y17" s="23">
        <f t="shared" si="8"/>
        <v>0</v>
      </c>
      <c r="Z17" s="72">
        <f>Z18+Z19</f>
        <v>0</v>
      </c>
      <c r="AA17" s="23">
        <f t="shared" si="8"/>
        <v>0</v>
      </c>
      <c r="AB17" s="72">
        <f>AB18+AB19</f>
        <v>0</v>
      </c>
      <c r="AC17" s="101">
        <f t="shared" si="2"/>
        <v>0</v>
      </c>
      <c r="AD17" s="102">
        <f t="shared" si="2"/>
        <v>0</v>
      </c>
    </row>
    <row r="18" spans="1:30" s="17" customFormat="1" ht="13.5" customHeight="1" x14ac:dyDescent="0.2">
      <c r="A18" s="24" t="s">
        <v>34</v>
      </c>
      <c r="B18" s="25" t="s">
        <v>35</v>
      </c>
      <c r="C18" s="26">
        <v>0</v>
      </c>
      <c r="D18" s="73">
        <v>0</v>
      </c>
      <c r="E18" s="26">
        <v>0</v>
      </c>
      <c r="F18" s="73">
        <v>0</v>
      </c>
      <c r="G18" s="26">
        <v>0</v>
      </c>
      <c r="H18" s="73">
        <v>0</v>
      </c>
      <c r="I18" s="26">
        <v>0</v>
      </c>
      <c r="J18" s="73">
        <v>0</v>
      </c>
      <c r="K18" s="26">
        <v>0</v>
      </c>
      <c r="L18" s="73">
        <v>0</v>
      </c>
      <c r="M18" s="26">
        <v>0</v>
      </c>
      <c r="N18" s="73">
        <v>0</v>
      </c>
      <c r="O18" s="89">
        <f t="shared" ref="O18:P19" si="10">C18+E18+G18+I18+K18+M18</f>
        <v>0</v>
      </c>
      <c r="P18" s="89">
        <f t="shared" si="10"/>
        <v>0</v>
      </c>
      <c r="Q18" s="30">
        <v>0</v>
      </c>
      <c r="R18" s="73">
        <v>0</v>
      </c>
      <c r="S18" s="26">
        <v>0</v>
      </c>
      <c r="T18" s="73">
        <v>0</v>
      </c>
      <c r="U18" s="26">
        <v>0</v>
      </c>
      <c r="V18" s="73">
        <v>0</v>
      </c>
      <c r="W18" s="26">
        <v>0</v>
      </c>
      <c r="X18" s="73">
        <v>0</v>
      </c>
      <c r="Y18" s="26">
        <v>0</v>
      </c>
      <c r="Z18" s="73">
        <v>0</v>
      </c>
      <c r="AA18" s="26">
        <v>0</v>
      </c>
      <c r="AB18" s="73">
        <v>0</v>
      </c>
      <c r="AC18" s="101">
        <f t="shared" si="2"/>
        <v>0</v>
      </c>
      <c r="AD18" s="102">
        <f t="shared" si="2"/>
        <v>0</v>
      </c>
    </row>
    <row r="19" spans="1:30" s="17" customFormat="1" ht="13.5" customHeight="1" x14ac:dyDescent="0.2">
      <c r="A19" s="24" t="s">
        <v>36</v>
      </c>
      <c r="B19" s="25" t="s">
        <v>37</v>
      </c>
      <c r="C19" s="26">
        <v>0</v>
      </c>
      <c r="D19" s="73">
        <v>0</v>
      </c>
      <c r="E19" s="26">
        <v>0</v>
      </c>
      <c r="F19" s="73">
        <v>0</v>
      </c>
      <c r="G19" s="26">
        <v>0</v>
      </c>
      <c r="H19" s="73">
        <v>0</v>
      </c>
      <c r="I19" s="26">
        <v>0</v>
      </c>
      <c r="J19" s="73">
        <v>0</v>
      </c>
      <c r="K19" s="26">
        <v>0</v>
      </c>
      <c r="L19" s="73">
        <v>0</v>
      </c>
      <c r="M19" s="26">
        <v>0</v>
      </c>
      <c r="N19" s="73">
        <v>0</v>
      </c>
      <c r="O19" s="89">
        <f t="shared" si="10"/>
        <v>0</v>
      </c>
      <c r="P19" s="89">
        <f t="shared" si="10"/>
        <v>0</v>
      </c>
      <c r="Q19" s="26">
        <v>0</v>
      </c>
      <c r="R19" s="73">
        <v>0</v>
      </c>
      <c r="S19" s="26">
        <v>0</v>
      </c>
      <c r="T19" s="73">
        <v>0</v>
      </c>
      <c r="U19" s="26">
        <v>0</v>
      </c>
      <c r="V19" s="73">
        <v>0</v>
      </c>
      <c r="W19" s="26">
        <v>0</v>
      </c>
      <c r="X19" s="73">
        <v>0</v>
      </c>
      <c r="Y19" s="26">
        <v>0</v>
      </c>
      <c r="Z19" s="73">
        <v>0</v>
      </c>
      <c r="AA19" s="26">
        <v>0</v>
      </c>
      <c r="AB19" s="73">
        <v>0</v>
      </c>
      <c r="AC19" s="101">
        <f t="shared" si="2"/>
        <v>0</v>
      </c>
      <c r="AD19" s="102">
        <f t="shared" si="2"/>
        <v>0</v>
      </c>
    </row>
    <row r="20" spans="1:30" s="17" customFormat="1" ht="13.5" customHeight="1" x14ac:dyDescent="0.2">
      <c r="A20" s="21" t="s">
        <v>38</v>
      </c>
      <c r="B20" s="22" t="s">
        <v>39</v>
      </c>
      <c r="C20" s="23">
        <f>C21</f>
        <v>0</v>
      </c>
      <c r="D20" s="72">
        <f>D21</f>
        <v>0</v>
      </c>
      <c r="E20" s="23">
        <f t="shared" ref="E20:AA20" si="11">E21</f>
        <v>0</v>
      </c>
      <c r="F20" s="72">
        <f>F21</f>
        <v>0</v>
      </c>
      <c r="G20" s="23">
        <f t="shared" si="11"/>
        <v>0</v>
      </c>
      <c r="H20" s="72">
        <f>H21</f>
        <v>0</v>
      </c>
      <c r="I20" s="23">
        <f t="shared" si="11"/>
        <v>0</v>
      </c>
      <c r="J20" s="72">
        <f>J21</f>
        <v>0</v>
      </c>
      <c r="K20" s="23">
        <f t="shared" si="11"/>
        <v>0</v>
      </c>
      <c r="L20" s="72">
        <f>L21</f>
        <v>0</v>
      </c>
      <c r="M20" s="23">
        <f t="shared" si="11"/>
        <v>0</v>
      </c>
      <c r="N20" s="72">
        <f>N21</f>
        <v>0</v>
      </c>
      <c r="O20" s="90">
        <f t="shared" ref="O20" si="12">O21</f>
        <v>0</v>
      </c>
      <c r="P20" s="90">
        <f>P21</f>
        <v>0</v>
      </c>
      <c r="Q20" s="23">
        <f t="shared" si="11"/>
        <v>0</v>
      </c>
      <c r="R20" s="72">
        <f>R21</f>
        <v>0</v>
      </c>
      <c r="S20" s="23">
        <f t="shared" si="11"/>
        <v>0</v>
      </c>
      <c r="T20" s="72">
        <f>T21</f>
        <v>0</v>
      </c>
      <c r="U20" s="23">
        <f t="shared" si="11"/>
        <v>0</v>
      </c>
      <c r="V20" s="72">
        <f>V21</f>
        <v>0</v>
      </c>
      <c r="W20" s="23">
        <f t="shared" si="11"/>
        <v>0</v>
      </c>
      <c r="X20" s="72">
        <f>X21</f>
        <v>0</v>
      </c>
      <c r="Y20" s="23">
        <f t="shared" si="11"/>
        <v>0</v>
      </c>
      <c r="Z20" s="72">
        <f>Z21</f>
        <v>0</v>
      </c>
      <c r="AA20" s="23">
        <f t="shared" si="11"/>
        <v>0</v>
      </c>
      <c r="AB20" s="72">
        <f>AB21</f>
        <v>0</v>
      </c>
      <c r="AC20" s="101">
        <f t="shared" si="2"/>
        <v>0</v>
      </c>
      <c r="AD20" s="102">
        <f t="shared" si="2"/>
        <v>0</v>
      </c>
    </row>
    <row r="21" spans="1:30" s="17" customFormat="1" ht="13.5" customHeight="1" x14ac:dyDescent="0.2">
      <c r="A21" s="24" t="s">
        <v>40</v>
      </c>
      <c r="B21" s="25" t="s">
        <v>41</v>
      </c>
      <c r="C21" s="26">
        <v>0</v>
      </c>
      <c r="D21" s="73">
        <v>0</v>
      </c>
      <c r="E21" s="26">
        <v>0</v>
      </c>
      <c r="F21" s="73">
        <v>0</v>
      </c>
      <c r="G21" s="26">
        <v>0</v>
      </c>
      <c r="H21" s="73">
        <v>0</v>
      </c>
      <c r="I21" s="26">
        <v>0</v>
      </c>
      <c r="J21" s="73">
        <v>0</v>
      </c>
      <c r="K21" s="26">
        <v>0</v>
      </c>
      <c r="L21" s="73">
        <v>0</v>
      </c>
      <c r="M21" s="26">
        <v>0</v>
      </c>
      <c r="N21" s="73">
        <v>0</v>
      </c>
      <c r="O21" s="89">
        <f>C21+E21+G21+I21+K21+M21</f>
        <v>0</v>
      </c>
      <c r="P21" s="89">
        <f>D21+F21+H21+J21+L21+N21</f>
        <v>0</v>
      </c>
      <c r="Q21" s="26">
        <v>0</v>
      </c>
      <c r="R21" s="73">
        <v>0</v>
      </c>
      <c r="S21" s="26">
        <v>0</v>
      </c>
      <c r="T21" s="73">
        <v>0</v>
      </c>
      <c r="U21" s="26">
        <v>0</v>
      </c>
      <c r="V21" s="73">
        <v>0</v>
      </c>
      <c r="W21" s="26">
        <v>0</v>
      </c>
      <c r="X21" s="73">
        <v>0</v>
      </c>
      <c r="Y21" s="26">
        <v>0</v>
      </c>
      <c r="Z21" s="73">
        <v>0</v>
      </c>
      <c r="AA21" s="26">
        <v>0</v>
      </c>
      <c r="AB21" s="73">
        <v>0</v>
      </c>
      <c r="AC21" s="101">
        <f t="shared" si="2"/>
        <v>0</v>
      </c>
      <c r="AD21" s="102">
        <f t="shared" si="2"/>
        <v>0</v>
      </c>
    </row>
    <row r="22" spans="1:30" s="17" customFormat="1" ht="13.5" customHeight="1" x14ac:dyDescent="0.2">
      <c r="A22" s="21" t="s">
        <v>42</v>
      </c>
      <c r="B22" s="22" t="s">
        <v>43</v>
      </c>
      <c r="C22" s="23">
        <f>C23</f>
        <v>0</v>
      </c>
      <c r="D22" s="72">
        <f>D23</f>
        <v>0</v>
      </c>
      <c r="E22" s="23">
        <f t="shared" ref="E22:AA22" si="13">E23</f>
        <v>0</v>
      </c>
      <c r="F22" s="72">
        <f>F23</f>
        <v>0</v>
      </c>
      <c r="G22" s="23">
        <f t="shared" si="13"/>
        <v>0</v>
      </c>
      <c r="H22" s="72">
        <f>H23</f>
        <v>0</v>
      </c>
      <c r="I22" s="23">
        <f t="shared" si="13"/>
        <v>0</v>
      </c>
      <c r="J22" s="72">
        <f>J23</f>
        <v>0</v>
      </c>
      <c r="K22" s="23">
        <f t="shared" si="13"/>
        <v>0</v>
      </c>
      <c r="L22" s="72">
        <f>L23</f>
        <v>0</v>
      </c>
      <c r="M22" s="23">
        <f t="shared" si="13"/>
        <v>0</v>
      </c>
      <c r="N22" s="72">
        <f>N23</f>
        <v>0</v>
      </c>
      <c r="O22" s="90">
        <f t="shared" ref="O22" si="14">O23</f>
        <v>0</v>
      </c>
      <c r="P22" s="90">
        <f>P23</f>
        <v>0</v>
      </c>
      <c r="Q22" s="23">
        <f t="shared" si="13"/>
        <v>0</v>
      </c>
      <c r="R22" s="72">
        <f>R23</f>
        <v>0</v>
      </c>
      <c r="S22" s="23">
        <f t="shared" si="13"/>
        <v>0</v>
      </c>
      <c r="T22" s="72">
        <f>T23</f>
        <v>0</v>
      </c>
      <c r="U22" s="23">
        <f t="shared" si="13"/>
        <v>0</v>
      </c>
      <c r="V22" s="72">
        <f>V23</f>
        <v>0</v>
      </c>
      <c r="W22" s="23">
        <f t="shared" si="13"/>
        <v>0</v>
      </c>
      <c r="X22" s="72">
        <f>X23</f>
        <v>0</v>
      </c>
      <c r="Y22" s="23">
        <f t="shared" si="13"/>
        <v>0</v>
      </c>
      <c r="Z22" s="72">
        <f>Z23</f>
        <v>0</v>
      </c>
      <c r="AA22" s="23">
        <f t="shared" si="13"/>
        <v>0</v>
      </c>
      <c r="AB22" s="72">
        <f>AB23</f>
        <v>0</v>
      </c>
      <c r="AC22" s="101">
        <f t="shared" si="2"/>
        <v>0</v>
      </c>
      <c r="AD22" s="102">
        <f t="shared" si="2"/>
        <v>0</v>
      </c>
    </row>
    <row r="23" spans="1:30" s="17" customFormat="1" ht="13.5" customHeight="1" x14ac:dyDescent="0.2">
      <c r="A23" s="24" t="s">
        <v>44</v>
      </c>
      <c r="B23" s="25" t="s">
        <v>45</v>
      </c>
      <c r="C23" s="26">
        <v>0</v>
      </c>
      <c r="D23" s="73">
        <v>0</v>
      </c>
      <c r="E23" s="26">
        <v>0</v>
      </c>
      <c r="F23" s="73">
        <v>0</v>
      </c>
      <c r="G23" s="26">
        <v>0</v>
      </c>
      <c r="H23" s="73">
        <v>0</v>
      </c>
      <c r="I23" s="26">
        <v>0</v>
      </c>
      <c r="J23" s="73">
        <v>0</v>
      </c>
      <c r="K23" s="26">
        <v>0</v>
      </c>
      <c r="L23" s="73">
        <v>0</v>
      </c>
      <c r="M23" s="26">
        <v>0</v>
      </c>
      <c r="N23" s="73">
        <v>0</v>
      </c>
      <c r="O23" s="89">
        <f>C23+E23+G23+I23+K23+M23</f>
        <v>0</v>
      </c>
      <c r="P23" s="89">
        <f>D23+F23+H23+J23+L23+N23</f>
        <v>0</v>
      </c>
      <c r="Q23" s="26">
        <v>0</v>
      </c>
      <c r="R23" s="73">
        <v>0</v>
      </c>
      <c r="S23" s="26">
        <v>0</v>
      </c>
      <c r="T23" s="73">
        <v>0</v>
      </c>
      <c r="U23" s="26">
        <v>0</v>
      </c>
      <c r="V23" s="73">
        <v>0</v>
      </c>
      <c r="W23" s="26">
        <v>0</v>
      </c>
      <c r="X23" s="73">
        <v>0</v>
      </c>
      <c r="Y23" s="26">
        <v>0</v>
      </c>
      <c r="Z23" s="73">
        <v>0</v>
      </c>
      <c r="AA23" s="26">
        <v>0</v>
      </c>
      <c r="AB23" s="73">
        <v>0</v>
      </c>
      <c r="AC23" s="101">
        <f t="shared" si="2"/>
        <v>0</v>
      </c>
      <c r="AD23" s="102">
        <f t="shared" si="2"/>
        <v>0</v>
      </c>
    </row>
    <row r="24" spans="1:30" s="17" customFormat="1" ht="13.5" customHeight="1" x14ac:dyDescent="0.2">
      <c r="A24" s="18" t="s">
        <v>46</v>
      </c>
      <c r="B24" s="19" t="s">
        <v>47</v>
      </c>
      <c r="C24" s="20">
        <f>C25</f>
        <v>0</v>
      </c>
      <c r="D24" s="71">
        <f>D25</f>
        <v>0.62</v>
      </c>
      <c r="E24" s="20">
        <f t="shared" ref="E24:AA25" si="15">E25</f>
        <v>0</v>
      </c>
      <c r="F24" s="71">
        <f>F25</f>
        <v>0</v>
      </c>
      <c r="G24" s="20">
        <f t="shared" si="15"/>
        <v>0</v>
      </c>
      <c r="H24" s="71">
        <f>H25</f>
        <v>0</v>
      </c>
      <c r="I24" s="20">
        <f t="shared" si="15"/>
        <v>0</v>
      </c>
      <c r="J24" s="71">
        <f>J25</f>
        <v>0</v>
      </c>
      <c r="K24" s="20">
        <f t="shared" si="15"/>
        <v>0</v>
      </c>
      <c r="L24" s="71">
        <f>L25</f>
        <v>0</v>
      </c>
      <c r="M24" s="20">
        <f t="shared" si="15"/>
        <v>0</v>
      </c>
      <c r="N24" s="71">
        <f>N25</f>
        <v>0</v>
      </c>
      <c r="O24" s="91">
        <f t="shared" ref="O24:O25" si="16">O25</f>
        <v>0</v>
      </c>
      <c r="P24" s="91">
        <f>P25</f>
        <v>0.62</v>
      </c>
      <c r="Q24" s="20">
        <f t="shared" si="15"/>
        <v>0</v>
      </c>
      <c r="R24" s="71">
        <f>R25</f>
        <v>0</v>
      </c>
      <c r="S24" s="20">
        <f t="shared" si="15"/>
        <v>0</v>
      </c>
      <c r="T24" s="71">
        <f>T25</f>
        <v>0</v>
      </c>
      <c r="U24" s="20">
        <f t="shared" si="15"/>
        <v>0</v>
      </c>
      <c r="V24" s="71">
        <f>V25</f>
        <v>0</v>
      </c>
      <c r="W24" s="20">
        <f t="shared" si="15"/>
        <v>0</v>
      </c>
      <c r="X24" s="71">
        <f>X25</f>
        <v>0</v>
      </c>
      <c r="Y24" s="20">
        <f t="shared" si="15"/>
        <v>0</v>
      </c>
      <c r="Z24" s="71">
        <f>Z25</f>
        <v>0</v>
      </c>
      <c r="AA24" s="20">
        <f t="shared" si="15"/>
        <v>0</v>
      </c>
      <c r="AB24" s="71">
        <f>AB25</f>
        <v>0</v>
      </c>
      <c r="AC24" s="101">
        <f t="shared" si="2"/>
        <v>0</v>
      </c>
      <c r="AD24" s="102">
        <f t="shared" si="2"/>
        <v>0.62</v>
      </c>
    </row>
    <row r="25" spans="1:30" s="17" customFormat="1" ht="13.5" customHeight="1" x14ac:dyDescent="0.2">
      <c r="A25" s="21" t="s">
        <v>48</v>
      </c>
      <c r="B25" s="22" t="s">
        <v>49</v>
      </c>
      <c r="C25" s="23">
        <f>C26</f>
        <v>0</v>
      </c>
      <c r="D25" s="72">
        <f>D26</f>
        <v>0.62</v>
      </c>
      <c r="E25" s="23">
        <f t="shared" si="15"/>
        <v>0</v>
      </c>
      <c r="F25" s="72">
        <f>F26</f>
        <v>0</v>
      </c>
      <c r="G25" s="23">
        <f t="shared" si="15"/>
        <v>0</v>
      </c>
      <c r="H25" s="72">
        <f>H26</f>
        <v>0</v>
      </c>
      <c r="I25" s="23">
        <f t="shared" si="15"/>
        <v>0</v>
      </c>
      <c r="J25" s="72">
        <f>J26</f>
        <v>0</v>
      </c>
      <c r="K25" s="23">
        <f t="shared" si="15"/>
        <v>0</v>
      </c>
      <c r="L25" s="72">
        <f>L26</f>
        <v>0</v>
      </c>
      <c r="M25" s="23">
        <f t="shared" si="15"/>
        <v>0</v>
      </c>
      <c r="N25" s="72">
        <f>N26</f>
        <v>0</v>
      </c>
      <c r="O25" s="90">
        <f t="shared" si="16"/>
        <v>0</v>
      </c>
      <c r="P25" s="90">
        <f>P26</f>
        <v>0.62</v>
      </c>
      <c r="Q25" s="23">
        <f t="shared" si="15"/>
        <v>0</v>
      </c>
      <c r="R25" s="72">
        <f>R26</f>
        <v>0</v>
      </c>
      <c r="S25" s="23">
        <f t="shared" si="15"/>
        <v>0</v>
      </c>
      <c r="T25" s="72">
        <f>T26</f>
        <v>0</v>
      </c>
      <c r="U25" s="23">
        <f t="shared" si="15"/>
        <v>0</v>
      </c>
      <c r="V25" s="72">
        <f>V26</f>
        <v>0</v>
      </c>
      <c r="W25" s="23">
        <f t="shared" si="15"/>
        <v>0</v>
      </c>
      <c r="X25" s="72">
        <f>X26</f>
        <v>0</v>
      </c>
      <c r="Y25" s="23">
        <f t="shared" si="15"/>
        <v>0</v>
      </c>
      <c r="Z25" s="72">
        <f>Z26</f>
        <v>0</v>
      </c>
      <c r="AA25" s="23">
        <f t="shared" si="15"/>
        <v>0</v>
      </c>
      <c r="AB25" s="72">
        <f>AB26</f>
        <v>0</v>
      </c>
      <c r="AC25" s="101">
        <f t="shared" si="2"/>
        <v>0</v>
      </c>
      <c r="AD25" s="102">
        <f t="shared" si="2"/>
        <v>0.62</v>
      </c>
    </row>
    <row r="26" spans="1:30" s="17" customFormat="1" ht="13.5" customHeight="1" x14ac:dyDescent="0.2">
      <c r="A26" s="24" t="s">
        <v>50</v>
      </c>
      <c r="B26" s="25" t="s">
        <v>51</v>
      </c>
      <c r="C26" s="26">
        <v>0</v>
      </c>
      <c r="D26" s="73">
        <v>0.62</v>
      </c>
      <c r="E26" s="26">
        <v>0</v>
      </c>
      <c r="F26" s="73">
        <v>0</v>
      </c>
      <c r="G26" s="26">
        <v>0</v>
      </c>
      <c r="H26" s="73">
        <v>0</v>
      </c>
      <c r="I26" s="26">
        <v>0</v>
      </c>
      <c r="J26" s="73">
        <v>0</v>
      </c>
      <c r="K26" s="26">
        <v>0</v>
      </c>
      <c r="L26" s="73">
        <v>0</v>
      </c>
      <c r="M26" s="26">
        <v>0</v>
      </c>
      <c r="N26" s="73">
        <v>0</v>
      </c>
      <c r="O26" s="89">
        <f>C26+E26+G26+I26+K26+M26</f>
        <v>0</v>
      </c>
      <c r="P26" s="89">
        <f>D26+F26+H26+J26+L26+N26</f>
        <v>0.62</v>
      </c>
      <c r="Q26" s="26">
        <v>0</v>
      </c>
      <c r="R26" s="73">
        <v>0</v>
      </c>
      <c r="S26" s="26">
        <v>0</v>
      </c>
      <c r="T26" s="73">
        <v>0</v>
      </c>
      <c r="U26" s="26">
        <v>0</v>
      </c>
      <c r="V26" s="73">
        <v>0</v>
      </c>
      <c r="W26" s="26">
        <v>0</v>
      </c>
      <c r="X26" s="73">
        <v>0</v>
      </c>
      <c r="Y26" s="26">
        <v>0</v>
      </c>
      <c r="Z26" s="73">
        <v>0</v>
      </c>
      <c r="AA26" s="26">
        <v>0</v>
      </c>
      <c r="AB26" s="73">
        <v>0</v>
      </c>
      <c r="AC26" s="101">
        <f t="shared" si="2"/>
        <v>0</v>
      </c>
      <c r="AD26" s="102">
        <f t="shared" si="2"/>
        <v>0.62</v>
      </c>
    </row>
    <row r="27" spans="1:30" s="17" customFormat="1" ht="13.5" customHeight="1" x14ac:dyDescent="0.2">
      <c r="A27" s="18" t="s">
        <v>52</v>
      </c>
      <c r="B27" s="19" t="s">
        <v>53</v>
      </c>
      <c r="C27" s="20">
        <f>C28+C31</f>
        <v>0</v>
      </c>
      <c r="D27" s="71">
        <f>D28+D31</f>
        <v>0</v>
      </c>
      <c r="E27" s="20">
        <f t="shared" ref="E27:AA27" si="17">E28+E31</f>
        <v>0</v>
      </c>
      <c r="F27" s="71">
        <f>F28+F31</f>
        <v>0.23</v>
      </c>
      <c r="G27" s="20">
        <f t="shared" si="17"/>
        <v>0</v>
      </c>
      <c r="H27" s="71">
        <f>H28+H31</f>
        <v>0.83</v>
      </c>
      <c r="I27" s="20">
        <f t="shared" si="17"/>
        <v>0</v>
      </c>
      <c r="J27" s="71">
        <f>J28+J31</f>
        <v>1.04</v>
      </c>
      <c r="K27" s="20">
        <f t="shared" si="17"/>
        <v>0</v>
      </c>
      <c r="L27" s="71">
        <f>L28+L31</f>
        <v>1.65</v>
      </c>
      <c r="M27" s="20">
        <f t="shared" si="17"/>
        <v>0</v>
      </c>
      <c r="N27" s="71">
        <f>N28+N31</f>
        <v>1</v>
      </c>
      <c r="O27" s="91">
        <f t="shared" ref="O27" si="18">O28+O31</f>
        <v>0</v>
      </c>
      <c r="P27" s="91">
        <f>P28+P31</f>
        <v>4.75</v>
      </c>
      <c r="Q27" s="20">
        <f t="shared" si="17"/>
        <v>0</v>
      </c>
      <c r="R27" s="71">
        <f>R28+R31</f>
        <v>1.21</v>
      </c>
      <c r="S27" s="20">
        <f t="shared" si="17"/>
        <v>0</v>
      </c>
      <c r="T27" s="71">
        <f>T28+T31</f>
        <v>0.91</v>
      </c>
      <c r="U27" s="20">
        <f t="shared" si="17"/>
        <v>0</v>
      </c>
      <c r="V27" s="71">
        <f>V28+V31</f>
        <v>1.76</v>
      </c>
      <c r="W27" s="20">
        <f t="shared" si="17"/>
        <v>0</v>
      </c>
      <c r="X27" s="71">
        <f>X28+X31</f>
        <v>0.79</v>
      </c>
      <c r="Y27" s="20">
        <f t="shared" si="17"/>
        <v>0</v>
      </c>
      <c r="Z27" s="71">
        <f>Z28+Z31</f>
        <v>0.68</v>
      </c>
      <c r="AA27" s="20">
        <f t="shared" si="17"/>
        <v>0</v>
      </c>
      <c r="AB27" s="71">
        <f>AB28+AB31</f>
        <v>0.67</v>
      </c>
      <c r="AC27" s="101">
        <f t="shared" si="2"/>
        <v>0</v>
      </c>
      <c r="AD27" s="102">
        <f t="shared" si="2"/>
        <v>10.770000000000001</v>
      </c>
    </row>
    <row r="28" spans="1:30" s="17" customFormat="1" ht="13.5" customHeight="1" x14ac:dyDescent="0.2">
      <c r="A28" s="21" t="s">
        <v>54</v>
      </c>
      <c r="B28" s="22" t="s">
        <v>55</v>
      </c>
      <c r="C28" s="23">
        <f>C29+C30</f>
        <v>0</v>
      </c>
      <c r="D28" s="72">
        <f>D29+D30</f>
        <v>0</v>
      </c>
      <c r="E28" s="23">
        <f t="shared" ref="E28:AA28" si="19">E29+E30</f>
        <v>0</v>
      </c>
      <c r="F28" s="72">
        <f>F29+F30</f>
        <v>0.23</v>
      </c>
      <c r="G28" s="23">
        <f t="shared" si="19"/>
        <v>0</v>
      </c>
      <c r="H28" s="72">
        <f>H29+H30</f>
        <v>0.83</v>
      </c>
      <c r="I28" s="23">
        <f t="shared" si="19"/>
        <v>0</v>
      </c>
      <c r="J28" s="72">
        <f>J29+J30</f>
        <v>1.04</v>
      </c>
      <c r="K28" s="23">
        <f t="shared" si="19"/>
        <v>0</v>
      </c>
      <c r="L28" s="72">
        <f>L29+L30</f>
        <v>1.65</v>
      </c>
      <c r="M28" s="23">
        <f t="shared" si="19"/>
        <v>0</v>
      </c>
      <c r="N28" s="72">
        <f>N29+N30</f>
        <v>1</v>
      </c>
      <c r="O28" s="90">
        <f t="shared" ref="O28" si="20">O29+O30</f>
        <v>0</v>
      </c>
      <c r="P28" s="90">
        <f>P29+P30</f>
        <v>4.75</v>
      </c>
      <c r="Q28" s="23">
        <f t="shared" si="19"/>
        <v>0</v>
      </c>
      <c r="R28" s="72">
        <f>R29+R30</f>
        <v>1.21</v>
      </c>
      <c r="S28" s="23">
        <f t="shared" si="19"/>
        <v>0</v>
      </c>
      <c r="T28" s="72">
        <f>T29+T30</f>
        <v>0.91</v>
      </c>
      <c r="U28" s="23">
        <f t="shared" si="19"/>
        <v>0</v>
      </c>
      <c r="V28" s="72">
        <f>V29+V30</f>
        <v>1.76</v>
      </c>
      <c r="W28" s="23">
        <f t="shared" si="19"/>
        <v>0</v>
      </c>
      <c r="X28" s="72">
        <f>X29+X30</f>
        <v>0.79</v>
      </c>
      <c r="Y28" s="23">
        <f t="shared" si="19"/>
        <v>0</v>
      </c>
      <c r="Z28" s="72">
        <f>Z29+Z30</f>
        <v>0.68</v>
      </c>
      <c r="AA28" s="23">
        <f t="shared" si="19"/>
        <v>0</v>
      </c>
      <c r="AB28" s="72">
        <f>AB29+AB30</f>
        <v>0.67</v>
      </c>
      <c r="AC28" s="101">
        <f t="shared" si="2"/>
        <v>0</v>
      </c>
      <c r="AD28" s="102">
        <f t="shared" si="2"/>
        <v>10.770000000000001</v>
      </c>
    </row>
    <row r="29" spans="1:30" s="27" customFormat="1" ht="13.5" customHeight="1" x14ac:dyDescent="0.2">
      <c r="A29" s="24" t="s">
        <v>56</v>
      </c>
      <c r="B29" s="25" t="s">
        <v>57</v>
      </c>
      <c r="C29" s="26">
        <v>0</v>
      </c>
      <c r="D29" s="73">
        <v>0</v>
      </c>
      <c r="E29" s="26">
        <v>0</v>
      </c>
      <c r="F29" s="73">
        <v>0.23</v>
      </c>
      <c r="G29" s="26">
        <v>0</v>
      </c>
      <c r="H29" s="73">
        <v>0.83</v>
      </c>
      <c r="I29" s="26">
        <v>0</v>
      </c>
      <c r="J29" s="73">
        <v>1.04</v>
      </c>
      <c r="K29" s="26">
        <v>0</v>
      </c>
      <c r="L29" s="73">
        <v>1.65</v>
      </c>
      <c r="M29" s="26">
        <v>0</v>
      </c>
      <c r="N29" s="73">
        <v>1</v>
      </c>
      <c r="O29" s="89">
        <f t="shared" ref="O29:P30" si="21">C29+E29+G29+I29+K29+M29</f>
        <v>0</v>
      </c>
      <c r="P29" s="89">
        <f t="shared" si="21"/>
        <v>4.75</v>
      </c>
      <c r="Q29" s="26">
        <v>0</v>
      </c>
      <c r="R29" s="73">
        <v>1.21</v>
      </c>
      <c r="S29" s="26">
        <v>0</v>
      </c>
      <c r="T29" s="73">
        <v>0.91</v>
      </c>
      <c r="U29" s="26">
        <v>0</v>
      </c>
      <c r="V29" s="73">
        <v>1.76</v>
      </c>
      <c r="W29" s="26">
        <v>0</v>
      </c>
      <c r="X29" s="73">
        <v>0.79</v>
      </c>
      <c r="Y29" s="26">
        <v>0</v>
      </c>
      <c r="Z29" s="73">
        <v>0.68</v>
      </c>
      <c r="AA29" s="26">
        <v>0</v>
      </c>
      <c r="AB29" s="73">
        <v>0.67</v>
      </c>
      <c r="AC29" s="101">
        <f t="shared" si="2"/>
        <v>0</v>
      </c>
      <c r="AD29" s="102">
        <f t="shared" si="2"/>
        <v>10.770000000000001</v>
      </c>
    </row>
    <row r="30" spans="1:30" s="17" customFormat="1" ht="13.5" customHeight="1" x14ac:dyDescent="0.2">
      <c r="A30" s="24" t="s">
        <v>58</v>
      </c>
      <c r="B30" s="25" t="s">
        <v>59</v>
      </c>
      <c r="C30" s="26">
        <v>0</v>
      </c>
      <c r="D30" s="73">
        <v>0</v>
      </c>
      <c r="E30" s="26">
        <v>0</v>
      </c>
      <c r="F30" s="73">
        <v>0</v>
      </c>
      <c r="G30" s="26">
        <v>0</v>
      </c>
      <c r="H30" s="73">
        <v>0</v>
      </c>
      <c r="I30" s="26">
        <v>0</v>
      </c>
      <c r="J30" s="73">
        <v>0</v>
      </c>
      <c r="K30" s="26">
        <v>0</v>
      </c>
      <c r="L30" s="73">
        <v>0</v>
      </c>
      <c r="M30" s="26">
        <v>0</v>
      </c>
      <c r="N30" s="73">
        <v>0</v>
      </c>
      <c r="O30" s="89">
        <f t="shared" si="21"/>
        <v>0</v>
      </c>
      <c r="P30" s="89">
        <f t="shared" si="21"/>
        <v>0</v>
      </c>
      <c r="Q30" s="26">
        <v>0</v>
      </c>
      <c r="R30" s="73">
        <v>0</v>
      </c>
      <c r="S30" s="26">
        <v>0</v>
      </c>
      <c r="T30" s="73">
        <v>0</v>
      </c>
      <c r="U30" s="26">
        <v>0</v>
      </c>
      <c r="V30" s="73">
        <v>0</v>
      </c>
      <c r="W30" s="26">
        <v>0</v>
      </c>
      <c r="X30" s="73">
        <v>0</v>
      </c>
      <c r="Y30" s="26">
        <v>0</v>
      </c>
      <c r="Z30" s="73">
        <v>0</v>
      </c>
      <c r="AA30" s="26">
        <v>0</v>
      </c>
      <c r="AB30" s="73">
        <v>0</v>
      </c>
      <c r="AC30" s="101">
        <f t="shared" si="2"/>
        <v>0</v>
      </c>
      <c r="AD30" s="102">
        <f t="shared" si="2"/>
        <v>0</v>
      </c>
    </row>
    <row r="31" spans="1:30" s="17" customFormat="1" ht="13.5" customHeight="1" x14ac:dyDescent="0.2">
      <c r="A31" s="21" t="s">
        <v>60</v>
      </c>
      <c r="B31" s="22" t="s">
        <v>61</v>
      </c>
      <c r="C31" s="23">
        <f>C32</f>
        <v>0</v>
      </c>
      <c r="D31" s="72">
        <f>D32</f>
        <v>0</v>
      </c>
      <c r="E31" s="23">
        <f t="shared" ref="E31:AA31" si="22">E32</f>
        <v>0</v>
      </c>
      <c r="F31" s="72">
        <f>F32</f>
        <v>0</v>
      </c>
      <c r="G31" s="23">
        <f t="shared" si="22"/>
        <v>0</v>
      </c>
      <c r="H31" s="72">
        <f>H32</f>
        <v>0</v>
      </c>
      <c r="I31" s="23">
        <f t="shared" si="22"/>
        <v>0</v>
      </c>
      <c r="J31" s="72">
        <f>J32</f>
        <v>0</v>
      </c>
      <c r="K31" s="23">
        <f t="shared" si="22"/>
        <v>0</v>
      </c>
      <c r="L31" s="72">
        <f>L32</f>
        <v>0</v>
      </c>
      <c r="M31" s="23">
        <f t="shared" si="22"/>
        <v>0</v>
      </c>
      <c r="N31" s="72">
        <f>N32</f>
        <v>0</v>
      </c>
      <c r="O31" s="90">
        <f t="shared" ref="O31" si="23">O32</f>
        <v>0</v>
      </c>
      <c r="P31" s="90">
        <f>P32</f>
        <v>0</v>
      </c>
      <c r="Q31" s="23">
        <f t="shared" si="22"/>
        <v>0</v>
      </c>
      <c r="R31" s="72">
        <f>R32</f>
        <v>0</v>
      </c>
      <c r="S31" s="23">
        <f t="shared" si="22"/>
        <v>0</v>
      </c>
      <c r="T31" s="72">
        <f>T32</f>
        <v>0</v>
      </c>
      <c r="U31" s="23">
        <f t="shared" si="22"/>
        <v>0</v>
      </c>
      <c r="V31" s="72">
        <f>V32</f>
        <v>0</v>
      </c>
      <c r="W31" s="23">
        <f t="shared" si="22"/>
        <v>0</v>
      </c>
      <c r="X31" s="72">
        <f>X32</f>
        <v>0</v>
      </c>
      <c r="Y31" s="23">
        <f t="shared" si="22"/>
        <v>0</v>
      </c>
      <c r="Z31" s="72">
        <f>Z32</f>
        <v>0</v>
      </c>
      <c r="AA31" s="23">
        <f t="shared" si="22"/>
        <v>0</v>
      </c>
      <c r="AB31" s="72">
        <f>AB32</f>
        <v>0</v>
      </c>
      <c r="AC31" s="101">
        <f t="shared" si="2"/>
        <v>0</v>
      </c>
      <c r="AD31" s="102">
        <f t="shared" si="2"/>
        <v>0</v>
      </c>
    </row>
    <row r="32" spans="1:30" s="27" customFormat="1" ht="13.5" customHeight="1" x14ac:dyDescent="0.2">
      <c r="A32" s="24" t="s">
        <v>62</v>
      </c>
      <c r="B32" s="25" t="s">
        <v>51</v>
      </c>
      <c r="C32" s="26">
        <v>0</v>
      </c>
      <c r="D32" s="73">
        <v>0</v>
      </c>
      <c r="E32" s="26">
        <v>0</v>
      </c>
      <c r="F32" s="73">
        <v>0</v>
      </c>
      <c r="G32" s="26">
        <v>0</v>
      </c>
      <c r="H32" s="73">
        <v>0</v>
      </c>
      <c r="I32" s="26">
        <v>0</v>
      </c>
      <c r="J32" s="73">
        <v>0</v>
      </c>
      <c r="K32" s="26">
        <v>0</v>
      </c>
      <c r="L32" s="73">
        <v>0</v>
      </c>
      <c r="M32" s="26">
        <v>0</v>
      </c>
      <c r="N32" s="73">
        <v>0</v>
      </c>
      <c r="O32" s="89">
        <f>C32+E32+G32+I32+K32+M32</f>
        <v>0</v>
      </c>
      <c r="P32" s="89">
        <f>D32+F32+H32+J32+L32+N32</f>
        <v>0</v>
      </c>
      <c r="Q32" s="26">
        <v>0</v>
      </c>
      <c r="R32" s="73">
        <v>0</v>
      </c>
      <c r="S32" s="26">
        <v>0</v>
      </c>
      <c r="T32" s="73">
        <v>0</v>
      </c>
      <c r="U32" s="26">
        <v>0</v>
      </c>
      <c r="V32" s="73">
        <v>0</v>
      </c>
      <c r="W32" s="26">
        <v>0</v>
      </c>
      <c r="X32" s="73">
        <v>0</v>
      </c>
      <c r="Y32" s="26">
        <v>0</v>
      </c>
      <c r="Z32" s="73">
        <v>0</v>
      </c>
      <c r="AA32" s="26">
        <v>0</v>
      </c>
      <c r="AB32" s="73">
        <v>0</v>
      </c>
      <c r="AC32" s="101">
        <f t="shared" si="2"/>
        <v>0</v>
      </c>
      <c r="AD32" s="102">
        <f t="shared" si="2"/>
        <v>0</v>
      </c>
    </row>
    <row r="33" spans="1:33" s="17" customFormat="1" ht="13.5" customHeight="1" x14ac:dyDescent="0.2">
      <c r="A33" s="14" t="s">
        <v>63</v>
      </c>
      <c r="B33" s="15" t="s">
        <v>64</v>
      </c>
      <c r="C33" s="16">
        <f t="shared" ref="C33:AA33" si="24">C34+C37+C50+C84</f>
        <v>22978.073800000002</v>
      </c>
      <c r="D33" s="70">
        <f t="shared" si="24"/>
        <v>17902.911379310346</v>
      </c>
      <c r="E33" s="16">
        <f t="shared" si="24"/>
        <v>18491.143800000002</v>
      </c>
      <c r="F33" s="70">
        <f t="shared" ref="F33:H33" si="25">F34+F37+F50+F84</f>
        <v>17097.07</v>
      </c>
      <c r="G33" s="16">
        <f t="shared" si="24"/>
        <v>24702.863799999999</v>
      </c>
      <c r="H33" s="70">
        <f t="shared" si="25"/>
        <v>23852.309999999994</v>
      </c>
      <c r="I33" s="16">
        <f t="shared" si="24"/>
        <v>22007.023799999999</v>
      </c>
      <c r="J33" s="70">
        <f t="shared" si="24"/>
        <v>18157.03</v>
      </c>
      <c r="K33" s="16">
        <f t="shared" si="24"/>
        <v>22302.863799999999</v>
      </c>
      <c r="L33" s="70">
        <f t="shared" ref="L33:P33" si="26">L34+L37+L50+L84</f>
        <v>25082.7</v>
      </c>
      <c r="M33" s="16">
        <f t="shared" si="24"/>
        <v>31866.913800000002</v>
      </c>
      <c r="N33" s="70">
        <f t="shared" si="26"/>
        <v>25978.839999999997</v>
      </c>
      <c r="O33" s="88">
        <f t="shared" si="26"/>
        <v>6965.932799999995</v>
      </c>
      <c r="P33" s="88">
        <f t="shared" si="26"/>
        <v>-29686.098079955656</v>
      </c>
      <c r="Q33" s="16">
        <f t="shared" si="24"/>
        <v>21551.383800000003</v>
      </c>
      <c r="R33" s="70">
        <f t="shared" si="24"/>
        <v>19324.61</v>
      </c>
      <c r="S33" s="16">
        <f t="shared" si="24"/>
        <v>19528.503799999999</v>
      </c>
      <c r="T33" s="70">
        <f t="shared" ref="T33:V33" si="27">T34+T37+T50+T84</f>
        <v>27642.61</v>
      </c>
      <c r="U33" s="16">
        <f t="shared" si="24"/>
        <v>25713.663800000002</v>
      </c>
      <c r="V33" s="70">
        <f t="shared" si="27"/>
        <v>42807.83</v>
      </c>
      <c r="W33" s="16">
        <f t="shared" si="24"/>
        <v>20108.863799999999</v>
      </c>
      <c r="X33" s="70">
        <f t="shared" si="24"/>
        <v>19784.310000000001</v>
      </c>
      <c r="Y33" s="16">
        <f t="shared" si="24"/>
        <v>19102.863799999999</v>
      </c>
      <c r="Z33" s="70">
        <f t="shared" ref="Z33:AB33" si="28">Z34+Z37+Z50+Z84</f>
        <v>18955.419999999998</v>
      </c>
      <c r="AA33" s="16">
        <f t="shared" si="24"/>
        <v>25691.143799999998</v>
      </c>
      <c r="AB33" s="70">
        <f t="shared" si="28"/>
        <v>23400.94</v>
      </c>
      <c r="AC33" s="101">
        <f t="shared" si="2"/>
        <v>274045.30560000002</v>
      </c>
      <c r="AD33" s="102">
        <f t="shared" si="2"/>
        <v>279986.58137931034</v>
      </c>
      <c r="AF33" s="80"/>
      <c r="AG33" s="80"/>
    </row>
    <row r="34" spans="1:33" s="17" customFormat="1" ht="13.5" customHeight="1" x14ac:dyDescent="0.2">
      <c r="A34" s="18" t="s">
        <v>65</v>
      </c>
      <c r="B34" s="19" t="s">
        <v>66</v>
      </c>
      <c r="C34" s="28">
        <f>C35</f>
        <v>0</v>
      </c>
      <c r="D34" s="75">
        <f>D35</f>
        <v>0</v>
      </c>
      <c r="E34" s="28">
        <f t="shared" ref="E34:AA35" si="29">E35</f>
        <v>0</v>
      </c>
      <c r="F34" s="75">
        <f>F35</f>
        <v>0</v>
      </c>
      <c r="G34" s="28">
        <f t="shared" si="29"/>
        <v>0</v>
      </c>
      <c r="H34" s="75">
        <f>H35</f>
        <v>0</v>
      </c>
      <c r="I34" s="28">
        <f t="shared" si="29"/>
        <v>0</v>
      </c>
      <c r="J34" s="75">
        <f>J35</f>
        <v>0</v>
      </c>
      <c r="K34" s="28">
        <f t="shared" si="29"/>
        <v>0</v>
      </c>
      <c r="L34" s="75">
        <f>L35</f>
        <v>0</v>
      </c>
      <c r="M34" s="28">
        <f t="shared" si="29"/>
        <v>0</v>
      </c>
      <c r="N34" s="75">
        <f>N35</f>
        <v>0</v>
      </c>
      <c r="O34" s="85">
        <f t="shared" ref="O34:O35" si="30">O35</f>
        <v>0</v>
      </c>
      <c r="P34" s="85">
        <f>P35</f>
        <v>0</v>
      </c>
      <c r="Q34" s="28">
        <f t="shared" si="29"/>
        <v>0</v>
      </c>
      <c r="R34" s="75">
        <f>R35</f>
        <v>0</v>
      </c>
      <c r="S34" s="28">
        <f t="shared" si="29"/>
        <v>0</v>
      </c>
      <c r="T34" s="75">
        <f>T35</f>
        <v>0</v>
      </c>
      <c r="U34" s="28">
        <f t="shared" si="29"/>
        <v>0</v>
      </c>
      <c r="V34" s="75">
        <f>V35</f>
        <v>0</v>
      </c>
      <c r="W34" s="28">
        <f t="shared" si="29"/>
        <v>0</v>
      </c>
      <c r="X34" s="75">
        <f>X35</f>
        <v>0</v>
      </c>
      <c r="Y34" s="28">
        <f t="shared" si="29"/>
        <v>0</v>
      </c>
      <c r="Z34" s="75">
        <f>Z35</f>
        <v>0</v>
      </c>
      <c r="AA34" s="28">
        <f t="shared" si="29"/>
        <v>0</v>
      </c>
      <c r="AB34" s="75">
        <f>AB35</f>
        <v>0</v>
      </c>
      <c r="AC34" s="101">
        <f t="shared" si="2"/>
        <v>0</v>
      </c>
      <c r="AD34" s="102">
        <f t="shared" si="2"/>
        <v>0</v>
      </c>
    </row>
    <row r="35" spans="1:33" s="17" customFormat="1" ht="13.5" customHeight="1" x14ac:dyDescent="0.2">
      <c r="A35" s="21" t="s">
        <v>67</v>
      </c>
      <c r="B35" s="22" t="s">
        <v>68</v>
      </c>
      <c r="C35" s="29">
        <f>C36</f>
        <v>0</v>
      </c>
      <c r="D35" s="76">
        <f>D36</f>
        <v>0</v>
      </c>
      <c r="E35" s="29">
        <f t="shared" si="29"/>
        <v>0</v>
      </c>
      <c r="F35" s="76">
        <f>F36</f>
        <v>0</v>
      </c>
      <c r="G35" s="29">
        <f t="shared" si="29"/>
        <v>0</v>
      </c>
      <c r="H35" s="76">
        <f>H36</f>
        <v>0</v>
      </c>
      <c r="I35" s="29">
        <f t="shared" si="29"/>
        <v>0</v>
      </c>
      <c r="J35" s="76">
        <f>J36</f>
        <v>0</v>
      </c>
      <c r="K35" s="29">
        <f t="shared" si="29"/>
        <v>0</v>
      </c>
      <c r="L35" s="76">
        <f>L36</f>
        <v>0</v>
      </c>
      <c r="M35" s="29">
        <f t="shared" si="29"/>
        <v>0</v>
      </c>
      <c r="N35" s="76">
        <f>N36</f>
        <v>0</v>
      </c>
      <c r="O35" s="86">
        <f t="shared" si="30"/>
        <v>0</v>
      </c>
      <c r="P35" s="86">
        <f>P36</f>
        <v>0</v>
      </c>
      <c r="Q35" s="29">
        <f t="shared" si="29"/>
        <v>0</v>
      </c>
      <c r="R35" s="76">
        <f>R36</f>
        <v>0</v>
      </c>
      <c r="S35" s="29">
        <f t="shared" si="29"/>
        <v>0</v>
      </c>
      <c r="T35" s="76">
        <f>T36</f>
        <v>0</v>
      </c>
      <c r="U35" s="29">
        <f t="shared" si="29"/>
        <v>0</v>
      </c>
      <c r="V35" s="76">
        <f>V36</f>
        <v>0</v>
      </c>
      <c r="W35" s="29">
        <f t="shared" si="29"/>
        <v>0</v>
      </c>
      <c r="X35" s="76">
        <f>X36</f>
        <v>0</v>
      </c>
      <c r="Y35" s="29">
        <f t="shared" si="29"/>
        <v>0</v>
      </c>
      <c r="Z35" s="76">
        <f>Z36</f>
        <v>0</v>
      </c>
      <c r="AA35" s="29">
        <f t="shared" si="29"/>
        <v>0</v>
      </c>
      <c r="AB35" s="76">
        <f>AB36</f>
        <v>0</v>
      </c>
      <c r="AC35" s="101">
        <f t="shared" si="2"/>
        <v>0</v>
      </c>
      <c r="AD35" s="102">
        <f t="shared" si="2"/>
        <v>0</v>
      </c>
    </row>
    <row r="36" spans="1:33" s="27" customFormat="1" ht="13.5" customHeight="1" x14ac:dyDescent="0.2">
      <c r="A36" s="24" t="s">
        <v>69</v>
      </c>
      <c r="B36" s="25" t="s">
        <v>184</v>
      </c>
      <c r="C36" s="30">
        <v>0</v>
      </c>
      <c r="D36" s="77">
        <v>0</v>
      </c>
      <c r="E36" s="30">
        <v>0</v>
      </c>
      <c r="F36" s="77">
        <v>0</v>
      </c>
      <c r="G36" s="30">
        <v>0</v>
      </c>
      <c r="H36" s="77">
        <v>0</v>
      </c>
      <c r="I36" s="30">
        <v>0</v>
      </c>
      <c r="J36" s="77">
        <v>0</v>
      </c>
      <c r="K36" s="30">
        <v>0</v>
      </c>
      <c r="L36" s="77">
        <v>0</v>
      </c>
      <c r="M36" s="30">
        <v>0</v>
      </c>
      <c r="N36" s="77">
        <v>0</v>
      </c>
      <c r="O36" s="89">
        <f>C36+E36+G36+I36+K36+M36</f>
        <v>0</v>
      </c>
      <c r="P36" s="89">
        <f>D36+F36+H36+J36+L36+N36</f>
        <v>0</v>
      </c>
      <c r="Q36" s="30">
        <v>0</v>
      </c>
      <c r="R36" s="77">
        <v>0</v>
      </c>
      <c r="S36" s="30">
        <v>0</v>
      </c>
      <c r="T36" s="77">
        <v>0</v>
      </c>
      <c r="U36" s="30">
        <v>0</v>
      </c>
      <c r="V36" s="77">
        <v>0</v>
      </c>
      <c r="W36" s="30">
        <v>0</v>
      </c>
      <c r="X36" s="77">
        <v>0</v>
      </c>
      <c r="Y36" s="30">
        <v>0</v>
      </c>
      <c r="Z36" s="77">
        <v>0</v>
      </c>
      <c r="AA36" s="30">
        <f>'[6]Materiales y Equipos'!AB150</f>
        <v>0</v>
      </c>
      <c r="AB36" s="77">
        <v>0</v>
      </c>
      <c r="AC36" s="101">
        <f t="shared" si="2"/>
        <v>0</v>
      </c>
      <c r="AD36" s="102">
        <f t="shared" si="2"/>
        <v>0</v>
      </c>
    </row>
    <row r="37" spans="1:33" s="17" customFormat="1" ht="13.5" customHeight="1" x14ac:dyDescent="0.2">
      <c r="A37" s="18" t="s">
        <v>71</v>
      </c>
      <c r="B37" s="19" t="s">
        <v>72</v>
      </c>
      <c r="C37" s="20">
        <f>C38+C46</f>
        <v>14939.773800000001</v>
      </c>
      <c r="D37" s="71">
        <f>D38+D46</f>
        <v>14062.07</v>
      </c>
      <c r="E37" s="20">
        <f t="shared" ref="E37:AA37" si="31">E38+E46</f>
        <v>14939.773800000001</v>
      </c>
      <c r="F37" s="71">
        <f>F38+F46</f>
        <v>15121.78</v>
      </c>
      <c r="G37" s="20">
        <f t="shared" si="31"/>
        <v>14939.773800000001</v>
      </c>
      <c r="H37" s="71">
        <f>H38+H46</f>
        <v>15396.309999999998</v>
      </c>
      <c r="I37" s="20">
        <f t="shared" si="31"/>
        <v>14939.773800000001</v>
      </c>
      <c r="J37" s="71">
        <f>J38+J46</f>
        <v>15530.789999999999</v>
      </c>
      <c r="K37" s="20">
        <f t="shared" si="31"/>
        <v>14939.773800000001</v>
      </c>
      <c r="L37" s="71">
        <f>L38+L46</f>
        <v>19084.75</v>
      </c>
      <c r="M37" s="20">
        <f t="shared" si="31"/>
        <v>14939.773800000001</v>
      </c>
      <c r="N37" s="71">
        <f>N38+N46</f>
        <v>18210.939999999999</v>
      </c>
      <c r="O37" s="85">
        <f t="shared" ref="O37" si="32">O38+O46</f>
        <v>89638.642800000001</v>
      </c>
      <c r="P37" s="85">
        <f>P38+P46</f>
        <v>97406.64</v>
      </c>
      <c r="Q37" s="20">
        <f t="shared" si="31"/>
        <v>14939.773800000001</v>
      </c>
      <c r="R37" s="71">
        <f>R38+R46</f>
        <v>16404.759999999998</v>
      </c>
      <c r="S37" s="20">
        <f t="shared" si="31"/>
        <v>14939.773800000001</v>
      </c>
      <c r="T37" s="71">
        <f>T38+T46</f>
        <v>16415.11</v>
      </c>
      <c r="U37" s="20">
        <f t="shared" si="31"/>
        <v>14939.773800000001</v>
      </c>
      <c r="V37" s="71">
        <f>V38+V46</f>
        <v>17130.949999999997</v>
      </c>
      <c r="W37" s="20">
        <f t="shared" si="31"/>
        <v>14939.773800000001</v>
      </c>
      <c r="X37" s="71">
        <f>X38+X46</f>
        <v>16415.11</v>
      </c>
      <c r="Y37" s="20">
        <f t="shared" si="31"/>
        <v>14939.773800000001</v>
      </c>
      <c r="Z37" s="71">
        <f>Z38+Z46</f>
        <v>16497.86</v>
      </c>
      <c r="AA37" s="20">
        <f t="shared" si="31"/>
        <v>14939.773800000001</v>
      </c>
      <c r="AB37" s="71">
        <f>AB38+AB46</f>
        <v>16301.31</v>
      </c>
      <c r="AC37" s="101">
        <f t="shared" si="2"/>
        <v>179277.28559999997</v>
      </c>
      <c r="AD37" s="102">
        <f t="shared" si="2"/>
        <v>196571.74</v>
      </c>
    </row>
    <row r="38" spans="1:33" s="27" customFormat="1" ht="13.5" customHeight="1" x14ac:dyDescent="0.2">
      <c r="A38" s="21" t="s">
        <v>71</v>
      </c>
      <c r="B38" s="22" t="s">
        <v>73</v>
      </c>
      <c r="C38" s="23">
        <f>C39+C40+C41+C42+C43+C44+C45</f>
        <v>14939.773800000001</v>
      </c>
      <c r="D38" s="72">
        <f>D39+D40+D41+D42+D43+D44+D45</f>
        <v>14062.07</v>
      </c>
      <c r="E38" s="23">
        <f t="shared" ref="E38:AA38" si="33">E39+E40+E41+E42+E43+E44+E45</f>
        <v>14939.773800000001</v>
      </c>
      <c r="F38" s="72">
        <f>F39+F40+F41+F42+F43+F44+F45</f>
        <v>15121.78</v>
      </c>
      <c r="G38" s="23">
        <f t="shared" si="33"/>
        <v>14939.773800000001</v>
      </c>
      <c r="H38" s="72">
        <f>H39+H40+H41+H42+H43+H44+H45</f>
        <v>15396.309999999998</v>
      </c>
      <c r="I38" s="23">
        <f t="shared" si="33"/>
        <v>14939.773800000001</v>
      </c>
      <c r="J38" s="72">
        <f>J39+J40+J41+J42+J43+J44+J45</f>
        <v>15530.789999999999</v>
      </c>
      <c r="K38" s="23">
        <f t="shared" si="33"/>
        <v>14939.773800000001</v>
      </c>
      <c r="L38" s="72">
        <f>L39+L40+L41+L42+L43+L44+L45</f>
        <v>19084.75</v>
      </c>
      <c r="M38" s="23">
        <f t="shared" si="33"/>
        <v>14939.773800000001</v>
      </c>
      <c r="N38" s="72">
        <f>N39+N40+N41+N42+N43+N44+N45</f>
        <v>16435.8</v>
      </c>
      <c r="O38" s="86">
        <f t="shared" ref="O38" si="34">SUM(O39:O45)</f>
        <v>89638.642800000001</v>
      </c>
      <c r="P38" s="86">
        <f>SUM(P39:P45)</f>
        <v>95631.5</v>
      </c>
      <c r="Q38" s="23">
        <f t="shared" si="33"/>
        <v>14939.773800000001</v>
      </c>
      <c r="R38" s="72">
        <f>R39+R40+R41+R42+R43+R44+R45</f>
        <v>16404.759999999998</v>
      </c>
      <c r="S38" s="23">
        <f t="shared" si="33"/>
        <v>14939.773800000001</v>
      </c>
      <c r="T38" s="72">
        <f>T39+T40+T41+T42+T43+T44+T45</f>
        <v>16415.11</v>
      </c>
      <c r="U38" s="23">
        <f t="shared" si="33"/>
        <v>14939.773800000001</v>
      </c>
      <c r="V38" s="72">
        <f>V39+V40+V41+V42+V43+V44+V45</f>
        <v>16539.239999999998</v>
      </c>
      <c r="W38" s="23">
        <f t="shared" si="33"/>
        <v>14939.773800000001</v>
      </c>
      <c r="X38" s="72">
        <f>X39+X40+X41+X42+X43+X44+X45</f>
        <v>16415.11</v>
      </c>
      <c r="Y38" s="23">
        <f t="shared" si="33"/>
        <v>14939.773800000001</v>
      </c>
      <c r="Z38" s="72">
        <f>Z39+Z40+Z41+Z42+Z43+Z44+Z45</f>
        <v>16497.86</v>
      </c>
      <c r="AA38" s="23">
        <f t="shared" si="33"/>
        <v>14939.773800000001</v>
      </c>
      <c r="AB38" s="72">
        <f>AB39+AB40+AB41+AB42+AB43+AB44+AB45</f>
        <v>16301.31</v>
      </c>
      <c r="AC38" s="101">
        <f t="shared" si="2"/>
        <v>179277.28559999997</v>
      </c>
      <c r="AD38" s="102">
        <f t="shared" si="2"/>
        <v>194204.88999999996</v>
      </c>
    </row>
    <row r="39" spans="1:33" s="27" customFormat="1" ht="13.5" customHeight="1" x14ac:dyDescent="0.2">
      <c r="A39" s="24" t="s">
        <v>74</v>
      </c>
      <c r="B39" s="25" t="s">
        <v>75</v>
      </c>
      <c r="C39" s="30">
        <v>10061.4</v>
      </c>
      <c r="D39" s="77">
        <v>9515</v>
      </c>
      <c r="E39" s="30">
        <v>10061.4</v>
      </c>
      <c r="F39" s="77">
        <v>10248.26</v>
      </c>
      <c r="G39" s="30">
        <v>10061.4</v>
      </c>
      <c r="H39" s="77">
        <v>10515</v>
      </c>
      <c r="I39" s="30">
        <v>10061.4</v>
      </c>
      <c r="J39" s="77">
        <v>10515</v>
      </c>
      <c r="K39" s="30">
        <v>10061.4</v>
      </c>
      <c r="L39" s="77">
        <v>13030.4</v>
      </c>
      <c r="M39" s="30">
        <v>10061.4</v>
      </c>
      <c r="N39" s="77">
        <v>11182.88</v>
      </c>
      <c r="O39" s="89">
        <f t="shared" ref="O39:P45" si="35">C39+E39+G39+I39+K39+M39</f>
        <v>60368.4</v>
      </c>
      <c r="P39" s="89">
        <f t="shared" si="35"/>
        <v>65006.54</v>
      </c>
      <c r="Q39" s="30">
        <v>10061.4</v>
      </c>
      <c r="R39" s="77">
        <v>11182.88</v>
      </c>
      <c r="S39" s="30">
        <v>10061.4</v>
      </c>
      <c r="T39" s="77">
        <v>11182.88</v>
      </c>
      <c r="U39" s="30">
        <v>10061.4</v>
      </c>
      <c r="V39" s="77">
        <v>11182.88</v>
      </c>
      <c r="W39" s="30">
        <v>10061.4</v>
      </c>
      <c r="X39" s="77">
        <v>11182.88</v>
      </c>
      <c r="Y39" s="30">
        <v>10061.4</v>
      </c>
      <c r="Z39" s="77">
        <v>11182.88</v>
      </c>
      <c r="AA39" s="30">
        <v>10061.4</v>
      </c>
      <c r="AB39" s="77">
        <v>11182.88</v>
      </c>
      <c r="AC39" s="101">
        <f t="shared" si="2"/>
        <v>120736.79999999997</v>
      </c>
      <c r="AD39" s="102">
        <f t="shared" si="2"/>
        <v>132103.82</v>
      </c>
    </row>
    <row r="40" spans="1:33" s="27" customFormat="1" ht="13.5" customHeight="1" x14ac:dyDescent="0.2">
      <c r="A40" s="31" t="s">
        <v>76</v>
      </c>
      <c r="B40" s="32" t="s">
        <v>77</v>
      </c>
      <c r="C40" s="33">
        <v>1681.2599399999999</v>
      </c>
      <c r="D40" s="78">
        <v>1589.96</v>
      </c>
      <c r="E40" s="33">
        <v>1681.2599399999999</v>
      </c>
      <c r="F40" s="78">
        <v>1712.48</v>
      </c>
      <c r="G40" s="33">
        <v>1681.2599399999999</v>
      </c>
      <c r="H40" s="78">
        <v>1757.06</v>
      </c>
      <c r="I40" s="33">
        <v>1681.2599399999999</v>
      </c>
      <c r="J40" s="78">
        <v>1757.06</v>
      </c>
      <c r="K40" s="33">
        <v>1681.2599399999999</v>
      </c>
      <c r="L40" s="78">
        <v>2177.36</v>
      </c>
      <c r="M40" s="33">
        <v>1681.2599399999999</v>
      </c>
      <c r="N40" s="78">
        <v>1868.66</v>
      </c>
      <c r="O40" s="92">
        <f t="shared" si="35"/>
        <v>10087.559639999999</v>
      </c>
      <c r="P40" s="92">
        <f t="shared" si="35"/>
        <v>10862.58</v>
      </c>
      <c r="Q40" s="33">
        <v>1681.2599399999999</v>
      </c>
      <c r="R40" s="78">
        <v>1868.66</v>
      </c>
      <c r="S40" s="33">
        <v>1681.2599399999999</v>
      </c>
      <c r="T40" s="78">
        <v>1868.66</v>
      </c>
      <c r="U40" s="33">
        <v>1681.2599399999999</v>
      </c>
      <c r="V40" s="78">
        <v>1868.66</v>
      </c>
      <c r="W40" s="33">
        <v>1681.2599399999999</v>
      </c>
      <c r="X40" s="78">
        <v>1868.66</v>
      </c>
      <c r="Y40" s="33">
        <v>1681.2599399999999</v>
      </c>
      <c r="Z40" s="78">
        <v>1868.66</v>
      </c>
      <c r="AA40" s="33">
        <v>1681.2599399999999</v>
      </c>
      <c r="AB40" s="78">
        <v>1868.66</v>
      </c>
      <c r="AC40" s="101">
        <f t="shared" si="2"/>
        <v>20175.119279999999</v>
      </c>
      <c r="AD40" s="102">
        <f t="shared" si="2"/>
        <v>22074.54</v>
      </c>
    </row>
    <row r="41" spans="1:33" s="27" customFormat="1" ht="13.5" customHeight="1" x14ac:dyDescent="0.2">
      <c r="A41" s="31" t="s">
        <v>78</v>
      </c>
      <c r="B41" s="32" t="s">
        <v>79</v>
      </c>
      <c r="C41" s="33">
        <v>1676.2292399999999</v>
      </c>
      <c r="D41" s="78">
        <v>1585.2</v>
      </c>
      <c r="E41" s="33">
        <v>1676.2292399999999</v>
      </c>
      <c r="F41" s="78">
        <v>1707.36</v>
      </c>
      <c r="G41" s="33">
        <v>1676.2292399999999</v>
      </c>
      <c r="H41" s="78">
        <v>1751.8</v>
      </c>
      <c r="I41" s="33">
        <v>1676.2292399999999</v>
      </c>
      <c r="J41" s="78">
        <v>1751.8</v>
      </c>
      <c r="K41" s="33">
        <v>1676.2292399999999</v>
      </c>
      <c r="L41" s="78">
        <v>2170.85</v>
      </c>
      <c r="M41" s="33">
        <v>1676.2292399999999</v>
      </c>
      <c r="N41" s="78">
        <v>1863.07</v>
      </c>
      <c r="O41" s="92">
        <f t="shared" si="35"/>
        <v>10057.37544</v>
      </c>
      <c r="P41" s="92">
        <f t="shared" si="35"/>
        <v>10830.08</v>
      </c>
      <c r="Q41" s="33">
        <v>1676.2292399999999</v>
      </c>
      <c r="R41" s="78">
        <v>1863.07</v>
      </c>
      <c r="S41" s="33">
        <v>1676.2292399999999</v>
      </c>
      <c r="T41" s="78">
        <v>1863.07</v>
      </c>
      <c r="U41" s="33">
        <v>1676.2292399999999</v>
      </c>
      <c r="V41" s="78">
        <v>1863.07</v>
      </c>
      <c r="W41" s="33">
        <v>1676.2292399999999</v>
      </c>
      <c r="X41" s="78">
        <v>1863.07</v>
      </c>
      <c r="Y41" s="33">
        <v>1676.2292399999999</v>
      </c>
      <c r="Z41" s="78">
        <v>1863.07</v>
      </c>
      <c r="AA41" s="33">
        <v>1676.2292399999999</v>
      </c>
      <c r="AB41" s="78">
        <v>1863.07</v>
      </c>
      <c r="AC41" s="101">
        <f t="shared" si="2"/>
        <v>20114.750880000003</v>
      </c>
      <c r="AD41" s="102">
        <f t="shared" si="2"/>
        <v>22008.5</v>
      </c>
    </row>
    <row r="42" spans="1:33" s="27" customFormat="1" ht="13.5" customHeight="1" x14ac:dyDescent="0.2">
      <c r="A42" s="31" t="s">
        <v>80</v>
      </c>
      <c r="B42" s="32" t="s">
        <v>81</v>
      </c>
      <c r="C42" s="33">
        <v>838.11461999999995</v>
      </c>
      <c r="D42" s="78">
        <v>792.6</v>
      </c>
      <c r="E42" s="33">
        <v>838.11461999999995</v>
      </c>
      <c r="F42" s="78">
        <v>853.68</v>
      </c>
      <c r="G42" s="33">
        <v>838.11461999999995</v>
      </c>
      <c r="H42" s="78">
        <v>875.9</v>
      </c>
      <c r="I42" s="33">
        <v>838.11461999999995</v>
      </c>
      <c r="J42" s="78">
        <v>875.9</v>
      </c>
      <c r="K42" s="33">
        <v>838.11461999999995</v>
      </c>
      <c r="L42" s="78">
        <v>1085.45</v>
      </c>
      <c r="M42" s="33">
        <v>838.11461999999995</v>
      </c>
      <c r="N42" s="78">
        <v>931.53</v>
      </c>
      <c r="O42" s="92">
        <f t="shared" si="35"/>
        <v>5028.6877199999999</v>
      </c>
      <c r="P42" s="92">
        <f t="shared" si="35"/>
        <v>5415.0599999999995</v>
      </c>
      <c r="Q42" s="33">
        <v>838.11461999999995</v>
      </c>
      <c r="R42" s="78">
        <v>931.53</v>
      </c>
      <c r="S42" s="33">
        <v>838.11461999999995</v>
      </c>
      <c r="T42" s="78">
        <v>931.53</v>
      </c>
      <c r="U42" s="33">
        <v>838.11461999999995</v>
      </c>
      <c r="V42" s="78">
        <v>931.53</v>
      </c>
      <c r="W42" s="33">
        <v>838.11461999999995</v>
      </c>
      <c r="X42" s="78">
        <v>931.53</v>
      </c>
      <c r="Y42" s="33">
        <v>838.11461999999995</v>
      </c>
      <c r="Z42" s="78">
        <v>931.53</v>
      </c>
      <c r="AA42" s="33">
        <v>838.11461999999995</v>
      </c>
      <c r="AB42" s="78">
        <v>931.53</v>
      </c>
      <c r="AC42" s="101">
        <f t="shared" ref="AC42:AD95" si="36">C42+E42+G42+I42+K42+M42+Q42+S42+U42+W42+Y42+AA42</f>
        <v>10057.375440000002</v>
      </c>
      <c r="AD42" s="102">
        <f t="shared" si="36"/>
        <v>11004.240000000002</v>
      </c>
    </row>
    <row r="43" spans="1:33" s="27" customFormat="1" ht="13.5" customHeight="1" x14ac:dyDescent="0.2">
      <c r="A43" s="24" t="s">
        <v>82</v>
      </c>
      <c r="B43" s="25" t="s">
        <v>83</v>
      </c>
      <c r="C43" s="30">
        <v>0</v>
      </c>
      <c r="D43" s="77">
        <v>0</v>
      </c>
      <c r="E43" s="30">
        <v>0</v>
      </c>
      <c r="F43" s="77">
        <v>0</v>
      </c>
      <c r="G43" s="30">
        <v>0</v>
      </c>
      <c r="H43" s="77">
        <v>0</v>
      </c>
      <c r="I43" s="30">
        <v>0</v>
      </c>
      <c r="J43" s="77">
        <v>0</v>
      </c>
      <c r="K43" s="30">
        <v>0</v>
      </c>
      <c r="L43" s="77">
        <v>0</v>
      </c>
      <c r="M43" s="30">
        <v>0</v>
      </c>
      <c r="N43" s="77">
        <v>0</v>
      </c>
      <c r="O43" s="89">
        <f t="shared" si="35"/>
        <v>0</v>
      </c>
      <c r="P43" s="89">
        <f t="shared" si="35"/>
        <v>0</v>
      </c>
      <c r="Q43" s="30">
        <v>0</v>
      </c>
      <c r="R43" s="77">
        <v>0</v>
      </c>
      <c r="S43" s="30">
        <v>0</v>
      </c>
      <c r="T43" s="77">
        <v>0</v>
      </c>
      <c r="U43" s="30">
        <v>0</v>
      </c>
      <c r="V43" s="77">
        <v>0</v>
      </c>
      <c r="W43" s="30">
        <v>0</v>
      </c>
      <c r="X43" s="77">
        <v>0</v>
      </c>
      <c r="Y43" s="30">
        <v>0</v>
      </c>
      <c r="Z43" s="77">
        <v>0</v>
      </c>
      <c r="AA43" s="30">
        <v>0</v>
      </c>
      <c r="AB43" s="77">
        <v>0</v>
      </c>
      <c r="AC43" s="101">
        <f t="shared" si="36"/>
        <v>0</v>
      </c>
      <c r="AD43" s="102">
        <f t="shared" si="36"/>
        <v>0</v>
      </c>
    </row>
    <row r="44" spans="1:33" s="27" customFormat="1" ht="13.5" customHeight="1" x14ac:dyDescent="0.2">
      <c r="A44" s="24" t="s">
        <v>84</v>
      </c>
      <c r="B44" s="25" t="s">
        <v>85</v>
      </c>
      <c r="C44" s="30">
        <v>0</v>
      </c>
      <c r="D44" s="77">
        <v>0</v>
      </c>
      <c r="E44" s="30">
        <v>0</v>
      </c>
      <c r="F44" s="77">
        <v>0</v>
      </c>
      <c r="G44" s="30">
        <v>0</v>
      </c>
      <c r="H44" s="77">
        <v>0</v>
      </c>
      <c r="I44" s="30">
        <v>0</v>
      </c>
      <c r="J44" s="77">
        <v>0</v>
      </c>
      <c r="K44" s="30">
        <v>0</v>
      </c>
      <c r="L44" s="77">
        <v>0</v>
      </c>
      <c r="M44" s="30">
        <v>0</v>
      </c>
      <c r="N44" s="77">
        <v>0</v>
      </c>
      <c r="O44" s="89">
        <f t="shared" si="35"/>
        <v>0</v>
      </c>
      <c r="P44" s="89">
        <f t="shared" si="35"/>
        <v>0</v>
      </c>
      <c r="Q44" s="30">
        <v>0</v>
      </c>
      <c r="R44" s="77">
        <v>0</v>
      </c>
      <c r="S44" s="30">
        <v>0</v>
      </c>
      <c r="T44" s="77">
        <v>0</v>
      </c>
      <c r="U44" s="30">
        <v>0</v>
      </c>
      <c r="V44" s="77">
        <v>0</v>
      </c>
      <c r="W44" s="30">
        <v>0</v>
      </c>
      <c r="X44" s="77">
        <v>0</v>
      </c>
      <c r="Y44" s="30">
        <v>0</v>
      </c>
      <c r="Z44" s="77">
        <v>0</v>
      </c>
      <c r="AA44" s="30">
        <v>0</v>
      </c>
      <c r="AB44" s="77">
        <v>0</v>
      </c>
      <c r="AC44" s="101">
        <f t="shared" si="36"/>
        <v>0</v>
      </c>
      <c r="AD44" s="102">
        <f t="shared" si="36"/>
        <v>0</v>
      </c>
    </row>
    <row r="45" spans="1:33" s="27" customFormat="1" ht="13.5" customHeight="1" x14ac:dyDescent="0.2">
      <c r="A45" s="24" t="s">
        <v>86</v>
      </c>
      <c r="B45" s="25" t="s">
        <v>87</v>
      </c>
      <c r="C45" s="30">
        <v>682.77</v>
      </c>
      <c r="D45" s="77">
        <v>579.30999999999995</v>
      </c>
      <c r="E45" s="30">
        <v>682.77</v>
      </c>
      <c r="F45" s="77">
        <v>600</v>
      </c>
      <c r="G45" s="30">
        <v>682.77</v>
      </c>
      <c r="H45" s="77">
        <v>496.55</v>
      </c>
      <c r="I45" s="30">
        <v>682.77</v>
      </c>
      <c r="J45" s="77">
        <v>631.03</v>
      </c>
      <c r="K45" s="30">
        <v>682.77</v>
      </c>
      <c r="L45" s="77">
        <v>620.69000000000005</v>
      </c>
      <c r="M45" s="30">
        <v>682.77</v>
      </c>
      <c r="N45" s="77">
        <v>589.66</v>
      </c>
      <c r="O45" s="89">
        <f t="shared" si="35"/>
        <v>4096.62</v>
      </c>
      <c r="P45" s="89">
        <f t="shared" si="35"/>
        <v>3517.24</v>
      </c>
      <c r="Q45" s="30">
        <v>682.77</v>
      </c>
      <c r="R45" s="77">
        <v>558.62</v>
      </c>
      <c r="S45" s="30">
        <v>682.77</v>
      </c>
      <c r="T45" s="77">
        <v>568.97</v>
      </c>
      <c r="U45" s="30">
        <v>682.77</v>
      </c>
      <c r="V45" s="77">
        <v>693.1</v>
      </c>
      <c r="W45" s="30">
        <v>682.77</v>
      </c>
      <c r="X45" s="77">
        <v>568.97</v>
      </c>
      <c r="Y45" s="30">
        <v>682.77</v>
      </c>
      <c r="Z45" s="77">
        <v>651.72</v>
      </c>
      <c r="AA45" s="30">
        <v>682.77</v>
      </c>
      <c r="AB45" s="77">
        <v>455.17</v>
      </c>
      <c r="AC45" s="101">
        <f t="shared" si="36"/>
        <v>8193.2400000000016</v>
      </c>
      <c r="AD45" s="102">
        <f t="shared" si="36"/>
        <v>7013.7900000000009</v>
      </c>
    </row>
    <row r="46" spans="1:33" s="27" customFormat="1" ht="13.5" customHeight="1" x14ac:dyDescent="0.2">
      <c r="A46" s="21" t="s">
        <v>88</v>
      </c>
      <c r="B46" s="22" t="s">
        <v>89</v>
      </c>
      <c r="C46" s="23">
        <f>C47+C48+C49</f>
        <v>0</v>
      </c>
      <c r="D46" s="72">
        <f>D47+D48+D49</f>
        <v>0</v>
      </c>
      <c r="E46" s="23">
        <f t="shared" ref="E46:AA46" si="37">E47+E48+E49</f>
        <v>0</v>
      </c>
      <c r="F46" s="72">
        <f>F47+F48+F49</f>
        <v>0</v>
      </c>
      <c r="G46" s="23">
        <f t="shared" si="37"/>
        <v>0</v>
      </c>
      <c r="H46" s="72">
        <f>H47+H48+H49</f>
        <v>0</v>
      </c>
      <c r="I46" s="23">
        <f t="shared" si="37"/>
        <v>0</v>
      </c>
      <c r="J46" s="72">
        <f>J47+J48+J49</f>
        <v>0</v>
      </c>
      <c r="K46" s="23">
        <f t="shared" si="37"/>
        <v>0</v>
      </c>
      <c r="L46" s="72">
        <f>L47+L48+L49</f>
        <v>0</v>
      </c>
      <c r="M46" s="23">
        <f t="shared" si="37"/>
        <v>0</v>
      </c>
      <c r="N46" s="72">
        <f>N47+N48+N49</f>
        <v>1775.14</v>
      </c>
      <c r="O46" s="86">
        <f t="shared" ref="O46" si="38">SUM(O47:O49)</f>
        <v>0</v>
      </c>
      <c r="P46" s="86">
        <f>SUM(P47:P49)</f>
        <v>1775.14</v>
      </c>
      <c r="Q46" s="23">
        <f t="shared" si="37"/>
        <v>0</v>
      </c>
      <c r="R46" s="72">
        <f>R47+R48+R49</f>
        <v>0</v>
      </c>
      <c r="S46" s="23">
        <f t="shared" si="37"/>
        <v>0</v>
      </c>
      <c r="T46" s="72">
        <f>T47+T48+T49</f>
        <v>0</v>
      </c>
      <c r="U46" s="23">
        <f t="shared" si="37"/>
        <v>0</v>
      </c>
      <c r="V46" s="72">
        <f>V47+V48+V49</f>
        <v>591.71</v>
      </c>
      <c r="W46" s="23">
        <f t="shared" si="37"/>
        <v>0</v>
      </c>
      <c r="X46" s="72">
        <f>X47+X48+X49</f>
        <v>0</v>
      </c>
      <c r="Y46" s="23">
        <f t="shared" si="37"/>
        <v>0</v>
      </c>
      <c r="Z46" s="72">
        <f>Z47+Z48+Z49</f>
        <v>0</v>
      </c>
      <c r="AA46" s="23">
        <f t="shared" si="37"/>
        <v>0</v>
      </c>
      <c r="AB46" s="72">
        <f>AB47+AB48+AB49</f>
        <v>0</v>
      </c>
      <c r="AC46" s="101">
        <f t="shared" si="36"/>
        <v>0</v>
      </c>
      <c r="AD46" s="102">
        <f t="shared" si="36"/>
        <v>2366.8500000000004</v>
      </c>
    </row>
    <row r="47" spans="1:33" s="27" customFormat="1" ht="13.5" customHeight="1" x14ac:dyDescent="0.2">
      <c r="A47" s="24" t="s">
        <v>90</v>
      </c>
      <c r="B47" s="25" t="s">
        <v>91</v>
      </c>
      <c r="C47" s="30">
        <v>0</v>
      </c>
      <c r="D47" s="77">
        <v>0</v>
      </c>
      <c r="E47" s="30">
        <v>0</v>
      </c>
      <c r="F47" s="77">
        <v>0</v>
      </c>
      <c r="G47" s="30">
        <v>0</v>
      </c>
      <c r="H47" s="77">
        <v>0</v>
      </c>
      <c r="I47" s="30">
        <v>0</v>
      </c>
      <c r="J47" s="77">
        <v>0</v>
      </c>
      <c r="K47" s="30">
        <v>0</v>
      </c>
      <c r="L47" s="77">
        <v>0</v>
      </c>
      <c r="M47" s="30">
        <v>0</v>
      </c>
      <c r="N47" s="77">
        <v>1775.14</v>
      </c>
      <c r="O47" s="89">
        <f t="shared" ref="O47:P49" si="39">C47+E47+G47+I47+K47+M47</f>
        <v>0</v>
      </c>
      <c r="P47" s="89">
        <f t="shared" si="39"/>
        <v>1775.14</v>
      </c>
      <c r="Q47" s="30">
        <v>0</v>
      </c>
      <c r="R47" s="77">
        <v>0</v>
      </c>
      <c r="S47" s="30">
        <v>0</v>
      </c>
      <c r="T47" s="77">
        <v>0</v>
      </c>
      <c r="U47" s="30">
        <v>0</v>
      </c>
      <c r="V47" s="77">
        <v>591.71</v>
      </c>
      <c r="W47" s="30">
        <v>0</v>
      </c>
      <c r="X47" s="77">
        <v>0</v>
      </c>
      <c r="Y47" s="30">
        <v>0</v>
      </c>
      <c r="Z47" s="77">
        <v>0</v>
      </c>
      <c r="AA47" s="30">
        <v>0</v>
      </c>
      <c r="AB47" s="77">
        <v>0</v>
      </c>
      <c r="AC47" s="101">
        <f t="shared" si="36"/>
        <v>0</v>
      </c>
      <c r="AD47" s="102">
        <f t="shared" si="36"/>
        <v>2366.8500000000004</v>
      </c>
    </row>
    <row r="48" spans="1:33" s="27" customFormat="1" ht="13.5" customHeight="1" x14ac:dyDescent="0.2">
      <c r="A48" s="24" t="s">
        <v>92</v>
      </c>
      <c r="B48" s="25" t="s">
        <v>93</v>
      </c>
      <c r="C48" s="30">
        <v>0</v>
      </c>
      <c r="D48" s="77">
        <v>0</v>
      </c>
      <c r="E48" s="30">
        <v>0</v>
      </c>
      <c r="F48" s="77">
        <v>0</v>
      </c>
      <c r="G48" s="30">
        <v>0</v>
      </c>
      <c r="H48" s="77">
        <v>0</v>
      </c>
      <c r="I48" s="30">
        <v>0</v>
      </c>
      <c r="J48" s="77">
        <v>0</v>
      </c>
      <c r="K48" s="30">
        <v>0</v>
      </c>
      <c r="L48" s="77">
        <v>0</v>
      </c>
      <c r="M48" s="30">
        <v>0</v>
      </c>
      <c r="N48" s="77">
        <v>0</v>
      </c>
      <c r="O48" s="89">
        <f t="shared" si="39"/>
        <v>0</v>
      </c>
      <c r="P48" s="89">
        <f t="shared" si="39"/>
        <v>0</v>
      </c>
      <c r="Q48" s="30">
        <v>0</v>
      </c>
      <c r="R48" s="77">
        <v>0</v>
      </c>
      <c r="S48" s="30">
        <v>0</v>
      </c>
      <c r="T48" s="77">
        <v>0</v>
      </c>
      <c r="U48" s="30">
        <v>0</v>
      </c>
      <c r="V48" s="77">
        <v>0</v>
      </c>
      <c r="W48" s="30">
        <v>0</v>
      </c>
      <c r="X48" s="77">
        <v>0</v>
      </c>
      <c r="Y48" s="30">
        <v>0</v>
      </c>
      <c r="Z48" s="77">
        <v>0</v>
      </c>
      <c r="AA48" s="30">
        <v>0</v>
      </c>
      <c r="AB48" s="77">
        <v>0</v>
      </c>
      <c r="AC48" s="101">
        <f t="shared" si="36"/>
        <v>0</v>
      </c>
      <c r="AD48" s="102">
        <f t="shared" si="36"/>
        <v>0</v>
      </c>
    </row>
    <row r="49" spans="1:32" s="27" customFormat="1" ht="13.5" customHeight="1" x14ac:dyDescent="0.2">
      <c r="A49" s="24" t="s">
        <v>94</v>
      </c>
      <c r="B49" s="25" t="s">
        <v>95</v>
      </c>
      <c r="C49" s="30">
        <v>0</v>
      </c>
      <c r="D49" s="77">
        <v>0</v>
      </c>
      <c r="E49" s="30">
        <v>0</v>
      </c>
      <c r="F49" s="77">
        <v>0</v>
      </c>
      <c r="G49" s="30">
        <v>0</v>
      </c>
      <c r="H49" s="77">
        <v>0</v>
      </c>
      <c r="I49" s="30">
        <v>0</v>
      </c>
      <c r="J49" s="77">
        <v>0</v>
      </c>
      <c r="K49" s="30">
        <v>0</v>
      </c>
      <c r="L49" s="77">
        <v>0</v>
      </c>
      <c r="M49" s="30">
        <v>0</v>
      </c>
      <c r="N49" s="77">
        <v>0</v>
      </c>
      <c r="O49" s="89">
        <f t="shared" si="39"/>
        <v>0</v>
      </c>
      <c r="P49" s="89">
        <f t="shared" si="39"/>
        <v>0</v>
      </c>
      <c r="Q49" s="30">
        <v>0</v>
      </c>
      <c r="R49" s="77">
        <v>0</v>
      </c>
      <c r="S49" s="30">
        <v>0</v>
      </c>
      <c r="T49" s="77">
        <v>0</v>
      </c>
      <c r="U49" s="30">
        <v>0</v>
      </c>
      <c r="V49" s="77">
        <v>0</v>
      </c>
      <c r="W49" s="30">
        <v>0</v>
      </c>
      <c r="X49" s="77">
        <v>0</v>
      </c>
      <c r="Y49" s="30">
        <v>0</v>
      </c>
      <c r="Z49" s="77">
        <v>0</v>
      </c>
      <c r="AA49" s="30">
        <v>0</v>
      </c>
      <c r="AB49" s="77">
        <v>0</v>
      </c>
      <c r="AC49" s="101">
        <f t="shared" si="36"/>
        <v>0</v>
      </c>
      <c r="AD49" s="102">
        <f t="shared" si="36"/>
        <v>0</v>
      </c>
    </row>
    <row r="50" spans="1:32" s="17" customFormat="1" ht="13.5" customHeight="1" x14ac:dyDescent="0.2">
      <c r="A50" s="34" t="s">
        <v>96</v>
      </c>
      <c r="B50" s="19" t="s">
        <v>97</v>
      </c>
      <c r="C50" s="20">
        <f>C51</f>
        <v>8038.3</v>
      </c>
      <c r="D50" s="71">
        <f>D51</f>
        <v>3840.841379310345</v>
      </c>
      <c r="E50" s="20">
        <f t="shared" ref="E50:AA50" si="40">E51</f>
        <v>3551.37</v>
      </c>
      <c r="F50" s="71">
        <f>F51</f>
        <v>1975.27</v>
      </c>
      <c r="G50" s="20">
        <f t="shared" si="40"/>
        <v>9763.09</v>
      </c>
      <c r="H50" s="71">
        <f>H51</f>
        <v>8857.0199999999986</v>
      </c>
      <c r="I50" s="20">
        <f t="shared" si="40"/>
        <v>7067.2499999999991</v>
      </c>
      <c r="J50" s="71">
        <f>J51</f>
        <v>2626.2400000000002</v>
      </c>
      <c r="K50" s="20">
        <f t="shared" si="40"/>
        <v>7363.09</v>
      </c>
      <c r="L50" s="71">
        <f>L51</f>
        <v>5999.01</v>
      </c>
      <c r="M50" s="20">
        <f t="shared" si="40"/>
        <v>16927.14</v>
      </c>
      <c r="N50" s="71">
        <f>N51</f>
        <v>8152.4199999999992</v>
      </c>
      <c r="O50" s="85">
        <f t="shared" ref="O50" si="41">O51</f>
        <v>-82672.710000000006</v>
      </c>
      <c r="P50" s="85">
        <f>P51</f>
        <v>-126306.15807995565</v>
      </c>
      <c r="Q50" s="20">
        <f t="shared" si="40"/>
        <v>6611.6100000000006</v>
      </c>
      <c r="R50" s="71">
        <f>R51</f>
        <v>2919.86</v>
      </c>
      <c r="S50" s="20">
        <f t="shared" si="40"/>
        <v>4588.7299999999996</v>
      </c>
      <c r="T50" s="71">
        <f>T51</f>
        <v>11227.52</v>
      </c>
      <c r="U50" s="20">
        <f t="shared" si="40"/>
        <v>10773.89</v>
      </c>
      <c r="V50" s="71">
        <f>V51</f>
        <v>25996.400000000001</v>
      </c>
      <c r="W50" s="20">
        <f t="shared" si="40"/>
        <v>5169.09</v>
      </c>
      <c r="X50" s="71">
        <f>X51</f>
        <v>3369.1900000000005</v>
      </c>
      <c r="Y50" s="20">
        <f t="shared" si="40"/>
        <v>4163.09</v>
      </c>
      <c r="Z50" s="71">
        <f>Z51</f>
        <v>2457.5299999999997</v>
      </c>
      <c r="AA50" s="20">
        <f t="shared" si="40"/>
        <v>10751.369999999999</v>
      </c>
      <c r="AB50" s="71">
        <f>AB51</f>
        <v>7419.08</v>
      </c>
      <c r="AC50" s="101">
        <f t="shared" si="36"/>
        <v>94768.01999999999</v>
      </c>
      <c r="AD50" s="102">
        <f t="shared" si="36"/>
        <v>84840.381379310347</v>
      </c>
    </row>
    <row r="51" spans="1:32" s="17" customFormat="1" ht="13.5" customHeight="1" x14ac:dyDescent="0.2">
      <c r="A51" s="35" t="s">
        <v>98</v>
      </c>
      <c r="B51" s="22" t="s">
        <v>99</v>
      </c>
      <c r="C51" s="23">
        <f t="shared" ref="C51:AA51" si="42">SUM(C52:C82)</f>
        <v>8038.3</v>
      </c>
      <c r="D51" s="72">
        <f t="shared" si="42"/>
        <v>3840.841379310345</v>
      </c>
      <c r="E51" s="23">
        <f t="shared" si="42"/>
        <v>3551.37</v>
      </c>
      <c r="F51" s="72">
        <f t="shared" ref="F51:H51" si="43">SUM(F52:F82)</f>
        <v>1975.27</v>
      </c>
      <c r="G51" s="23">
        <f t="shared" si="42"/>
        <v>9763.09</v>
      </c>
      <c r="H51" s="72">
        <f t="shared" si="43"/>
        <v>8857.0199999999986</v>
      </c>
      <c r="I51" s="23">
        <f t="shared" si="42"/>
        <v>7067.2499999999991</v>
      </c>
      <c r="J51" s="72">
        <f t="shared" ref="J51:L51" si="44">SUM(J52:J82)</f>
        <v>2626.2400000000002</v>
      </c>
      <c r="K51" s="23">
        <f t="shared" si="42"/>
        <v>7363.09</v>
      </c>
      <c r="L51" s="72">
        <f t="shared" si="44"/>
        <v>5999.01</v>
      </c>
      <c r="M51" s="23">
        <f t="shared" si="42"/>
        <v>16927.14</v>
      </c>
      <c r="N51" s="72">
        <f t="shared" si="42"/>
        <v>8152.4199999999992</v>
      </c>
      <c r="O51" s="86">
        <f>SUM(O52:O83)+'[5]DN-RLP'!R95+'[5]SA-RLP'!R95</f>
        <v>-82672.710000000006</v>
      </c>
      <c r="P51" s="86">
        <f>SUM(P52:P83)+'[5]DN-RLP'!S95+'[5]SA-RLP'!S95</f>
        <v>-126306.15807995565</v>
      </c>
      <c r="Q51" s="23">
        <f t="shared" si="42"/>
        <v>6611.6100000000006</v>
      </c>
      <c r="R51" s="72">
        <f t="shared" si="42"/>
        <v>2919.86</v>
      </c>
      <c r="S51" s="23">
        <f t="shared" si="42"/>
        <v>4588.7299999999996</v>
      </c>
      <c r="T51" s="72">
        <f t="shared" ref="T51:V51" si="45">SUM(T52:T82)</f>
        <v>11227.52</v>
      </c>
      <c r="U51" s="23">
        <f t="shared" si="42"/>
        <v>10773.89</v>
      </c>
      <c r="V51" s="72">
        <f t="shared" si="45"/>
        <v>25996.400000000001</v>
      </c>
      <c r="W51" s="23">
        <f t="shared" si="42"/>
        <v>5169.09</v>
      </c>
      <c r="X51" s="72">
        <f t="shared" ref="X51:Z51" si="46">SUM(X52:X82)</f>
        <v>3369.1900000000005</v>
      </c>
      <c r="Y51" s="23">
        <f t="shared" si="42"/>
        <v>4163.09</v>
      </c>
      <c r="Z51" s="72">
        <f t="shared" si="46"/>
        <v>2457.5299999999997</v>
      </c>
      <c r="AA51" s="23">
        <f t="shared" si="42"/>
        <v>10751.369999999999</v>
      </c>
      <c r="AB51" s="72">
        <f t="shared" ref="AB51" si="47">SUM(AB52:AB82)</f>
        <v>7419.08</v>
      </c>
      <c r="AC51" s="101">
        <f t="shared" si="36"/>
        <v>94768.01999999999</v>
      </c>
      <c r="AD51" s="102">
        <f t="shared" si="36"/>
        <v>84840.381379310347</v>
      </c>
      <c r="AF51" s="80">
        <f>AD51+AD84</f>
        <v>83414.841379310354</v>
      </c>
    </row>
    <row r="52" spans="1:32" s="27" customFormat="1" ht="13.5" customHeight="1" x14ac:dyDescent="0.2">
      <c r="A52" s="24" t="s">
        <v>100</v>
      </c>
      <c r="B52" s="25" t="s">
        <v>101</v>
      </c>
      <c r="C52" s="30">
        <v>895.54</v>
      </c>
      <c r="D52" s="77">
        <v>0</v>
      </c>
      <c r="E52" s="30">
        <v>122.87</v>
      </c>
      <c r="F52" s="77">
        <v>0</v>
      </c>
      <c r="G52" s="30">
        <v>134.59</v>
      </c>
      <c r="H52" s="77">
        <v>0</v>
      </c>
      <c r="I52" s="30">
        <v>751.39</v>
      </c>
      <c r="J52" s="77">
        <v>0</v>
      </c>
      <c r="K52" s="30">
        <v>134.59</v>
      </c>
      <c r="L52" s="77">
        <v>41.76</v>
      </c>
      <c r="M52" s="30">
        <v>234.64</v>
      </c>
      <c r="N52" s="77">
        <v>132.68</v>
      </c>
      <c r="O52" s="89">
        <f t="shared" ref="O52:P83" si="48">C52+E52+G52+I52+K52+M52</f>
        <v>2273.62</v>
      </c>
      <c r="P52" s="89">
        <f t="shared" si="48"/>
        <v>174.44</v>
      </c>
      <c r="Q52" s="30">
        <v>763.11</v>
      </c>
      <c r="R52" s="77">
        <v>0</v>
      </c>
      <c r="S52" s="30">
        <v>122.87</v>
      </c>
      <c r="T52" s="77">
        <v>743.85</v>
      </c>
      <c r="U52" s="30">
        <v>145.38999999999999</v>
      </c>
      <c r="V52" s="77">
        <v>0</v>
      </c>
      <c r="W52" s="30">
        <v>740.59</v>
      </c>
      <c r="X52" s="77">
        <v>0</v>
      </c>
      <c r="Y52" s="30">
        <v>134.59</v>
      </c>
      <c r="Z52" s="77">
        <v>0</v>
      </c>
      <c r="AA52" s="30">
        <v>122.87</v>
      </c>
      <c r="AB52" s="77">
        <v>285.7</v>
      </c>
      <c r="AC52" s="101">
        <f t="shared" si="36"/>
        <v>4303.04</v>
      </c>
      <c r="AD52" s="102">
        <f t="shared" si="36"/>
        <v>1203.99</v>
      </c>
    </row>
    <row r="53" spans="1:32" s="27" customFormat="1" ht="13.5" customHeight="1" x14ac:dyDescent="0.2">
      <c r="A53" s="24" t="s">
        <v>102</v>
      </c>
      <c r="B53" s="25" t="s">
        <v>103</v>
      </c>
      <c r="C53" s="30">
        <v>0</v>
      </c>
      <c r="D53" s="77">
        <v>0</v>
      </c>
      <c r="E53" s="30">
        <v>0</v>
      </c>
      <c r="F53" s="77">
        <v>0</v>
      </c>
      <c r="G53" s="30">
        <v>0</v>
      </c>
      <c r="H53" s="77">
        <v>0</v>
      </c>
      <c r="I53" s="30">
        <v>0</v>
      </c>
      <c r="J53" s="77">
        <v>0</v>
      </c>
      <c r="K53" s="30">
        <v>0</v>
      </c>
      <c r="L53" s="77">
        <v>0</v>
      </c>
      <c r="M53" s="30">
        <v>0</v>
      </c>
      <c r="N53" s="77">
        <v>0</v>
      </c>
      <c r="O53" s="89">
        <f t="shared" si="48"/>
        <v>0</v>
      </c>
      <c r="P53" s="89">
        <f t="shared" si="48"/>
        <v>0</v>
      </c>
      <c r="Q53" s="30">
        <v>0</v>
      </c>
      <c r="R53" s="77">
        <v>0</v>
      </c>
      <c r="S53" s="30">
        <v>0</v>
      </c>
      <c r="T53" s="77">
        <v>0</v>
      </c>
      <c r="U53" s="30">
        <v>0</v>
      </c>
      <c r="V53" s="77">
        <v>0</v>
      </c>
      <c r="W53" s="30">
        <v>0</v>
      </c>
      <c r="X53" s="77">
        <v>0</v>
      </c>
      <c r="Y53" s="30">
        <v>0</v>
      </c>
      <c r="Z53" s="77">
        <v>0</v>
      </c>
      <c r="AA53" s="30">
        <v>0</v>
      </c>
      <c r="AB53" s="77">
        <v>0</v>
      </c>
      <c r="AC53" s="101">
        <f t="shared" si="36"/>
        <v>0</v>
      </c>
      <c r="AD53" s="102">
        <f t="shared" si="36"/>
        <v>0</v>
      </c>
    </row>
    <row r="54" spans="1:32" s="27" customFormat="1" ht="13.5" customHeight="1" x14ac:dyDescent="0.2">
      <c r="A54" s="24" t="s">
        <v>104</v>
      </c>
      <c r="B54" s="25" t="s">
        <v>105</v>
      </c>
      <c r="C54" s="30">
        <v>120</v>
      </c>
      <c r="D54" s="77">
        <v>13.92</v>
      </c>
      <c r="E54" s="30">
        <v>120</v>
      </c>
      <c r="F54" s="77">
        <v>13.92</v>
      </c>
      <c r="G54" s="30">
        <v>120</v>
      </c>
      <c r="H54" s="77">
        <v>69.599999999999994</v>
      </c>
      <c r="I54" s="30">
        <v>120</v>
      </c>
      <c r="J54" s="77">
        <v>0</v>
      </c>
      <c r="K54" s="30">
        <v>120</v>
      </c>
      <c r="L54" s="77">
        <v>80.91</v>
      </c>
      <c r="M54" s="30">
        <v>120</v>
      </c>
      <c r="N54" s="77">
        <v>296.67</v>
      </c>
      <c r="O54" s="89">
        <f t="shared" si="48"/>
        <v>720</v>
      </c>
      <c r="P54" s="89">
        <f t="shared" si="48"/>
        <v>475.02</v>
      </c>
      <c r="Q54" s="30">
        <v>120</v>
      </c>
      <c r="R54" s="77">
        <v>68.73</v>
      </c>
      <c r="S54" s="30">
        <v>120</v>
      </c>
      <c r="T54" s="77">
        <v>111.36</v>
      </c>
      <c r="U54" s="30">
        <v>120</v>
      </c>
      <c r="V54" s="77">
        <v>137.46</v>
      </c>
      <c r="W54" s="30">
        <v>120</v>
      </c>
      <c r="X54" s="77">
        <v>0</v>
      </c>
      <c r="Y54" s="30">
        <v>120</v>
      </c>
      <c r="Z54" s="77">
        <v>278.39999999999998</v>
      </c>
      <c r="AA54" s="30">
        <v>120</v>
      </c>
      <c r="AB54" s="77">
        <v>0</v>
      </c>
      <c r="AC54" s="101">
        <f t="shared" si="36"/>
        <v>1440</v>
      </c>
      <c r="AD54" s="102">
        <f t="shared" si="36"/>
        <v>1070.97</v>
      </c>
    </row>
    <row r="55" spans="1:32" s="27" customFormat="1" ht="13.5" customHeight="1" x14ac:dyDescent="0.2">
      <c r="A55" s="24" t="s">
        <v>106</v>
      </c>
      <c r="B55" s="25" t="s">
        <v>107</v>
      </c>
      <c r="C55" s="30">
        <v>456</v>
      </c>
      <c r="D55" s="77">
        <v>304.08999999999997</v>
      </c>
      <c r="E55" s="30">
        <v>456</v>
      </c>
      <c r="F55" s="77">
        <v>253.07</v>
      </c>
      <c r="G55" s="30">
        <v>456</v>
      </c>
      <c r="H55" s="77">
        <v>251.43</v>
      </c>
      <c r="I55" s="30">
        <v>456</v>
      </c>
      <c r="J55" s="77">
        <v>280.3</v>
      </c>
      <c r="K55" s="30">
        <v>456</v>
      </c>
      <c r="L55" s="77">
        <v>250.58</v>
      </c>
      <c r="M55" s="30">
        <v>456</v>
      </c>
      <c r="N55" s="77">
        <v>334.36</v>
      </c>
      <c r="O55" s="89">
        <f t="shared" si="48"/>
        <v>2736</v>
      </c>
      <c r="P55" s="89">
        <f t="shared" si="48"/>
        <v>1673.83</v>
      </c>
      <c r="Q55" s="30">
        <v>456</v>
      </c>
      <c r="R55" s="77">
        <v>238.18</v>
      </c>
      <c r="S55" s="30">
        <v>456</v>
      </c>
      <c r="T55" s="77">
        <v>302.2</v>
      </c>
      <c r="U55" s="30">
        <v>456</v>
      </c>
      <c r="V55" s="77">
        <v>296.8</v>
      </c>
      <c r="W55" s="30">
        <v>456</v>
      </c>
      <c r="X55" s="77">
        <v>301.39</v>
      </c>
      <c r="Y55" s="30">
        <v>456</v>
      </c>
      <c r="Z55" s="77">
        <v>248.49</v>
      </c>
      <c r="AA55" s="30">
        <v>456</v>
      </c>
      <c r="AB55" s="77">
        <v>152.96</v>
      </c>
      <c r="AC55" s="101">
        <f t="shared" si="36"/>
        <v>5472</v>
      </c>
      <c r="AD55" s="102">
        <f t="shared" si="36"/>
        <v>3213.8500000000004</v>
      </c>
    </row>
    <row r="56" spans="1:32" s="27" customFormat="1" ht="13.5" customHeight="1" x14ac:dyDescent="0.2">
      <c r="A56" s="24" t="s">
        <v>108</v>
      </c>
      <c r="B56" s="25" t="s">
        <v>109</v>
      </c>
      <c r="C56" s="30">
        <v>0</v>
      </c>
      <c r="D56" s="77">
        <v>0</v>
      </c>
      <c r="E56" s="30">
        <v>0</v>
      </c>
      <c r="F56" s="77">
        <v>0</v>
      </c>
      <c r="G56" s="30">
        <v>0</v>
      </c>
      <c r="H56" s="77">
        <v>0</v>
      </c>
      <c r="I56" s="30">
        <v>0</v>
      </c>
      <c r="J56" s="77">
        <v>0</v>
      </c>
      <c r="K56" s="30">
        <v>0</v>
      </c>
      <c r="L56" s="77">
        <v>0</v>
      </c>
      <c r="M56" s="30">
        <v>0</v>
      </c>
      <c r="N56" s="77">
        <v>0</v>
      </c>
      <c r="O56" s="89">
        <f t="shared" si="48"/>
        <v>0</v>
      </c>
      <c r="P56" s="89">
        <f t="shared" si="48"/>
        <v>0</v>
      </c>
      <c r="Q56" s="30">
        <v>0</v>
      </c>
      <c r="R56" s="77">
        <v>0</v>
      </c>
      <c r="S56" s="30">
        <v>0</v>
      </c>
      <c r="T56" s="77">
        <v>0</v>
      </c>
      <c r="U56" s="30">
        <v>0</v>
      </c>
      <c r="V56" s="77">
        <v>0</v>
      </c>
      <c r="W56" s="30">
        <v>0</v>
      </c>
      <c r="X56" s="77">
        <v>0</v>
      </c>
      <c r="Y56" s="30">
        <v>0</v>
      </c>
      <c r="Z56" s="77">
        <v>0</v>
      </c>
      <c r="AA56" s="30">
        <v>0</v>
      </c>
      <c r="AB56" s="77">
        <v>0</v>
      </c>
      <c r="AC56" s="101">
        <f t="shared" si="36"/>
        <v>0</v>
      </c>
      <c r="AD56" s="102">
        <f t="shared" si="36"/>
        <v>0</v>
      </c>
    </row>
    <row r="57" spans="1:32" s="27" customFormat="1" ht="13.5" customHeight="1" x14ac:dyDescent="0.2">
      <c r="A57" s="24" t="s">
        <v>110</v>
      </c>
      <c r="B57" s="25" t="s">
        <v>111</v>
      </c>
      <c r="C57" s="30">
        <v>150</v>
      </c>
      <c r="D57" s="77">
        <v>0</v>
      </c>
      <c r="E57" s="30">
        <v>150</v>
      </c>
      <c r="F57" s="77">
        <v>0</v>
      </c>
      <c r="G57" s="30">
        <v>150</v>
      </c>
      <c r="H57" s="77">
        <v>0</v>
      </c>
      <c r="I57" s="30">
        <v>150</v>
      </c>
      <c r="J57" s="77">
        <v>0</v>
      </c>
      <c r="K57" s="30">
        <v>150</v>
      </c>
      <c r="L57" s="77">
        <v>17.11</v>
      </c>
      <c r="M57" s="30">
        <v>150</v>
      </c>
      <c r="N57" s="77">
        <v>0</v>
      </c>
      <c r="O57" s="89">
        <f t="shared" si="48"/>
        <v>900</v>
      </c>
      <c r="P57" s="89">
        <f t="shared" si="48"/>
        <v>17.11</v>
      </c>
      <c r="Q57" s="30">
        <v>150</v>
      </c>
      <c r="R57" s="77">
        <v>0</v>
      </c>
      <c r="S57" s="30">
        <v>150</v>
      </c>
      <c r="T57" s="77">
        <v>354.95</v>
      </c>
      <c r="U57" s="30">
        <v>150</v>
      </c>
      <c r="V57" s="77">
        <v>32.6</v>
      </c>
      <c r="W57" s="30">
        <v>150</v>
      </c>
      <c r="X57" s="77">
        <v>0</v>
      </c>
      <c r="Y57" s="30">
        <v>150</v>
      </c>
      <c r="Z57" s="77">
        <v>0</v>
      </c>
      <c r="AA57" s="30">
        <v>150</v>
      </c>
      <c r="AB57" s="77">
        <v>0</v>
      </c>
      <c r="AC57" s="101">
        <f t="shared" si="36"/>
        <v>1800</v>
      </c>
      <c r="AD57" s="102">
        <f t="shared" si="36"/>
        <v>404.66</v>
      </c>
    </row>
    <row r="58" spans="1:32" s="27" customFormat="1" ht="13.5" customHeight="1" x14ac:dyDescent="0.2">
      <c r="A58" s="24" t="s">
        <v>112</v>
      </c>
      <c r="B58" s="25" t="s">
        <v>113</v>
      </c>
      <c r="C58" s="30">
        <v>300</v>
      </c>
      <c r="D58" s="77">
        <v>0</v>
      </c>
      <c r="E58" s="30">
        <v>300</v>
      </c>
      <c r="F58" s="77">
        <v>0</v>
      </c>
      <c r="G58" s="30">
        <v>300</v>
      </c>
      <c r="H58" s="77">
        <v>0</v>
      </c>
      <c r="I58" s="30">
        <v>300</v>
      </c>
      <c r="J58" s="77">
        <v>435</v>
      </c>
      <c r="K58" s="30">
        <v>300</v>
      </c>
      <c r="L58" s="77">
        <v>0</v>
      </c>
      <c r="M58" s="30">
        <v>300</v>
      </c>
      <c r="N58" s="77">
        <v>0</v>
      </c>
      <c r="O58" s="89">
        <f t="shared" si="48"/>
        <v>1800</v>
      </c>
      <c r="P58" s="89">
        <f t="shared" si="48"/>
        <v>435</v>
      </c>
      <c r="Q58" s="30">
        <v>300</v>
      </c>
      <c r="R58" s="77">
        <v>0</v>
      </c>
      <c r="S58" s="30">
        <v>300</v>
      </c>
      <c r="T58" s="77">
        <v>0</v>
      </c>
      <c r="U58" s="30">
        <v>300</v>
      </c>
      <c r="V58" s="77">
        <v>0</v>
      </c>
      <c r="W58" s="30">
        <v>300</v>
      </c>
      <c r="X58" s="77">
        <v>195.05</v>
      </c>
      <c r="Y58" s="30">
        <v>300</v>
      </c>
      <c r="Z58" s="77">
        <v>0</v>
      </c>
      <c r="AA58" s="30">
        <v>300</v>
      </c>
      <c r="AB58" s="77">
        <v>0</v>
      </c>
      <c r="AC58" s="101">
        <f t="shared" si="36"/>
        <v>3600</v>
      </c>
      <c r="AD58" s="102">
        <f t="shared" si="36"/>
        <v>630.04999999999995</v>
      </c>
    </row>
    <row r="59" spans="1:32" s="27" customFormat="1" ht="13.5" customHeight="1" x14ac:dyDescent="0.2">
      <c r="A59" s="24" t="s">
        <v>114</v>
      </c>
      <c r="B59" s="25" t="s">
        <v>115</v>
      </c>
      <c r="C59" s="30">
        <v>1820</v>
      </c>
      <c r="D59" s="77">
        <v>1609.72</v>
      </c>
      <c r="E59" s="30">
        <v>1820</v>
      </c>
      <c r="F59" s="77">
        <v>1609.71</v>
      </c>
      <c r="G59" s="30">
        <v>1820</v>
      </c>
      <c r="H59" s="77">
        <v>1609.71</v>
      </c>
      <c r="I59" s="30">
        <v>1820</v>
      </c>
      <c r="J59" s="77">
        <v>1609.71</v>
      </c>
      <c r="K59" s="30">
        <v>1820</v>
      </c>
      <c r="L59" s="77">
        <v>1609.71</v>
      </c>
      <c r="M59" s="30">
        <v>1820</v>
      </c>
      <c r="N59" s="77">
        <v>1609.97</v>
      </c>
      <c r="O59" s="89">
        <f t="shared" si="48"/>
        <v>10920</v>
      </c>
      <c r="P59" s="89">
        <f t="shared" si="48"/>
        <v>9658.5300000000007</v>
      </c>
      <c r="Q59" s="30">
        <v>1820</v>
      </c>
      <c r="R59" s="77">
        <v>1609.71</v>
      </c>
      <c r="S59" s="30">
        <v>1820</v>
      </c>
      <c r="T59" s="77">
        <v>1609.71</v>
      </c>
      <c r="U59" s="30">
        <v>1820</v>
      </c>
      <c r="V59" s="77">
        <v>1609.71</v>
      </c>
      <c r="W59" s="30">
        <v>1820</v>
      </c>
      <c r="X59" s="77">
        <v>1609.71</v>
      </c>
      <c r="Y59" s="30">
        <v>1820</v>
      </c>
      <c r="Z59" s="77">
        <v>1609.71</v>
      </c>
      <c r="AA59" s="30">
        <v>1820</v>
      </c>
      <c r="AB59" s="77">
        <v>1609.71</v>
      </c>
      <c r="AC59" s="101">
        <f t="shared" si="36"/>
        <v>21840</v>
      </c>
      <c r="AD59" s="102">
        <f t="shared" si="36"/>
        <v>19316.789999999997</v>
      </c>
    </row>
    <row r="60" spans="1:32" s="27" customFormat="1" ht="13.5" customHeight="1" x14ac:dyDescent="0.2">
      <c r="A60" s="24" t="s">
        <v>116</v>
      </c>
      <c r="B60" s="25" t="s">
        <v>117</v>
      </c>
      <c r="C60" s="30">
        <v>0</v>
      </c>
      <c r="D60" s="77">
        <v>0</v>
      </c>
      <c r="E60" s="30">
        <v>0</v>
      </c>
      <c r="F60" s="77">
        <v>0</v>
      </c>
      <c r="G60" s="30">
        <v>0</v>
      </c>
      <c r="H60" s="77">
        <v>0</v>
      </c>
      <c r="I60" s="30">
        <v>0</v>
      </c>
      <c r="J60" s="77">
        <v>0</v>
      </c>
      <c r="K60" s="30">
        <v>0</v>
      </c>
      <c r="L60" s="77">
        <v>0</v>
      </c>
      <c r="M60" s="30">
        <v>0</v>
      </c>
      <c r="N60" s="77">
        <v>0</v>
      </c>
      <c r="O60" s="89">
        <f t="shared" si="48"/>
        <v>0</v>
      </c>
      <c r="P60" s="89">
        <f t="shared" si="48"/>
        <v>0</v>
      </c>
      <c r="Q60" s="30">
        <v>0</v>
      </c>
      <c r="R60" s="77">
        <v>0</v>
      </c>
      <c r="S60" s="30">
        <v>0</v>
      </c>
      <c r="T60" s="77">
        <v>0</v>
      </c>
      <c r="U60" s="30">
        <v>0</v>
      </c>
      <c r="V60" s="77">
        <v>0</v>
      </c>
      <c r="W60" s="30">
        <v>0</v>
      </c>
      <c r="X60" s="77">
        <v>0</v>
      </c>
      <c r="Y60" s="30">
        <v>0</v>
      </c>
      <c r="Z60" s="77">
        <v>0</v>
      </c>
      <c r="AA60" s="30">
        <v>0</v>
      </c>
      <c r="AB60" s="77">
        <v>0</v>
      </c>
      <c r="AC60" s="101">
        <f t="shared" si="36"/>
        <v>0</v>
      </c>
      <c r="AD60" s="102">
        <f t="shared" si="36"/>
        <v>0</v>
      </c>
    </row>
    <row r="61" spans="1:32" s="27" customFormat="1" ht="13.5" customHeight="1" x14ac:dyDescent="0.2">
      <c r="A61" s="24" t="s">
        <v>118</v>
      </c>
      <c r="B61" s="25" t="s">
        <v>119</v>
      </c>
      <c r="C61" s="30">
        <v>0</v>
      </c>
      <c r="D61" s="77">
        <v>0</v>
      </c>
      <c r="E61" s="30">
        <v>0</v>
      </c>
      <c r="F61" s="77">
        <v>0</v>
      </c>
      <c r="G61" s="30">
        <v>0</v>
      </c>
      <c r="H61" s="77">
        <v>0</v>
      </c>
      <c r="I61" s="30">
        <v>600</v>
      </c>
      <c r="J61" s="77">
        <v>0</v>
      </c>
      <c r="K61" s="30">
        <v>0</v>
      </c>
      <c r="L61" s="77">
        <v>0</v>
      </c>
      <c r="M61" s="30">
        <v>0</v>
      </c>
      <c r="N61" s="77">
        <v>0</v>
      </c>
      <c r="O61" s="89">
        <f t="shared" si="48"/>
        <v>600</v>
      </c>
      <c r="P61" s="89">
        <f t="shared" si="48"/>
        <v>0</v>
      </c>
      <c r="Q61" s="30">
        <v>0</v>
      </c>
      <c r="R61" s="77">
        <v>0</v>
      </c>
      <c r="S61" s="30">
        <v>0</v>
      </c>
      <c r="T61" s="77">
        <v>0</v>
      </c>
      <c r="U61" s="30">
        <v>0</v>
      </c>
      <c r="V61" s="77">
        <v>0</v>
      </c>
      <c r="W61" s="30">
        <v>0</v>
      </c>
      <c r="X61" s="77">
        <v>0</v>
      </c>
      <c r="Y61" s="30">
        <v>0</v>
      </c>
      <c r="Z61" s="77">
        <v>0</v>
      </c>
      <c r="AA61" s="30">
        <v>0</v>
      </c>
      <c r="AB61" s="77">
        <v>0</v>
      </c>
      <c r="AC61" s="101">
        <f t="shared" si="36"/>
        <v>600</v>
      </c>
      <c r="AD61" s="102">
        <f t="shared" si="36"/>
        <v>0</v>
      </c>
    </row>
    <row r="62" spans="1:32" s="27" customFormat="1" ht="13.5" customHeight="1" x14ac:dyDescent="0.2">
      <c r="A62" s="24" t="s">
        <v>120</v>
      </c>
      <c r="B62" s="25" t="s">
        <v>121</v>
      </c>
      <c r="C62" s="30">
        <v>0</v>
      </c>
      <c r="D62" s="77">
        <f>D10*100/87*3%</f>
        <v>2.1379310344827585E-2</v>
      </c>
      <c r="E62" s="30">
        <v>0</v>
      </c>
      <c r="F62" s="77">
        <v>0</v>
      </c>
      <c r="G62" s="30">
        <v>0</v>
      </c>
      <c r="H62" s="77">
        <v>0</v>
      </c>
      <c r="I62" s="30">
        <v>0</v>
      </c>
      <c r="J62" s="77">
        <v>0</v>
      </c>
      <c r="K62" s="30">
        <v>0</v>
      </c>
      <c r="L62" s="77">
        <v>0</v>
      </c>
      <c r="M62" s="30">
        <v>0</v>
      </c>
      <c r="N62" s="77">
        <v>0</v>
      </c>
      <c r="O62" s="89">
        <f t="shared" si="48"/>
        <v>0</v>
      </c>
      <c r="P62" s="89">
        <f t="shared" si="48"/>
        <v>2.1379310344827585E-2</v>
      </c>
      <c r="Q62" s="30">
        <v>0</v>
      </c>
      <c r="R62" s="77">
        <v>0</v>
      </c>
      <c r="S62" s="30">
        <v>0</v>
      </c>
      <c r="T62" s="77">
        <v>0</v>
      </c>
      <c r="U62" s="30">
        <v>0</v>
      </c>
      <c r="V62" s="77">
        <v>0</v>
      </c>
      <c r="W62" s="30">
        <v>0</v>
      </c>
      <c r="X62" s="77">
        <v>0</v>
      </c>
      <c r="Y62" s="30">
        <v>0</v>
      </c>
      <c r="Z62" s="77">
        <v>0</v>
      </c>
      <c r="AA62" s="30">
        <v>0</v>
      </c>
      <c r="AB62" s="77">
        <v>0</v>
      </c>
      <c r="AC62" s="101">
        <f t="shared" si="36"/>
        <v>0</v>
      </c>
      <c r="AD62" s="102">
        <f t="shared" si="36"/>
        <v>2.1379310344827585E-2</v>
      </c>
    </row>
    <row r="63" spans="1:32" s="27" customFormat="1" ht="13.5" customHeight="1" x14ac:dyDescent="0.2">
      <c r="A63" s="24" t="s">
        <v>122</v>
      </c>
      <c r="B63" s="25" t="s">
        <v>123</v>
      </c>
      <c r="C63" s="30">
        <v>0</v>
      </c>
      <c r="D63" s="77">
        <v>0</v>
      </c>
      <c r="E63" s="30">
        <v>0</v>
      </c>
      <c r="F63" s="77">
        <v>0</v>
      </c>
      <c r="G63" s="30">
        <v>6000</v>
      </c>
      <c r="H63" s="77">
        <v>5260.55</v>
      </c>
      <c r="I63" s="30">
        <v>0</v>
      </c>
      <c r="J63" s="77">
        <v>0</v>
      </c>
      <c r="K63" s="30">
        <v>0</v>
      </c>
      <c r="L63" s="77">
        <v>0</v>
      </c>
      <c r="M63" s="30">
        <v>6000</v>
      </c>
      <c r="N63" s="77">
        <v>5296.23</v>
      </c>
      <c r="O63" s="89">
        <f t="shared" si="48"/>
        <v>12000</v>
      </c>
      <c r="P63" s="89">
        <f t="shared" si="48"/>
        <v>10556.779999999999</v>
      </c>
      <c r="Q63" s="30">
        <v>0</v>
      </c>
      <c r="R63" s="77">
        <v>0</v>
      </c>
      <c r="S63" s="30">
        <v>0</v>
      </c>
      <c r="T63" s="77">
        <v>0</v>
      </c>
      <c r="U63" s="30">
        <v>6000</v>
      </c>
      <c r="V63" s="77">
        <v>4975.67</v>
      </c>
      <c r="W63" s="30">
        <v>0</v>
      </c>
      <c r="X63" s="77">
        <v>0</v>
      </c>
      <c r="Y63" s="30">
        <v>0</v>
      </c>
      <c r="Z63" s="77">
        <v>0</v>
      </c>
      <c r="AA63" s="30">
        <v>6000</v>
      </c>
      <c r="AB63" s="77">
        <v>4975.67</v>
      </c>
      <c r="AC63" s="101">
        <f t="shared" si="36"/>
        <v>24000</v>
      </c>
      <c r="AD63" s="102">
        <f t="shared" si="36"/>
        <v>20508.12</v>
      </c>
    </row>
    <row r="64" spans="1:32" s="27" customFormat="1" ht="13.5" customHeight="1" x14ac:dyDescent="0.2">
      <c r="A64" s="24" t="s">
        <v>124</v>
      </c>
      <c r="B64" s="25" t="s">
        <v>125</v>
      </c>
      <c r="C64" s="30">
        <v>0</v>
      </c>
      <c r="D64" s="77">
        <v>0</v>
      </c>
      <c r="E64" s="30">
        <v>0</v>
      </c>
      <c r="F64" s="77">
        <v>0</v>
      </c>
      <c r="G64" s="30">
        <v>0</v>
      </c>
      <c r="H64" s="77">
        <v>0</v>
      </c>
      <c r="I64" s="30">
        <v>0</v>
      </c>
      <c r="J64" s="77">
        <v>0</v>
      </c>
      <c r="K64" s="30">
        <v>0</v>
      </c>
      <c r="L64" s="77">
        <v>0</v>
      </c>
      <c r="M64" s="30">
        <v>0</v>
      </c>
      <c r="N64" s="77">
        <v>0</v>
      </c>
      <c r="O64" s="89">
        <f t="shared" si="48"/>
        <v>0</v>
      </c>
      <c r="P64" s="89">
        <f t="shared" si="48"/>
        <v>0</v>
      </c>
      <c r="Q64" s="30">
        <v>0</v>
      </c>
      <c r="R64" s="77">
        <v>0</v>
      </c>
      <c r="S64" s="30">
        <v>0</v>
      </c>
      <c r="T64" s="77">
        <v>0</v>
      </c>
      <c r="U64" s="30">
        <v>0</v>
      </c>
      <c r="V64" s="77">
        <v>0</v>
      </c>
      <c r="W64" s="30">
        <v>0</v>
      </c>
      <c r="X64" s="77">
        <v>0</v>
      </c>
      <c r="Y64" s="30">
        <v>0</v>
      </c>
      <c r="Z64" s="77">
        <v>0</v>
      </c>
      <c r="AA64" s="30">
        <v>0</v>
      </c>
      <c r="AB64" s="77">
        <v>0</v>
      </c>
      <c r="AC64" s="101">
        <f t="shared" si="36"/>
        <v>0</v>
      </c>
      <c r="AD64" s="102">
        <f t="shared" si="36"/>
        <v>0</v>
      </c>
    </row>
    <row r="65" spans="1:30" s="27" customFormat="1" ht="13.5" customHeight="1" x14ac:dyDescent="0.2">
      <c r="A65" s="24" t="s">
        <v>126</v>
      </c>
      <c r="B65" s="25" t="s">
        <v>127</v>
      </c>
      <c r="C65" s="30">
        <v>20</v>
      </c>
      <c r="D65" s="77">
        <v>0</v>
      </c>
      <c r="E65" s="30">
        <v>20</v>
      </c>
      <c r="F65" s="77">
        <v>0</v>
      </c>
      <c r="G65" s="30">
        <v>20</v>
      </c>
      <c r="H65" s="77">
        <v>0</v>
      </c>
      <c r="I65" s="30">
        <v>20</v>
      </c>
      <c r="J65" s="77">
        <v>0</v>
      </c>
      <c r="K65" s="30">
        <v>20</v>
      </c>
      <c r="L65" s="77">
        <v>0</v>
      </c>
      <c r="M65" s="30">
        <v>20</v>
      </c>
      <c r="N65" s="77">
        <v>0</v>
      </c>
      <c r="O65" s="89">
        <f t="shared" si="48"/>
        <v>120</v>
      </c>
      <c r="P65" s="89">
        <f t="shared" si="48"/>
        <v>0</v>
      </c>
      <c r="Q65" s="30">
        <v>20</v>
      </c>
      <c r="R65" s="77">
        <v>0</v>
      </c>
      <c r="S65" s="30">
        <v>20</v>
      </c>
      <c r="T65" s="77">
        <v>17.75</v>
      </c>
      <c r="U65" s="30">
        <v>20</v>
      </c>
      <c r="V65" s="77">
        <v>0</v>
      </c>
      <c r="W65" s="30">
        <v>20</v>
      </c>
      <c r="X65" s="77">
        <v>24.36</v>
      </c>
      <c r="Y65" s="30">
        <v>20</v>
      </c>
      <c r="Z65" s="77">
        <v>0</v>
      </c>
      <c r="AA65" s="30">
        <v>20</v>
      </c>
      <c r="AB65" s="77">
        <v>33.06</v>
      </c>
      <c r="AC65" s="101">
        <f t="shared" si="36"/>
        <v>240</v>
      </c>
      <c r="AD65" s="102">
        <f t="shared" si="36"/>
        <v>75.17</v>
      </c>
    </row>
    <row r="66" spans="1:30" s="36" customFormat="1" ht="13.5" customHeight="1" x14ac:dyDescent="0.2">
      <c r="A66" s="24" t="s">
        <v>128</v>
      </c>
      <c r="B66" s="25" t="s">
        <v>129</v>
      </c>
      <c r="C66" s="30">
        <v>2914.26</v>
      </c>
      <c r="D66" s="77">
        <v>1471.58</v>
      </c>
      <c r="E66" s="30">
        <v>0</v>
      </c>
      <c r="F66" s="77">
        <v>0</v>
      </c>
      <c r="G66" s="30">
        <v>0</v>
      </c>
      <c r="H66" s="77">
        <v>1146.55</v>
      </c>
      <c r="I66" s="30">
        <v>887.36</v>
      </c>
      <c r="J66" s="77">
        <v>0</v>
      </c>
      <c r="K66" s="30">
        <v>0</v>
      </c>
      <c r="L66" s="77">
        <v>0</v>
      </c>
      <c r="M66" s="30">
        <v>0</v>
      </c>
      <c r="N66" s="77">
        <v>0</v>
      </c>
      <c r="O66" s="89">
        <f t="shared" si="48"/>
        <v>3801.6200000000003</v>
      </c>
      <c r="P66" s="89">
        <f t="shared" si="48"/>
        <v>2618.13</v>
      </c>
      <c r="Q66" s="30">
        <v>120</v>
      </c>
      <c r="R66" s="77">
        <v>0</v>
      </c>
      <c r="S66" s="30">
        <v>1037.3600000000001</v>
      </c>
      <c r="T66" s="77">
        <v>2085.06</v>
      </c>
      <c r="U66" s="30">
        <v>0</v>
      </c>
      <c r="V66" s="77">
        <v>191.4</v>
      </c>
      <c r="W66" s="30">
        <v>0</v>
      </c>
      <c r="X66" s="77">
        <v>0</v>
      </c>
      <c r="Y66" s="30">
        <v>0</v>
      </c>
      <c r="Z66" s="77">
        <v>0</v>
      </c>
      <c r="AA66" s="30">
        <v>0</v>
      </c>
      <c r="AB66" s="77">
        <v>0</v>
      </c>
      <c r="AC66" s="101">
        <f t="shared" si="36"/>
        <v>4958.9800000000005</v>
      </c>
      <c r="AD66" s="102">
        <f t="shared" si="36"/>
        <v>4894.59</v>
      </c>
    </row>
    <row r="67" spans="1:30" s="27" customFormat="1" ht="13.5" customHeight="1" x14ac:dyDescent="0.2">
      <c r="A67" s="24" t="s">
        <v>130</v>
      </c>
      <c r="B67" s="25" t="s">
        <v>131</v>
      </c>
      <c r="C67" s="30">
        <v>0</v>
      </c>
      <c r="D67" s="77">
        <v>0</v>
      </c>
      <c r="E67" s="30">
        <v>0</v>
      </c>
      <c r="F67" s="77">
        <v>0</v>
      </c>
      <c r="G67" s="30">
        <v>0</v>
      </c>
      <c r="H67" s="77">
        <v>0</v>
      </c>
      <c r="I67" s="30">
        <v>0</v>
      </c>
      <c r="J67" s="77">
        <v>0</v>
      </c>
      <c r="K67" s="30">
        <v>0</v>
      </c>
      <c r="L67" s="77">
        <v>0</v>
      </c>
      <c r="M67" s="30">
        <v>0</v>
      </c>
      <c r="N67" s="77">
        <v>0</v>
      </c>
      <c r="O67" s="89">
        <f t="shared" si="48"/>
        <v>0</v>
      </c>
      <c r="P67" s="89">
        <f t="shared" si="48"/>
        <v>0</v>
      </c>
      <c r="Q67" s="30">
        <v>0</v>
      </c>
      <c r="R67" s="77">
        <v>0</v>
      </c>
      <c r="S67" s="30">
        <v>0</v>
      </c>
      <c r="T67" s="77">
        <v>0</v>
      </c>
      <c r="U67" s="30">
        <v>0</v>
      </c>
      <c r="V67" s="77">
        <v>0</v>
      </c>
      <c r="W67" s="30">
        <v>0</v>
      </c>
      <c r="X67" s="77">
        <v>0</v>
      </c>
      <c r="Y67" s="30">
        <v>0</v>
      </c>
      <c r="Z67" s="77">
        <v>0</v>
      </c>
      <c r="AA67" s="30">
        <v>0</v>
      </c>
      <c r="AB67" s="77">
        <v>0</v>
      </c>
      <c r="AC67" s="101">
        <f t="shared" si="36"/>
        <v>0</v>
      </c>
      <c r="AD67" s="102">
        <f t="shared" si="36"/>
        <v>0</v>
      </c>
    </row>
    <row r="68" spans="1:30" s="27" customFormat="1" ht="13.5" customHeight="1" x14ac:dyDescent="0.2">
      <c r="A68" s="24" t="s">
        <v>132</v>
      </c>
      <c r="B68" s="25" t="s">
        <v>133</v>
      </c>
      <c r="C68" s="30">
        <v>600</v>
      </c>
      <c r="D68" s="77">
        <v>0</v>
      </c>
      <c r="E68" s="30">
        <v>0</v>
      </c>
      <c r="F68" s="77">
        <v>0</v>
      </c>
      <c r="G68" s="30">
        <v>0</v>
      </c>
      <c r="H68" s="77">
        <v>339.3</v>
      </c>
      <c r="I68" s="30">
        <v>600</v>
      </c>
      <c r="J68" s="77">
        <v>169.65</v>
      </c>
      <c r="K68" s="30">
        <v>0</v>
      </c>
      <c r="L68" s="77">
        <v>200.1</v>
      </c>
      <c r="M68" s="30">
        <v>0</v>
      </c>
      <c r="N68" s="77">
        <v>0</v>
      </c>
      <c r="O68" s="89">
        <f t="shared" si="48"/>
        <v>1200</v>
      </c>
      <c r="P68" s="89">
        <f t="shared" si="48"/>
        <v>709.05000000000007</v>
      </c>
      <c r="Q68" s="30">
        <v>600</v>
      </c>
      <c r="R68" s="77">
        <v>804.75</v>
      </c>
      <c r="S68" s="30">
        <v>0</v>
      </c>
      <c r="T68" s="77">
        <v>0</v>
      </c>
      <c r="U68" s="30">
        <v>0</v>
      </c>
      <c r="V68" s="77">
        <v>0</v>
      </c>
      <c r="W68" s="30">
        <v>0</v>
      </c>
      <c r="X68" s="77">
        <v>169.65</v>
      </c>
      <c r="Y68" s="30">
        <v>600</v>
      </c>
      <c r="Z68" s="77">
        <v>0</v>
      </c>
      <c r="AA68" s="30">
        <v>0</v>
      </c>
      <c r="AB68" s="77">
        <v>0</v>
      </c>
      <c r="AC68" s="101">
        <f t="shared" si="36"/>
        <v>2400</v>
      </c>
      <c r="AD68" s="102">
        <f t="shared" si="36"/>
        <v>1683.4500000000003</v>
      </c>
    </row>
    <row r="69" spans="1:30" s="27" customFormat="1" ht="13.5" customHeight="1" x14ac:dyDescent="0.2">
      <c r="A69" s="24" t="s">
        <v>134</v>
      </c>
      <c r="B69" s="25" t="s">
        <v>135</v>
      </c>
      <c r="C69" s="30">
        <v>50</v>
      </c>
      <c r="D69" s="77">
        <v>35.51</v>
      </c>
      <c r="E69" s="30">
        <v>50</v>
      </c>
      <c r="F69" s="77">
        <v>0</v>
      </c>
      <c r="G69" s="30">
        <v>50</v>
      </c>
      <c r="H69" s="77">
        <v>0</v>
      </c>
      <c r="I69" s="30">
        <v>50</v>
      </c>
      <c r="J69" s="77">
        <v>0</v>
      </c>
      <c r="K69" s="30">
        <v>50</v>
      </c>
      <c r="L69" s="77">
        <v>0</v>
      </c>
      <c r="M69" s="30">
        <v>50</v>
      </c>
      <c r="N69" s="77">
        <v>23.67</v>
      </c>
      <c r="O69" s="89">
        <f t="shared" si="48"/>
        <v>300</v>
      </c>
      <c r="P69" s="89">
        <f t="shared" si="48"/>
        <v>59.18</v>
      </c>
      <c r="Q69" s="30">
        <v>50</v>
      </c>
      <c r="R69" s="77">
        <v>47.34</v>
      </c>
      <c r="S69" s="30">
        <v>50</v>
      </c>
      <c r="T69" s="77">
        <v>76.760000000000005</v>
      </c>
      <c r="U69" s="30">
        <v>50</v>
      </c>
      <c r="V69" s="77">
        <v>0</v>
      </c>
      <c r="W69" s="30">
        <v>50</v>
      </c>
      <c r="X69" s="77">
        <v>0</v>
      </c>
      <c r="Y69" s="30">
        <v>50</v>
      </c>
      <c r="Z69" s="77">
        <v>47.34</v>
      </c>
      <c r="AA69" s="30">
        <v>50</v>
      </c>
      <c r="AB69" s="77">
        <v>0</v>
      </c>
      <c r="AC69" s="101">
        <f t="shared" si="36"/>
        <v>600</v>
      </c>
      <c r="AD69" s="102">
        <f t="shared" si="36"/>
        <v>230.62000000000003</v>
      </c>
    </row>
    <row r="70" spans="1:30" s="27" customFormat="1" ht="13.5" customHeight="1" x14ac:dyDescent="0.2">
      <c r="A70" s="24" t="s">
        <v>136</v>
      </c>
      <c r="B70" s="25" t="s">
        <v>137</v>
      </c>
      <c r="C70" s="30">
        <v>140</v>
      </c>
      <c r="D70" s="77">
        <v>0</v>
      </c>
      <c r="E70" s="30">
        <v>140</v>
      </c>
      <c r="F70" s="77">
        <v>0</v>
      </c>
      <c r="G70" s="30">
        <v>140</v>
      </c>
      <c r="H70" s="77">
        <v>179.88</v>
      </c>
      <c r="I70" s="30">
        <v>140</v>
      </c>
      <c r="J70" s="77">
        <v>0</v>
      </c>
      <c r="K70" s="30">
        <v>140</v>
      </c>
      <c r="L70" s="77">
        <v>0</v>
      </c>
      <c r="M70" s="30">
        <v>140</v>
      </c>
      <c r="N70" s="77">
        <v>307.69</v>
      </c>
      <c r="O70" s="89">
        <f t="shared" si="48"/>
        <v>840</v>
      </c>
      <c r="P70" s="89">
        <f t="shared" si="48"/>
        <v>487.57</v>
      </c>
      <c r="Q70" s="30">
        <v>140</v>
      </c>
      <c r="R70" s="77">
        <v>0</v>
      </c>
      <c r="S70" s="30">
        <v>140</v>
      </c>
      <c r="T70" s="77">
        <v>160.94999999999999</v>
      </c>
      <c r="U70" s="30">
        <v>140</v>
      </c>
      <c r="V70" s="77">
        <v>118.34</v>
      </c>
      <c r="W70" s="30">
        <v>140</v>
      </c>
      <c r="X70" s="77">
        <v>370.34</v>
      </c>
      <c r="Y70" s="30">
        <v>140</v>
      </c>
      <c r="Z70" s="77">
        <v>142.01</v>
      </c>
      <c r="AA70" s="30">
        <v>140</v>
      </c>
      <c r="AB70" s="77">
        <v>230.4</v>
      </c>
      <c r="AC70" s="101">
        <f t="shared" si="36"/>
        <v>1680</v>
      </c>
      <c r="AD70" s="102">
        <f t="shared" si="36"/>
        <v>1509.6100000000001</v>
      </c>
    </row>
    <row r="71" spans="1:30" s="27" customFormat="1" ht="13.5" customHeight="1" x14ac:dyDescent="0.2">
      <c r="A71" s="24" t="s">
        <v>138</v>
      </c>
      <c r="B71" s="25" t="s">
        <v>139</v>
      </c>
      <c r="C71" s="30">
        <v>0</v>
      </c>
      <c r="D71" s="77">
        <v>0</v>
      </c>
      <c r="E71" s="30">
        <v>0</v>
      </c>
      <c r="F71" s="77">
        <v>0</v>
      </c>
      <c r="G71" s="30">
        <v>0</v>
      </c>
      <c r="H71" s="77">
        <v>0</v>
      </c>
      <c r="I71" s="30">
        <v>0</v>
      </c>
      <c r="J71" s="77">
        <v>0</v>
      </c>
      <c r="K71" s="30">
        <v>0</v>
      </c>
      <c r="L71" s="77">
        <v>0</v>
      </c>
      <c r="M71" s="30">
        <v>0</v>
      </c>
      <c r="N71" s="77">
        <v>0</v>
      </c>
      <c r="O71" s="89">
        <f t="shared" si="48"/>
        <v>0</v>
      </c>
      <c r="P71" s="89">
        <f t="shared" si="48"/>
        <v>0</v>
      </c>
      <c r="Q71" s="30">
        <v>0</v>
      </c>
      <c r="R71" s="77">
        <v>0</v>
      </c>
      <c r="S71" s="30">
        <v>0</v>
      </c>
      <c r="T71" s="77">
        <v>0</v>
      </c>
      <c r="U71" s="30">
        <v>0</v>
      </c>
      <c r="V71" s="77">
        <v>0</v>
      </c>
      <c r="W71" s="30">
        <v>0</v>
      </c>
      <c r="X71" s="77">
        <v>0</v>
      </c>
      <c r="Y71" s="30">
        <v>0</v>
      </c>
      <c r="Z71" s="77">
        <v>0</v>
      </c>
      <c r="AA71" s="30">
        <v>0</v>
      </c>
      <c r="AB71" s="77">
        <v>0</v>
      </c>
      <c r="AC71" s="101">
        <f t="shared" si="36"/>
        <v>0</v>
      </c>
      <c r="AD71" s="102">
        <f t="shared" si="36"/>
        <v>0</v>
      </c>
    </row>
    <row r="72" spans="1:30" s="27" customFormat="1" ht="13.5" customHeight="1" x14ac:dyDescent="0.2">
      <c r="A72" s="24" t="s">
        <v>140</v>
      </c>
      <c r="B72" s="25" t="s">
        <v>141</v>
      </c>
      <c r="C72" s="30">
        <v>172.5</v>
      </c>
      <c r="D72" s="77">
        <v>0</v>
      </c>
      <c r="E72" s="30">
        <v>172.5</v>
      </c>
      <c r="F72" s="77">
        <v>0</v>
      </c>
      <c r="G72" s="30">
        <v>172.5</v>
      </c>
      <c r="H72" s="77">
        <v>0</v>
      </c>
      <c r="I72" s="30">
        <v>172.5</v>
      </c>
      <c r="J72" s="77">
        <v>131.58000000000001</v>
      </c>
      <c r="K72" s="30">
        <v>172.5</v>
      </c>
      <c r="L72" s="77">
        <v>263.16000000000003</v>
      </c>
      <c r="M72" s="30">
        <v>172.5</v>
      </c>
      <c r="N72" s="77">
        <v>131.58000000000001</v>
      </c>
      <c r="O72" s="89">
        <f t="shared" si="48"/>
        <v>1035</v>
      </c>
      <c r="P72" s="89">
        <f t="shared" si="48"/>
        <v>526.32000000000005</v>
      </c>
      <c r="Q72" s="30">
        <v>172.5</v>
      </c>
      <c r="R72" s="77">
        <v>131.58000000000001</v>
      </c>
      <c r="S72" s="30">
        <v>172.5</v>
      </c>
      <c r="T72" s="77">
        <v>131.58000000000001</v>
      </c>
      <c r="U72" s="30">
        <v>172.5</v>
      </c>
      <c r="V72" s="77">
        <v>131.58000000000001</v>
      </c>
      <c r="W72" s="30">
        <v>172.5</v>
      </c>
      <c r="X72" s="77">
        <v>131.58000000000001</v>
      </c>
      <c r="Y72" s="30">
        <v>172.5</v>
      </c>
      <c r="Z72" s="77">
        <v>131.58000000000001</v>
      </c>
      <c r="AA72" s="30">
        <v>172.5</v>
      </c>
      <c r="AB72" s="77">
        <v>131.58000000000001</v>
      </c>
      <c r="AC72" s="101">
        <f t="shared" si="36"/>
        <v>2070</v>
      </c>
      <c r="AD72" s="102">
        <f t="shared" si="36"/>
        <v>1315.8</v>
      </c>
    </row>
    <row r="73" spans="1:30" s="27" customFormat="1" ht="13.5" customHeight="1" x14ac:dyDescent="0.2">
      <c r="A73" s="24" t="s">
        <v>142</v>
      </c>
      <c r="B73" s="25" t="s">
        <v>143</v>
      </c>
      <c r="C73" s="30">
        <v>0</v>
      </c>
      <c r="D73" s="77">
        <v>0</v>
      </c>
      <c r="E73" s="30">
        <v>0</v>
      </c>
      <c r="F73" s="77">
        <v>0</v>
      </c>
      <c r="G73" s="30">
        <v>0</v>
      </c>
      <c r="H73" s="77">
        <v>0</v>
      </c>
      <c r="I73" s="30">
        <v>0</v>
      </c>
      <c r="J73" s="77">
        <v>0</v>
      </c>
      <c r="K73" s="30">
        <v>0</v>
      </c>
      <c r="L73" s="77">
        <v>0</v>
      </c>
      <c r="M73" s="30">
        <v>0</v>
      </c>
      <c r="N73" s="77">
        <v>0</v>
      </c>
      <c r="O73" s="89">
        <f t="shared" si="48"/>
        <v>0</v>
      </c>
      <c r="P73" s="89">
        <f t="shared" si="48"/>
        <v>0</v>
      </c>
      <c r="Q73" s="30">
        <v>0</v>
      </c>
      <c r="R73" s="77">
        <v>0</v>
      </c>
      <c r="S73" s="30">
        <v>0</v>
      </c>
      <c r="T73" s="77">
        <v>0</v>
      </c>
      <c r="U73" s="30">
        <v>0</v>
      </c>
      <c r="V73" s="77">
        <v>0</v>
      </c>
      <c r="W73" s="30">
        <v>0</v>
      </c>
      <c r="X73" s="77">
        <v>0</v>
      </c>
      <c r="Y73" s="30">
        <v>0</v>
      </c>
      <c r="Z73" s="77">
        <v>0</v>
      </c>
      <c r="AA73" s="30">
        <v>0</v>
      </c>
      <c r="AB73" s="77">
        <v>0</v>
      </c>
      <c r="AC73" s="101">
        <f t="shared" si="36"/>
        <v>0</v>
      </c>
      <c r="AD73" s="102">
        <f t="shared" si="36"/>
        <v>0</v>
      </c>
    </row>
    <row r="74" spans="1:30" s="27" customFormat="1" ht="13.5" customHeight="1" x14ac:dyDescent="0.2">
      <c r="A74" s="24" t="s">
        <v>144</v>
      </c>
      <c r="B74" s="25" t="s">
        <v>145</v>
      </c>
      <c r="C74" s="30">
        <v>0</v>
      </c>
      <c r="D74" s="77">
        <v>0</v>
      </c>
      <c r="E74" s="30">
        <v>0</v>
      </c>
      <c r="F74" s="77">
        <v>0</v>
      </c>
      <c r="G74" s="30">
        <v>0</v>
      </c>
      <c r="H74" s="77">
        <v>0</v>
      </c>
      <c r="I74" s="30">
        <v>0</v>
      </c>
      <c r="J74" s="77">
        <v>0</v>
      </c>
      <c r="K74" s="30">
        <v>0</v>
      </c>
      <c r="L74" s="77">
        <v>0</v>
      </c>
      <c r="M74" s="30">
        <v>0</v>
      </c>
      <c r="N74" s="77">
        <v>0</v>
      </c>
      <c r="O74" s="89">
        <f t="shared" si="48"/>
        <v>0</v>
      </c>
      <c r="P74" s="89">
        <f t="shared" si="48"/>
        <v>0</v>
      </c>
      <c r="Q74" s="30">
        <v>1500</v>
      </c>
      <c r="R74" s="77">
        <v>0</v>
      </c>
      <c r="S74" s="30">
        <v>0</v>
      </c>
      <c r="T74" s="77">
        <v>0</v>
      </c>
      <c r="U74" s="30">
        <v>0</v>
      </c>
      <c r="V74" s="77">
        <v>44</v>
      </c>
      <c r="W74" s="30">
        <v>0</v>
      </c>
      <c r="X74" s="77">
        <v>247.57</v>
      </c>
      <c r="Y74" s="30">
        <v>0</v>
      </c>
      <c r="Z74" s="77">
        <v>0</v>
      </c>
      <c r="AA74" s="30">
        <v>0</v>
      </c>
      <c r="AB74" s="77">
        <v>0</v>
      </c>
      <c r="AC74" s="101">
        <f t="shared" si="36"/>
        <v>1500</v>
      </c>
      <c r="AD74" s="102">
        <f t="shared" si="36"/>
        <v>291.57</v>
      </c>
    </row>
    <row r="75" spans="1:30" s="27" customFormat="1" ht="13.5" customHeight="1" x14ac:dyDescent="0.2">
      <c r="A75" s="24" t="s">
        <v>146</v>
      </c>
      <c r="B75" s="25" t="s">
        <v>147</v>
      </c>
      <c r="C75" s="30">
        <v>0</v>
      </c>
      <c r="D75" s="77">
        <v>0</v>
      </c>
      <c r="E75" s="30">
        <v>0</v>
      </c>
      <c r="F75" s="77">
        <v>0</v>
      </c>
      <c r="G75" s="30">
        <v>0</v>
      </c>
      <c r="H75" s="77">
        <v>0</v>
      </c>
      <c r="I75" s="30">
        <v>0</v>
      </c>
      <c r="J75" s="77">
        <v>0</v>
      </c>
      <c r="K75" s="30">
        <v>1000</v>
      </c>
      <c r="L75" s="77">
        <v>0</v>
      </c>
      <c r="M75" s="30">
        <v>1000</v>
      </c>
      <c r="N75" s="77">
        <v>0</v>
      </c>
      <c r="O75" s="89">
        <f t="shared" si="48"/>
        <v>2000</v>
      </c>
      <c r="P75" s="89">
        <f t="shared" si="48"/>
        <v>0</v>
      </c>
      <c r="Q75" s="30">
        <v>0</v>
      </c>
      <c r="R75" s="77">
        <v>0</v>
      </c>
      <c r="S75" s="30">
        <v>0</v>
      </c>
      <c r="T75" s="77">
        <v>0</v>
      </c>
      <c r="U75" s="30">
        <v>1000</v>
      </c>
      <c r="V75" s="77">
        <v>0</v>
      </c>
      <c r="W75" s="30">
        <v>1000</v>
      </c>
      <c r="X75" s="77">
        <v>0</v>
      </c>
      <c r="Y75" s="30">
        <v>0</v>
      </c>
      <c r="Z75" s="77">
        <v>0</v>
      </c>
      <c r="AA75" s="30">
        <v>0</v>
      </c>
      <c r="AB75" s="77">
        <v>0</v>
      </c>
      <c r="AC75" s="101">
        <f t="shared" si="36"/>
        <v>4000</v>
      </c>
      <c r="AD75" s="102">
        <f t="shared" si="36"/>
        <v>0</v>
      </c>
    </row>
    <row r="76" spans="1:30" s="27" customFormat="1" ht="13.5" customHeight="1" x14ac:dyDescent="0.2">
      <c r="A76" s="24" t="s">
        <v>148</v>
      </c>
      <c r="B76" s="25" t="s">
        <v>149</v>
      </c>
      <c r="C76" s="30">
        <v>200</v>
      </c>
      <c r="D76" s="77">
        <v>0</v>
      </c>
      <c r="E76" s="30">
        <v>0</v>
      </c>
      <c r="F76" s="77">
        <v>0</v>
      </c>
      <c r="G76" s="30">
        <v>200</v>
      </c>
      <c r="H76" s="77">
        <v>0</v>
      </c>
      <c r="I76" s="30">
        <v>0</v>
      </c>
      <c r="J76" s="77">
        <v>0</v>
      </c>
      <c r="K76" s="30">
        <v>200</v>
      </c>
      <c r="L76" s="77">
        <v>0</v>
      </c>
      <c r="M76" s="30">
        <v>0</v>
      </c>
      <c r="N76" s="77">
        <v>0</v>
      </c>
      <c r="O76" s="89">
        <f t="shared" si="48"/>
        <v>600</v>
      </c>
      <c r="P76" s="89">
        <f t="shared" si="48"/>
        <v>0</v>
      </c>
      <c r="Q76" s="30">
        <v>200</v>
      </c>
      <c r="R76" s="77">
        <v>0</v>
      </c>
      <c r="S76" s="30">
        <v>0</v>
      </c>
      <c r="T76" s="77">
        <v>5450.65</v>
      </c>
      <c r="U76" s="30">
        <v>200</v>
      </c>
      <c r="V76" s="77">
        <v>13983.85</v>
      </c>
      <c r="W76" s="30">
        <v>0</v>
      </c>
      <c r="X76" s="77">
        <v>319.54000000000002</v>
      </c>
      <c r="Y76" s="30">
        <v>0</v>
      </c>
      <c r="Z76" s="77">
        <v>0</v>
      </c>
      <c r="AA76" s="30">
        <v>200</v>
      </c>
      <c r="AB76" s="77">
        <v>0</v>
      </c>
      <c r="AC76" s="101">
        <f t="shared" si="36"/>
        <v>1200</v>
      </c>
      <c r="AD76" s="102">
        <f t="shared" si="36"/>
        <v>19754.04</v>
      </c>
    </row>
    <row r="77" spans="1:30" s="27" customFormat="1" ht="13.5" customHeight="1" x14ac:dyDescent="0.2">
      <c r="A77" s="24" t="s">
        <v>150</v>
      </c>
      <c r="B77" s="25" t="s">
        <v>151</v>
      </c>
      <c r="C77" s="30">
        <v>0</v>
      </c>
      <c r="D77" s="77">
        <v>0</v>
      </c>
      <c r="E77" s="30">
        <v>0</v>
      </c>
      <c r="F77" s="77">
        <v>0</v>
      </c>
      <c r="G77" s="30">
        <v>0</v>
      </c>
      <c r="H77" s="77">
        <v>0</v>
      </c>
      <c r="I77" s="30">
        <v>0</v>
      </c>
      <c r="J77" s="77">
        <v>0</v>
      </c>
      <c r="K77" s="30">
        <v>0</v>
      </c>
      <c r="L77" s="77">
        <v>0</v>
      </c>
      <c r="M77" s="30">
        <v>0</v>
      </c>
      <c r="N77" s="77">
        <v>0</v>
      </c>
      <c r="O77" s="89">
        <f t="shared" si="48"/>
        <v>0</v>
      </c>
      <c r="P77" s="89">
        <f t="shared" si="48"/>
        <v>0</v>
      </c>
      <c r="Q77" s="30">
        <v>0</v>
      </c>
      <c r="R77" s="77">
        <v>0</v>
      </c>
      <c r="S77" s="30">
        <v>0</v>
      </c>
      <c r="T77" s="77">
        <v>0</v>
      </c>
      <c r="U77" s="30">
        <v>0</v>
      </c>
      <c r="V77" s="77">
        <v>0</v>
      </c>
      <c r="W77" s="30">
        <v>0</v>
      </c>
      <c r="X77" s="77">
        <v>0</v>
      </c>
      <c r="Y77" s="30">
        <v>0</v>
      </c>
      <c r="Z77" s="77">
        <v>0</v>
      </c>
      <c r="AA77" s="30">
        <v>0</v>
      </c>
      <c r="AB77" s="77">
        <v>0</v>
      </c>
      <c r="AC77" s="101">
        <f t="shared" si="36"/>
        <v>0</v>
      </c>
      <c r="AD77" s="102">
        <f t="shared" si="36"/>
        <v>0</v>
      </c>
    </row>
    <row r="78" spans="1:30" s="27" customFormat="1" ht="13.5" customHeight="1" x14ac:dyDescent="0.2">
      <c r="A78" s="24" t="s">
        <v>152</v>
      </c>
      <c r="B78" s="25" t="s">
        <v>153</v>
      </c>
      <c r="C78" s="30">
        <v>0</v>
      </c>
      <c r="D78" s="77">
        <v>0</v>
      </c>
      <c r="E78" s="30">
        <v>0</v>
      </c>
      <c r="F78" s="77">
        <v>0</v>
      </c>
      <c r="G78" s="30">
        <v>0</v>
      </c>
      <c r="H78" s="77">
        <v>0</v>
      </c>
      <c r="I78" s="30">
        <v>0</v>
      </c>
      <c r="J78" s="77">
        <v>0</v>
      </c>
      <c r="K78" s="30">
        <v>0</v>
      </c>
      <c r="L78" s="77">
        <v>0</v>
      </c>
      <c r="M78" s="30">
        <v>0</v>
      </c>
      <c r="N78" s="77">
        <v>0</v>
      </c>
      <c r="O78" s="89">
        <f t="shared" si="48"/>
        <v>0</v>
      </c>
      <c r="P78" s="89">
        <f t="shared" si="48"/>
        <v>0</v>
      </c>
      <c r="Q78" s="30">
        <v>0</v>
      </c>
      <c r="R78" s="77">
        <v>0</v>
      </c>
      <c r="S78" s="30">
        <v>0</v>
      </c>
      <c r="T78" s="77">
        <v>0</v>
      </c>
      <c r="U78" s="30">
        <v>0</v>
      </c>
      <c r="V78" s="77">
        <v>0</v>
      </c>
      <c r="W78" s="30">
        <v>0</v>
      </c>
      <c r="X78" s="77">
        <v>0</v>
      </c>
      <c r="Y78" s="30">
        <v>0</v>
      </c>
      <c r="Z78" s="77">
        <v>0</v>
      </c>
      <c r="AA78" s="30">
        <v>0</v>
      </c>
      <c r="AB78" s="77">
        <v>0</v>
      </c>
      <c r="AC78" s="101">
        <f t="shared" si="36"/>
        <v>0</v>
      </c>
      <c r="AD78" s="102">
        <f t="shared" si="36"/>
        <v>0</v>
      </c>
    </row>
    <row r="79" spans="1:30" s="27" customFormat="1" ht="13.5" customHeight="1" x14ac:dyDescent="0.2">
      <c r="A79" s="24" t="s">
        <v>154</v>
      </c>
      <c r="B79" s="25" t="s">
        <v>155</v>
      </c>
      <c r="C79" s="30">
        <v>0</v>
      </c>
      <c r="D79" s="77">
        <v>0</v>
      </c>
      <c r="E79" s="30">
        <v>0</v>
      </c>
      <c r="F79" s="77">
        <v>0</v>
      </c>
      <c r="G79" s="30">
        <v>0</v>
      </c>
      <c r="H79" s="77">
        <v>0</v>
      </c>
      <c r="I79" s="30">
        <v>0</v>
      </c>
      <c r="J79" s="77">
        <v>0</v>
      </c>
      <c r="K79" s="30">
        <v>0</v>
      </c>
      <c r="L79" s="77">
        <v>0</v>
      </c>
      <c r="M79" s="30">
        <v>0</v>
      </c>
      <c r="N79" s="77">
        <v>0</v>
      </c>
      <c r="O79" s="89">
        <f t="shared" si="48"/>
        <v>0</v>
      </c>
      <c r="P79" s="89">
        <f t="shared" si="48"/>
        <v>0</v>
      </c>
      <c r="Q79" s="30">
        <v>0</v>
      </c>
      <c r="R79" s="77">
        <v>0</v>
      </c>
      <c r="S79" s="30">
        <v>0</v>
      </c>
      <c r="T79" s="77">
        <v>0</v>
      </c>
      <c r="U79" s="30">
        <v>0</v>
      </c>
      <c r="V79" s="77">
        <v>0</v>
      </c>
      <c r="W79" s="30">
        <v>0</v>
      </c>
      <c r="X79" s="77">
        <v>0</v>
      </c>
      <c r="Y79" s="30">
        <v>0</v>
      </c>
      <c r="Z79" s="77">
        <v>0</v>
      </c>
      <c r="AA79" s="30">
        <v>0</v>
      </c>
      <c r="AB79" s="77">
        <v>0</v>
      </c>
      <c r="AC79" s="101">
        <f t="shared" si="36"/>
        <v>0</v>
      </c>
      <c r="AD79" s="102">
        <f t="shared" si="36"/>
        <v>0</v>
      </c>
    </row>
    <row r="80" spans="1:30" s="27" customFormat="1" ht="13.5" customHeight="1" x14ac:dyDescent="0.2">
      <c r="A80" s="24" t="s">
        <v>156</v>
      </c>
      <c r="B80" s="25" t="s">
        <v>37</v>
      </c>
      <c r="C80" s="30">
        <v>0</v>
      </c>
      <c r="D80" s="77">
        <v>0</v>
      </c>
      <c r="E80" s="30">
        <v>0</v>
      </c>
      <c r="F80" s="77">
        <v>0</v>
      </c>
      <c r="G80" s="30">
        <v>0</v>
      </c>
      <c r="H80" s="77">
        <v>0</v>
      </c>
      <c r="I80" s="30">
        <v>0</v>
      </c>
      <c r="J80" s="77">
        <v>0</v>
      </c>
      <c r="K80" s="30">
        <v>0</v>
      </c>
      <c r="L80" s="77">
        <v>0</v>
      </c>
      <c r="M80" s="30">
        <v>0</v>
      </c>
      <c r="N80" s="77">
        <v>0</v>
      </c>
      <c r="O80" s="89">
        <f t="shared" si="48"/>
        <v>0</v>
      </c>
      <c r="P80" s="89">
        <f t="shared" si="48"/>
        <v>0</v>
      </c>
      <c r="Q80" s="30">
        <v>0</v>
      </c>
      <c r="R80" s="77">
        <v>0</v>
      </c>
      <c r="S80" s="30">
        <v>0</v>
      </c>
      <c r="T80" s="77">
        <v>0</v>
      </c>
      <c r="U80" s="30">
        <v>0</v>
      </c>
      <c r="V80" s="77">
        <v>0</v>
      </c>
      <c r="W80" s="30">
        <v>0</v>
      </c>
      <c r="X80" s="77">
        <v>0</v>
      </c>
      <c r="Y80" s="30">
        <v>0</v>
      </c>
      <c r="Z80" s="77">
        <v>0</v>
      </c>
      <c r="AA80" s="30">
        <v>0</v>
      </c>
      <c r="AB80" s="77">
        <v>0</v>
      </c>
      <c r="AC80" s="101">
        <f t="shared" si="36"/>
        <v>0</v>
      </c>
      <c r="AD80" s="102">
        <f t="shared" si="36"/>
        <v>0</v>
      </c>
    </row>
    <row r="81" spans="1:30" s="27" customFormat="1" ht="13.5" customHeight="1" x14ac:dyDescent="0.2">
      <c r="A81" s="24" t="s">
        <v>157</v>
      </c>
      <c r="B81" s="25" t="s">
        <v>158</v>
      </c>
      <c r="C81" s="30">
        <v>200</v>
      </c>
      <c r="D81" s="77">
        <v>406</v>
      </c>
      <c r="E81" s="30">
        <v>200</v>
      </c>
      <c r="F81" s="77">
        <v>98.57</v>
      </c>
      <c r="G81" s="30">
        <v>200</v>
      </c>
      <c r="H81" s="77">
        <v>0</v>
      </c>
      <c r="I81" s="30">
        <v>1000</v>
      </c>
      <c r="J81" s="77">
        <v>0</v>
      </c>
      <c r="K81" s="30">
        <v>200</v>
      </c>
      <c r="L81" s="77">
        <v>3535.68</v>
      </c>
      <c r="M81" s="30">
        <v>200</v>
      </c>
      <c r="N81" s="77">
        <v>19.57</v>
      </c>
      <c r="O81" s="89">
        <f t="shared" si="48"/>
        <v>2000</v>
      </c>
      <c r="P81" s="89">
        <f t="shared" si="48"/>
        <v>4059.82</v>
      </c>
      <c r="Q81" s="30">
        <v>200</v>
      </c>
      <c r="R81" s="77">
        <v>19.57</v>
      </c>
      <c r="S81" s="30">
        <v>200</v>
      </c>
      <c r="T81" s="77">
        <v>182.7</v>
      </c>
      <c r="U81" s="30">
        <v>200</v>
      </c>
      <c r="V81" s="77">
        <v>4474.99</v>
      </c>
      <c r="W81" s="30">
        <v>200</v>
      </c>
      <c r="X81" s="77">
        <v>0</v>
      </c>
      <c r="Y81" s="30">
        <v>200</v>
      </c>
      <c r="Z81" s="77">
        <v>0</v>
      </c>
      <c r="AA81" s="30">
        <v>1200</v>
      </c>
      <c r="AB81" s="77">
        <v>0</v>
      </c>
      <c r="AC81" s="101">
        <f t="shared" si="36"/>
        <v>4200</v>
      </c>
      <c r="AD81" s="102">
        <f t="shared" si="36"/>
        <v>8737.08</v>
      </c>
    </row>
    <row r="82" spans="1:30" s="27" customFormat="1" ht="13.5" customHeight="1" x14ac:dyDescent="0.2">
      <c r="A82" s="24" t="s">
        <v>159</v>
      </c>
      <c r="B82" s="25" t="s">
        <v>160</v>
      </c>
      <c r="C82" s="30">
        <v>0</v>
      </c>
      <c r="D82" s="77">
        <v>0</v>
      </c>
      <c r="E82" s="30">
        <v>0</v>
      </c>
      <c r="F82" s="77">
        <v>0</v>
      </c>
      <c r="G82" s="30">
        <v>0</v>
      </c>
      <c r="H82" s="77">
        <v>0</v>
      </c>
      <c r="I82" s="30">
        <v>0</v>
      </c>
      <c r="J82" s="77">
        <v>0</v>
      </c>
      <c r="K82" s="30">
        <v>2600</v>
      </c>
      <c r="L82" s="77">
        <v>0</v>
      </c>
      <c r="M82" s="30">
        <v>6264</v>
      </c>
      <c r="N82" s="77">
        <v>0</v>
      </c>
      <c r="O82" s="89">
        <f t="shared" si="48"/>
        <v>8864</v>
      </c>
      <c r="P82" s="89">
        <f t="shared" si="48"/>
        <v>0</v>
      </c>
      <c r="Q82" s="30">
        <v>0</v>
      </c>
      <c r="R82" s="77">
        <v>0</v>
      </c>
      <c r="S82" s="30">
        <v>0</v>
      </c>
      <c r="T82" s="77">
        <v>0</v>
      </c>
      <c r="U82" s="30">
        <v>0</v>
      </c>
      <c r="V82" s="77">
        <v>0</v>
      </c>
      <c r="W82" s="30">
        <v>0</v>
      </c>
      <c r="X82" s="77">
        <v>0</v>
      </c>
      <c r="Y82" s="30">
        <v>0</v>
      </c>
      <c r="Z82" s="77">
        <v>0</v>
      </c>
      <c r="AA82" s="30">
        <v>0</v>
      </c>
      <c r="AB82" s="77">
        <v>0</v>
      </c>
      <c r="AC82" s="101">
        <f t="shared" si="36"/>
        <v>8864</v>
      </c>
      <c r="AD82" s="102">
        <f t="shared" si="36"/>
        <v>0</v>
      </c>
    </row>
    <row r="83" spans="1:30" s="27" customFormat="1" ht="13.5" customHeight="1" x14ac:dyDescent="0.2">
      <c r="A83" s="24" t="s">
        <v>185</v>
      </c>
      <c r="B83" s="25" t="s">
        <v>186</v>
      </c>
      <c r="C83" s="30">
        <v>0</v>
      </c>
      <c r="D83" s="77">
        <v>0</v>
      </c>
      <c r="E83" s="30">
        <v>0</v>
      </c>
      <c r="F83" s="77">
        <v>0</v>
      </c>
      <c r="G83" s="30">
        <v>0</v>
      </c>
      <c r="H83" s="77">
        <v>0</v>
      </c>
      <c r="I83" s="30">
        <v>0</v>
      </c>
      <c r="J83" s="77">
        <v>0</v>
      </c>
      <c r="K83" s="30">
        <v>0</v>
      </c>
      <c r="L83" s="77">
        <v>0</v>
      </c>
      <c r="M83" s="30">
        <v>0</v>
      </c>
      <c r="N83" s="77">
        <v>0</v>
      </c>
      <c r="O83" s="89">
        <f t="shared" si="48"/>
        <v>0</v>
      </c>
      <c r="P83" s="89">
        <f t="shared" si="48"/>
        <v>0</v>
      </c>
      <c r="Q83" s="30">
        <v>0</v>
      </c>
      <c r="R83" s="77">
        <v>0</v>
      </c>
      <c r="S83" s="30">
        <v>0</v>
      </c>
      <c r="T83" s="77">
        <v>0</v>
      </c>
      <c r="U83" s="30">
        <v>0</v>
      </c>
      <c r="V83" s="77">
        <v>0</v>
      </c>
      <c r="W83" s="30">
        <v>0</v>
      </c>
      <c r="X83" s="77">
        <v>0</v>
      </c>
      <c r="Y83" s="30">
        <v>0</v>
      </c>
      <c r="Z83" s="77">
        <v>0</v>
      </c>
      <c r="AA83" s="30">
        <v>0</v>
      </c>
      <c r="AB83" s="77">
        <v>0</v>
      </c>
      <c r="AC83" s="101">
        <f t="shared" si="36"/>
        <v>0</v>
      </c>
      <c r="AD83" s="102">
        <f t="shared" si="36"/>
        <v>0</v>
      </c>
    </row>
    <row r="84" spans="1:30" s="17" customFormat="1" ht="13.5" customHeight="1" x14ac:dyDescent="0.2">
      <c r="A84" s="18" t="s">
        <v>161</v>
      </c>
      <c r="B84" s="19" t="s">
        <v>162</v>
      </c>
      <c r="C84" s="20">
        <f>C85+C87+C89+C91+C93</f>
        <v>0</v>
      </c>
      <c r="D84" s="71">
        <f>D85+D87+D89+D91+D93</f>
        <v>0</v>
      </c>
      <c r="E84" s="20">
        <f t="shared" ref="E84:AA84" si="49">E85+E87+E89+E91+E93</f>
        <v>0</v>
      </c>
      <c r="F84" s="71">
        <f>F85+F87+F89+F91+F93</f>
        <v>0.02</v>
      </c>
      <c r="G84" s="20">
        <f t="shared" si="49"/>
        <v>0</v>
      </c>
      <c r="H84" s="71">
        <f>H85+H87+H89+H91+H93</f>
        <v>-401.02</v>
      </c>
      <c r="I84" s="20">
        <f t="shared" si="49"/>
        <v>0</v>
      </c>
      <c r="J84" s="71">
        <f>J85+J87+J89+J91+J93</f>
        <v>0</v>
      </c>
      <c r="K84" s="20">
        <f t="shared" si="49"/>
        <v>0</v>
      </c>
      <c r="L84" s="71">
        <f>L85+L87+L89+L91+L93</f>
        <v>-1.06</v>
      </c>
      <c r="M84" s="20">
        <f t="shared" si="49"/>
        <v>0</v>
      </c>
      <c r="N84" s="71">
        <f>N85+N87+N89+N91+N93</f>
        <v>-384.52</v>
      </c>
      <c r="O84" s="85">
        <f t="shared" ref="O84" si="50">O85+O87+O89+O91+O93</f>
        <v>0</v>
      </c>
      <c r="P84" s="85">
        <f>P85+P87+P89+P91+P93</f>
        <v>-786.57999999999993</v>
      </c>
      <c r="Q84" s="20">
        <f t="shared" si="49"/>
        <v>0</v>
      </c>
      <c r="R84" s="71">
        <f>R85+R87+R89+R91+R93</f>
        <v>-0.01</v>
      </c>
      <c r="S84" s="20">
        <f t="shared" si="49"/>
        <v>0</v>
      </c>
      <c r="T84" s="71">
        <f>T85+T87+T89+T91+T93</f>
        <v>-0.02</v>
      </c>
      <c r="U84" s="20">
        <f t="shared" si="49"/>
        <v>0</v>
      </c>
      <c r="V84" s="71">
        <f>V85+V87+V89+V91+V93</f>
        <v>-319.52</v>
      </c>
      <c r="W84" s="20">
        <f t="shared" si="49"/>
        <v>0</v>
      </c>
      <c r="X84" s="71">
        <f>X85+X87+X89+X91+X93</f>
        <v>0.01</v>
      </c>
      <c r="Y84" s="20">
        <f t="shared" si="49"/>
        <v>0</v>
      </c>
      <c r="Z84" s="71">
        <f>Z85+Z87+Z89+Z91+Z93</f>
        <v>0.03</v>
      </c>
      <c r="AA84" s="20">
        <f t="shared" si="49"/>
        <v>0</v>
      </c>
      <c r="AB84" s="71">
        <f>AB85+AB87+AB89+AB91+AB93</f>
        <v>-319.45</v>
      </c>
      <c r="AC84" s="101">
        <f t="shared" si="36"/>
        <v>0</v>
      </c>
      <c r="AD84" s="102">
        <f t="shared" si="36"/>
        <v>-1425.54</v>
      </c>
    </row>
    <row r="85" spans="1:30" s="17" customFormat="1" ht="13.5" customHeight="1" x14ac:dyDescent="0.2">
      <c r="A85" s="35" t="s">
        <v>163</v>
      </c>
      <c r="B85" s="22" t="s">
        <v>164</v>
      </c>
      <c r="C85" s="23">
        <f>C86</f>
        <v>0</v>
      </c>
      <c r="D85" s="72">
        <f>D86</f>
        <v>0</v>
      </c>
      <c r="E85" s="23">
        <f t="shared" ref="E85:AA85" si="51">E86</f>
        <v>0</v>
      </c>
      <c r="F85" s="72">
        <f>F86</f>
        <v>0</v>
      </c>
      <c r="G85" s="23">
        <f t="shared" si="51"/>
        <v>0</v>
      </c>
      <c r="H85" s="72">
        <f>H86</f>
        <v>0</v>
      </c>
      <c r="I85" s="23">
        <f t="shared" si="51"/>
        <v>0</v>
      </c>
      <c r="J85" s="72">
        <f>J86</f>
        <v>0</v>
      </c>
      <c r="K85" s="23">
        <f t="shared" si="51"/>
        <v>0</v>
      </c>
      <c r="L85" s="72">
        <f>L86</f>
        <v>0</v>
      </c>
      <c r="M85" s="23">
        <f t="shared" si="51"/>
        <v>0</v>
      </c>
      <c r="N85" s="72">
        <f>N86</f>
        <v>0</v>
      </c>
      <c r="O85" s="86">
        <f t="shared" ref="O85" si="52">O86</f>
        <v>0</v>
      </c>
      <c r="P85" s="86">
        <f>P86</f>
        <v>0</v>
      </c>
      <c r="Q85" s="23">
        <f t="shared" si="51"/>
        <v>0</v>
      </c>
      <c r="R85" s="72">
        <f>R86</f>
        <v>0</v>
      </c>
      <c r="S85" s="23">
        <f t="shared" si="51"/>
        <v>0</v>
      </c>
      <c r="T85" s="72">
        <f>T86</f>
        <v>0</v>
      </c>
      <c r="U85" s="23">
        <f t="shared" si="51"/>
        <v>0</v>
      </c>
      <c r="V85" s="72">
        <f>V86</f>
        <v>0</v>
      </c>
      <c r="W85" s="23">
        <f t="shared" si="51"/>
        <v>0</v>
      </c>
      <c r="X85" s="72">
        <f>X86</f>
        <v>0</v>
      </c>
      <c r="Y85" s="23">
        <f t="shared" si="51"/>
        <v>0</v>
      </c>
      <c r="Z85" s="72">
        <f>Z86</f>
        <v>0</v>
      </c>
      <c r="AA85" s="23">
        <f t="shared" si="51"/>
        <v>0</v>
      </c>
      <c r="AB85" s="72">
        <f>AB86</f>
        <v>0</v>
      </c>
      <c r="AC85" s="101">
        <f t="shared" si="36"/>
        <v>0</v>
      </c>
      <c r="AD85" s="102">
        <f t="shared" si="36"/>
        <v>0</v>
      </c>
    </row>
    <row r="86" spans="1:30" s="27" customFormat="1" ht="13.5" customHeight="1" x14ac:dyDescent="0.2">
      <c r="A86" s="24" t="s">
        <v>165</v>
      </c>
      <c r="B86" s="25" t="s">
        <v>166</v>
      </c>
      <c r="C86" s="41">
        <v>0</v>
      </c>
      <c r="D86" s="79">
        <v>0</v>
      </c>
      <c r="E86" s="41">
        <v>0</v>
      </c>
      <c r="F86" s="79">
        <v>0</v>
      </c>
      <c r="G86" s="41">
        <v>0</v>
      </c>
      <c r="H86" s="79">
        <v>0</v>
      </c>
      <c r="I86" s="41">
        <v>0</v>
      </c>
      <c r="J86" s="79">
        <v>0</v>
      </c>
      <c r="K86" s="41">
        <v>0</v>
      </c>
      <c r="L86" s="79">
        <v>0</v>
      </c>
      <c r="M86" s="41">
        <v>0</v>
      </c>
      <c r="N86" s="79">
        <v>0</v>
      </c>
      <c r="O86" s="89">
        <f>C86+E86+G86+I86+K86+M86</f>
        <v>0</v>
      </c>
      <c r="P86" s="89">
        <f>D86+F86+H86+J86+L86+N86</f>
        <v>0</v>
      </c>
      <c r="Q86" s="41">
        <v>0</v>
      </c>
      <c r="R86" s="79">
        <v>0</v>
      </c>
      <c r="S86" s="41">
        <v>0</v>
      </c>
      <c r="T86" s="79">
        <v>0</v>
      </c>
      <c r="U86" s="41">
        <v>0</v>
      </c>
      <c r="V86" s="79">
        <v>0</v>
      </c>
      <c r="W86" s="41">
        <v>0</v>
      </c>
      <c r="X86" s="79">
        <v>0</v>
      </c>
      <c r="Y86" s="41">
        <v>0</v>
      </c>
      <c r="Z86" s="79">
        <v>0</v>
      </c>
      <c r="AA86" s="41">
        <v>0</v>
      </c>
      <c r="AB86" s="79">
        <v>0</v>
      </c>
      <c r="AC86" s="101">
        <f t="shared" si="36"/>
        <v>0</v>
      </c>
      <c r="AD86" s="102">
        <f t="shared" si="36"/>
        <v>0</v>
      </c>
    </row>
    <row r="87" spans="1:30" s="27" customFormat="1" ht="13.5" customHeight="1" x14ac:dyDescent="0.2">
      <c r="A87" s="35" t="s">
        <v>167</v>
      </c>
      <c r="B87" s="22" t="s">
        <v>168</v>
      </c>
      <c r="C87" s="23">
        <f>C88</f>
        <v>0</v>
      </c>
      <c r="D87" s="72">
        <f>D88</f>
        <v>0</v>
      </c>
      <c r="E87" s="23">
        <f t="shared" ref="E87:AA87" si="53">E88</f>
        <v>0</v>
      </c>
      <c r="F87" s="72">
        <f>F88</f>
        <v>0</v>
      </c>
      <c r="G87" s="23">
        <f t="shared" si="53"/>
        <v>0</v>
      </c>
      <c r="H87" s="72">
        <f>H88</f>
        <v>-401.02</v>
      </c>
      <c r="I87" s="23">
        <f t="shared" si="53"/>
        <v>0</v>
      </c>
      <c r="J87" s="72">
        <f>J88</f>
        <v>0</v>
      </c>
      <c r="K87" s="23">
        <f t="shared" si="53"/>
        <v>0</v>
      </c>
      <c r="L87" s="72">
        <f>L88</f>
        <v>0</v>
      </c>
      <c r="M87" s="23">
        <f t="shared" si="53"/>
        <v>0</v>
      </c>
      <c r="N87" s="72">
        <f>N88</f>
        <v>-384.52</v>
      </c>
      <c r="O87" s="86">
        <f t="shared" ref="O87" si="54">O88</f>
        <v>0</v>
      </c>
      <c r="P87" s="86">
        <f>P88</f>
        <v>-785.54</v>
      </c>
      <c r="Q87" s="23">
        <f t="shared" si="53"/>
        <v>0</v>
      </c>
      <c r="R87" s="72">
        <f>R88</f>
        <v>-0.01</v>
      </c>
      <c r="S87" s="23">
        <f t="shared" si="53"/>
        <v>0</v>
      </c>
      <c r="T87" s="72">
        <f>T88</f>
        <v>-0.02</v>
      </c>
      <c r="U87" s="23">
        <f t="shared" si="53"/>
        <v>0</v>
      </c>
      <c r="V87" s="72">
        <f>V88</f>
        <v>-319.52</v>
      </c>
      <c r="W87" s="23">
        <f t="shared" si="53"/>
        <v>0</v>
      </c>
      <c r="X87" s="72">
        <f>X88</f>
        <v>0</v>
      </c>
      <c r="Y87" s="23">
        <f t="shared" si="53"/>
        <v>0</v>
      </c>
      <c r="Z87" s="72">
        <f>Z88</f>
        <v>0</v>
      </c>
      <c r="AA87" s="23">
        <f t="shared" si="53"/>
        <v>0</v>
      </c>
      <c r="AB87" s="72">
        <f>AB88</f>
        <v>-319.45</v>
      </c>
      <c r="AC87" s="101">
        <f t="shared" si="36"/>
        <v>0</v>
      </c>
      <c r="AD87" s="102">
        <f t="shared" si="36"/>
        <v>-1424.54</v>
      </c>
    </row>
    <row r="88" spans="1:30" s="27" customFormat="1" ht="13.5" customHeight="1" x14ac:dyDescent="0.2">
      <c r="A88" s="24" t="s">
        <v>169</v>
      </c>
      <c r="B88" s="25" t="s">
        <v>170</v>
      </c>
      <c r="C88" s="41">
        <v>0</v>
      </c>
      <c r="D88" s="79">
        <v>0</v>
      </c>
      <c r="E88" s="41">
        <v>0</v>
      </c>
      <c r="F88" s="79">
        <v>0</v>
      </c>
      <c r="G88" s="41">
        <v>0</v>
      </c>
      <c r="H88" s="79">
        <v>-401.02</v>
      </c>
      <c r="I88" s="41">
        <v>0</v>
      </c>
      <c r="J88" s="79">
        <v>0</v>
      </c>
      <c r="K88" s="41">
        <v>0</v>
      </c>
      <c r="L88" s="79">
        <v>0</v>
      </c>
      <c r="M88" s="41">
        <v>0</v>
      </c>
      <c r="N88" s="79">
        <v>-384.52</v>
      </c>
      <c r="O88" s="89">
        <f>C88+E88+G88+I88+K88+M88</f>
        <v>0</v>
      </c>
      <c r="P88" s="89">
        <f>D88+F88+H88+J88+L88+N88</f>
        <v>-785.54</v>
      </c>
      <c r="Q88" s="41">
        <v>0</v>
      </c>
      <c r="R88" s="79">
        <v>-0.01</v>
      </c>
      <c r="S88" s="41">
        <v>0</v>
      </c>
      <c r="T88" s="79">
        <v>-0.02</v>
      </c>
      <c r="U88" s="41">
        <v>0</v>
      </c>
      <c r="V88" s="79">
        <v>-319.52</v>
      </c>
      <c r="W88" s="41">
        <v>0</v>
      </c>
      <c r="X88" s="79">
        <v>0</v>
      </c>
      <c r="Y88" s="41">
        <v>0</v>
      </c>
      <c r="Z88" s="79">
        <v>0</v>
      </c>
      <c r="AA88" s="41">
        <v>0</v>
      </c>
      <c r="AB88" s="79">
        <v>-319.45</v>
      </c>
      <c r="AC88" s="101">
        <f t="shared" si="36"/>
        <v>0</v>
      </c>
      <c r="AD88" s="102">
        <f t="shared" si="36"/>
        <v>-1424.54</v>
      </c>
    </row>
    <row r="89" spans="1:30" s="27" customFormat="1" ht="13.5" customHeight="1" x14ac:dyDescent="0.2">
      <c r="A89" s="35" t="s">
        <v>171</v>
      </c>
      <c r="B89" s="22" t="s">
        <v>172</v>
      </c>
      <c r="C89" s="23">
        <f>C90</f>
        <v>0</v>
      </c>
      <c r="D89" s="72">
        <f>D90</f>
        <v>0</v>
      </c>
      <c r="E89" s="23">
        <f t="shared" ref="E89:AA89" si="55">E90</f>
        <v>0</v>
      </c>
      <c r="F89" s="72">
        <f>F90</f>
        <v>0</v>
      </c>
      <c r="G89" s="23">
        <f t="shared" si="55"/>
        <v>0</v>
      </c>
      <c r="H89" s="72">
        <f>H90</f>
        <v>0</v>
      </c>
      <c r="I89" s="23">
        <f t="shared" si="55"/>
        <v>0</v>
      </c>
      <c r="J89" s="72">
        <f>J90</f>
        <v>0</v>
      </c>
      <c r="K89" s="23">
        <f t="shared" si="55"/>
        <v>0</v>
      </c>
      <c r="L89" s="72">
        <f>L90</f>
        <v>0</v>
      </c>
      <c r="M89" s="23">
        <f t="shared" si="55"/>
        <v>0</v>
      </c>
      <c r="N89" s="72">
        <f>N90</f>
        <v>0</v>
      </c>
      <c r="O89" s="86">
        <f t="shared" ref="O89" si="56">O90</f>
        <v>0</v>
      </c>
      <c r="P89" s="86">
        <f>P90</f>
        <v>0</v>
      </c>
      <c r="Q89" s="23">
        <f t="shared" si="55"/>
        <v>0</v>
      </c>
      <c r="R89" s="72">
        <f>R90</f>
        <v>0</v>
      </c>
      <c r="S89" s="23">
        <f t="shared" si="55"/>
        <v>0</v>
      </c>
      <c r="T89" s="72">
        <f>T90</f>
        <v>0</v>
      </c>
      <c r="U89" s="23">
        <f t="shared" si="55"/>
        <v>0</v>
      </c>
      <c r="V89" s="72">
        <f>V90</f>
        <v>0</v>
      </c>
      <c r="W89" s="23">
        <f t="shared" si="55"/>
        <v>0</v>
      </c>
      <c r="X89" s="72">
        <f>X90</f>
        <v>0</v>
      </c>
      <c r="Y89" s="23">
        <f t="shared" si="55"/>
        <v>0</v>
      </c>
      <c r="Z89" s="72">
        <f>Z90</f>
        <v>0</v>
      </c>
      <c r="AA89" s="23">
        <f t="shared" si="55"/>
        <v>0</v>
      </c>
      <c r="AB89" s="72">
        <f>AB90</f>
        <v>0</v>
      </c>
      <c r="AC89" s="101">
        <f t="shared" si="36"/>
        <v>0</v>
      </c>
      <c r="AD89" s="102">
        <f t="shared" si="36"/>
        <v>0</v>
      </c>
    </row>
    <row r="90" spans="1:30" s="17" customFormat="1" ht="13.5" customHeight="1" x14ac:dyDescent="0.2">
      <c r="A90" s="24" t="s">
        <v>173</v>
      </c>
      <c r="B90" s="25" t="s">
        <v>174</v>
      </c>
      <c r="C90" s="41">
        <v>0</v>
      </c>
      <c r="D90" s="79">
        <v>0</v>
      </c>
      <c r="E90" s="41">
        <v>0</v>
      </c>
      <c r="F90" s="79">
        <v>0</v>
      </c>
      <c r="G90" s="41">
        <v>0</v>
      </c>
      <c r="H90" s="79">
        <v>0</v>
      </c>
      <c r="I90" s="41">
        <v>0</v>
      </c>
      <c r="J90" s="79">
        <v>0</v>
      </c>
      <c r="K90" s="41">
        <v>0</v>
      </c>
      <c r="L90" s="79">
        <v>0</v>
      </c>
      <c r="M90" s="41">
        <v>0</v>
      </c>
      <c r="N90" s="79">
        <v>0</v>
      </c>
      <c r="O90" s="89">
        <f>C90+E90+G90+I90+K90+M90</f>
        <v>0</v>
      </c>
      <c r="P90" s="89">
        <f>D90+F90+H90+J90+L90+N90</f>
        <v>0</v>
      </c>
      <c r="Q90" s="41">
        <v>0</v>
      </c>
      <c r="R90" s="79">
        <v>0</v>
      </c>
      <c r="S90" s="41">
        <v>0</v>
      </c>
      <c r="T90" s="79">
        <v>0</v>
      </c>
      <c r="U90" s="41">
        <v>0</v>
      </c>
      <c r="V90" s="79">
        <v>0</v>
      </c>
      <c r="W90" s="41">
        <v>0</v>
      </c>
      <c r="X90" s="79">
        <v>0</v>
      </c>
      <c r="Y90" s="41">
        <v>0</v>
      </c>
      <c r="Z90" s="79">
        <v>0</v>
      </c>
      <c r="AA90" s="41">
        <v>0</v>
      </c>
      <c r="AB90" s="79">
        <v>0</v>
      </c>
      <c r="AC90" s="101">
        <f t="shared" si="36"/>
        <v>0</v>
      </c>
      <c r="AD90" s="102">
        <f t="shared" si="36"/>
        <v>0</v>
      </c>
    </row>
    <row r="91" spans="1:30" s="27" customFormat="1" ht="13.5" customHeight="1" x14ac:dyDescent="0.2">
      <c r="A91" s="35" t="s">
        <v>175</v>
      </c>
      <c r="B91" s="22" t="s">
        <v>176</v>
      </c>
      <c r="C91" s="23">
        <f>C92</f>
        <v>0</v>
      </c>
      <c r="D91" s="72">
        <f>D92</f>
        <v>0</v>
      </c>
      <c r="E91" s="23">
        <f t="shared" ref="E91:AA91" si="57">E92</f>
        <v>0</v>
      </c>
      <c r="F91" s="72">
        <f>F92</f>
        <v>0.02</v>
      </c>
      <c r="G91" s="23">
        <f t="shared" si="57"/>
        <v>0</v>
      </c>
      <c r="H91" s="72">
        <f>H92</f>
        <v>0</v>
      </c>
      <c r="I91" s="23">
        <f t="shared" si="57"/>
        <v>0</v>
      </c>
      <c r="J91" s="72">
        <f>J92</f>
        <v>0</v>
      </c>
      <c r="K91" s="23">
        <f t="shared" si="57"/>
        <v>0</v>
      </c>
      <c r="L91" s="72">
        <f>L92</f>
        <v>-1.06</v>
      </c>
      <c r="M91" s="23">
        <f t="shared" si="57"/>
        <v>0</v>
      </c>
      <c r="N91" s="72">
        <f>N92</f>
        <v>0</v>
      </c>
      <c r="O91" s="86">
        <f t="shared" ref="O91" si="58">O92</f>
        <v>0</v>
      </c>
      <c r="P91" s="86">
        <f>P92</f>
        <v>-1.04</v>
      </c>
      <c r="Q91" s="23">
        <f t="shared" si="57"/>
        <v>0</v>
      </c>
      <c r="R91" s="72">
        <f>R92</f>
        <v>0</v>
      </c>
      <c r="S91" s="23">
        <f t="shared" si="57"/>
        <v>0</v>
      </c>
      <c r="T91" s="72">
        <f>T92</f>
        <v>0</v>
      </c>
      <c r="U91" s="23">
        <f t="shared" si="57"/>
        <v>0</v>
      </c>
      <c r="V91" s="72">
        <f>V92</f>
        <v>0</v>
      </c>
      <c r="W91" s="23">
        <f t="shared" si="57"/>
        <v>0</v>
      </c>
      <c r="X91" s="72">
        <f>X92</f>
        <v>0.01</v>
      </c>
      <c r="Y91" s="23">
        <f t="shared" si="57"/>
        <v>0</v>
      </c>
      <c r="Z91" s="72">
        <f>Z92</f>
        <v>0.03</v>
      </c>
      <c r="AA91" s="23">
        <f t="shared" si="57"/>
        <v>0</v>
      </c>
      <c r="AB91" s="72">
        <f>AB92</f>
        <v>0</v>
      </c>
      <c r="AC91" s="101">
        <f t="shared" si="36"/>
        <v>0</v>
      </c>
      <c r="AD91" s="102">
        <f t="shared" si="36"/>
        <v>-1</v>
      </c>
    </row>
    <row r="92" spans="1:30" s="17" customFormat="1" ht="13.5" customHeight="1" x14ac:dyDescent="0.2">
      <c r="A92" s="24" t="s">
        <v>177</v>
      </c>
      <c r="B92" s="25" t="s">
        <v>178</v>
      </c>
      <c r="C92" s="41">
        <v>0</v>
      </c>
      <c r="D92" s="79">
        <v>0</v>
      </c>
      <c r="E92" s="41">
        <v>0</v>
      </c>
      <c r="F92" s="79">
        <v>0.02</v>
      </c>
      <c r="G92" s="41">
        <v>0</v>
      </c>
      <c r="H92" s="79">
        <v>0</v>
      </c>
      <c r="I92" s="41">
        <v>0</v>
      </c>
      <c r="J92" s="79">
        <v>0</v>
      </c>
      <c r="K92" s="41">
        <v>0</v>
      </c>
      <c r="L92" s="79">
        <v>-1.06</v>
      </c>
      <c r="M92" s="41">
        <v>0</v>
      </c>
      <c r="N92" s="79">
        <v>0</v>
      </c>
      <c r="O92" s="89">
        <f>C92+E92+G92+I92+K92+M92</f>
        <v>0</v>
      </c>
      <c r="P92" s="89">
        <f>D92+F92+H92+J92+L92+N92</f>
        <v>-1.04</v>
      </c>
      <c r="Q92" s="41">
        <v>0</v>
      </c>
      <c r="R92" s="79">
        <v>0</v>
      </c>
      <c r="S92" s="41">
        <v>0</v>
      </c>
      <c r="T92" s="79">
        <v>0</v>
      </c>
      <c r="U92" s="41">
        <v>0</v>
      </c>
      <c r="V92" s="79">
        <v>0</v>
      </c>
      <c r="W92" s="41">
        <v>0</v>
      </c>
      <c r="X92" s="79">
        <v>0.01</v>
      </c>
      <c r="Y92" s="41">
        <v>0</v>
      </c>
      <c r="Z92" s="79">
        <v>0.03</v>
      </c>
      <c r="AA92" s="41">
        <v>0</v>
      </c>
      <c r="AB92" s="79">
        <v>0</v>
      </c>
      <c r="AC92" s="101">
        <f t="shared" si="36"/>
        <v>0</v>
      </c>
      <c r="AD92" s="102">
        <f t="shared" si="36"/>
        <v>-1</v>
      </c>
    </row>
    <row r="93" spans="1:30" s="27" customFormat="1" ht="13.5" customHeight="1" x14ac:dyDescent="0.2">
      <c r="A93" s="35" t="s">
        <v>179</v>
      </c>
      <c r="B93" s="22" t="s">
        <v>180</v>
      </c>
      <c r="C93" s="23">
        <f>C94</f>
        <v>0</v>
      </c>
      <c r="D93" s="72">
        <f>D94</f>
        <v>0</v>
      </c>
      <c r="E93" s="23">
        <f t="shared" ref="E93:AA93" si="59">E94</f>
        <v>0</v>
      </c>
      <c r="F93" s="72">
        <f>F94</f>
        <v>0</v>
      </c>
      <c r="G93" s="23">
        <f t="shared" si="59"/>
        <v>0</v>
      </c>
      <c r="H93" s="72">
        <f>H94</f>
        <v>0</v>
      </c>
      <c r="I93" s="23">
        <f t="shared" si="59"/>
        <v>0</v>
      </c>
      <c r="J93" s="72">
        <f>J94</f>
        <v>0</v>
      </c>
      <c r="K93" s="23">
        <f t="shared" si="59"/>
        <v>0</v>
      </c>
      <c r="L93" s="72">
        <f>L94</f>
        <v>0</v>
      </c>
      <c r="M93" s="23">
        <f t="shared" si="59"/>
        <v>0</v>
      </c>
      <c r="N93" s="72">
        <f>N94</f>
        <v>0</v>
      </c>
      <c r="O93" s="86">
        <f t="shared" ref="O93" si="60">O94</f>
        <v>0</v>
      </c>
      <c r="P93" s="86">
        <f>P94</f>
        <v>0</v>
      </c>
      <c r="Q93" s="23">
        <f t="shared" si="59"/>
        <v>0</v>
      </c>
      <c r="R93" s="72">
        <f>R94</f>
        <v>0</v>
      </c>
      <c r="S93" s="23">
        <f t="shared" si="59"/>
        <v>0</v>
      </c>
      <c r="T93" s="72">
        <f>T94</f>
        <v>0</v>
      </c>
      <c r="U93" s="23">
        <f t="shared" si="59"/>
        <v>0</v>
      </c>
      <c r="V93" s="72">
        <f>V94</f>
        <v>0</v>
      </c>
      <c r="W93" s="23">
        <f t="shared" si="59"/>
        <v>0</v>
      </c>
      <c r="X93" s="72">
        <f>X94</f>
        <v>0</v>
      </c>
      <c r="Y93" s="23">
        <f t="shared" si="59"/>
        <v>0</v>
      </c>
      <c r="Z93" s="72">
        <f>Z94</f>
        <v>0</v>
      </c>
      <c r="AA93" s="23">
        <f t="shared" si="59"/>
        <v>0</v>
      </c>
      <c r="AB93" s="72">
        <f>AB94</f>
        <v>0</v>
      </c>
      <c r="AC93" s="101">
        <f t="shared" si="36"/>
        <v>0</v>
      </c>
      <c r="AD93" s="102">
        <f t="shared" si="36"/>
        <v>0</v>
      </c>
    </row>
    <row r="94" spans="1:30" s="17" customFormat="1" ht="13.5" customHeight="1" x14ac:dyDescent="0.2">
      <c r="A94" s="24" t="s">
        <v>181</v>
      </c>
      <c r="B94" s="25" t="s">
        <v>182</v>
      </c>
      <c r="C94" s="41">
        <v>0</v>
      </c>
      <c r="D94" s="79">
        <v>0</v>
      </c>
      <c r="E94" s="41">
        <v>0</v>
      </c>
      <c r="F94" s="79">
        <v>0</v>
      </c>
      <c r="G94" s="41">
        <v>0</v>
      </c>
      <c r="H94" s="79">
        <v>0</v>
      </c>
      <c r="I94" s="41">
        <v>0</v>
      </c>
      <c r="J94" s="79">
        <v>0</v>
      </c>
      <c r="K94" s="41">
        <v>0</v>
      </c>
      <c r="L94" s="79">
        <v>0</v>
      </c>
      <c r="M94" s="41">
        <v>0</v>
      </c>
      <c r="N94" s="79">
        <v>0</v>
      </c>
      <c r="O94" s="89">
        <f>C94+E94+G94+I94+K94+M94</f>
        <v>0</v>
      </c>
      <c r="P94" s="89">
        <f>D94+F94+H94+J94+L94+N94</f>
        <v>0</v>
      </c>
      <c r="Q94" s="41">
        <v>0</v>
      </c>
      <c r="R94" s="79">
        <v>0</v>
      </c>
      <c r="S94" s="41">
        <v>0</v>
      </c>
      <c r="T94" s="79">
        <v>0</v>
      </c>
      <c r="U94" s="41">
        <v>0</v>
      </c>
      <c r="V94" s="79">
        <v>0</v>
      </c>
      <c r="W94" s="41">
        <v>0</v>
      </c>
      <c r="X94" s="79">
        <v>0</v>
      </c>
      <c r="Y94" s="41">
        <v>0</v>
      </c>
      <c r="Z94" s="79">
        <v>0</v>
      </c>
      <c r="AA94" s="41">
        <v>0</v>
      </c>
      <c r="AB94" s="79">
        <v>0</v>
      </c>
      <c r="AC94" s="101">
        <f t="shared" si="36"/>
        <v>0</v>
      </c>
      <c r="AD94" s="102">
        <f t="shared" si="36"/>
        <v>0</v>
      </c>
    </row>
    <row r="95" spans="1:30" s="17" customFormat="1" ht="13.5" customHeight="1" x14ac:dyDescent="0.2">
      <c r="A95" s="37"/>
      <c r="B95" s="15" t="s">
        <v>183</v>
      </c>
      <c r="C95" s="16">
        <f t="shared" ref="C95:AA95" si="61">C10-C33</f>
        <v>-22978.073800000002</v>
      </c>
      <c r="D95" s="70">
        <f t="shared" si="61"/>
        <v>-17902.291379310347</v>
      </c>
      <c r="E95" s="16">
        <f t="shared" si="61"/>
        <v>-18491.143800000002</v>
      </c>
      <c r="F95" s="70">
        <f t="shared" ref="F95:H95" si="62">F10-F33</f>
        <v>-17096.84</v>
      </c>
      <c r="G95" s="16">
        <f t="shared" si="61"/>
        <v>-24702.863799999999</v>
      </c>
      <c r="H95" s="70">
        <f t="shared" si="62"/>
        <v>-23851.479999999992</v>
      </c>
      <c r="I95" s="16">
        <f t="shared" si="61"/>
        <v>-22007.023799999999</v>
      </c>
      <c r="J95" s="70">
        <f t="shared" si="61"/>
        <v>-18155.989999999998</v>
      </c>
      <c r="K95" s="16">
        <f t="shared" si="61"/>
        <v>-22302.863799999999</v>
      </c>
      <c r="L95" s="70">
        <f t="shared" ref="L95:N95" si="63">L10-L33</f>
        <v>-25081.05</v>
      </c>
      <c r="M95" s="16">
        <f t="shared" si="61"/>
        <v>-31866.913800000002</v>
      </c>
      <c r="N95" s="70">
        <f t="shared" si="63"/>
        <v>-25977.839999999997</v>
      </c>
      <c r="O95" s="93">
        <f>C95+E95+G95+I95+K95+M95</f>
        <v>-142348.88279999999</v>
      </c>
      <c r="P95" s="93">
        <f>D95+F95+H95+J95+L95+N95</f>
        <v>-128065.49137931033</v>
      </c>
      <c r="Q95" s="16">
        <f t="shared" si="61"/>
        <v>-21551.383800000003</v>
      </c>
      <c r="R95" s="70">
        <f t="shared" si="61"/>
        <v>-19323.400000000001</v>
      </c>
      <c r="S95" s="16">
        <f t="shared" si="61"/>
        <v>-19528.503799999999</v>
      </c>
      <c r="T95" s="70">
        <f t="shared" ref="T95:V95" si="64">T10-T33</f>
        <v>-27641.7</v>
      </c>
      <c r="U95" s="16">
        <f t="shared" si="61"/>
        <v>-25713.663800000002</v>
      </c>
      <c r="V95" s="70">
        <f t="shared" si="64"/>
        <v>-42806.07</v>
      </c>
      <c r="W95" s="16">
        <f t="shared" si="61"/>
        <v>-20108.863799999999</v>
      </c>
      <c r="X95" s="70">
        <f t="shared" si="61"/>
        <v>-19783.52</v>
      </c>
      <c r="Y95" s="16">
        <f t="shared" si="61"/>
        <v>-19102.863799999999</v>
      </c>
      <c r="Z95" s="70">
        <f t="shared" ref="Z95:AB95" si="65">Z10-Z33</f>
        <v>-18954.739999999998</v>
      </c>
      <c r="AA95" s="16">
        <f t="shared" si="61"/>
        <v>-25691.143799999998</v>
      </c>
      <c r="AB95" s="70">
        <f t="shared" si="65"/>
        <v>-23400.27</v>
      </c>
      <c r="AC95" s="101">
        <f t="shared" si="36"/>
        <v>-274045.30560000002</v>
      </c>
      <c r="AD95" s="102">
        <f t="shared" si="36"/>
        <v>-279975.19137931033</v>
      </c>
    </row>
    <row r="96" spans="1:30" ht="13.5" customHeight="1" x14ac:dyDescent="0.25">
      <c r="AC96" s="103"/>
    </row>
    <row r="97" spans="15:30" x14ac:dyDescent="0.25">
      <c r="O97" s="87"/>
      <c r="P97" s="87"/>
      <c r="AC97" s="87"/>
      <c r="AD97" s="83"/>
    </row>
    <row r="98" spans="15:30" x14ac:dyDescent="0.25">
      <c r="O98" s="87"/>
      <c r="P98" s="87"/>
      <c r="AC98" s="87"/>
    </row>
  </sheetData>
  <mergeCells count="32">
    <mergeCell ref="B1:AC2"/>
    <mergeCell ref="AA5:AC5"/>
    <mergeCell ref="AA6:AC6"/>
    <mergeCell ref="AC8:AC9"/>
    <mergeCell ref="D8:D9"/>
    <mergeCell ref="A8:B9"/>
    <mergeCell ref="C8:C9"/>
    <mergeCell ref="E8:E9"/>
    <mergeCell ref="N8:N9"/>
    <mergeCell ref="L8:L9"/>
    <mergeCell ref="F8:F9"/>
    <mergeCell ref="G8:G9"/>
    <mergeCell ref="I8:I9"/>
    <mergeCell ref="K8:K9"/>
    <mergeCell ref="H8:H9"/>
    <mergeCell ref="J8:J9"/>
    <mergeCell ref="M8:M9"/>
    <mergeCell ref="AD8:AD9"/>
    <mergeCell ref="T8:T9"/>
    <mergeCell ref="O8:O9"/>
    <mergeCell ref="P8:P9"/>
    <mergeCell ref="R8:R9"/>
    <mergeCell ref="V8:V9"/>
    <mergeCell ref="AA8:AA9"/>
    <mergeCell ref="Q8:Q9"/>
    <mergeCell ref="S8:S9"/>
    <mergeCell ref="U8:U9"/>
    <mergeCell ref="W8:W9"/>
    <mergeCell ref="Y8:Y9"/>
    <mergeCell ref="X8:X9"/>
    <mergeCell ref="Z8:Z9"/>
    <mergeCell ref="AB8:AB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AF98"/>
  <sheetViews>
    <sheetView topLeftCell="A42" zoomScaleNormal="100" workbookViewId="0">
      <selection activeCell="AD10" sqref="AD10:AD95"/>
    </sheetView>
  </sheetViews>
  <sheetFormatPr baseColWidth="10" defaultColWidth="10" defaultRowHeight="15" x14ac:dyDescent="0.25"/>
  <cols>
    <col min="1" max="1" width="9.7109375" style="10" bestFit="1" customWidth="1"/>
    <col min="2" max="2" width="40.140625" style="9" bestFit="1" customWidth="1"/>
    <col min="3" max="4" width="11.7109375" style="10" hidden="1" customWidth="1"/>
    <col min="5" max="13" width="9.85546875" style="10" hidden="1" customWidth="1"/>
    <col min="14" max="14" width="10.5703125" style="10" hidden="1" customWidth="1"/>
    <col min="15" max="16" width="12" style="83" hidden="1" customWidth="1"/>
    <col min="17" max="17" width="9.85546875" style="10" hidden="1" customWidth="1"/>
    <col min="18" max="18" width="10.5703125" style="10" hidden="1" customWidth="1"/>
    <col min="19" max="19" width="9.85546875" style="10" hidden="1" customWidth="1"/>
    <col min="20" max="20" width="10.5703125" style="10" hidden="1" customWidth="1"/>
    <col min="21" max="21" width="9.85546875" style="10" hidden="1" customWidth="1"/>
    <col min="22" max="22" width="10.5703125" style="10" hidden="1" customWidth="1"/>
    <col min="23" max="23" width="9.85546875" style="10" hidden="1" customWidth="1"/>
    <col min="24" max="24" width="9.7109375" style="10" hidden="1" customWidth="1"/>
    <col min="25" max="25" width="9.85546875" style="10" hidden="1" customWidth="1"/>
    <col min="26" max="26" width="9.7109375" style="10" hidden="1" customWidth="1"/>
    <col min="27" max="27" width="9.85546875" style="10" customWidth="1"/>
    <col min="28" max="28" width="9.7109375" style="10" bestFit="1" customWidth="1"/>
    <col min="29" max="29" width="12" style="83" customWidth="1"/>
    <col min="30" max="30" width="11.7109375" style="87" customWidth="1"/>
    <col min="31" max="36" width="10" style="10" customWidth="1"/>
    <col min="37" max="270" width="10" style="10"/>
    <col min="271" max="271" width="9.7109375" style="10" bestFit="1" customWidth="1"/>
    <col min="272" max="272" width="40.140625" style="10" bestFit="1" customWidth="1"/>
    <col min="273" max="273" width="11.7109375" style="10" customWidth="1"/>
    <col min="274" max="284" width="9.85546875" style="10" customWidth="1"/>
    <col min="285" max="285" width="10.5703125" style="10" bestFit="1" customWidth="1"/>
    <col min="286" max="526" width="10" style="10"/>
    <col min="527" max="527" width="9.7109375" style="10" bestFit="1" customWidth="1"/>
    <col min="528" max="528" width="40.140625" style="10" bestFit="1" customWidth="1"/>
    <col min="529" max="529" width="11.7109375" style="10" customWidth="1"/>
    <col min="530" max="540" width="9.85546875" style="10" customWidth="1"/>
    <col min="541" max="541" width="10.5703125" style="10" bestFit="1" customWidth="1"/>
    <col min="542" max="782" width="10" style="10"/>
    <col min="783" max="783" width="9.7109375" style="10" bestFit="1" customWidth="1"/>
    <col min="784" max="784" width="40.140625" style="10" bestFit="1" customWidth="1"/>
    <col min="785" max="785" width="11.7109375" style="10" customWidth="1"/>
    <col min="786" max="796" width="9.85546875" style="10" customWidth="1"/>
    <col min="797" max="797" width="10.5703125" style="10" bestFit="1" customWidth="1"/>
    <col min="798" max="1038" width="10" style="10"/>
    <col min="1039" max="1039" width="9.7109375" style="10" bestFit="1" customWidth="1"/>
    <col min="1040" max="1040" width="40.140625" style="10" bestFit="1" customWidth="1"/>
    <col min="1041" max="1041" width="11.7109375" style="10" customWidth="1"/>
    <col min="1042" max="1052" width="9.85546875" style="10" customWidth="1"/>
    <col min="1053" max="1053" width="10.5703125" style="10" bestFit="1" customWidth="1"/>
    <col min="1054" max="1294" width="10" style="10"/>
    <col min="1295" max="1295" width="9.7109375" style="10" bestFit="1" customWidth="1"/>
    <col min="1296" max="1296" width="40.140625" style="10" bestFit="1" customWidth="1"/>
    <col min="1297" max="1297" width="11.7109375" style="10" customWidth="1"/>
    <col min="1298" max="1308" width="9.85546875" style="10" customWidth="1"/>
    <col min="1309" max="1309" width="10.5703125" style="10" bestFit="1" customWidth="1"/>
    <col min="1310" max="1550" width="10" style="10"/>
    <col min="1551" max="1551" width="9.7109375" style="10" bestFit="1" customWidth="1"/>
    <col min="1552" max="1552" width="40.140625" style="10" bestFit="1" customWidth="1"/>
    <col min="1553" max="1553" width="11.7109375" style="10" customWidth="1"/>
    <col min="1554" max="1564" width="9.85546875" style="10" customWidth="1"/>
    <col min="1565" max="1565" width="10.5703125" style="10" bestFit="1" customWidth="1"/>
    <col min="1566" max="1806" width="10" style="10"/>
    <col min="1807" max="1807" width="9.7109375" style="10" bestFit="1" customWidth="1"/>
    <col min="1808" max="1808" width="40.140625" style="10" bestFit="1" customWidth="1"/>
    <col min="1809" max="1809" width="11.7109375" style="10" customWidth="1"/>
    <col min="1810" max="1820" width="9.85546875" style="10" customWidth="1"/>
    <col min="1821" max="1821" width="10.5703125" style="10" bestFit="1" customWidth="1"/>
    <col min="1822" max="2062" width="10" style="10"/>
    <col min="2063" max="2063" width="9.7109375" style="10" bestFit="1" customWidth="1"/>
    <col min="2064" max="2064" width="40.140625" style="10" bestFit="1" customWidth="1"/>
    <col min="2065" max="2065" width="11.7109375" style="10" customWidth="1"/>
    <col min="2066" max="2076" width="9.85546875" style="10" customWidth="1"/>
    <col min="2077" max="2077" width="10.5703125" style="10" bestFit="1" customWidth="1"/>
    <col min="2078" max="2318" width="10" style="10"/>
    <col min="2319" max="2319" width="9.7109375" style="10" bestFit="1" customWidth="1"/>
    <col min="2320" max="2320" width="40.140625" style="10" bestFit="1" customWidth="1"/>
    <col min="2321" max="2321" width="11.7109375" style="10" customWidth="1"/>
    <col min="2322" max="2332" width="9.85546875" style="10" customWidth="1"/>
    <col min="2333" max="2333" width="10.5703125" style="10" bestFit="1" customWidth="1"/>
    <col min="2334" max="2574" width="10" style="10"/>
    <col min="2575" max="2575" width="9.7109375" style="10" bestFit="1" customWidth="1"/>
    <col min="2576" max="2576" width="40.140625" style="10" bestFit="1" customWidth="1"/>
    <col min="2577" max="2577" width="11.7109375" style="10" customWidth="1"/>
    <col min="2578" max="2588" width="9.85546875" style="10" customWidth="1"/>
    <col min="2589" max="2589" width="10.5703125" style="10" bestFit="1" customWidth="1"/>
    <col min="2590" max="2830" width="10" style="10"/>
    <col min="2831" max="2831" width="9.7109375" style="10" bestFit="1" customWidth="1"/>
    <col min="2832" max="2832" width="40.140625" style="10" bestFit="1" customWidth="1"/>
    <col min="2833" max="2833" width="11.7109375" style="10" customWidth="1"/>
    <col min="2834" max="2844" width="9.85546875" style="10" customWidth="1"/>
    <col min="2845" max="2845" width="10.5703125" style="10" bestFit="1" customWidth="1"/>
    <col min="2846" max="3086" width="10" style="10"/>
    <col min="3087" max="3087" width="9.7109375" style="10" bestFit="1" customWidth="1"/>
    <col min="3088" max="3088" width="40.140625" style="10" bestFit="1" customWidth="1"/>
    <col min="3089" max="3089" width="11.7109375" style="10" customWidth="1"/>
    <col min="3090" max="3100" width="9.85546875" style="10" customWidth="1"/>
    <col min="3101" max="3101" width="10.5703125" style="10" bestFit="1" customWidth="1"/>
    <col min="3102" max="3342" width="10" style="10"/>
    <col min="3343" max="3343" width="9.7109375" style="10" bestFit="1" customWidth="1"/>
    <col min="3344" max="3344" width="40.140625" style="10" bestFit="1" customWidth="1"/>
    <col min="3345" max="3345" width="11.7109375" style="10" customWidth="1"/>
    <col min="3346" max="3356" width="9.85546875" style="10" customWidth="1"/>
    <col min="3357" max="3357" width="10.5703125" style="10" bestFit="1" customWidth="1"/>
    <col min="3358" max="3598" width="10" style="10"/>
    <col min="3599" max="3599" width="9.7109375" style="10" bestFit="1" customWidth="1"/>
    <col min="3600" max="3600" width="40.140625" style="10" bestFit="1" customWidth="1"/>
    <col min="3601" max="3601" width="11.7109375" style="10" customWidth="1"/>
    <col min="3602" max="3612" width="9.85546875" style="10" customWidth="1"/>
    <col min="3613" max="3613" width="10.5703125" style="10" bestFit="1" customWidth="1"/>
    <col min="3614" max="3854" width="10" style="10"/>
    <col min="3855" max="3855" width="9.7109375" style="10" bestFit="1" customWidth="1"/>
    <col min="3856" max="3856" width="40.140625" style="10" bestFit="1" customWidth="1"/>
    <col min="3857" max="3857" width="11.7109375" style="10" customWidth="1"/>
    <col min="3858" max="3868" width="9.85546875" style="10" customWidth="1"/>
    <col min="3869" max="3869" width="10.5703125" style="10" bestFit="1" customWidth="1"/>
    <col min="3870" max="4110" width="10" style="10"/>
    <col min="4111" max="4111" width="9.7109375" style="10" bestFit="1" customWidth="1"/>
    <col min="4112" max="4112" width="40.140625" style="10" bestFit="1" customWidth="1"/>
    <col min="4113" max="4113" width="11.7109375" style="10" customWidth="1"/>
    <col min="4114" max="4124" width="9.85546875" style="10" customWidth="1"/>
    <col min="4125" max="4125" width="10.5703125" style="10" bestFit="1" customWidth="1"/>
    <col min="4126" max="4366" width="10" style="10"/>
    <col min="4367" max="4367" width="9.7109375" style="10" bestFit="1" customWidth="1"/>
    <col min="4368" max="4368" width="40.140625" style="10" bestFit="1" customWidth="1"/>
    <col min="4369" max="4369" width="11.7109375" style="10" customWidth="1"/>
    <col min="4370" max="4380" width="9.85546875" style="10" customWidth="1"/>
    <col min="4381" max="4381" width="10.5703125" style="10" bestFit="1" customWidth="1"/>
    <col min="4382" max="4622" width="10" style="10"/>
    <col min="4623" max="4623" width="9.7109375" style="10" bestFit="1" customWidth="1"/>
    <col min="4624" max="4624" width="40.140625" style="10" bestFit="1" customWidth="1"/>
    <col min="4625" max="4625" width="11.7109375" style="10" customWidth="1"/>
    <col min="4626" max="4636" width="9.85546875" style="10" customWidth="1"/>
    <col min="4637" max="4637" width="10.5703125" style="10" bestFit="1" customWidth="1"/>
    <col min="4638" max="4878" width="10" style="10"/>
    <col min="4879" max="4879" width="9.7109375" style="10" bestFit="1" customWidth="1"/>
    <col min="4880" max="4880" width="40.140625" style="10" bestFit="1" customWidth="1"/>
    <col min="4881" max="4881" width="11.7109375" style="10" customWidth="1"/>
    <col min="4882" max="4892" width="9.85546875" style="10" customWidth="1"/>
    <col min="4893" max="4893" width="10.5703125" style="10" bestFit="1" customWidth="1"/>
    <col min="4894" max="5134" width="10" style="10"/>
    <col min="5135" max="5135" width="9.7109375" style="10" bestFit="1" customWidth="1"/>
    <col min="5136" max="5136" width="40.140625" style="10" bestFit="1" customWidth="1"/>
    <col min="5137" max="5137" width="11.7109375" style="10" customWidth="1"/>
    <col min="5138" max="5148" width="9.85546875" style="10" customWidth="1"/>
    <col min="5149" max="5149" width="10.5703125" style="10" bestFit="1" customWidth="1"/>
    <col min="5150" max="5390" width="10" style="10"/>
    <col min="5391" max="5391" width="9.7109375" style="10" bestFit="1" customWidth="1"/>
    <col min="5392" max="5392" width="40.140625" style="10" bestFit="1" customWidth="1"/>
    <col min="5393" max="5393" width="11.7109375" style="10" customWidth="1"/>
    <col min="5394" max="5404" width="9.85546875" style="10" customWidth="1"/>
    <col min="5405" max="5405" width="10.5703125" style="10" bestFit="1" customWidth="1"/>
    <col min="5406" max="5646" width="10" style="10"/>
    <col min="5647" max="5647" width="9.7109375" style="10" bestFit="1" customWidth="1"/>
    <col min="5648" max="5648" width="40.140625" style="10" bestFit="1" customWidth="1"/>
    <col min="5649" max="5649" width="11.7109375" style="10" customWidth="1"/>
    <col min="5650" max="5660" width="9.85546875" style="10" customWidth="1"/>
    <col min="5661" max="5661" width="10.5703125" style="10" bestFit="1" customWidth="1"/>
    <col min="5662" max="5902" width="10" style="10"/>
    <col min="5903" max="5903" width="9.7109375" style="10" bestFit="1" customWidth="1"/>
    <col min="5904" max="5904" width="40.140625" style="10" bestFit="1" customWidth="1"/>
    <col min="5905" max="5905" width="11.7109375" style="10" customWidth="1"/>
    <col min="5906" max="5916" width="9.85546875" style="10" customWidth="1"/>
    <col min="5917" max="5917" width="10.5703125" style="10" bestFit="1" customWidth="1"/>
    <col min="5918" max="6158" width="10" style="10"/>
    <col min="6159" max="6159" width="9.7109375" style="10" bestFit="1" customWidth="1"/>
    <col min="6160" max="6160" width="40.140625" style="10" bestFit="1" customWidth="1"/>
    <col min="6161" max="6161" width="11.7109375" style="10" customWidth="1"/>
    <col min="6162" max="6172" width="9.85546875" style="10" customWidth="1"/>
    <col min="6173" max="6173" width="10.5703125" style="10" bestFit="1" customWidth="1"/>
    <col min="6174" max="6414" width="10" style="10"/>
    <col min="6415" max="6415" width="9.7109375" style="10" bestFit="1" customWidth="1"/>
    <col min="6416" max="6416" width="40.140625" style="10" bestFit="1" customWidth="1"/>
    <col min="6417" max="6417" width="11.7109375" style="10" customWidth="1"/>
    <col min="6418" max="6428" width="9.85546875" style="10" customWidth="1"/>
    <col min="6429" max="6429" width="10.5703125" style="10" bestFit="1" customWidth="1"/>
    <col min="6430" max="6670" width="10" style="10"/>
    <col min="6671" max="6671" width="9.7109375" style="10" bestFit="1" customWidth="1"/>
    <col min="6672" max="6672" width="40.140625" style="10" bestFit="1" customWidth="1"/>
    <col min="6673" max="6673" width="11.7109375" style="10" customWidth="1"/>
    <col min="6674" max="6684" width="9.85546875" style="10" customWidth="1"/>
    <col min="6685" max="6685" width="10.5703125" style="10" bestFit="1" customWidth="1"/>
    <col min="6686" max="6926" width="10" style="10"/>
    <col min="6927" max="6927" width="9.7109375" style="10" bestFit="1" customWidth="1"/>
    <col min="6928" max="6928" width="40.140625" style="10" bestFit="1" customWidth="1"/>
    <col min="6929" max="6929" width="11.7109375" style="10" customWidth="1"/>
    <col min="6930" max="6940" width="9.85546875" style="10" customWidth="1"/>
    <col min="6941" max="6941" width="10.5703125" style="10" bestFit="1" customWidth="1"/>
    <col min="6942" max="7182" width="10" style="10"/>
    <col min="7183" max="7183" width="9.7109375" style="10" bestFit="1" customWidth="1"/>
    <col min="7184" max="7184" width="40.140625" style="10" bestFit="1" customWidth="1"/>
    <col min="7185" max="7185" width="11.7109375" style="10" customWidth="1"/>
    <col min="7186" max="7196" width="9.85546875" style="10" customWidth="1"/>
    <col min="7197" max="7197" width="10.5703125" style="10" bestFit="1" customWidth="1"/>
    <col min="7198" max="7438" width="10" style="10"/>
    <col min="7439" max="7439" width="9.7109375" style="10" bestFit="1" customWidth="1"/>
    <col min="7440" max="7440" width="40.140625" style="10" bestFit="1" customWidth="1"/>
    <col min="7441" max="7441" width="11.7109375" style="10" customWidth="1"/>
    <col min="7442" max="7452" width="9.85546875" style="10" customWidth="1"/>
    <col min="7453" max="7453" width="10.5703125" style="10" bestFit="1" customWidth="1"/>
    <col min="7454" max="7694" width="10" style="10"/>
    <col min="7695" max="7695" width="9.7109375" style="10" bestFit="1" customWidth="1"/>
    <col min="7696" max="7696" width="40.140625" style="10" bestFit="1" customWidth="1"/>
    <col min="7697" max="7697" width="11.7109375" style="10" customWidth="1"/>
    <col min="7698" max="7708" width="9.85546875" style="10" customWidth="1"/>
    <col min="7709" max="7709" width="10.5703125" style="10" bestFit="1" customWidth="1"/>
    <col min="7710" max="7950" width="10" style="10"/>
    <col min="7951" max="7951" width="9.7109375" style="10" bestFit="1" customWidth="1"/>
    <col min="7952" max="7952" width="40.140625" style="10" bestFit="1" customWidth="1"/>
    <col min="7953" max="7953" width="11.7109375" style="10" customWidth="1"/>
    <col min="7954" max="7964" width="9.85546875" style="10" customWidth="1"/>
    <col min="7965" max="7965" width="10.5703125" style="10" bestFit="1" customWidth="1"/>
    <col min="7966" max="8206" width="10" style="10"/>
    <col min="8207" max="8207" width="9.7109375" style="10" bestFit="1" customWidth="1"/>
    <col min="8208" max="8208" width="40.140625" style="10" bestFit="1" customWidth="1"/>
    <col min="8209" max="8209" width="11.7109375" style="10" customWidth="1"/>
    <col min="8210" max="8220" width="9.85546875" style="10" customWidth="1"/>
    <col min="8221" max="8221" width="10.5703125" style="10" bestFit="1" customWidth="1"/>
    <col min="8222" max="8462" width="10" style="10"/>
    <col min="8463" max="8463" width="9.7109375" style="10" bestFit="1" customWidth="1"/>
    <col min="8464" max="8464" width="40.140625" style="10" bestFit="1" customWidth="1"/>
    <col min="8465" max="8465" width="11.7109375" style="10" customWidth="1"/>
    <col min="8466" max="8476" width="9.85546875" style="10" customWidth="1"/>
    <col min="8477" max="8477" width="10.5703125" style="10" bestFit="1" customWidth="1"/>
    <col min="8478" max="8718" width="10" style="10"/>
    <col min="8719" max="8719" width="9.7109375" style="10" bestFit="1" customWidth="1"/>
    <col min="8720" max="8720" width="40.140625" style="10" bestFit="1" customWidth="1"/>
    <col min="8721" max="8721" width="11.7109375" style="10" customWidth="1"/>
    <col min="8722" max="8732" width="9.85546875" style="10" customWidth="1"/>
    <col min="8733" max="8733" width="10.5703125" style="10" bestFit="1" customWidth="1"/>
    <col min="8734" max="8974" width="10" style="10"/>
    <col min="8975" max="8975" width="9.7109375" style="10" bestFit="1" customWidth="1"/>
    <col min="8976" max="8976" width="40.140625" style="10" bestFit="1" customWidth="1"/>
    <col min="8977" max="8977" width="11.7109375" style="10" customWidth="1"/>
    <col min="8978" max="8988" width="9.85546875" style="10" customWidth="1"/>
    <col min="8989" max="8989" width="10.5703125" style="10" bestFit="1" customWidth="1"/>
    <col min="8990" max="9230" width="10" style="10"/>
    <col min="9231" max="9231" width="9.7109375" style="10" bestFit="1" customWidth="1"/>
    <col min="9232" max="9232" width="40.140625" style="10" bestFit="1" customWidth="1"/>
    <col min="9233" max="9233" width="11.7109375" style="10" customWidth="1"/>
    <col min="9234" max="9244" width="9.85546875" style="10" customWidth="1"/>
    <col min="9245" max="9245" width="10.5703125" style="10" bestFit="1" customWidth="1"/>
    <col min="9246" max="9486" width="10" style="10"/>
    <col min="9487" max="9487" width="9.7109375" style="10" bestFit="1" customWidth="1"/>
    <col min="9488" max="9488" width="40.140625" style="10" bestFit="1" customWidth="1"/>
    <col min="9489" max="9489" width="11.7109375" style="10" customWidth="1"/>
    <col min="9490" max="9500" width="9.85546875" style="10" customWidth="1"/>
    <col min="9501" max="9501" width="10.5703125" style="10" bestFit="1" customWidth="1"/>
    <col min="9502" max="9742" width="10" style="10"/>
    <col min="9743" max="9743" width="9.7109375" style="10" bestFit="1" customWidth="1"/>
    <col min="9744" max="9744" width="40.140625" style="10" bestFit="1" customWidth="1"/>
    <col min="9745" max="9745" width="11.7109375" style="10" customWidth="1"/>
    <col min="9746" max="9756" width="9.85546875" style="10" customWidth="1"/>
    <col min="9757" max="9757" width="10.5703125" style="10" bestFit="1" customWidth="1"/>
    <col min="9758" max="9998" width="10" style="10"/>
    <col min="9999" max="9999" width="9.7109375" style="10" bestFit="1" customWidth="1"/>
    <col min="10000" max="10000" width="40.140625" style="10" bestFit="1" customWidth="1"/>
    <col min="10001" max="10001" width="11.7109375" style="10" customWidth="1"/>
    <col min="10002" max="10012" width="9.85546875" style="10" customWidth="1"/>
    <col min="10013" max="10013" width="10.5703125" style="10" bestFit="1" customWidth="1"/>
    <col min="10014" max="10254" width="10" style="10"/>
    <col min="10255" max="10255" width="9.7109375" style="10" bestFit="1" customWidth="1"/>
    <col min="10256" max="10256" width="40.140625" style="10" bestFit="1" customWidth="1"/>
    <col min="10257" max="10257" width="11.7109375" style="10" customWidth="1"/>
    <col min="10258" max="10268" width="9.85546875" style="10" customWidth="1"/>
    <col min="10269" max="10269" width="10.5703125" style="10" bestFit="1" customWidth="1"/>
    <col min="10270" max="10510" width="10" style="10"/>
    <col min="10511" max="10511" width="9.7109375" style="10" bestFit="1" customWidth="1"/>
    <col min="10512" max="10512" width="40.140625" style="10" bestFit="1" customWidth="1"/>
    <col min="10513" max="10513" width="11.7109375" style="10" customWidth="1"/>
    <col min="10514" max="10524" width="9.85546875" style="10" customWidth="1"/>
    <col min="10525" max="10525" width="10.5703125" style="10" bestFit="1" customWidth="1"/>
    <col min="10526" max="10766" width="10" style="10"/>
    <col min="10767" max="10767" width="9.7109375" style="10" bestFit="1" customWidth="1"/>
    <col min="10768" max="10768" width="40.140625" style="10" bestFit="1" customWidth="1"/>
    <col min="10769" max="10769" width="11.7109375" style="10" customWidth="1"/>
    <col min="10770" max="10780" width="9.85546875" style="10" customWidth="1"/>
    <col min="10781" max="10781" width="10.5703125" style="10" bestFit="1" customWidth="1"/>
    <col min="10782" max="11022" width="10" style="10"/>
    <col min="11023" max="11023" width="9.7109375" style="10" bestFit="1" customWidth="1"/>
    <col min="11024" max="11024" width="40.140625" style="10" bestFit="1" customWidth="1"/>
    <col min="11025" max="11025" width="11.7109375" style="10" customWidth="1"/>
    <col min="11026" max="11036" width="9.85546875" style="10" customWidth="1"/>
    <col min="11037" max="11037" width="10.5703125" style="10" bestFit="1" customWidth="1"/>
    <col min="11038" max="11278" width="10" style="10"/>
    <col min="11279" max="11279" width="9.7109375" style="10" bestFit="1" customWidth="1"/>
    <col min="11280" max="11280" width="40.140625" style="10" bestFit="1" customWidth="1"/>
    <col min="11281" max="11281" width="11.7109375" style="10" customWidth="1"/>
    <col min="11282" max="11292" width="9.85546875" style="10" customWidth="1"/>
    <col min="11293" max="11293" width="10.5703125" style="10" bestFit="1" customWidth="1"/>
    <col min="11294" max="11534" width="10" style="10"/>
    <col min="11535" max="11535" width="9.7109375" style="10" bestFit="1" customWidth="1"/>
    <col min="11536" max="11536" width="40.140625" style="10" bestFit="1" customWidth="1"/>
    <col min="11537" max="11537" width="11.7109375" style="10" customWidth="1"/>
    <col min="11538" max="11548" width="9.85546875" style="10" customWidth="1"/>
    <col min="11549" max="11549" width="10.5703125" style="10" bestFit="1" customWidth="1"/>
    <col min="11550" max="11790" width="10" style="10"/>
    <col min="11791" max="11791" width="9.7109375" style="10" bestFit="1" customWidth="1"/>
    <col min="11792" max="11792" width="40.140625" style="10" bestFit="1" customWidth="1"/>
    <col min="11793" max="11793" width="11.7109375" style="10" customWidth="1"/>
    <col min="11794" max="11804" width="9.85546875" style="10" customWidth="1"/>
    <col min="11805" max="11805" width="10.5703125" style="10" bestFit="1" customWidth="1"/>
    <col min="11806" max="12046" width="10" style="10"/>
    <col min="12047" max="12047" width="9.7109375" style="10" bestFit="1" customWidth="1"/>
    <col min="12048" max="12048" width="40.140625" style="10" bestFit="1" customWidth="1"/>
    <col min="12049" max="12049" width="11.7109375" style="10" customWidth="1"/>
    <col min="12050" max="12060" width="9.85546875" style="10" customWidth="1"/>
    <col min="12061" max="12061" width="10.5703125" style="10" bestFit="1" customWidth="1"/>
    <col min="12062" max="12302" width="10" style="10"/>
    <col min="12303" max="12303" width="9.7109375" style="10" bestFit="1" customWidth="1"/>
    <col min="12304" max="12304" width="40.140625" style="10" bestFit="1" customWidth="1"/>
    <col min="12305" max="12305" width="11.7109375" style="10" customWidth="1"/>
    <col min="12306" max="12316" width="9.85546875" style="10" customWidth="1"/>
    <col min="12317" max="12317" width="10.5703125" style="10" bestFit="1" customWidth="1"/>
    <col min="12318" max="12558" width="10" style="10"/>
    <col min="12559" max="12559" width="9.7109375" style="10" bestFit="1" customWidth="1"/>
    <col min="12560" max="12560" width="40.140625" style="10" bestFit="1" customWidth="1"/>
    <col min="12561" max="12561" width="11.7109375" style="10" customWidth="1"/>
    <col min="12562" max="12572" width="9.85546875" style="10" customWidth="1"/>
    <col min="12573" max="12573" width="10.5703125" style="10" bestFit="1" customWidth="1"/>
    <col min="12574" max="12814" width="10" style="10"/>
    <col min="12815" max="12815" width="9.7109375" style="10" bestFit="1" customWidth="1"/>
    <col min="12816" max="12816" width="40.140625" style="10" bestFit="1" customWidth="1"/>
    <col min="12817" max="12817" width="11.7109375" style="10" customWidth="1"/>
    <col min="12818" max="12828" width="9.85546875" style="10" customWidth="1"/>
    <col min="12829" max="12829" width="10.5703125" style="10" bestFit="1" customWidth="1"/>
    <col min="12830" max="13070" width="10" style="10"/>
    <col min="13071" max="13071" width="9.7109375" style="10" bestFit="1" customWidth="1"/>
    <col min="13072" max="13072" width="40.140625" style="10" bestFit="1" customWidth="1"/>
    <col min="13073" max="13073" width="11.7109375" style="10" customWidth="1"/>
    <col min="13074" max="13084" width="9.85546875" style="10" customWidth="1"/>
    <col min="13085" max="13085" width="10.5703125" style="10" bestFit="1" customWidth="1"/>
    <col min="13086" max="13326" width="10" style="10"/>
    <col min="13327" max="13327" width="9.7109375" style="10" bestFit="1" customWidth="1"/>
    <col min="13328" max="13328" width="40.140625" style="10" bestFit="1" customWidth="1"/>
    <col min="13329" max="13329" width="11.7109375" style="10" customWidth="1"/>
    <col min="13330" max="13340" width="9.85546875" style="10" customWidth="1"/>
    <col min="13341" max="13341" width="10.5703125" style="10" bestFit="1" customWidth="1"/>
    <col min="13342" max="13582" width="10" style="10"/>
    <col min="13583" max="13583" width="9.7109375" style="10" bestFit="1" customWidth="1"/>
    <col min="13584" max="13584" width="40.140625" style="10" bestFit="1" customWidth="1"/>
    <col min="13585" max="13585" width="11.7109375" style="10" customWidth="1"/>
    <col min="13586" max="13596" width="9.85546875" style="10" customWidth="1"/>
    <col min="13597" max="13597" width="10.5703125" style="10" bestFit="1" customWidth="1"/>
    <col min="13598" max="13838" width="10" style="10"/>
    <col min="13839" max="13839" width="9.7109375" style="10" bestFit="1" customWidth="1"/>
    <col min="13840" max="13840" width="40.140625" style="10" bestFit="1" customWidth="1"/>
    <col min="13841" max="13841" width="11.7109375" style="10" customWidth="1"/>
    <col min="13842" max="13852" width="9.85546875" style="10" customWidth="1"/>
    <col min="13853" max="13853" width="10.5703125" style="10" bestFit="1" customWidth="1"/>
    <col min="13854" max="14094" width="10" style="10"/>
    <col min="14095" max="14095" width="9.7109375" style="10" bestFit="1" customWidth="1"/>
    <col min="14096" max="14096" width="40.140625" style="10" bestFit="1" customWidth="1"/>
    <col min="14097" max="14097" width="11.7109375" style="10" customWidth="1"/>
    <col min="14098" max="14108" width="9.85546875" style="10" customWidth="1"/>
    <col min="14109" max="14109" width="10.5703125" style="10" bestFit="1" customWidth="1"/>
    <col min="14110" max="14350" width="10" style="10"/>
    <col min="14351" max="14351" width="9.7109375" style="10" bestFit="1" customWidth="1"/>
    <col min="14352" max="14352" width="40.140625" style="10" bestFit="1" customWidth="1"/>
    <col min="14353" max="14353" width="11.7109375" style="10" customWidth="1"/>
    <col min="14354" max="14364" width="9.85546875" style="10" customWidth="1"/>
    <col min="14365" max="14365" width="10.5703125" style="10" bestFit="1" customWidth="1"/>
    <col min="14366" max="14606" width="10" style="10"/>
    <col min="14607" max="14607" width="9.7109375" style="10" bestFit="1" customWidth="1"/>
    <col min="14608" max="14608" width="40.140625" style="10" bestFit="1" customWidth="1"/>
    <col min="14609" max="14609" width="11.7109375" style="10" customWidth="1"/>
    <col min="14610" max="14620" width="9.85546875" style="10" customWidth="1"/>
    <col min="14621" max="14621" width="10.5703125" style="10" bestFit="1" customWidth="1"/>
    <col min="14622" max="14862" width="10" style="10"/>
    <col min="14863" max="14863" width="9.7109375" style="10" bestFit="1" customWidth="1"/>
    <col min="14864" max="14864" width="40.140625" style="10" bestFit="1" customWidth="1"/>
    <col min="14865" max="14865" width="11.7109375" style="10" customWidth="1"/>
    <col min="14866" max="14876" width="9.85546875" style="10" customWidth="1"/>
    <col min="14877" max="14877" width="10.5703125" style="10" bestFit="1" customWidth="1"/>
    <col min="14878" max="15118" width="10" style="10"/>
    <col min="15119" max="15119" width="9.7109375" style="10" bestFit="1" customWidth="1"/>
    <col min="15120" max="15120" width="40.140625" style="10" bestFit="1" customWidth="1"/>
    <col min="15121" max="15121" width="11.7109375" style="10" customWidth="1"/>
    <col min="15122" max="15132" width="9.85546875" style="10" customWidth="1"/>
    <col min="15133" max="15133" width="10.5703125" style="10" bestFit="1" customWidth="1"/>
    <col min="15134" max="15374" width="10" style="10"/>
    <col min="15375" max="15375" width="9.7109375" style="10" bestFit="1" customWidth="1"/>
    <col min="15376" max="15376" width="40.140625" style="10" bestFit="1" customWidth="1"/>
    <col min="15377" max="15377" width="11.7109375" style="10" customWidth="1"/>
    <col min="15378" max="15388" width="9.85546875" style="10" customWidth="1"/>
    <col min="15389" max="15389" width="10.5703125" style="10" bestFit="1" customWidth="1"/>
    <col min="15390" max="15630" width="10" style="10"/>
    <col min="15631" max="15631" width="9.7109375" style="10" bestFit="1" customWidth="1"/>
    <col min="15632" max="15632" width="40.140625" style="10" bestFit="1" customWidth="1"/>
    <col min="15633" max="15633" width="11.7109375" style="10" customWidth="1"/>
    <col min="15634" max="15644" width="9.85546875" style="10" customWidth="1"/>
    <col min="15645" max="15645" width="10.5703125" style="10" bestFit="1" customWidth="1"/>
    <col min="15646" max="15886" width="10" style="10"/>
    <col min="15887" max="15887" width="9.7109375" style="10" bestFit="1" customWidth="1"/>
    <col min="15888" max="15888" width="40.140625" style="10" bestFit="1" customWidth="1"/>
    <col min="15889" max="15889" width="11.7109375" style="10" customWidth="1"/>
    <col min="15890" max="15900" width="9.85546875" style="10" customWidth="1"/>
    <col min="15901" max="15901" width="10.5703125" style="10" bestFit="1" customWidth="1"/>
    <col min="15902" max="16142" width="10" style="10"/>
    <col min="16143" max="16143" width="9.7109375" style="10" bestFit="1" customWidth="1"/>
    <col min="16144" max="16144" width="40.140625" style="10" bestFit="1" customWidth="1"/>
    <col min="16145" max="16145" width="11.7109375" style="10" customWidth="1"/>
    <col min="16146" max="16156" width="9.85546875" style="10" customWidth="1"/>
    <col min="16157" max="16157" width="10.5703125" style="10" bestFit="1" customWidth="1"/>
    <col min="16158" max="16384" width="10" style="10"/>
  </cols>
  <sheetData>
    <row r="1" spans="1:30" s="6" customFormat="1" ht="30" customHeight="1" x14ac:dyDescent="0.2"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00"/>
    </row>
    <row r="2" spans="1:30" s="6" customFormat="1" ht="30" customHeight="1" x14ac:dyDescent="0.2">
      <c r="A2" s="7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100"/>
    </row>
    <row r="3" spans="1:30" x14ac:dyDescent="0.25">
      <c r="A3" s="8"/>
    </row>
    <row r="4" spans="1:3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L4" s="11"/>
      <c r="N4" s="11"/>
      <c r="O4" s="84"/>
      <c r="P4" s="84"/>
      <c r="R4" s="11"/>
      <c r="T4" s="11"/>
      <c r="V4" s="11"/>
      <c r="X4" s="11"/>
      <c r="Z4" s="11"/>
      <c r="AB4" s="11"/>
    </row>
    <row r="5" spans="1:30" x14ac:dyDescent="0.25">
      <c r="A5" s="8"/>
      <c r="Y5" s="12" t="s">
        <v>1</v>
      </c>
      <c r="AA5" s="148">
        <v>2018</v>
      </c>
      <c r="AB5" s="149"/>
      <c r="AC5" s="150"/>
    </row>
    <row r="6" spans="1:30" x14ac:dyDescent="0.25">
      <c r="A6" s="8" t="s">
        <v>2</v>
      </c>
      <c r="B6" s="13"/>
      <c r="Y6" s="12" t="s">
        <v>3</v>
      </c>
      <c r="AA6" s="151"/>
      <c r="AB6" s="152"/>
      <c r="AC6" s="153"/>
    </row>
    <row r="8" spans="1:30" ht="12.75" customHeight="1" x14ac:dyDescent="0.25">
      <c r="A8" s="154" t="s">
        <v>4</v>
      </c>
      <c r="B8" s="155"/>
      <c r="C8" s="137" t="s">
        <v>5</v>
      </c>
      <c r="D8" s="134" t="s">
        <v>190</v>
      </c>
      <c r="E8" s="137" t="s">
        <v>6</v>
      </c>
      <c r="F8" s="134" t="s">
        <v>191</v>
      </c>
      <c r="G8" s="137" t="s">
        <v>7</v>
      </c>
      <c r="H8" s="134" t="s">
        <v>199</v>
      </c>
      <c r="I8" s="137" t="s">
        <v>8</v>
      </c>
      <c r="J8" s="134" t="s">
        <v>200</v>
      </c>
      <c r="K8" s="137" t="s">
        <v>9</v>
      </c>
      <c r="L8" s="134" t="s">
        <v>201</v>
      </c>
      <c r="M8" s="137" t="s">
        <v>10</v>
      </c>
      <c r="N8" s="134" t="s">
        <v>204</v>
      </c>
      <c r="O8" s="140" t="s">
        <v>202</v>
      </c>
      <c r="P8" s="140" t="s">
        <v>203</v>
      </c>
      <c r="Q8" s="137" t="s">
        <v>11</v>
      </c>
      <c r="R8" s="134" t="s">
        <v>205</v>
      </c>
      <c r="S8" s="137" t="s">
        <v>12</v>
      </c>
      <c r="T8" s="134" t="s">
        <v>206</v>
      </c>
      <c r="U8" s="137" t="s">
        <v>13</v>
      </c>
      <c r="V8" s="134" t="s">
        <v>207</v>
      </c>
      <c r="W8" s="137" t="s">
        <v>14</v>
      </c>
      <c r="X8" s="134" t="s">
        <v>208</v>
      </c>
      <c r="Y8" s="137" t="s">
        <v>15</v>
      </c>
      <c r="Z8" s="134" t="s">
        <v>212</v>
      </c>
      <c r="AA8" s="137" t="s">
        <v>16</v>
      </c>
      <c r="AB8" s="134" t="s">
        <v>213</v>
      </c>
      <c r="AC8" s="136" t="s">
        <v>17</v>
      </c>
      <c r="AD8" s="136" t="s">
        <v>213</v>
      </c>
    </row>
    <row r="9" spans="1:30" x14ac:dyDescent="0.25">
      <c r="A9" s="156"/>
      <c r="B9" s="157"/>
      <c r="C9" s="138"/>
      <c r="D9" s="135"/>
      <c r="E9" s="138"/>
      <c r="F9" s="135"/>
      <c r="G9" s="138"/>
      <c r="H9" s="135"/>
      <c r="I9" s="138"/>
      <c r="J9" s="135"/>
      <c r="K9" s="138"/>
      <c r="L9" s="135"/>
      <c r="M9" s="138"/>
      <c r="N9" s="135"/>
      <c r="O9" s="141"/>
      <c r="P9" s="141"/>
      <c r="Q9" s="138"/>
      <c r="R9" s="135"/>
      <c r="S9" s="138"/>
      <c r="T9" s="135"/>
      <c r="U9" s="138"/>
      <c r="V9" s="135"/>
      <c r="W9" s="138"/>
      <c r="X9" s="135"/>
      <c r="Y9" s="138"/>
      <c r="Z9" s="135"/>
      <c r="AA9" s="138"/>
      <c r="AB9" s="135"/>
      <c r="AC9" s="136"/>
      <c r="AD9" s="136"/>
    </row>
    <row r="10" spans="1:30" s="17" customFormat="1" ht="13.5" customHeight="1" x14ac:dyDescent="0.2">
      <c r="A10" s="14" t="s">
        <v>18</v>
      </c>
      <c r="B10" s="15" t="s">
        <v>19</v>
      </c>
      <c r="C10" s="16">
        <f>C11+C24+C27</f>
        <v>30000</v>
      </c>
      <c r="D10" s="70">
        <f>D11+D24+D27</f>
        <v>11840.7</v>
      </c>
      <c r="E10" s="16">
        <f t="shared" ref="E10:AA10" si="0">E11+E24+E27</f>
        <v>30000</v>
      </c>
      <c r="F10" s="70">
        <f>F11+F24+F27</f>
        <v>6065.99</v>
      </c>
      <c r="G10" s="16">
        <f t="shared" si="0"/>
        <v>30000</v>
      </c>
      <c r="H10" s="70">
        <f>H11+H24+H27</f>
        <v>5042.5200000000004</v>
      </c>
      <c r="I10" s="16">
        <f t="shared" si="0"/>
        <v>30000</v>
      </c>
      <c r="J10" s="70">
        <f>J11+J24+J27</f>
        <v>6391.02</v>
      </c>
      <c r="K10" s="16">
        <f t="shared" si="0"/>
        <v>30000</v>
      </c>
      <c r="L10" s="70">
        <f>L11+L24+L27</f>
        <v>10005</v>
      </c>
      <c r="M10" s="16">
        <f t="shared" si="0"/>
        <v>30000</v>
      </c>
      <c r="N10" s="70">
        <f>N11+N24+N27</f>
        <v>28014</v>
      </c>
      <c r="O10" s="88">
        <f t="shared" ref="O10" si="1">O11+O24+O27</f>
        <v>180000</v>
      </c>
      <c r="P10" s="88">
        <f>P11+P24+P27</f>
        <v>67359.23000000001</v>
      </c>
      <c r="Q10" s="16">
        <f t="shared" si="0"/>
        <v>30000</v>
      </c>
      <c r="R10" s="70">
        <f>R11+R24+R27</f>
        <v>6333.6</v>
      </c>
      <c r="S10" s="16">
        <f t="shared" si="0"/>
        <v>30000</v>
      </c>
      <c r="T10" s="70">
        <f>T11+T24+T27</f>
        <v>27001.32</v>
      </c>
      <c r="U10" s="16">
        <f t="shared" si="0"/>
        <v>30000</v>
      </c>
      <c r="V10" s="70">
        <f>V11+V24+V27</f>
        <v>12862.08</v>
      </c>
      <c r="W10" s="16">
        <f t="shared" si="0"/>
        <v>30000</v>
      </c>
      <c r="X10" s="70">
        <f>X11+X24+X27</f>
        <v>11524.02</v>
      </c>
      <c r="Y10" s="16">
        <f t="shared" si="0"/>
        <v>30000</v>
      </c>
      <c r="Z10" s="70">
        <f>Z11+Z24+Z27</f>
        <v>13415.4</v>
      </c>
      <c r="AA10" s="16">
        <f t="shared" si="0"/>
        <v>30000</v>
      </c>
      <c r="AB10" s="70">
        <f>AB11+AB24+AB27</f>
        <v>48405.06</v>
      </c>
      <c r="AC10" s="101">
        <f t="shared" ref="AC10:AD41" si="2">C10+E10+G10+I10+K10+M10+Q10+S10+U10+W10+Y10+AA10</f>
        <v>360000</v>
      </c>
      <c r="AD10" s="102">
        <f>D10+F10+H10+J10+L10+N10+R10+T10+V10+X10+Z10+AB10</f>
        <v>186900.71000000002</v>
      </c>
    </row>
    <row r="11" spans="1:30" s="17" customFormat="1" ht="13.5" customHeight="1" x14ac:dyDescent="0.2">
      <c r="A11" s="18" t="s">
        <v>20</v>
      </c>
      <c r="B11" s="19" t="s">
        <v>21</v>
      </c>
      <c r="C11" s="20">
        <f>C12+C17+C20+C22</f>
        <v>30000</v>
      </c>
      <c r="D11" s="71">
        <f>D12+D17+D20+D22</f>
        <v>11840.7</v>
      </c>
      <c r="E11" s="20">
        <f t="shared" ref="E11:AA11" si="3">E12+E17+E20+E22</f>
        <v>30000</v>
      </c>
      <c r="F11" s="71">
        <f>F12+F17+F20+F22</f>
        <v>6065.99</v>
      </c>
      <c r="G11" s="20">
        <f t="shared" si="3"/>
        <v>30000</v>
      </c>
      <c r="H11" s="71">
        <f>H12+H17+H20+H22</f>
        <v>5042.5200000000004</v>
      </c>
      <c r="I11" s="20">
        <f t="shared" si="3"/>
        <v>30000</v>
      </c>
      <c r="J11" s="71">
        <f>J12+J17+J20+J22</f>
        <v>6391.02</v>
      </c>
      <c r="K11" s="20">
        <f t="shared" si="3"/>
        <v>30000</v>
      </c>
      <c r="L11" s="71">
        <f>L12+L17+L20+L22</f>
        <v>10005</v>
      </c>
      <c r="M11" s="20">
        <f t="shared" si="3"/>
        <v>30000</v>
      </c>
      <c r="N11" s="71">
        <f>N12+N17+N20+N22</f>
        <v>28014</v>
      </c>
      <c r="O11" s="85">
        <f t="shared" ref="O11" si="4">O12+O17+O20+O22</f>
        <v>180000</v>
      </c>
      <c r="P11" s="85">
        <f>P12+P17+P20+P22</f>
        <v>67359.23000000001</v>
      </c>
      <c r="Q11" s="20">
        <f t="shared" si="3"/>
        <v>30000</v>
      </c>
      <c r="R11" s="71">
        <f>R12+R17+R20+R22</f>
        <v>6333.6</v>
      </c>
      <c r="S11" s="20">
        <f t="shared" si="3"/>
        <v>30000</v>
      </c>
      <c r="T11" s="71">
        <f>T12+T17+T20+T22</f>
        <v>27001.32</v>
      </c>
      <c r="U11" s="20">
        <f t="shared" si="3"/>
        <v>30000</v>
      </c>
      <c r="V11" s="71">
        <f>V12+V17+V20+V22</f>
        <v>12862.08</v>
      </c>
      <c r="W11" s="20">
        <f t="shared" si="3"/>
        <v>30000</v>
      </c>
      <c r="X11" s="71">
        <f>X12+X17+X20+X22</f>
        <v>11524.02</v>
      </c>
      <c r="Y11" s="20">
        <f t="shared" si="3"/>
        <v>30000</v>
      </c>
      <c r="Z11" s="71">
        <f>Z12+Z17+Z20+Z22</f>
        <v>13415.4</v>
      </c>
      <c r="AA11" s="20">
        <f t="shared" si="3"/>
        <v>30000</v>
      </c>
      <c r="AB11" s="71">
        <f>AB12+AB17+AB20+AB22</f>
        <v>48405.06</v>
      </c>
      <c r="AC11" s="101">
        <f t="shared" si="2"/>
        <v>360000</v>
      </c>
      <c r="AD11" s="102">
        <f t="shared" si="2"/>
        <v>186900.71000000002</v>
      </c>
    </row>
    <row r="12" spans="1:30" s="17" customFormat="1" ht="13.5" customHeight="1" x14ac:dyDescent="0.2">
      <c r="A12" s="21" t="s">
        <v>22</v>
      </c>
      <c r="B12" s="22" t="s">
        <v>23</v>
      </c>
      <c r="C12" s="23">
        <f>C13+C14+C15+C16</f>
        <v>30000</v>
      </c>
      <c r="D12" s="72">
        <f>D13+D14+D15+D16</f>
        <v>11840.7</v>
      </c>
      <c r="E12" s="23">
        <f t="shared" ref="E12:AA12" si="5">E13+E14+E15+E16</f>
        <v>30000</v>
      </c>
      <c r="F12" s="72">
        <f>F13+F14+F15+F16</f>
        <v>6065.99</v>
      </c>
      <c r="G12" s="23">
        <f t="shared" si="5"/>
        <v>30000</v>
      </c>
      <c r="H12" s="72">
        <f>H13+H14+H15+H16</f>
        <v>5042.5200000000004</v>
      </c>
      <c r="I12" s="23">
        <f t="shared" si="5"/>
        <v>30000</v>
      </c>
      <c r="J12" s="72">
        <f>J13+J14+J15+J16</f>
        <v>6391.02</v>
      </c>
      <c r="K12" s="23">
        <f t="shared" si="5"/>
        <v>30000</v>
      </c>
      <c r="L12" s="72">
        <f>L13+L14+L15+L16</f>
        <v>10005</v>
      </c>
      <c r="M12" s="23">
        <f t="shared" si="5"/>
        <v>30000</v>
      </c>
      <c r="N12" s="72">
        <f>N13+N14+N15+N16</f>
        <v>28014</v>
      </c>
      <c r="O12" s="86">
        <f t="shared" ref="O12" si="6">SUM(O13:O16)</f>
        <v>180000</v>
      </c>
      <c r="P12" s="86">
        <f>SUM(P13:P16)</f>
        <v>67359.23000000001</v>
      </c>
      <c r="Q12" s="23">
        <f t="shared" si="5"/>
        <v>30000</v>
      </c>
      <c r="R12" s="72">
        <f>R13+R14+R15+R16</f>
        <v>6333.6</v>
      </c>
      <c r="S12" s="23">
        <f t="shared" si="5"/>
        <v>30000</v>
      </c>
      <c r="T12" s="72">
        <f>T13+T14+T15+T16</f>
        <v>27001.32</v>
      </c>
      <c r="U12" s="23">
        <f t="shared" si="5"/>
        <v>30000</v>
      </c>
      <c r="V12" s="72">
        <f>V13+V14+V15+V16</f>
        <v>12862.08</v>
      </c>
      <c r="W12" s="23">
        <f t="shared" si="5"/>
        <v>30000</v>
      </c>
      <c r="X12" s="72">
        <f>X13+X14+X15+X16</f>
        <v>11524.02</v>
      </c>
      <c r="Y12" s="23">
        <f t="shared" si="5"/>
        <v>30000</v>
      </c>
      <c r="Z12" s="72">
        <f>Z13+Z14+Z15+Z16</f>
        <v>13415.4</v>
      </c>
      <c r="AA12" s="23">
        <f t="shared" si="5"/>
        <v>30000</v>
      </c>
      <c r="AB12" s="72">
        <f>AB13+AB14+AB15+AB16</f>
        <v>48405.06</v>
      </c>
      <c r="AC12" s="101">
        <f t="shared" si="2"/>
        <v>360000</v>
      </c>
      <c r="AD12" s="102">
        <f t="shared" si="2"/>
        <v>186900.71000000002</v>
      </c>
    </row>
    <row r="13" spans="1:30" s="27" customFormat="1" ht="13.5" customHeight="1" x14ac:dyDescent="0.2">
      <c r="A13" s="24" t="s">
        <v>24</v>
      </c>
      <c r="B13" s="25" t="s">
        <v>25</v>
      </c>
      <c r="C13" s="26">
        <v>30000</v>
      </c>
      <c r="D13" s="73">
        <v>11840.7</v>
      </c>
      <c r="E13" s="26">
        <v>30000</v>
      </c>
      <c r="F13" s="73">
        <v>6065.99</v>
      </c>
      <c r="G13" s="26">
        <v>30000</v>
      </c>
      <c r="H13" s="73">
        <v>5042.5200000000004</v>
      </c>
      <c r="I13" s="26">
        <v>30000</v>
      </c>
      <c r="J13" s="73">
        <v>6391.02</v>
      </c>
      <c r="K13" s="26">
        <v>30000</v>
      </c>
      <c r="L13" s="73">
        <v>10005</v>
      </c>
      <c r="M13" s="26">
        <v>30000</v>
      </c>
      <c r="N13" s="73">
        <v>28014</v>
      </c>
      <c r="O13" s="89">
        <f>C13+E13+G13+I13+K13+M13</f>
        <v>180000</v>
      </c>
      <c r="P13" s="89">
        <f>D13+F13+H13+J13+L13+N13</f>
        <v>67359.23000000001</v>
      </c>
      <c r="Q13" s="26">
        <v>30000</v>
      </c>
      <c r="R13" s="73">
        <v>6333.6</v>
      </c>
      <c r="S13" s="26">
        <v>30000</v>
      </c>
      <c r="T13" s="73">
        <v>27001.32</v>
      </c>
      <c r="U13" s="26">
        <v>30000</v>
      </c>
      <c r="V13" s="73">
        <v>12862.08</v>
      </c>
      <c r="W13" s="26">
        <v>30000</v>
      </c>
      <c r="X13" s="73">
        <v>11524.02</v>
      </c>
      <c r="Y13" s="26">
        <v>30000</v>
      </c>
      <c r="Z13" s="73">
        <v>13415.4</v>
      </c>
      <c r="AA13" s="26">
        <v>30000</v>
      </c>
      <c r="AB13" s="73">
        <v>48405.06</v>
      </c>
      <c r="AC13" s="101">
        <f t="shared" si="2"/>
        <v>360000</v>
      </c>
      <c r="AD13" s="102">
        <f t="shared" si="2"/>
        <v>186900.71000000002</v>
      </c>
    </row>
    <row r="14" spans="1:30" s="27" customFormat="1" ht="13.5" customHeight="1" x14ac:dyDescent="0.2">
      <c r="A14" s="24" t="s">
        <v>26</v>
      </c>
      <c r="B14" s="25" t="s">
        <v>27</v>
      </c>
      <c r="C14" s="26">
        <v>0</v>
      </c>
      <c r="D14" s="73">
        <v>0</v>
      </c>
      <c r="E14" s="26">
        <v>0</v>
      </c>
      <c r="F14" s="73">
        <v>0</v>
      </c>
      <c r="G14" s="26">
        <v>0</v>
      </c>
      <c r="H14" s="73">
        <v>0</v>
      </c>
      <c r="I14" s="26">
        <v>0</v>
      </c>
      <c r="J14" s="73">
        <v>0</v>
      </c>
      <c r="K14" s="26">
        <v>0</v>
      </c>
      <c r="L14" s="73">
        <v>0</v>
      </c>
      <c r="M14" s="26">
        <v>0</v>
      </c>
      <c r="N14" s="73">
        <v>0</v>
      </c>
      <c r="O14" s="89">
        <f t="shared" ref="O14:O16" si="7">C14+E14+G14+I14+K14+M14</f>
        <v>0</v>
      </c>
      <c r="P14" s="89">
        <f>D14+F14+H14+J14+L14+N14</f>
        <v>0</v>
      </c>
      <c r="Q14" s="26">
        <v>0</v>
      </c>
      <c r="R14" s="73">
        <v>0</v>
      </c>
      <c r="S14" s="26">
        <v>0</v>
      </c>
      <c r="T14" s="73">
        <v>0</v>
      </c>
      <c r="U14" s="26">
        <v>0</v>
      </c>
      <c r="V14" s="73">
        <v>0</v>
      </c>
      <c r="W14" s="26">
        <v>0</v>
      </c>
      <c r="X14" s="73">
        <v>0</v>
      </c>
      <c r="Y14" s="26">
        <v>0</v>
      </c>
      <c r="Z14" s="73">
        <v>0</v>
      </c>
      <c r="AA14" s="26">
        <v>0</v>
      </c>
      <c r="AB14" s="73">
        <v>0</v>
      </c>
      <c r="AC14" s="101">
        <f t="shared" si="2"/>
        <v>0</v>
      </c>
      <c r="AD14" s="102">
        <f t="shared" si="2"/>
        <v>0</v>
      </c>
    </row>
    <row r="15" spans="1:30" s="27" customFormat="1" ht="13.5" customHeight="1" x14ac:dyDescent="0.2">
      <c r="A15" s="24" t="s">
        <v>28</v>
      </c>
      <c r="B15" s="25" t="s">
        <v>29</v>
      </c>
      <c r="C15" s="40">
        <v>0</v>
      </c>
      <c r="D15" s="74">
        <v>0</v>
      </c>
      <c r="E15" s="40">
        <v>0</v>
      </c>
      <c r="F15" s="74">
        <v>0</v>
      </c>
      <c r="G15" s="40">
        <v>0</v>
      </c>
      <c r="H15" s="74">
        <v>0</v>
      </c>
      <c r="I15" s="40">
        <v>0</v>
      </c>
      <c r="J15" s="74">
        <v>0</v>
      </c>
      <c r="K15" s="40">
        <v>0</v>
      </c>
      <c r="L15" s="74">
        <v>0</v>
      </c>
      <c r="M15" s="40">
        <v>0</v>
      </c>
      <c r="N15" s="74">
        <v>0</v>
      </c>
      <c r="O15" s="89">
        <f t="shared" si="7"/>
        <v>0</v>
      </c>
      <c r="P15" s="89">
        <f>D15+F15+H15+J15+L15+N15</f>
        <v>0</v>
      </c>
      <c r="Q15" s="40">
        <v>0</v>
      </c>
      <c r="R15" s="74">
        <v>0</v>
      </c>
      <c r="S15" s="40">
        <v>0</v>
      </c>
      <c r="T15" s="74">
        <v>0</v>
      </c>
      <c r="U15" s="40">
        <v>0</v>
      </c>
      <c r="V15" s="74">
        <v>0</v>
      </c>
      <c r="W15" s="40">
        <v>0</v>
      </c>
      <c r="X15" s="74">
        <v>0</v>
      </c>
      <c r="Y15" s="40">
        <v>0</v>
      </c>
      <c r="Z15" s="74">
        <v>0</v>
      </c>
      <c r="AA15" s="40">
        <v>0</v>
      </c>
      <c r="AB15" s="74">
        <v>0</v>
      </c>
      <c r="AC15" s="101">
        <f t="shared" si="2"/>
        <v>0</v>
      </c>
      <c r="AD15" s="102">
        <f t="shared" si="2"/>
        <v>0</v>
      </c>
    </row>
    <row r="16" spans="1:30" s="17" customFormat="1" ht="13.5" customHeight="1" x14ac:dyDescent="0.2">
      <c r="A16" s="24" t="s">
        <v>30</v>
      </c>
      <c r="B16" s="25" t="s">
        <v>31</v>
      </c>
      <c r="C16" s="26">
        <v>0</v>
      </c>
      <c r="D16" s="73">
        <v>0</v>
      </c>
      <c r="E16" s="26">
        <v>0</v>
      </c>
      <c r="F16" s="73">
        <v>0</v>
      </c>
      <c r="G16" s="26">
        <v>0</v>
      </c>
      <c r="H16" s="73">
        <v>0</v>
      </c>
      <c r="I16" s="26">
        <v>0</v>
      </c>
      <c r="J16" s="73">
        <v>0</v>
      </c>
      <c r="K16" s="26">
        <v>0</v>
      </c>
      <c r="L16" s="73">
        <v>0</v>
      </c>
      <c r="M16" s="26">
        <v>0</v>
      </c>
      <c r="N16" s="73">
        <v>0</v>
      </c>
      <c r="O16" s="89">
        <f t="shared" si="7"/>
        <v>0</v>
      </c>
      <c r="P16" s="89">
        <f>D16+F16+H16+J16+L16+N16</f>
        <v>0</v>
      </c>
      <c r="Q16" s="26">
        <v>0</v>
      </c>
      <c r="R16" s="73">
        <v>0</v>
      </c>
      <c r="S16" s="26">
        <v>0</v>
      </c>
      <c r="T16" s="73">
        <v>0</v>
      </c>
      <c r="U16" s="26">
        <v>0</v>
      </c>
      <c r="V16" s="73">
        <v>0</v>
      </c>
      <c r="W16" s="26">
        <v>0</v>
      </c>
      <c r="X16" s="73">
        <v>0</v>
      </c>
      <c r="Y16" s="26">
        <v>0</v>
      </c>
      <c r="Z16" s="73">
        <v>0</v>
      </c>
      <c r="AA16" s="26">
        <v>0</v>
      </c>
      <c r="AB16" s="73">
        <v>0</v>
      </c>
      <c r="AC16" s="101">
        <f t="shared" si="2"/>
        <v>0</v>
      </c>
      <c r="AD16" s="102">
        <f t="shared" si="2"/>
        <v>0</v>
      </c>
    </row>
    <row r="17" spans="1:30" s="17" customFormat="1" ht="13.5" customHeight="1" x14ac:dyDescent="0.2">
      <c r="A17" s="21" t="s">
        <v>32</v>
      </c>
      <c r="B17" s="22" t="s">
        <v>33</v>
      </c>
      <c r="C17" s="23">
        <f>C18+C19</f>
        <v>0</v>
      </c>
      <c r="D17" s="72">
        <f>D18+D19</f>
        <v>0</v>
      </c>
      <c r="E17" s="23">
        <f t="shared" ref="E17:AA17" si="8">E18+E19</f>
        <v>0</v>
      </c>
      <c r="F17" s="72">
        <f>F18+F19</f>
        <v>0</v>
      </c>
      <c r="G17" s="23">
        <f t="shared" si="8"/>
        <v>0</v>
      </c>
      <c r="H17" s="72">
        <f>H18+H19</f>
        <v>0</v>
      </c>
      <c r="I17" s="23">
        <f t="shared" si="8"/>
        <v>0</v>
      </c>
      <c r="J17" s="72">
        <f>J18+J19</f>
        <v>0</v>
      </c>
      <c r="K17" s="23">
        <f t="shared" si="8"/>
        <v>0</v>
      </c>
      <c r="L17" s="72">
        <f>L18+L19</f>
        <v>0</v>
      </c>
      <c r="M17" s="23">
        <f t="shared" si="8"/>
        <v>0</v>
      </c>
      <c r="N17" s="72">
        <f>N18+N19</f>
        <v>0</v>
      </c>
      <c r="O17" s="90">
        <f t="shared" ref="O17" si="9">O18+O19</f>
        <v>0</v>
      </c>
      <c r="P17" s="90">
        <f>P18+P19</f>
        <v>0</v>
      </c>
      <c r="Q17" s="23">
        <f t="shared" si="8"/>
        <v>0</v>
      </c>
      <c r="R17" s="72">
        <f>R18+R19</f>
        <v>0</v>
      </c>
      <c r="S17" s="23">
        <f t="shared" si="8"/>
        <v>0</v>
      </c>
      <c r="T17" s="72">
        <f>T18+T19</f>
        <v>0</v>
      </c>
      <c r="U17" s="23">
        <f t="shared" si="8"/>
        <v>0</v>
      </c>
      <c r="V17" s="72">
        <f>V18+V19</f>
        <v>0</v>
      </c>
      <c r="W17" s="23">
        <f t="shared" si="8"/>
        <v>0</v>
      </c>
      <c r="X17" s="72">
        <f>X18+X19</f>
        <v>0</v>
      </c>
      <c r="Y17" s="23">
        <f t="shared" si="8"/>
        <v>0</v>
      </c>
      <c r="Z17" s="72">
        <f>Z18+Z19</f>
        <v>0</v>
      </c>
      <c r="AA17" s="23">
        <f t="shared" si="8"/>
        <v>0</v>
      </c>
      <c r="AB17" s="72">
        <f>AB18+AB19</f>
        <v>0</v>
      </c>
      <c r="AC17" s="101">
        <f t="shared" si="2"/>
        <v>0</v>
      </c>
      <c r="AD17" s="102">
        <f t="shared" si="2"/>
        <v>0</v>
      </c>
    </row>
    <row r="18" spans="1:30" s="17" customFormat="1" ht="13.5" customHeight="1" x14ac:dyDescent="0.2">
      <c r="A18" s="24" t="s">
        <v>34</v>
      </c>
      <c r="B18" s="25" t="s">
        <v>35</v>
      </c>
      <c r="C18" s="26">
        <v>0</v>
      </c>
      <c r="D18" s="73">
        <v>0</v>
      </c>
      <c r="E18" s="26">
        <v>0</v>
      </c>
      <c r="F18" s="73">
        <v>0</v>
      </c>
      <c r="G18" s="26">
        <v>0</v>
      </c>
      <c r="H18" s="73">
        <v>0</v>
      </c>
      <c r="I18" s="26">
        <v>0</v>
      </c>
      <c r="J18" s="73">
        <v>0</v>
      </c>
      <c r="K18" s="26">
        <v>0</v>
      </c>
      <c r="L18" s="73">
        <v>0</v>
      </c>
      <c r="M18" s="26">
        <v>0</v>
      </c>
      <c r="N18" s="73">
        <v>0</v>
      </c>
      <c r="O18" s="89">
        <f t="shared" ref="O18:O19" si="10">C18+E18+G18+I18+K18+M18</f>
        <v>0</v>
      </c>
      <c r="P18" s="89">
        <f>D18+F18+H18+J18+L18+N18</f>
        <v>0</v>
      </c>
      <c r="Q18" s="30">
        <v>0</v>
      </c>
      <c r="R18" s="73">
        <v>0</v>
      </c>
      <c r="S18" s="26">
        <v>0</v>
      </c>
      <c r="T18" s="73">
        <v>0</v>
      </c>
      <c r="U18" s="26">
        <v>0</v>
      </c>
      <c r="V18" s="73">
        <v>0</v>
      </c>
      <c r="W18" s="26">
        <v>0</v>
      </c>
      <c r="X18" s="73">
        <v>0</v>
      </c>
      <c r="Y18" s="26">
        <v>0</v>
      </c>
      <c r="Z18" s="73">
        <v>0</v>
      </c>
      <c r="AA18" s="26">
        <v>0</v>
      </c>
      <c r="AB18" s="73">
        <v>0</v>
      </c>
      <c r="AC18" s="101">
        <f t="shared" si="2"/>
        <v>0</v>
      </c>
      <c r="AD18" s="102">
        <f t="shared" si="2"/>
        <v>0</v>
      </c>
    </row>
    <row r="19" spans="1:30" s="17" customFormat="1" ht="13.5" customHeight="1" x14ac:dyDescent="0.2">
      <c r="A19" s="24" t="s">
        <v>36</v>
      </c>
      <c r="B19" s="25" t="s">
        <v>37</v>
      </c>
      <c r="C19" s="26">
        <v>0</v>
      </c>
      <c r="D19" s="73">
        <v>0</v>
      </c>
      <c r="E19" s="26">
        <v>0</v>
      </c>
      <c r="F19" s="73">
        <v>0</v>
      </c>
      <c r="G19" s="26">
        <v>0</v>
      </c>
      <c r="H19" s="73">
        <v>0</v>
      </c>
      <c r="I19" s="26">
        <v>0</v>
      </c>
      <c r="J19" s="73">
        <v>0</v>
      </c>
      <c r="K19" s="26">
        <v>0</v>
      </c>
      <c r="L19" s="73">
        <v>0</v>
      </c>
      <c r="M19" s="26">
        <v>0</v>
      </c>
      <c r="N19" s="73">
        <v>0</v>
      </c>
      <c r="O19" s="89">
        <f t="shared" si="10"/>
        <v>0</v>
      </c>
      <c r="P19" s="89">
        <f>D19+F19+H19+J19+L19+N19</f>
        <v>0</v>
      </c>
      <c r="Q19" s="26">
        <v>0</v>
      </c>
      <c r="R19" s="73">
        <v>0</v>
      </c>
      <c r="S19" s="26">
        <v>0</v>
      </c>
      <c r="T19" s="73">
        <v>0</v>
      </c>
      <c r="U19" s="26">
        <v>0</v>
      </c>
      <c r="V19" s="73">
        <v>0</v>
      </c>
      <c r="W19" s="26">
        <v>0</v>
      </c>
      <c r="X19" s="73">
        <v>0</v>
      </c>
      <c r="Y19" s="26">
        <v>0</v>
      </c>
      <c r="Z19" s="73">
        <v>0</v>
      </c>
      <c r="AA19" s="26">
        <v>0</v>
      </c>
      <c r="AB19" s="73">
        <v>0</v>
      </c>
      <c r="AC19" s="101">
        <f t="shared" si="2"/>
        <v>0</v>
      </c>
      <c r="AD19" s="102">
        <f t="shared" si="2"/>
        <v>0</v>
      </c>
    </row>
    <row r="20" spans="1:30" s="17" customFormat="1" ht="13.5" customHeight="1" x14ac:dyDescent="0.2">
      <c r="A20" s="21" t="s">
        <v>38</v>
      </c>
      <c r="B20" s="22" t="s">
        <v>39</v>
      </c>
      <c r="C20" s="23">
        <f>C21</f>
        <v>0</v>
      </c>
      <c r="D20" s="72">
        <f>D21</f>
        <v>0</v>
      </c>
      <c r="E20" s="23">
        <f t="shared" ref="E20:AA20" si="11">E21</f>
        <v>0</v>
      </c>
      <c r="F20" s="72">
        <f>F21</f>
        <v>0</v>
      </c>
      <c r="G20" s="23">
        <f t="shared" si="11"/>
        <v>0</v>
      </c>
      <c r="H20" s="72">
        <f>H21</f>
        <v>0</v>
      </c>
      <c r="I20" s="23">
        <f t="shared" si="11"/>
        <v>0</v>
      </c>
      <c r="J20" s="72">
        <f>J21</f>
        <v>0</v>
      </c>
      <c r="K20" s="23">
        <f t="shared" si="11"/>
        <v>0</v>
      </c>
      <c r="L20" s="72">
        <f>L21</f>
        <v>0</v>
      </c>
      <c r="M20" s="23">
        <f t="shared" si="11"/>
        <v>0</v>
      </c>
      <c r="N20" s="72">
        <f>N21</f>
        <v>0</v>
      </c>
      <c r="O20" s="90">
        <f t="shared" ref="O20" si="12">O21</f>
        <v>0</v>
      </c>
      <c r="P20" s="90">
        <f>P21</f>
        <v>0</v>
      </c>
      <c r="Q20" s="23">
        <f t="shared" si="11"/>
        <v>0</v>
      </c>
      <c r="R20" s="72">
        <f>R21</f>
        <v>0</v>
      </c>
      <c r="S20" s="23">
        <f t="shared" si="11"/>
        <v>0</v>
      </c>
      <c r="T20" s="72">
        <f>T21</f>
        <v>0</v>
      </c>
      <c r="U20" s="23">
        <f t="shared" si="11"/>
        <v>0</v>
      </c>
      <c r="V20" s="72">
        <f>V21</f>
        <v>0</v>
      </c>
      <c r="W20" s="23">
        <f t="shared" si="11"/>
        <v>0</v>
      </c>
      <c r="X20" s="72">
        <f>X21</f>
        <v>0</v>
      </c>
      <c r="Y20" s="23">
        <f t="shared" si="11"/>
        <v>0</v>
      </c>
      <c r="Z20" s="72">
        <f>Z21</f>
        <v>0</v>
      </c>
      <c r="AA20" s="23">
        <f t="shared" si="11"/>
        <v>0</v>
      </c>
      <c r="AB20" s="72">
        <f>AB21</f>
        <v>0</v>
      </c>
      <c r="AC20" s="101">
        <f t="shared" si="2"/>
        <v>0</v>
      </c>
      <c r="AD20" s="102">
        <f t="shared" si="2"/>
        <v>0</v>
      </c>
    </row>
    <row r="21" spans="1:30" s="17" customFormat="1" ht="13.5" customHeight="1" x14ac:dyDescent="0.2">
      <c r="A21" s="24" t="s">
        <v>40</v>
      </c>
      <c r="B21" s="25" t="s">
        <v>41</v>
      </c>
      <c r="C21" s="26">
        <v>0</v>
      </c>
      <c r="D21" s="73">
        <v>0</v>
      </c>
      <c r="E21" s="26">
        <v>0</v>
      </c>
      <c r="F21" s="73">
        <v>0</v>
      </c>
      <c r="G21" s="26">
        <v>0</v>
      </c>
      <c r="H21" s="73">
        <v>0</v>
      </c>
      <c r="I21" s="26">
        <v>0</v>
      </c>
      <c r="J21" s="73">
        <v>0</v>
      </c>
      <c r="K21" s="26">
        <v>0</v>
      </c>
      <c r="L21" s="73">
        <v>0</v>
      </c>
      <c r="M21" s="26">
        <v>0</v>
      </c>
      <c r="N21" s="73">
        <v>0</v>
      </c>
      <c r="O21" s="89">
        <f>C21+E21+G21+I21+K21+M21</f>
        <v>0</v>
      </c>
      <c r="P21" s="89">
        <f>D21+F21+H21+J21+L21+N21</f>
        <v>0</v>
      </c>
      <c r="Q21" s="26">
        <v>0</v>
      </c>
      <c r="R21" s="73">
        <v>0</v>
      </c>
      <c r="S21" s="26">
        <v>0</v>
      </c>
      <c r="T21" s="73">
        <v>0</v>
      </c>
      <c r="U21" s="26">
        <v>0</v>
      </c>
      <c r="V21" s="73">
        <v>0</v>
      </c>
      <c r="W21" s="26">
        <v>0</v>
      </c>
      <c r="X21" s="73">
        <v>0</v>
      </c>
      <c r="Y21" s="26">
        <v>0</v>
      </c>
      <c r="Z21" s="73">
        <v>0</v>
      </c>
      <c r="AA21" s="26">
        <v>0</v>
      </c>
      <c r="AB21" s="73">
        <v>0</v>
      </c>
      <c r="AC21" s="101">
        <f t="shared" si="2"/>
        <v>0</v>
      </c>
      <c r="AD21" s="102">
        <f t="shared" si="2"/>
        <v>0</v>
      </c>
    </row>
    <row r="22" spans="1:30" s="17" customFormat="1" ht="13.5" customHeight="1" x14ac:dyDescent="0.2">
      <c r="A22" s="21" t="s">
        <v>42</v>
      </c>
      <c r="B22" s="22" t="s">
        <v>43</v>
      </c>
      <c r="C22" s="23">
        <f>C23</f>
        <v>0</v>
      </c>
      <c r="D22" s="72">
        <f>D23</f>
        <v>0</v>
      </c>
      <c r="E22" s="23">
        <f t="shared" ref="E22:AA22" si="13">E23</f>
        <v>0</v>
      </c>
      <c r="F22" s="72">
        <f>F23</f>
        <v>0</v>
      </c>
      <c r="G22" s="23">
        <f t="shared" si="13"/>
        <v>0</v>
      </c>
      <c r="H22" s="72">
        <f>H23</f>
        <v>0</v>
      </c>
      <c r="I22" s="23">
        <f t="shared" si="13"/>
        <v>0</v>
      </c>
      <c r="J22" s="72">
        <f>J23</f>
        <v>0</v>
      </c>
      <c r="K22" s="23">
        <f t="shared" si="13"/>
        <v>0</v>
      </c>
      <c r="L22" s="72">
        <f>L23</f>
        <v>0</v>
      </c>
      <c r="M22" s="23">
        <f t="shared" si="13"/>
        <v>0</v>
      </c>
      <c r="N22" s="72">
        <f>N23</f>
        <v>0</v>
      </c>
      <c r="O22" s="90">
        <f t="shared" ref="O22" si="14">O23</f>
        <v>0</v>
      </c>
      <c r="P22" s="90">
        <f>P23</f>
        <v>0</v>
      </c>
      <c r="Q22" s="23">
        <f t="shared" si="13"/>
        <v>0</v>
      </c>
      <c r="R22" s="72">
        <f>R23</f>
        <v>0</v>
      </c>
      <c r="S22" s="23">
        <f t="shared" si="13"/>
        <v>0</v>
      </c>
      <c r="T22" s="72">
        <f>T23</f>
        <v>0</v>
      </c>
      <c r="U22" s="23">
        <f t="shared" si="13"/>
        <v>0</v>
      </c>
      <c r="V22" s="72">
        <f>V23</f>
        <v>0</v>
      </c>
      <c r="W22" s="23">
        <f t="shared" si="13"/>
        <v>0</v>
      </c>
      <c r="X22" s="72">
        <f>X23</f>
        <v>0</v>
      </c>
      <c r="Y22" s="23">
        <f t="shared" si="13"/>
        <v>0</v>
      </c>
      <c r="Z22" s="72">
        <f>Z23</f>
        <v>0</v>
      </c>
      <c r="AA22" s="23">
        <f t="shared" si="13"/>
        <v>0</v>
      </c>
      <c r="AB22" s="72">
        <f>AB23</f>
        <v>0</v>
      </c>
      <c r="AC22" s="101">
        <f t="shared" si="2"/>
        <v>0</v>
      </c>
      <c r="AD22" s="102">
        <f t="shared" si="2"/>
        <v>0</v>
      </c>
    </row>
    <row r="23" spans="1:30" s="17" customFormat="1" ht="13.5" customHeight="1" x14ac:dyDescent="0.2">
      <c r="A23" s="24" t="s">
        <v>44</v>
      </c>
      <c r="B23" s="25" t="s">
        <v>45</v>
      </c>
      <c r="C23" s="26">
        <v>0</v>
      </c>
      <c r="D23" s="73">
        <v>0</v>
      </c>
      <c r="E23" s="26">
        <v>0</v>
      </c>
      <c r="F23" s="73">
        <v>0</v>
      </c>
      <c r="G23" s="26">
        <v>0</v>
      </c>
      <c r="H23" s="73">
        <v>0</v>
      </c>
      <c r="I23" s="26">
        <v>0</v>
      </c>
      <c r="J23" s="73">
        <v>0</v>
      </c>
      <c r="K23" s="26">
        <v>0</v>
      </c>
      <c r="L23" s="73">
        <v>0</v>
      </c>
      <c r="M23" s="26">
        <v>0</v>
      </c>
      <c r="N23" s="73">
        <v>0</v>
      </c>
      <c r="O23" s="89">
        <f>C23+E23+G23+I23+K23+M23</f>
        <v>0</v>
      </c>
      <c r="P23" s="89">
        <f>D23+F23+H23+J23+L23+N23</f>
        <v>0</v>
      </c>
      <c r="Q23" s="26">
        <v>0</v>
      </c>
      <c r="R23" s="73">
        <v>0</v>
      </c>
      <c r="S23" s="26">
        <v>0</v>
      </c>
      <c r="T23" s="73">
        <v>0</v>
      </c>
      <c r="U23" s="26">
        <v>0</v>
      </c>
      <c r="V23" s="73">
        <v>0</v>
      </c>
      <c r="W23" s="26">
        <v>0</v>
      </c>
      <c r="X23" s="73">
        <v>0</v>
      </c>
      <c r="Y23" s="26">
        <v>0</v>
      </c>
      <c r="Z23" s="73">
        <v>0</v>
      </c>
      <c r="AA23" s="26">
        <v>0</v>
      </c>
      <c r="AB23" s="73">
        <v>0</v>
      </c>
      <c r="AC23" s="101">
        <f t="shared" si="2"/>
        <v>0</v>
      </c>
      <c r="AD23" s="102">
        <f t="shared" si="2"/>
        <v>0</v>
      </c>
    </row>
    <row r="24" spans="1:30" s="17" customFormat="1" ht="13.5" customHeight="1" x14ac:dyDescent="0.2">
      <c r="A24" s="18" t="s">
        <v>46</v>
      </c>
      <c r="B24" s="19" t="s">
        <v>47</v>
      </c>
      <c r="C24" s="20">
        <f>C25</f>
        <v>0</v>
      </c>
      <c r="D24" s="71">
        <f>D25</f>
        <v>0</v>
      </c>
      <c r="E24" s="20">
        <f t="shared" ref="E24:AA25" si="15">E25</f>
        <v>0</v>
      </c>
      <c r="F24" s="71">
        <f>F25</f>
        <v>0</v>
      </c>
      <c r="G24" s="20">
        <f t="shared" si="15"/>
        <v>0</v>
      </c>
      <c r="H24" s="71">
        <f>H25</f>
        <v>0</v>
      </c>
      <c r="I24" s="20">
        <f t="shared" si="15"/>
        <v>0</v>
      </c>
      <c r="J24" s="71">
        <f>J25</f>
        <v>0</v>
      </c>
      <c r="K24" s="20">
        <f t="shared" si="15"/>
        <v>0</v>
      </c>
      <c r="L24" s="71">
        <f>L25</f>
        <v>0</v>
      </c>
      <c r="M24" s="20">
        <f t="shared" si="15"/>
        <v>0</v>
      </c>
      <c r="N24" s="71">
        <f>N25</f>
        <v>0</v>
      </c>
      <c r="O24" s="91">
        <f t="shared" ref="O24:O25" si="16">O25</f>
        <v>0</v>
      </c>
      <c r="P24" s="91">
        <f>P25</f>
        <v>0</v>
      </c>
      <c r="Q24" s="20">
        <f t="shared" si="15"/>
        <v>0</v>
      </c>
      <c r="R24" s="71">
        <f>R25</f>
        <v>0</v>
      </c>
      <c r="S24" s="20">
        <f t="shared" si="15"/>
        <v>0</v>
      </c>
      <c r="T24" s="71">
        <f>T25</f>
        <v>0</v>
      </c>
      <c r="U24" s="20">
        <f t="shared" si="15"/>
        <v>0</v>
      </c>
      <c r="V24" s="71">
        <f>V25</f>
        <v>0</v>
      </c>
      <c r="W24" s="20">
        <f t="shared" si="15"/>
        <v>0</v>
      </c>
      <c r="X24" s="71">
        <f>X25</f>
        <v>0</v>
      </c>
      <c r="Y24" s="20">
        <f t="shared" si="15"/>
        <v>0</v>
      </c>
      <c r="Z24" s="71">
        <f>Z25</f>
        <v>0</v>
      </c>
      <c r="AA24" s="20">
        <f t="shared" si="15"/>
        <v>0</v>
      </c>
      <c r="AB24" s="71">
        <f>AB25</f>
        <v>0</v>
      </c>
      <c r="AC24" s="101">
        <f t="shared" si="2"/>
        <v>0</v>
      </c>
      <c r="AD24" s="102">
        <f t="shared" si="2"/>
        <v>0</v>
      </c>
    </row>
    <row r="25" spans="1:30" s="17" customFormat="1" ht="13.5" customHeight="1" x14ac:dyDescent="0.2">
      <c r="A25" s="21" t="s">
        <v>48</v>
      </c>
      <c r="B25" s="22" t="s">
        <v>49</v>
      </c>
      <c r="C25" s="23">
        <f>C26</f>
        <v>0</v>
      </c>
      <c r="D25" s="72">
        <f>D26</f>
        <v>0</v>
      </c>
      <c r="E25" s="23">
        <f t="shared" si="15"/>
        <v>0</v>
      </c>
      <c r="F25" s="72">
        <f>F26</f>
        <v>0</v>
      </c>
      <c r="G25" s="23">
        <f t="shared" si="15"/>
        <v>0</v>
      </c>
      <c r="H25" s="72">
        <f>H26</f>
        <v>0</v>
      </c>
      <c r="I25" s="23">
        <f t="shared" si="15"/>
        <v>0</v>
      </c>
      <c r="J25" s="72">
        <f>J26</f>
        <v>0</v>
      </c>
      <c r="K25" s="23">
        <f t="shared" si="15"/>
        <v>0</v>
      </c>
      <c r="L25" s="72">
        <f>L26</f>
        <v>0</v>
      </c>
      <c r="M25" s="23">
        <f t="shared" si="15"/>
        <v>0</v>
      </c>
      <c r="N25" s="72">
        <f>N26</f>
        <v>0</v>
      </c>
      <c r="O25" s="90">
        <f t="shared" si="16"/>
        <v>0</v>
      </c>
      <c r="P25" s="90">
        <f>P26</f>
        <v>0</v>
      </c>
      <c r="Q25" s="23">
        <f t="shared" si="15"/>
        <v>0</v>
      </c>
      <c r="R25" s="72">
        <f>R26</f>
        <v>0</v>
      </c>
      <c r="S25" s="23">
        <f t="shared" si="15"/>
        <v>0</v>
      </c>
      <c r="T25" s="72">
        <f>T26</f>
        <v>0</v>
      </c>
      <c r="U25" s="23">
        <f t="shared" si="15"/>
        <v>0</v>
      </c>
      <c r="V25" s="72">
        <f>V26</f>
        <v>0</v>
      </c>
      <c r="W25" s="23">
        <f t="shared" si="15"/>
        <v>0</v>
      </c>
      <c r="X25" s="72">
        <f>X26</f>
        <v>0</v>
      </c>
      <c r="Y25" s="23">
        <f t="shared" si="15"/>
        <v>0</v>
      </c>
      <c r="Z25" s="72">
        <f>Z26</f>
        <v>0</v>
      </c>
      <c r="AA25" s="23">
        <f t="shared" si="15"/>
        <v>0</v>
      </c>
      <c r="AB25" s="72">
        <f>AB26</f>
        <v>0</v>
      </c>
      <c r="AC25" s="101">
        <f t="shared" si="2"/>
        <v>0</v>
      </c>
      <c r="AD25" s="102">
        <f t="shared" si="2"/>
        <v>0</v>
      </c>
    </row>
    <row r="26" spans="1:30" s="17" customFormat="1" ht="13.5" customHeight="1" x14ac:dyDescent="0.2">
      <c r="A26" s="24" t="s">
        <v>50</v>
      </c>
      <c r="B26" s="25" t="s">
        <v>51</v>
      </c>
      <c r="C26" s="26">
        <v>0</v>
      </c>
      <c r="D26" s="73">
        <v>0</v>
      </c>
      <c r="E26" s="26">
        <v>0</v>
      </c>
      <c r="F26" s="73">
        <v>0</v>
      </c>
      <c r="G26" s="26">
        <v>0</v>
      </c>
      <c r="H26" s="73">
        <v>0</v>
      </c>
      <c r="I26" s="26">
        <v>0</v>
      </c>
      <c r="J26" s="73">
        <v>0</v>
      </c>
      <c r="K26" s="26">
        <v>0</v>
      </c>
      <c r="L26" s="73">
        <v>0</v>
      </c>
      <c r="M26" s="26">
        <v>0</v>
      </c>
      <c r="N26" s="73">
        <v>0</v>
      </c>
      <c r="O26" s="89">
        <f>C26+E26+G26+I26+K26+M26</f>
        <v>0</v>
      </c>
      <c r="P26" s="89">
        <f>D26+F26+H26+J26+L26+N26</f>
        <v>0</v>
      </c>
      <c r="Q26" s="26">
        <v>0</v>
      </c>
      <c r="R26" s="73">
        <v>0</v>
      </c>
      <c r="S26" s="26">
        <v>0</v>
      </c>
      <c r="T26" s="73">
        <v>0</v>
      </c>
      <c r="U26" s="26">
        <v>0</v>
      </c>
      <c r="V26" s="73">
        <v>0</v>
      </c>
      <c r="W26" s="26">
        <v>0</v>
      </c>
      <c r="X26" s="73">
        <v>0</v>
      </c>
      <c r="Y26" s="26">
        <v>0</v>
      </c>
      <c r="Z26" s="73">
        <v>0</v>
      </c>
      <c r="AA26" s="26">
        <v>0</v>
      </c>
      <c r="AB26" s="73">
        <v>0</v>
      </c>
      <c r="AC26" s="101">
        <f t="shared" si="2"/>
        <v>0</v>
      </c>
      <c r="AD26" s="102">
        <f t="shared" si="2"/>
        <v>0</v>
      </c>
    </row>
    <row r="27" spans="1:30" s="17" customFormat="1" ht="13.5" customHeight="1" x14ac:dyDescent="0.2">
      <c r="A27" s="18" t="s">
        <v>52</v>
      </c>
      <c r="B27" s="19" t="s">
        <v>53</v>
      </c>
      <c r="C27" s="20">
        <f>C28+C31</f>
        <v>0</v>
      </c>
      <c r="D27" s="71">
        <f>D28+D31</f>
        <v>0</v>
      </c>
      <c r="E27" s="20">
        <f t="shared" ref="E27:AA27" si="17">E28+E31</f>
        <v>0</v>
      </c>
      <c r="F27" s="71">
        <f>F28+F31</f>
        <v>0</v>
      </c>
      <c r="G27" s="20">
        <f t="shared" si="17"/>
        <v>0</v>
      </c>
      <c r="H27" s="71">
        <f>H28+H31</f>
        <v>0</v>
      </c>
      <c r="I27" s="20">
        <f t="shared" si="17"/>
        <v>0</v>
      </c>
      <c r="J27" s="71">
        <f>J28+J31</f>
        <v>0</v>
      </c>
      <c r="K27" s="20">
        <f t="shared" si="17"/>
        <v>0</v>
      </c>
      <c r="L27" s="71">
        <f>L28+L31</f>
        <v>0</v>
      </c>
      <c r="M27" s="20">
        <f t="shared" si="17"/>
        <v>0</v>
      </c>
      <c r="N27" s="71">
        <f>N28+N31</f>
        <v>0</v>
      </c>
      <c r="O27" s="91">
        <f t="shared" ref="O27" si="18">O28+O31</f>
        <v>0</v>
      </c>
      <c r="P27" s="91">
        <f>P28+P31</f>
        <v>0</v>
      </c>
      <c r="Q27" s="20">
        <f t="shared" si="17"/>
        <v>0</v>
      </c>
      <c r="R27" s="71">
        <f>R28+R31</f>
        <v>0</v>
      </c>
      <c r="S27" s="20">
        <f t="shared" si="17"/>
        <v>0</v>
      </c>
      <c r="T27" s="71">
        <f>T28+T31</f>
        <v>0</v>
      </c>
      <c r="U27" s="20">
        <f t="shared" si="17"/>
        <v>0</v>
      </c>
      <c r="V27" s="71">
        <f>V28+V31</f>
        <v>0</v>
      </c>
      <c r="W27" s="20">
        <f t="shared" si="17"/>
        <v>0</v>
      </c>
      <c r="X27" s="71">
        <f>X28+X31</f>
        <v>0</v>
      </c>
      <c r="Y27" s="20">
        <f t="shared" si="17"/>
        <v>0</v>
      </c>
      <c r="Z27" s="71">
        <f>Z28+Z31</f>
        <v>0</v>
      </c>
      <c r="AA27" s="20">
        <f t="shared" si="17"/>
        <v>0</v>
      </c>
      <c r="AB27" s="71">
        <f>AB28+AB31</f>
        <v>0</v>
      </c>
      <c r="AC27" s="101">
        <f t="shared" si="2"/>
        <v>0</v>
      </c>
      <c r="AD27" s="102">
        <f t="shared" si="2"/>
        <v>0</v>
      </c>
    </row>
    <row r="28" spans="1:30" s="17" customFormat="1" ht="13.5" customHeight="1" x14ac:dyDescent="0.2">
      <c r="A28" s="21" t="s">
        <v>54</v>
      </c>
      <c r="B28" s="22" t="s">
        <v>55</v>
      </c>
      <c r="C28" s="23">
        <f>C29+C30</f>
        <v>0</v>
      </c>
      <c r="D28" s="72">
        <f>D29+D30</f>
        <v>0</v>
      </c>
      <c r="E28" s="23">
        <f t="shared" ref="E28:AA28" si="19">E29+E30</f>
        <v>0</v>
      </c>
      <c r="F28" s="72">
        <f>F29+F30</f>
        <v>0</v>
      </c>
      <c r="G28" s="23">
        <f t="shared" si="19"/>
        <v>0</v>
      </c>
      <c r="H28" s="72">
        <f>H29+H30</f>
        <v>0</v>
      </c>
      <c r="I28" s="23">
        <f t="shared" si="19"/>
        <v>0</v>
      </c>
      <c r="J28" s="72">
        <f>J29+J30</f>
        <v>0</v>
      </c>
      <c r="K28" s="23">
        <f t="shared" si="19"/>
        <v>0</v>
      </c>
      <c r="L28" s="72">
        <f>L29+L30</f>
        <v>0</v>
      </c>
      <c r="M28" s="23">
        <f t="shared" si="19"/>
        <v>0</v>
      </c>
      <c r="N28" s="72">
        <f>N29+N30</f>
        <v>0</v>
      </c>
      <c r="O28" s="90">
        <f t="shared" ref="O28" si="20">O29+O30</f>
        <v>0</v>
      </c>
      <c r="P28" s="90">
        <f>P29+P30</f>
        <v>0</v>
      </c>
      <c r="Q28" s="23">
        <f t="shared" si="19"/>
        <v>0</v>
      </c>
      <c r="R28" s="72">
        <f>R29+R30</f>
        <v>0</v>
      </c>
      <c r="S28" s="23">
        <f t="shared" si="19"/>
        <v>0</v>
      </c>
      <c r="T28" s="72">
        <f>T29+T30</f>
        <v>0</v>
      </c>
      <c r="U28" s="23">
        <f t="shared" si="19"/>
        <v>0</v>
      </c>
      <c r="V28" s="72">
        <f>V29+V30</f>
        <v>0</v>
      </c>
      <c r="W28" s="23">
        <f t="shared" si="19"/>
        <v>0</v>
      </c>
      <c r="X28" s="72">
        <f>X29+X30</f>
        <v>0</v>
      </c>
      <c r="Y28" s="23">
        <f t="shared" si="19"/>
        <v>0</v>
      </c>
      <c r="Z28" s="72">
        <f>Z29+Z30</f>
        <v>0</v>
      </c>
      <c r="AA28" s="23">
        <f t="shared" si="19"/>
        <v>0</v>
      </c>
      <c r="AB28" s="72">
        <f>AB29+AB30</f>
        <v>0</v>
      </c>
      <c r="AC28" s="101">
        <f t="shared" si="2"/>
        <v>0</v>
      </c>
      <c r="AD28" s="102">
        <f t="shared" si="2"/>
        <v>0</v>
      </c>
    </row>
    <row r="29" spans="1:30" s="27" customFormat="1" ht="13.5" customHeight="1" x14ac:dyDescent="0.2">
      <c r="A29" s="24" t="s">
        <v>56</v>
      </c>
      <c r="B29" s="25" t="s">
        <v>57</v>
      </c>
      <c r="C29" s="26">
        <v>0</v>
      </c>
      <c r="D29" s="73">
        <v>0</v>
      </c>
      <c r="E29" s="26">
        <v>0</v>
      </c>
      <c r="F29" s="73">
        <v>0</v>
      </c>
      <c r="G29" s="26">
        <v>0</v>
      </c>
      <c r="H29" s="73">
        <v>0</v>
      </c>
      <c r="I29" s="26">
        <v>0</v>
      </c>
      <c r="J29" s="73">
        <v>0</v>
      </c>
      <c r="K29" s="26">
        <v>0</v>
      </c>
      <c r="L29" s="73">
        <v>0</v>
      </c>
      <c r="M29" s="26">
        <v>0</v>
      </c>
      <c r="N29" s="73">
        <v>0</v>
      </c>
      <c r="O29" s="89">
        <f t="shared" ref="O29:O30" si="21">C29+E29+G29+I29+K29+M29</f>
        <v>0</v>
      </c>
      <c r="P29" s="89">
        <f>D29+F29+H29+J29+L29+N29</f>
        <v>0</v>
      </c>
      <c r="Q29" s="26">
        <v>0</v>
      </c>
      <c r="R29" s="73">
        <v>0</v>
      </c>
      <c r="S29" s="26">
        <v>0</v>
      </c>
      <c r="T29" s="73">
        <v>0</v>
      </c>
      <c r="U29" s="26">
        <v>0</v>
      </c>
      <c r="V29" s="73">
        <v>0</v>
      </c>
      <c r="W29" s="26">
        <v>0</v>
      </c>
      <c r="X29" s="73">
        <v>0</v>
      </c>
      <c r="Y29" s="26">
        <v>0</v>
      </c>
      <c r="Z29" s="73">
        <v>0</v>
      </c>
      <c r="AA29" s="26">
        <v>0</v>
      </c>
      <c r="AB29" s="73">
        <v>0</v>
      </c>
      <c r="AC29" s="101">
        <f t="shared" si="2"/>
        <v>0</v>
      </c>
      <c r="AD29" s="102">
        <f t="shared" si="2"/>
        <v>0</v>
      </c>
    </row>
    <row r="30" spans="1:30" s="17" customFormat="1" ht="13.5" customHeight="1" x14ac:dyDescent="0.2">
      <c r="A30" s="24" t="s">
        <v>58</v>
      </c>
      <c r="B30" s="25" t="s">
        <v>59</v>
      </c>
      <c r="C30" s="26">
        <v>0</v>
      </c>
      <c r="D30" s="73">
        <v>0</v>
      </c>
      <c r="E30" s="26">
        <v>0</v>
      </c>
      <c r="F30" s="73">
        <v>0</v>
      </c>
      <c r="G30" s="26">
        <v>0</v>
      </c>
      <c r="H30" s="73">
        <v>0</v>
      </c>
      <c r="I30" s="26">
        <v>0</v>
      </c>
      <c r="J30" s="73">
        <v>0</v>
      </c>
      <c r="K30" s="26">
        <v>0</v>
      </c>
      <c r="L30" s="73">
        <v>0</v>
      </c>
      <c r="M30" s="26">
        <v>0</v>
      </c>
      <c r="N30" s="73">
        <v>0</v>
      </c>
      <c r="O30" s="89">
        <f t="shared" si="21"/>
        <v>0</v>
      </c>
      <c r="P30" s="89">
        <f>D30+F30+H30+J30+L30+N30</f>
        <v>0</v>
      </c>
      <c r="Q30" s="26">
        <v>0</v>
      </c>
      <c r="R30" s="73">
        <v>0</v>
      </c>
      <c r="S30" s="26">
        <v>0</v>
      </c>
      <c r="T30" s="73">
        <v>0</v>
      </c>
      <c r="U30" s="26">
        <v>0</v>
      </c>
      <c r="V30" s="73">
        <v>0</v>
      </c>
      <c r="W30" s="26">
        <v>0</v>
      </c>
      <c r="X30" s="73">
        <v>0</v>
      </c>
      <c r="Y30" s="26">
        <v>0</v>
      </c>
      <c r="Z30" s="73">
        <v>0</v>
      </c>
      <c r="AA30" s="26">
        <v>0</v>
      </c>
      <c r="AB30" s="73">
        <v>0</v>
      </c>
      <c r="AC30" s="101">
        <f t="shared" si="2"/>
        <v>0</v>
      </c>
      <c r="AD30" s="102">
        <f t="shared" si="2"/>
        <v>0</v>
      </c>
    </row>
    <row r="31" spans="1:30" s="17" customFormat="1" ht="13.5" customHeight="1" x14ac:dyDescent="0.2">
      <c r="A31" s="21" t="s">
        <v>60</v>
      </c>
      <c r="B31" s="22" t="s">
        <v>61</v>
      </c>
      <c r="C31" s="23">
        <f>C32</f>
        <v>0</v>
      </c>
      <c r="D31" s="72">
        <f>D32</f>
        <v>0</v>
      </c>
      <c r="E31" s="23">
        <f t="shared" ref="E31:AA31" si="22">E32</f>
        <v>0</v>
      </c>
      <c r="F31" s="72">
        <f>F32</f>
        <v>0</v>
      </c>
      <c r="G31" s="23">
        <f t="shared" si="22"/>
        <v>0</v>
      </c>
      <c r="H31" s="72">
        <f>H32</f>
        <v>0</v>
      </c>
      <c r="I31" s="23">
        <f t="shared" si="22"/>
        <v>0</v>
      </c>
      <c r="J31" s="72">
        <f>J32</f>
        <v>0</v>
      </c>
      <c r="K31" s="23">
        <f t="shared" si="22"/>
        <v>0</v>
      </c>
      <c r="L31" s="72">
        <f>L32</f>
        <v>0</v>
      </c>
      <c r="M31" s="23">
        <f t="shared" si="22"/>
        <v>0</v>
      </c>
      <c r="N31" s="72">
        <f>N32</f>
        <v>0</v>
      </c>
      <c r="O31" s="90">
        <f t="shared" ref="O31" si="23">O32</f>
        <v>0</v>
      </c>
      <c r="P31" s="90">
        <f>P32</f>
        <v>0</v>
      </c>
      <c r="Q31" s="23">
        <f t="shared" si="22"/>
        <v>0</v>
      </c>
      <c r="R31" s="72">
        <f>R32</f>
        <v>0</v>
      </c>
      <c r="S31" s="23">
        <f t="shared" si="22"/>
        <v>0</v>
      </c>
      <c r="T31" s="72">
        <f>T32</f>
        <v>0</v>
      </c>
      <c r="U31" s="23">
        <f t="shared" si="22"/>
        <v>0</v>
      </c>
      <c r="V31" s="72">
        <f>V32</f>
        <v>0</v>
      </c>
      <c r="W31" s="23">
        <f t="shared" si="22"/>
        <v>0</v>
      </c>
      <c r="X31" s="72">
        <f>X32</f>
        <v>0</v>
      </c>
      <c r="Y31" s="23">
        <f t="shared" si="22"/>
        <v>0</v>
      </c>
      <c r="Z31" s="72">
        <f>Z32</f>
        <v>0</v>
      </c>
      <c r="AA31" s="23">
        <f t="shared" si="22"/>
        <v>0</v>
      </c>
      <c r="AB31" s="72">
        <f>AB32</f>
        <v>0</v>
      </c>
      <c r="AC31" s="101">
        <f t="shared" si="2"/>
        <v>0</v>
      </c>
      <c r="AD31" s="102">
        <f t="shared" si="2"/>
        <v>0</v>
      </c>
    </row>
    <row r="32" spans="1:30" s="27" customFormat="1" ht="13.5" customHeight="1" x14ac:dyDescent="0.2">
      <c r="A32" s="24" t="s">
        <v>62</v>
      </c>
      <c r="B32" s="25" t="s">
        <v>51</v>
      </c>
      <c r="C32" s="26">
        <v>0</v>
      </c>
      <c r="D32" s="73">
        <v>0</v>
      </c>
      <c r="E32" s="26">
        <v>0</v>
      </c>
      <c r="F32" s="73">
        <v>0</v>
      </c>
      <c r="G32" s="26">
        <v>0</v>
      </c>
      <c r="H32" s="73">
        <v>0</v>
      </c>
      <c r="I32" s="26">
        <v>0</v>
      </c>
      <c r="J32" s="73">
        <v>0</v>
      </c>
      <c r="K32" s="26">
        <v>0</v>
      </c>
      <c r="L32" s="73">
        <v>0</v>
      </c>
      <c r="M32" s="26">
        <v>0</v>
      </c>
      <c r="N32" s="73">
        <v>0</v>
      </c>
      <c r="O32" s="89">
        <f>C32+E32+G32+I32+K32+M32</f>
        <v>0</v>
      </c>
      <c r="P32" s="89">
        <f>D32+F32+H32+J32+L32+N32</f>
        <v>0</v>
      </c>
      <c r="Q32" s="26">
        <v>0</v>
      </c>
      <c r="R32" s="73">
        <v>0</v>
      </c>
      <c r="S32" s="26">
        <v>0</v>
      </c>
      <c r="T32" s="73">
        <v>0</v>
      </c>
      <c r="U32" s="26">
        <v>0</v>
      </c>
      <c r="V32" s="73">
        <v>0</v>
      </c>
      <c r="W32" s="26">
        <v>0</v>
      </c>
      <c r="X32" s="73">
        <v>0</v>
      </c>
      <c r="Y32" s="26">
        <v>0</v>
      </c>
      <c r="Z32" s="73">
        <v>0</v>
      </c>
      <c r="AA32" s="26">
        <v>0</v>
      </c>
      <c r="AB32" s="73">
        <v>0</v>
      </c>
      <c r="AC32" s="101">
        <f t="shared" si="2"/>
        <v>0</v>
      </c>
      <c r="AD32" s="102">
        <f t="shared" si="2"/>
        <v>0</v>
      </c>
    </row>
    <row r="33" spans="1:32" s="17" customFormat="1" ht="13.5" customHeight="1" x14ac:dyDescent="0.2">
      <c r="A33" s="14" t="s">
        <v>63</v>
      </c>
      <c r="B33" s="15" t="s">
        <v>64</v>
      </c>
      <c r="C33" s="16">
        <f t="shared" ref="C33:AB33" si="24">C34+C37+C50+C84</f>
        <v>26417.462610620689</v>
      </c>
      <c r="D33" s="70">
        <f t="shared" si="24"/>
        <v>11382.508709448957</v>
      </c>
      <c r="E33" s="16">
        <f t="shared" si="24"/>
        <v>18201.267336620687</v>
      </c>
      <c r="F33" s="70">
        <f t="shared" ref="F33:H33" si="25">F34+F37+F50+F84</f>
        <v>13517.080951953267</v>
      </c>
      <c r="G33" s="16">
        <f t="shared" si="24"/>
        <v>24361.421898620691</v>
      </c>
      <c r="H33" s="70">
        <f t="shared" si="25"/>
        <v>12087.038627629534</v>
      </c>
      <c r="I33" s="16">
        <f t="shared" si="24"/>
        <v>22368.248470620689</v>
      </c>
      <c r="J33" s="70">
        <f t="shared" si="24"/>
        <v>12334.729764614494</v>
      </c>
      <c r="K33" s="16">
        <f t="shared" si="24"/>
        <v>28140.221432620689</v>
      </c>
      <c r="L33" s="70">
        <f t="shared" ref="L33" si="26">L34+L37+L50+L84</f>
        <v>13927.265599999999</v>
      </c>
      <c r="M33" s="16">
        <f t="shared" si="24"/>
        <v>27557.080346620689</v>
      </c>
      <c r="N33" s="70">
        <f t="shared" si="24"/>
        <v>17450.32</v>
      </c>
      <c r="O33" s="88">
        <f t="shared" si="24"/>
        <v>11662.752095724136</v>
      </c>
      <c r="P33" s="88">
        <f t="shared" si="24"/>
        <v>-64597.068715572474</v>
      </c>
      <c r="Q33" s="16">
        <f t="shared" si="24"/>
        <v>22956.35335662069</v>
      </c>
      <c r="R33" s="70">
        <f t="shared" si="24"/>
        <v>17840.50545952117</v>
      </c>
      <c r="S33" s="16">
        <f t="shared" si="24"/>
        <v>24598.54382262069</v>
      </c>
      <c r="T33" s="70">
        <f t="shared" ref="T33:V33" si="27">T34+T37+T50+T84</f>
        <v>21260.57857142857</v>
      </c>
      <c r="U33" s="16">
        <f t="shared" si="24"/>
        <v>26193.978708620689</v>
      </c>
      <c r="V33" s="70">
        <f t="shared" si="27"/>
        <v>18072.538648185691</v>
      </c>
      <c r="W33" s="16">
        <f t="shared" si="24"/>
        <v>28313.867346620689</v>
      </c>
      <c r="X33" s="70">
        <f t="shared" si="24"/>
        <v>16706.280600000002</v>
      </c>
      <c r="Y33" s="16">
        <f t="shared" si="24"/>
        <v>21024.221432620689</v>
      </c>
      <c r="Z33" s="70">
        <f t="shared" si="24"/>
        <v>16529.623848177758</v>
      </c>
      <c r="AA33" s="16">
        <f t="shared" si="24"/>
        <v>26673.911782620689</v>
      </c>
      <c r="AB33" s="70">
        <f t="shared" si="24"/>
        <v>55725.818827537165</v>
      </c>
      <c r="AC33" s="101">
        <f t="shared" si="2"/>
        <v>296806.57854544825</v>
      </c>
      <c r="AD33" s="102">
        <f t="shared" si="2"/>
        <v>226834.28960849659</v>
      </c>
      <c r="AF33" s="80"/>
    </row>
    <row r="34" spans="1:32" s="17" customFormat="1" ht="13.5" customHeight="1" x14ac:dyDescent="0.2">
      <c r="A34" s="18" t="s">
        <v>65</v>
      </c>
      <c r="B34" s="19" t="s">
        <v>66</v>
      </c>
      <c r="C34" s="28">
        <f>C35</f>
        <v>0</v>
      </c>
      <c r="D34" s="75">
        <f>D35</f>
        <v>0</v>
      </c>
      <c r="E34" s="28">
        <f t="shared" ref="E34:AA35" si="28">E35</f>
        <v>0</v>
      </c>
      <c r="F34" s="75">
        <f>F35</f>
        <v>0</v>
      </c>
      <c r="G34" s="28">
        <f t="shared" si="28"/>
        <v>0</v>
      </c>
      <c r="H34" s="75">
        <f>H35</f>
        <v>0</v>
      </c>
      <c r="I34" s="28">
        <f t="shared" si="28"/>
        <v>0</v>
      </c>
      <c r="J34" s="75">
        <f>J35</f>
        <v>0</v>
      </c>
      <c r="K34" s="28">
        <f t="shared" si="28"/>
        <v>0</v>
      </c>
      <c r="L34" s="75">
        <f>L35</f>
        <v>0</v>
      </c>
      <c r="M34" s="28">
        <f t="shared" si="28"/>
        <v>0</v>
      </c>
      <c r="N34" s="75">
        <f>N35</f>
        <v>0</v>
      </c>
      <c r="O34" s="85">
        <f t="shared" ref="O34:O35" si="29">O35</f>
        <v>0</v>
      </c>
      <c r="P34" s="85">
        <f>P35</f>
        <v>0</v>
      </c>
      <c r="Q34" s="28">
        <f t="shared" si="28"/>
        <v>0</v>
      </c>
      <c r="R34" s="75">
        <f>R35</f>
        <v>0</v>
      </c>
      <c r="S34" s="28">
        <f t="shared" si="28"/>
        <v>0</v>
      </c>
      <c r="T34" s="75">
        <f>T35</f>
        <v>0</v>
      </c>
      <c r="U34" s="28">
        <f t="shared" si="28"/>
        <v>0</v>
      </c>
      <c r="V34" s="75">
        <f>V35</f>
        <v>0</v>
      </c>
      <c r="W34" s="28">
        <f t="shared" si="28"/>
        <v>0</v>
      </c>
      <c r="X34" s="75">
        <f>X35</f>
        <v>0</v>
      </c>
      <c r="Y34" s="28">
        <f t="shared" si="28"/>
        <v>0</v>
      </c>
      <c r="Z34" s="75">
        <f>Z35</f>
        <v>0</v>
      </c>
      <c r="AA34" s="28">
        <f t="shared" si="28"/>
        <v>0</v>
      </c>
      <c r="AB34" s="75">
        <f>AB35</f>
        <v>0</v>
      </c>
      <c r="AC34" s="101">
        <f t="shared" si="2"/>
        <v>0</v>
      </c>
      <c r="AD34" s="102">
        <f t="shared" si="2"/>
        <v>0</v>
      </c>
    </row>
    <row r="35" spans="1:32" s="17" customFormat="1" ht="13.5" customHeight="1" x14ac:dyDescent="0.2">
      <c r="A35" s="21" t="s">
        <v>67</v>
      </c>
      <c r="B35" s="22" t="s">
        <v>68</v>
      </c>
      <c r="C35" s="29">
        <f>C36</f>
        <v>0</v>
      </c>
      <c r="D35" s="76">
        <f>D36</f>
        <v>0</v>
      </c>
      <c r="E35" s="29">
        <f t="shared" si="28"/>
        <v>0</v>
      </c>
      <c r="F35" s="76">
        <f>F36</f>
        <v>0</v>
      </c>
      <c r="G35" s="29">
        <f t="shared" si="28"/>
        <v>0</v>
      </c>
      <c r="H35" s="76">
        <f>H36</f>
        <v>0</v>
      </c>
      <c r="I35" s="29">
        <f t="shared" si="28"/>
        <v>0</v>
      </c>
      <c r="J35" s="76">
        <f>J36</f>
        <v>0</v>
      </c>
      <c r="K35" s="29">
        <f t="shared" si="28"/>
        <v>0</v>
      </c>
      <c r="L35" s="76">
        <f>L36</f>
        <v>0</v>
      </c>
      <c r="M35" s="29">
        <f t="shared" si="28"/>
        <v>0</v>
      </c>
      <c r="N35" s="76">
        <f>N36</f>
        <v>0</v>
      </c>
      <c r="O35" s="86">
        <f t="shared" si="29"/>
        <v>0</v>
      </c>
      <c r="P35" s="86">
        <f>P36</f>
        <v>0</v>
      </c>
      <c r="Q35" s="29">
        <f t="shared" si="28"/>
        <v>0</v>
      </c>
      <c r="R35" s="76">
        <f>R36</f>
        <v>0</v>
      </c>
      <c r="S35" s="29">
        <f t="shared" si="28"/>
        <v>0</v>
      </c>
      <c r="T35" s="76">
        <f>T36</f>
        <v>0</v>
      </c>
      <c r="U35" s="29">
        <f t="shared" si="28"/>
        <v>0</v>
      </c>
      <c r="V35" s="76">
        <f>V36</f>
        <v>0</v>
      </c>
      <c r="W35" s="29">
        <f t="shared" si="28"/>
        <v>0</v>
      </c>
      <c r="X35" s="76">
        <f>X36</f>
        <v>0</v>
      </c>
      <c r="Y35" s="29">
        <f t="shared" si="28"/>
        <v>0</v>
      </c>
      <c r="Z35" s="76">
        <f>Z36</f>
        <v>0</v>
      </c>
      <c r="AA35" s="29">
        <f t="shared" si="28"/>
        <v>0</v>
      </c>
      <c r="AB35" s="76">
        <f>AB36</f>
        <v>0</v>
      </c>
      <c r="AC35" s="101">
        <f t="shared" si="2"/>
        <v>0</v>
      </c>
      <c r="AD35" s="102">
        <f t="shared" si="2"/>
        <v>0</v>
      </c>
    </row>
    <row r="36" spans="1:32" s="27" customFormat="1" ht="13.5" customHeight="1" x14ac:dyDescent="0.2">
      <c r="A36" s="24" t="s">
        <v>69</v>
      </c>
      <c r="B36" s="25" t="s">
        <v>184</v>
      </c>
      <c r="C36" s="30">
        <v>0</v>
      </c>
      <c r="D36" s="77">
        <v>0</v>
      </c>
      <c r="E36" s="30">
        <v>0</v>
      </c>
      <c r="F36" s="77">
        <v>0</v>
      </c>
      <c r="G36" s="30">
        <v>0</v>
      </c>
      <c r="H36" s="77">
        <v>0</v>
      </c>
      <c r="I36" s="30">
        <v>0</v>
      </c>
      <c r="J36" s="77">
        <v>0</v>
      </c>
      <c r="K36" s="30">
        <v>0</v>
      </c>
      <c r="L36" s="77">
        <v>0</v>
      </c>
      <c r="M36" s="30">
        <v>0</v>
      </c>
      <c r="N36" s="77">
        <v>0</v>
      </c>
      <c r="O36" s="89">
        <f>C36+E36+G36+I36+K36+M36</f>
        <v>0</v>
      </c>
      <c r="P36" s="89">
        <f>D36+F36+H36+J36+L36+N36</f>
        <v>0</v>
      </c>
      <c r="Q36" s="30">
        <v>0</v>
      </c>
      <c r="R36" s="77">
        <v>0</v>
      </c>
      <c r="S36" s="30">
        <v>0</v>
      </c>
      <c r="T36" s="77">
        <v>0</v>
      </c>
      <c r="U36" s="30">
        <v>0</v>
      </c>
      <c r="V36" s="77">
        <v>0</v>
      </c>
      <c r="W36" s="30">
        <v>0</v>
      </c>
      <c r="X36" s="77">
        <v>0</v>
      </c>
      <c r="Y36" s="30">
        <v>0</v>
      </c>
      <c r="Z36" s="77">
        <v>0</v>
      </c>
      <c r="AA36" s="30">
        <v>0</v>
      </c>
      <c r="AB36" s="77">
        <v>0</v>
      </c>
      <c r="AC36" s="101">
        <f t="shared" si="2"/>
        <v>0</v>
      </c>
      <c r="AD36" s="102">
        <f t="shared" si="2"/>
        <v>0</v>
      </c>
    </row>
    <row r="37" spans="1:32" s="17" customFormat="1" ht="13.5" customHeight="1" x14ac:dyDescent="0.2">
      <c r="A37" s="18" t="s">
        <v>71</v>
      </c>
      <c r="B37" s="19" t="s">
        <v>72</v>
      </c>
      <c r="C37" s="20">
        <f>C38+C46</f>
        <v>6548.28</v>
      </c>
      <c r="D37" s="71">
        <f>D38+D46</f>
        <v>3396.73</v>
      </c>
      <c r="E37" s="20">
        <f t="shared" ref="E37:AA37" si="30">E38+E46</f>
        <v>6548.28</v>
      </c>
      <c r="F37" s="71">
        <f>F38+F46</f>
        <v>3452.5899999999997</v>
      </c>
      <c r="G37" s="20">
        <f t="shared" si="30"/>
        <v>6548.28</v>
      </c>
      <c r="H37" s="71">
        <f>H38+H46</f>
        <v>3415.35</v>
      </c>
      <c r="I37" s="20">
        <f t="shared" si="30"/>
        <v>6548.28</v>
      </c>
      <c r="J37" s="71">
        <f>J38+J46</f>
        <v>3433.97</v>
      </c>
      <c r="K37" s="20">
        <f t="shared" si="30"/>
        <v>6548.28</v>
      </c>
      <c r="L37" s="71">
        <f>L38+L46</f>
        <v>4303.0499999999993</v>
      </c>
      <c r="M37" s="20">
        <f t="shared" si="30"/>
        <v>6548.28</v>
      </c>
      <c r="N37" s="71">
        <f>N38+N46</f>
        <v>3623.9199999999996</v>
      </c>
      <c r="O37" s="85">
        <f t="shared" ref="O37" si="31">O38+O46</f>
        <v>39289.68</v>
      </c>
      <c r="P37" s="85">
        <f>P38+P46</f>
        <v>21625.61</v>
      </c>
      <c r="Q37" s="20">
        <f t="shared" si="30"/>
        <v>6548.28</v>
      </c>
      <c r="R37" s="71">
        <f>R38+R46</f>
        <v>7932.91</v>
      </c>
      <c r="S37" s="20">
        <f t="shared" si="30"/>
        <v>6548.28</v>
      </c>
      <c r="T37" s="71">
        <f>T38+T46</f>
        <v>7951.53</v>
      </c>
      <c r="U37" s="20">
        <f t="shared" si="30"/>
        <v>6548.28</v>
      </c>
      <c r="V37" s="71">
        <f>V38+V46</f>
        <v>7945.33</v>
      </c>
      <c r="W37" s="20">
        <f t="shared" si="30"/>
        <v>6548.28</v>
      </c>
      <c r="X37" s="71">
        <f>X38+X46</f>
        <v>7963.95</v>
      </c>
      <c r="Y37" s="20">
        <f t="shared" si="30"/>
        <v>6548.28</v>
      </c>
      <c r="Z37" s="71">
        <f>Z38+Z46</f>
        <v>7982.5700000000006</v>
      </c>
      <c r="AA37" s="20">
        <f t="shared" si="30"/>
        <v>6548.28</v>
      </c>
      <c r="AB37" s="71">
        <f>AB38+AB46</f>
        <v>7920.5</v>
      </c>
      <c r="AC37" s="101">
        <f t="shared" si="2"/>
        <v>78579.360000000001</v>
      </c>
      <c r="AD37" s="102">
        <f t="shared" si="2"/>
        <v>69322.399999999994</v>
      </c>
    </row>
    <row r="38" spans="1:32" s="27" customFormat="1" ht="13.5" customHeight="1" x14ac:dyDescent="0.2">
      <c r="A38" s="21" t="s">
        <v>71</v>
      </c>
      <c r="B38" s="22" t="s">
        <v>73</v>
      </c>
      <c r="C38" s="23">
        <f>C39+C40+C41+C42+C43+C44+C45</f>
        <v>6548.28</v>
      </c>
      <c r="D38" s="72">
        <f>D39+D40+D41+D42+D43+D44+D45</f>
        <v>3396.73</v>
      </c>
      <c r="E38" s="23">
        <f t="shared" ref="E38:AA38" si="32">E39+E40+E41+E42+E43+E44+E45</f>
        <v>6548.28</v>
      </c>
      <c r="F38" s="72">
        <f>F39+F40+F41+F42+F43+F44+F45</f>
        <v>3452.5899999999997</v>
      </c>
      <c r="G38" s="23">
        <f t="shared" si="32"/>
        <v>6548.28</v>
      </c>
      <c r="H38" s="72">
        <f>H39+H40+H41+H42+H43+H44+H45</f>
        <v>3415.35</v>
      </c>
      <c r="I38" s="23">
        <f t="shared" si="32"/>
        <v>6548.28</v>
      </c>
      <c r="J38" s="72">
        <f>J39+J40+J41+J42+J43+J44+J45</f>
        <v>3433.97</v>
      </c>
      <c r="K38" s="23">
        <f t="shared" si="32"/>
        <v>6548.28</v>
      </c>
      <c r="L38" s="72">
        <f>L39+L40+L41+L42+L43+L44+L45</f>
        <v>4303.0499999999993</v>
      </c>
      <c r="M38" s="23">
        <f t="shared" si="32"/>
        <v>6548.28</v>
      </c>
      <c r="N38" s="72">
        <f>N39+N40+N41+N42+N43+N44+N45</f>
        <v>3623.9199999999996</v>
      </c>
      <c r="O38" s="86">
        <f t="shared" ref="O38" si="33">SUM(O39:O45)</f>
        <v>39289.68</v>
      </c>
      <c r="P38" s="86">
        <f>SUM(P39:P45)</f>
        <v>21625.61</v>
      </c>
      <c r="Q38" s="23">
        <f t="shared" si="32"/>
        <v>6548.28</v>
      </c>
      <c r="R38" s="72">
        <f>R39+R40+R41+R42+R43+R44+R45</f>
        <v>7932.91</v>
      </c>
      <c r="S38" s="23">
        <f t="shared" si="32"/>
        <v>6548.28</v>
      </c>
      <c r="T38" s="72">
        <f>T39+T40+T41+T42+T43+T44+T45</f>
        <v>7951.53</v>
      </c>
      <c r="U38" s="23">
        <f t="shared" si="32"/>
        <v>6548.28</v>
      </c>
      <c r="V38" s="72">
        <f>V39+V40+V41+V42+V43+V44+V45</f>
        <v>7945.33</v>
      </c>
      <c r="W38" s="23">
        <f t="shared" si="32"/>
        <v>6548.28</v>
      </c>
      <c r="X38" s="72">
        <f>X39+X40+X41+X42+X43+X44+X45</f>
        <v>7963.95</v>
      </c>
      <c r="Y38" s="23">
        <f t="shared" si="32"/>
        <v>6548.28</v>
      </c>
      <c r="Z38" s="72">
        <f>Z39+Z40+Z41+Z42+Z43+Z44+Z45</f>
        <v>7982.5700000000006</v>
      </c>
      <c r="AA38" s="23">
        <f t="shared" si="32"/>
        <v>6548.28</v>
      </c>
      <c r="AB38" s="72">
        <f>AB39+AB40+AB41+AB42+AB43+AB44+AB45</f>
        <v>7920.5</v>
      </c>
      <c r="AC38" s="101">
        <f t="shared" si="2"/>
        <v>78579.360000000001</v>
      </c>
      <c r="AD38" s="102">
        <f t="shared" si="2"/>
        <v>69322.399999999994</v>
      </c>
    </row>
    <row r="39" spans="1:32" s="27" customFormat="1" ht="13.5" customHeight="1" x14ac:dyDescent="0.2">
      <c r="A39" s="24" t="s">
        <v>74</v>
      </c>
      <c r="B39" s="25" t="s">
        <v>75</v>
      </c>
      <c r="C39" s="30">
        <v>4300</v>
      </c>
      <c r="D39" s="77">
        <v>2348.94</v>
      </c>
      <c r="E39" s="30">
        <v>4300</v>
      </c>
      <c r="F39" s="77">
        <v>2348.94</v>
      </c>
      <c r="G39" s="30">
        <v>4300</v>
      </c>
      <c r="H39" s="77">
        <v>2348.94</v>
      </c>
      <c r="I39" s="30">
        <v>4300</v>
      </c>
      <c r="J39" s="77">
        <v>2348.94</v>
      </c>
      <c r="K39" s="30">
        <v>4300</v>
      </c>
      <c r="L39" s="77">
        <v>2975.4</v>
      </c>
      <c r="M39" s="30">
        <v>4300</v>
      </c>
      <c r="N39" s="77">
        <v>2474.2399999999998</v>
      </c>
      <c r="O39" s="89">
        <f t="shared" ref="O39:O45" si="34">C39+E39+G39+I39+K39+M39</f>
        <v>25800</v>
      </c>
      <c r="P39" s="89">
        <f t="shared" ref="P39:P45" si="35">D39+F39+H39+J39+L39+N39</f>
        <v>14845.4</v>
      </c>
      <c r="Q39" s="30">
        <v>4300</v>
      </c>
      <c r="R39" s="77">
        <v>5558.97</v>
      </c>
      <c r="S39" s="30">
        <v>4300</v>
      </c>
      <c r="T39" s="77">
        <v>5558.97</v>
      </c>
      <c r="U39" s="30">
        <v>4300</v>
      </c>
      <c r="V39" s="77">
        <v>5558.97</v>
      </c>
      <c r="W39" s="30">
        <v>4300</v>
      </c>
      <c r="X39" s="77">
        <v>5558.97</v>
      </c>
      <c r="Y39" s="30">
        <v>4300</v>
      </c>
      <c r="Z39" s="77">
        <v>5558.97</v>
      </c>
      <c r="AA39" s="30">
        <v>4300</v>
      </c>
      <c r="AB39" s="77">
        <v>5558.97</v>
      </c>
      <c r="AC39" s="101">
        <f t="shared" si="2"/>
        <v>51600</v>
      </c>
      <c r="AD39" s="102">
        <f t="shared" si="2"/>
        <v>48199.22</v>
      </c>
    </row>
    <row r="40" spans="1:32" s="27" customFormat="1" ht="13.5" customHeight="1" x14ac:dyDescent="0.2">
      <c r="A40" s="31" t="s">
        <v>76</v>
      </c>
      <c r="B40" s="32" t="s">
        <v>77</v>
      </c>
      <c r="C40" s="33">
        <v>718.53</v>
      </c>
      <c r="D40" s="78">
        <v>392.51</v>
      </c>
      <c r="E40" s="33">
        <v>718.53</v>
      </c>
      <c r="F40" s="78">
        <v>392.51</v>
      </c>
      <c r="G40" s="33">
        <v>718.53</v>
      </c>
      <c r="H40" s="78">
        <v>392.51</v>
      </c>
      <c r="I40" s="33">
        <v>718.53</v>
      </c>
      <c r="J40" s="78">
        <v>392.51</v>
      </c>
      <c r="K40" s="33">
        <v>718.53</v>
      </c>
      <c r="L40" s="78">
        <v>497.2</v>
      </c>
      <c r="M40" s="33">
        <v>718.53</v>
      </c>
      <c r="N40" s="78">
        <v>413.44</v>
      </c>
      <c r="O40" s="92">
        <f t="shared" si="34"/>
        <v>4311.1799999999994</v>
      </c>
      <c r="P40" s="92">
        <f t="shared" si="35"/>
        <v>2480.6799999999998</v>
      </c>
      <c r="Q40" s="33">
        <v>718.53</v>
      </c>
      <c r="R40" s="78">
        <v>928.9</v>
      </c>
      <c r="S40" s="33">
        <v>718.53</v>
      </c>
      <c r="T40" s="78">
        <v>928.9</v>
      </c>
      <c r="U40" s="33">
        <v>718.53</v>
      </c>
      <c r="V40" s="78">
        <v>928.9</v>
      </c>
      <c r="W40" s="33">
        <v>718.53</v>
      </c>
      <c r="X40" s="78">
        <v>928.9</v>
      </c>
      <c r="Y40" s="33">
        <v>718.53</v>
      </c>
      <c r="Z40" s="78">
        <v>928.9</v>
      </c>
      <c r="AA40" s="33">
        <v>718.53</v>
      </c>
      <c r="AB40" s="78">
        <v>928.9</v>
      </c>
      <c r="AC40" s="101">
        <f t="shared" si="2"/>
        <v>8622.3599999999988</v>
      </c>
      <c r="AD40" s="102">
        <f t="shared" si="2"/>
        <v>8054.0799999999981</v>
      </c>
    </row>
    <row r="41" spans="1:32" s="27" customFormat="1" ht="13.5" customHeight="1" x14ac:dyDescent="0.2">
      <c r="A41" s="31" t="s">
        <v>78</v>
      </c>
      <c r="B41" s="32" t="s">
        <v>79</v>
      </c>
      <c r="C41" s="33">
        <v>716.38</v>
      </c>
      <c r="D41" s="78">
        <v>391.33</v>
      </c>
      <c r="E41" s="33">
        <v>716.38</v>
      </c>
      <c r="F41" s="78">
        <v>391.33</v>
      </c>
      <c r="G41" s="33">
        <v>716.38</v>
      </c>
      <c r="H41" s="78">
        <v>391.33</v>
      </c>
      <c r="I41" s="33">
        <v>716.38</v>
      </c>
      <c r="J41" s="78">
        <v>391.33</v>
      </c>
      <c r="K41" s="33">
        <v>716.38</v>
      </c>
      <c r="L41" s="78">
        <v>495.69</v>
      </c>
      <c r="M41" s="33">
        <v>716.38</v>
      </c>
      <c r="N41" s="78">
        <v>412.21</v>
      </c>
      <c r="O41" s="92">
        <f t="shared" si="34"/>
        <v>4298.28</v>
      </c>
      <c r="P41" s="92">
        <f t="shared" si="35"/>
        <v>2473.2199999999998</v>
      </c>
      <c r="Q41" s="33">
        <v>716.38</v>
      </c>
      <c r="R41" s="78">
        <v>926.12</v>
      </c>
      <c r="S41" s="33">
        <v>716.38</v>
      </c>
      <c r="T41" s="78">
        <v>926.12</v>
      </c>
      <c r="U41" s="33">
        <v>716.38</v>
      </c>
      <c r="V41" s="78">
        <v>926.12</v>
      </c>
      <c r="W41" s="33">
        <v>716.38</v>
      </c>
      <c r="X41" s="78">
        <v>926.12</v>
      </c>
      <c r="Y41" s="33">
        <v>716.38</v>
      </c>
      <c r="Z41" s="78">
        <v>926.12</v>
      </c>
      <c r="AA41" s="33">
        <v>716.38</v>
      </c>
      <c r="AB41" s="78">
        <v>926.12</v>
      </c>
      <c r="AC41" s="101">
        <f t="shared" si="2"/>
        <v>8596.56</v>
      </c>
      <c r="AD41" s="102">
        <f t="shared" si="2"/>
        <v>8029.94</v>
      </c>
    </row>
    <row r="42" spans="1:32" s="27" customFormat="1" ht="13.5" customHeight="1" x14ac:dyDescent="0.2">
      <c r="A42" s="31" t="s">
        <v>80</v>
      </c>
      <c r="B42" s="32" t="s">
        <v>81</v>
      </c>
      <c r="C42" s="33">
        <v>358.19</v>
      </c>
      <c r="D42" s="78">
        <v>195.67</v>
      </c>
      <c r="E42" s="33">
        <v>358.19</v>
      </c>
      <c r="F42" s="78">
        <v>195.67</v>
      </c>
      <c r="G42" s="33">
        <v>358.19</v>
      </c>
      <c r="H42" s="78">
        <v>195.67</v>
      </c>
      <c r="I42" s="33">
        <v>358.19</v>
      </c>
      <c r="J42" s="78">
        <v>195.67</v>
      </c>
      <c r="K42" s="33">
        <v>358.19</v>
      </c>
      <c r="L42" s="78">
        <v>247.86</v>
      </c>
      <c r="M42" s="33">
        <v>358.19</v>
      </c>
      <c r="N42" s="78">
        <v>206.1</v>
      </c>
      <c r="O42" s="92">
        <f t="shared" si="34"/>
        <v>2149.14</v>
      </c>
      <c r="P42" s="92">
        <f t="shared" si="35"/>
        <v>1236.6399999999999</v>
      </c>
      <c r="Q42" s="33">
        <v>358.19</v>
      </c>
      <c r="R42" s="78">
        <v>463.06</v>
      </c>
      <c r="S42" s="33">
        <v>358.19</v>
      </c>
      <c r="T42" s="78">
        <v>463.06</v>
      </c>
      <c r="U42" s="33">
        <v>358.19</v>
      </c>
      <c r="V42" s="78">
        <v>463.06</v>
      </c>
      <c r="W42" s="33">
        <v>358.19</v>
      </c>
      <c r="X42" s="78">
        <v>463.06</v>
      </c>
      <c r="Y42" s="33">
        <v>358.19</v>
      </c>
      <c r="Z42" s="78">
        <v>463.06</v>
      </c>
      <c r="AA42" s="33">
        <v>358.19</v>
      </c>
      <c r="AB42" s="78">
        <v>463.06</v>
      </c>
      <c r="AC42" s="101">
        <f t="shared" ref="AC42:AD95" si="36">C42+E42+G42+I42+K42+M42+Q42+S42+U42+W42+Y42+AA42</f>
        <v>4298.28</v>
      </c>
      <c r="AD42" s="102">
        <f t="shared" si="36"/>
        <v>4014.9999999999995</v>
      </c>
    </row>
    <row r="43" spans="1:32" s="27" customFormat="1" ht="13.5" customHeight="1" x14ac:dyDescent="0.2">
      <c r="A43" s="24" t="s">
        <v>82</v>
      </c>
      <c r="B43" s="25" t="s">
        <v>83</v>
      </c>
      <c r="C43" s="30">
        <v>0</v>
      </c>
      <c r="D43" s="77">
        <v>0</v>
      </c>
      <c r="E43" s="30">
        <v>0</v>
      </c>
      <c r="F43" s="77">
        <v>0</v>
      </c>
      <c r="G43" s="30">
        <v>0</v>
      </c>
      <c r="H43" s="77">
        <v>0</v>
      </c>
      <c r="I43" s="30">
        <v>0</v>
      </c>
      <c r="J43" s="77">
        <v>0</v>
      </c>
      <c r="K43" s="30">
        <v>0</v>
      </c>
      <c r="L43" s="77">
        <v>0</v>
      </c>
      <c r="M43" s="30">
        <v>0</v>
      </c>
      <c r="N43" s="77">
        <v>0</v>
      </c>
      <c r="O43" s="89">
        <f t="shared" si="34"/>
        <v>0</v>
      </c>
      <c r="P43" s="89">
        <f t="shared" si="35"/>
        <v>0</v>
      </c>
      <c r="Q43" s="30">
        <v>0</v>
      </c>
      <c r="R43" s="77">
        <v>0</v>
      </c>
      <c r="S43" s="30">
        <v>0</v>
      </c>
      <c r="T43" s="77">
        <v>0</v>
      </c>
      <c r="U43" s="30">
        <v>0</v>
      </c>
      <c r="V43" s="77">
        <v>0</v>
      </c>
      <c r="W43" s="30">
        <v>0</v>
      </c>
      <c r="X43" s="77">
        <v>0</v>
      </c>
      <c r="Y43" s="30">
        <v>0</v>
      </c>
      <c r="Z43" s="77">
        <v>0</v>
      </c>
      <c r="AA43" s="30">
        <v>0</v>
      </c>
      <c r="AB43" s="77">
        <v>0</v>
      </c>
      <c r="AC43" s="101">
        <f t="shared" si="36"/>
        <v>0</v>
      </c>
      <c r="AD43" s="102">
        <f t="shared" si="36"/>
        <v>0</v>
      </c>
    </row>
    <row r="44" spans="1:32" s="27" customFormat="1" ht="13.5" customHeight="1" x14ac:dyDescent="0.2">
      <c r="A44" s="24" t="s">
        <v>84</v>
      </c>
      <c r="B44" s="25" t="s">
        <v>85</v>
      </c>
      <c r="C44" s="30">
        <v>0</v>
      </c>
      <c r="D44" s="77">
        <v>0</v>
      </c>
      <c r="E44" s="30">
        <v>0</v>
      </c>
      <c r="F44" s="77">
        <v>0</v>
      </c>
      <c r="G44" s="30">
        <v>0</v>
      </c>
      <c r="H44" s="77">
        <v>0</v>
      </c>
      <c r="I44" s="30">
        <v>0</v>
      </c>
      <c r="J44" s="77">
        <v>0</v>
      </c>
      <c r="K44" s="30">
        <v>0</v>
      </c>
      <c r="L44" s="77">
        <v>0</v>
      </c>
      <c r="M44" s="30">
        <v>0</v>
      </c>
      <c r="N44" s="77">
        <v>0</v>
      </c>
      <c r="O44" s="89">
        <f t="shared" si="34"/>
        <v>0</v>
      </c>
      <c r="P44" s="89">
        <f t="shared" si="35"/>
        <v>0</v>
      </c>
      <c r="Q44" s="30">
        <v>0</v>
      </c>
      <c r="R44" s="77">
        <v>0</v>
      </c>
      <c r="S44" s="30">
        <v>0</v>
      </c>
      <c r="T44" s="77">
        <v>0</v>
      </c>
      <c r="U44" s="30">
        <v>0</v>
      </c>
      <c r="V44" s="77">
        <v>0</v>
      </c>
      <c r="W44" s="30">
        <v>0</v>
      </c>
      <c r="X44" s="77">
        <v>0</v>
      </c>
      <c r="Y44" s="30">
        <v>0</v>
      </c>
      <c r="Z44" s="77">
        <v>0</v>
      </c>
      <c r="AA44" s="30">
        <v>0</v>
      </c>
      <c r="AB44" s="77">
        <v>0</v>
      </c>
      <c r="AC44" s="101">
        <f t="shared" si="36"/>
        <v>0</v>
      </c>
      <c r="AD44" s="102">
        <f t="shared" si="36"/>
        <v>0</v>
      </c>
    </row>
    <row r="45" spans="1:32" s="27" customFormat="1" ht="13.5" customHeight="1" x14ac:dyDescent="0.2">
      <c r="A45" s="24" t="s">
        <v>86</v>
      </c>
      <c r="B45" s="25" t="s">
        <v>87</v>
      </c>
      <c r="C45" s="30">
        <v>455.18</v>
      </c>
      <c r="D45" s="77">
        <v>68.28</v>
      </c>
      <c r="E45" s="30">
        <v>455.18</v>
      </c>
      <c r="F45" s="77">
        <v>124.14</v>
      </c>
      <c r="G45" s="30">
        <v>455.18</v>
      </c>
      <c r="H45" s="77">
        <v>86.9</v>
      </c>
      <c r="I45" s="30">
        <v>455.18</v>
      </c>
      <c r="J45" s="77">
        <v>105.52</v>
      </c>
      <c r="K45" s="30">
        <v>455.18</v>
      </c>
      <c r="L45" s="77">
        <v>86.9</v>
      </c>
      <c r="M45" s="30">
        <v>455.18</v>
      </c>
      <c r="N45" s="77">
        <v>117.93</v>
      </c>
      <c r="O45" s="89">
        <f t="shared" si="34"/>
        <v>2731.08</v>
      </c>
      <c r="P45" s="89">
        <f t="shared" si="35"/>
        <v>589.67000000000007</v>
      </c>
      <c r="Q45" s="30">
        <v>455.18</v>
      </c>
      <c r="R45" s="77">
        <v>55.86</v>
      </c>
      <c r="S45" s="30">
        <v>455.18</v>
      </c>
      <c r="T45" s="77">
        <v>74.48</v>
      </c>
      <c r="U45" s="30">
        <v>455.18</v>
      </c>
      <c r="V45" s="77">
        <v>68.28</v>
      </c>
      <c r="W45" s="30">
        <v>455.18</v>
      </c>
      <c r="X45" s="77">
        <v>86.9</v>
      </c>
      <c r="Y45" s="30">
        <v>455.18</v>
      </c>
      <c r="Z45" s="77">
        <v>105.52</v>
      </c>
      <c r="AA45" s="30">
        <v>455.18</v>
      </c>
      <c r="AB45" s="77">
        <v>43.45</v>
      </c>
      <c r="AC45" s="101">
        <f t="shared" si="36"/>
        <v>5462.1600000000008</v>
      </c>
      <c r="AD45" s="102">
        <f t="shared" si="36"/>
        <v>1024.1600000000001</v>
      </c>
    </row>
    <row r="46" spans="1:32" s="27" customFormat="1" ht="13.5" customHeight="1" x14ac:dyDescent="0.2">
      <c r="A46" s="21" t="s">
        <v>88</v>
      </c>
      <c r="B46" s="22" t="s">
        <v>89</v>
      </c>
      <c r="C46" s="23">
        <v>0</v>
      </c>
      <c r="D46" s="72">
        <f>D47+D48+D49</f>
        <v>0</v>
      </c>
      <c r="E46" s="23">
        <v>0</v>
      </c>
      <c r="F46" s="72">
        <f>F47+F48+F49</f>
        <v>0</v>
      </c>
      <c r="G46" s="23">
        <v>0</v>
      </c>
      <c r="H46" s="72">
        <f>H47+H48+H49</f>
        <v>0</v>
      </c>
      <c r="I46" s="23">
        <v>0</v>
      </c>
      <c r="J46" s="72">
        <f>J47+J48+J49</f>
        <v>0</v>
      </c>
      <c r="K46" s="23">
        <v>0</v>
      </c>
      <c r="L46" s="72">
        <f>L47+L48+L49</f>
        <v>0</v>
      </c>
      <c r="M46" s="23">
        <v>0</v>
      </c>
      <c r="N46" s="72">
        <f>N47+N48+N49</f>
        <v>0</v>
      </c>
      <c r="O46" s="86">
        <f t="shared" ref="O46" si="37">SUM(O47:O49)</f>
        <v>0</v>
      </c>
      <c r="P46" s="86">
        <f>SUM(P47:P49)</f>
        <v>0</v>
      </c>
      <c r="Q46" s="23">
        <v>0</v>
      </c>
      <c r="R46" s="72">
        <f>R47+R48+R49</f>
        <v>0</v>
      </c>
      <c r="S46" s="23">
        <v>0</v>
      </c>
      <c r="T46" s="72">
        <f>T47+T48+T49</f>
        <v>0</v>
      </c>
      <c r="U46" s="23">
        <v>0</v>
      </c>
      <c r="V46" s="72">
        <f>V47+V48+V49</f>
        <v>0</v>
      </c>
      <c r="W46" s="23">
        <v>0</v>
      </c>
      <c r="X46" s="72">
        <f>X47+X48+X49</f>
        <v>0</v>
      </c>
      <c r="Y46" s="23">
        <v>0</v>
      </c>
      <c r="Z46" s="72">
        <f>Z47+Z48+Z49</f>
        <v>0</v>
      </c>
      <c r="AA46" s="23">
        <v>0</v>
      </c>
      <c r="AB46" s="72">
        <f>AB47+AB48+AB49</f>
        <v>0</v>
      </c>
      <c r="AC46" s="101">
        <f t="shared" si="36"/>
        <v>0</v>
      </c>
      <c r="AD46" s="102">
        <f t="shared" si="36"/>
        <v>0</v>
      </c>
    </row>
    <row r="47" spans="1:32" s="27" customFormat="1" ht="13.5" customHeight="1" x14ac:dyDescent="0.2">
      <c r="A47" s="24" t="s">
        <v>90</v>
      </c>
      <c r="B47" s="25" t="s">
        <v>91</v>
      </c>
      <c r="C47" s="30">
        <v>0</v>
      </c>
      <c r="D47" s="77">
        <v>0</v>
      </c>
      <c r="E47" s="30">
        <v>0</v>
      </c>
      <c r="F47" s="77">
        <v>0</v>
      </c>
      <c r="G47" s="30">
        <v>0</v>
      </c>
      <c r="H47" s="77">
        <v>0</v>
      </c>
      <c r="I47" s="30">
        <v>0</v>
      </c>
      <c r="J47" s="77">
        <v>0</v>
      </c>
      <c r="K47" s="30">
        <v>0</v>
      </c>
      <c r="L47" s="77">
        <v>0</v>
      </c>
      <c r="M47" s="30">
        <v>0</v>
      </c>
      <c r="N47" s="77">
        <v>0</v>
      </c>
      <c r="O47" s="89">
        <f t="shared" ref="O47:O49" si="38">C47+E47+G47+I47+K47+M47</f>
        <v>0</v>
      </c>
      <c r="P47" s="89">
        <f>D47+F47+H47+J47+L47+N47</f>
        <v>0</v>
      </c>
      <c r="Q47" s="30">
        <v>0</v>
      </c>
      <c r="R47" s="77">
        <v>0</v>
      </c>
      <c r="S47" s="30">
        <v>0</v>
      </c>
      <c r="T47" s="77">
        <v>0</v>
      </c>
      <c r="U47" s="30">
        <v>0</v>
      </c>
      <c r="V47" s="77">
        <v>0</v>
      </c>
      <c r="W47" s="30">
        <v>0</v>
      </c>
      <c r="X47" s="77">
        <v>0</v>
      </c>
      <c r="Y47" s="30">
        <v>0</v>
      </c>
      <c r="Z47" s="77">
        <v>0</v>
      </c>
      <c r="AA47" s="30">
        <v>0</v>
      </c>
      <c r="AB47" s="77">
        <v>0</v>
      </c>
      <c r="AC47" s="101">
        <f t="shared" si="36"/>
        <v>0</v>
      </c>
      <c r="AD47" s="102">
        <f t="shared" si="36"/>
        <v>0</v>
      </c>
    </row>
    <row r="48" spans="1:32" s="27" customFormat="1" ht="13.5" customHeight="1" x14ac:dyDescent="0.2">
      <c r="A48" s="24" t="s">
        <v>92</v>
      </c>
      <c r="B48" s="25" t="s">
        <v>93</v>
      </c>
      <c r="C48" s="30">
        <v>0</v>
      </c>
      <c r="D48" s="77">
        <v>0</v>
      </c>
      <c r="E48" s="30">
        <v>0</v>
      </c>
      <c r="F48" s="77">
        <v>0</v>
      </c>
      <c r="G48" s="30">
        <v>0</v>
      </c>
      <c r="H48" s="77">
        <v>0</v>
      </c>
      <c r="I48" s="30">
        <v>0</v>
      </c>
      <c r="J48" s="77">
        <v>0</v>
      </c>
      <c r="K48" s="30">
        <v>0</v>
      </c>
      <c r="L48" s="77">
        <v>0</v>
      </c>
      <c r="M48" s="30">
        <v>0</v>
      </c>
      <c r="N48" s="77">
        <v>0</v>
      </c>
      <c r="O48" s="89">
        <f t="shared" si="38"/>
        <v>0</v>
      </c>
      <c r="P48" s="89">
        <f>D48+F48+H48+J48+L48+N48</f>
        <v>0</v>
      </c>
      <c r="Q48" s="30">
        <v>0</v>
      </c>
      <c r="R48" s="77">
        <v>0</v>
      </c>
      <c r="S48" s="30">
        <v>0</v>
      </c>
      <c r="T48" s="77">
        <v>0</v>
      </c>
      <c r="U48" s="30">
        <v>0</v>
      </c>
      <c r="V48" s="77">
        <v>0</v>
      </c>
      <c r="W48" s="30">
        <v>0</v>
      </c>
      <c r="X48" s="77">
        <v>0</v>
      </c>
      <c r="Y48" s="30">
        <v>0</v>
      </c>
      <c r="Z48" s="77">
        <v>0</v>
      </c>
      <c r="AA48" s="30">
        <v>0</v>
      </c>
      <c r="AB48" s="77">
        <v>0</v>
      </c>
      <c r="AC48" s="101">
        <f t="shared" si="36"/>
        <v>0</v>
      </c>
      <c r="AD48" s="102">
        <f t="shared" si="36"/>
        <v>0</v>
      </c>
    </row>
    <row r="49" spans="1:30" s="27" customFormat="1" ht="13.5" customHeight="1" x14ac:dyDescent="0.2">
      <c r="A49" s="24" t="s">
        <v>94</v>
      </c>
      <c r="B49" s="25" t="s">
        <v>95</v>
      </c>
      <c r="C49" s="30">
        <v>0</v>
      </c>
      <c r="D49" s="77">
        <v>0</v>
      </c>
      <c r="E49" s="30">
        <v>0</v>
      </c>
      <c r="F49" s="77">
        <v>0</v>
      </c>
      <c r="G49" s="30">
        <v>0</v>
      </c>
      <c r="H49" s="77">
        <v>0</v>
      </c>
      <c r="I49" s="30">
        <v>0</v>
      </c>
      <c r="J49" s="77">
        <v>0</v>
      </c>
      <c r="K49" s="30">
        <v>0</v>
      </c>
      <c r="L49" s="77">
        <v>0</v>
      </c>
      <c r="M49" s="30">
        <v>0</v>
      </c>
      <c r="N49" s="77">
        <v>0</v>
      </c>
      <c r="O49" s="89">
        <f t="shared" si="38"/>
        <v>0</v>
      </c>
      <c r="P49" s="89">
        <f>D49+F49+H49+J49+L49+N49</f>
        <v>0</v>
      </c>
      <c r="Q49" s="30">
        <v>0</v>
      </c>
      <c r="R49" s="77">
        <v>0</v>
      </c>
      <c r="S49" s="30">
        <v>0</v>
      </c>
      <c r="T49" s="77">
        <v>0</v>
      </c>
      <c r="U49" s="30">
        <v>0</v>
      </c>
      <c r="V49" s="77">
        <v>0</v>
      </c>
      <c r="W49" s="30">
        <v>0</v>
      </c>
      <c r="X49" s="77">
        <v>0</v>
      </c>
      <c r="Y49" s="30">
        <v>0</v>
      </c>
      <c r="Z49" s="77">
        <v>0</v>
      </c>
      <c r="AA49" s="30">
        <v>0</v>
      </c>
      <c r="AB49" s="77">
        <v>0</v>
      </c>
      <c r="AC49" s="101">
        <f t="shared" si="36"/>
        <v>0</v>
      </c>
      <c r="AD49" s="102">
        <f t="shared" si="36"/>
        <v>0</v>
      </c>
    </row>
    <row r="50" spans="1:30" s="17" customFormat="1" ht="13.5" customHeight="1" x14ac:dyDescent="0.2">
      <c r="A50" s="34" t="s">
        <v>96</v>
      </c>
      <c r="B50" s="19" t="s">
        <v>97</v>
      </c>
      <c r="C50" s="20">
        <f>C51</f>
        <v>19869.18261062069</v>
      </c>
      <c r="D50" s="71">
        <f>D51</f>
        <v>7985.7787094489577</v>
      </c>
      <c r="E50" s="20">
        <f t="shared" ref="E50:AA50" si="39">E51</f>
        <v>11652.987336620688</v>
      </c>
      <c r="F50" s="71">
        <f>F51</f>
        <v>10064.490951953267</v>
      </c>
      <c r="G50" s="20">
        <f t="shared" si="39"/>
        <v>17813.141898620692</v>
      </c>
      <c r="H50" s="71">
        <f>H51</f>
        <v>8671.6886276295336</v>
      </c>
      <c r="I50" s="20">
        <f t="shared" si="39"/>
        <v>15819.96847062069</v>
      </c>
      <c r="J50" s="71">
        <f>J51</f>
        <v>8900.759764614495</v>
      </c>
      <c r="K50" s="20">
        <f t="shared" si="39"/>
        <v>21591.94143262069</v>
      </c>
      <c r="L50" s="71">
        <f>L51</f>
        <v>9624.2155999999995</v>
      </c>
      <c r="M50" s="20">
        <f t="shared" si="39"/>
        <v>21008.80034662069</v>
      </c>
      <c r="N50" s="71">
        <f>N51</f>
        <v>13826.400000000001</v>
      </c>
      <c r="O50" s="85">
        <f t="shared" ref="O50" si="40">O51</f>
        <v>-27626.927904275864</v>
      </c>
      <c r="P50" s="85">
        <f>P51</f>
        <v>-86222.678715572474</v>
      </c>
      <c r="Q50" s="20">
        <f t="shared" si="39"/>
        <v>16408.073356620691</v>
      </c>
      <c r="R50" s="71">
        <f>R51</f>
        <v>9907.5954595211697</v>
      </c>
      <c r="S50" s="20">
        <f t="shared" si="39"/>
        <v>18050.263822620691</v>
      </c>
      <c r="T50" s="71">
        <f>T51</f>
        <v>13309.04857142857</v>
      </c>
      <c r="U50" s="20">
        <f t="shared" si="39"/>
        <v>19645.69870862069</v>
      </c>
      <c r="V50" s="71">
        <f>V51</f>
        <v>10127.20864818569</v>
      </c>
      <c r="W50" s="20">
        <f t="shared" si="39"/>
        <v>21765.58734662069</v>
      </c>
      <c r="X50" s="71">
        <f>X51</f>
        <v>8742.3306000000011</v>
      </c>
      <c r="Y50" s="20">
        <f t="shared" si="39"/>
        <v>14475.94143262069</v>
      </c>
      <c r="Z50" s="71">
        <f>Z51</f>
        <v>8547.0538481777585</v>
      </c>
      <c r="AA50" s="20">
        <f t="shared" si="39"/>
        <v>20125.631782620691</v>
      </c>
      <c r="AB50" s="71">
        <f>AB51</f>
        <v>47805.318827537165</v>
      </c>
      <c r="AC50" s="101">
        <f t="shared" si="36"/>
        <v>218227.21854544827</v>
      </c>
      <c r="AD50" s="102">
        <f t="shared" si="36"/>
        <v>157511.88960849663</v>
      </c>
    </row>
    <row r="51" spans="1:30" s="17" customFormat="1" ht="13.5" customHeight="1" x14ac:dyDescent="0.2">
      <c r="A51" s="35" t="s">
        <v>98</v>
      </c>
      <c r="B51" s="22" t="s">
        <v>99</v>
      </c>
      <c r="C51" s="23">
        <f>SUM(C52:C83)</f>
        <v>19869.18261062069</v>
      </c>
      <c r="D51" s="72">
        <f>SUM(D52:D83)</f>
        <v>7985.7787094489577</v>
      </c>
      <c r="E51" s="23">
        <f t="shared" ref="E51:Y51" si="41">SUM(E52:E83)</f>
        <v>11652.987336620688</v>
      </c>
      <c r="F51" s="72">
        <f>SUM(F52:F83)</f>
        <v>10064.490951953267</v>
      </c>
      <c r="G51" s="23">
        <f t="shared" si="41"/>
        <v>17813.141898620692</v>
      </c>
      <c r="H51" s="72">
        <f>SUM(H52:H83)</f>
        <v>8671.6886276295336</v>
      </c>
      <c r="I51" s="23">
        <f t="shared" si="41"/>
        <v>15819.96847062069</v>
      </c>
      <c r="J51" s="72">
        <f>SUM(J52:J83)</f>
        <v>8900.759764614495</v>
      </c>
      <c r="K51" s="23">
        <f t="shared" si="41"/>
        <v>21591.94143262069</v>
      </c>
      <c r="L51" s="72">
        <f>SUM(L52:L83)</f>
        <v>9624.2155999999995</v>
      </c>
      <c r="M51" s="23">
        <f t="shared" si="41"/>
        <v>21008.80034662069</v>
      </c>
      <c r="N51" s="72">
        <f t="shared" ref="N51" si="42">SUM(N52:N82)</f>
        <v>13826.400000000001</v>
      </c>
      <c r="O51" s="86">
        <f>SUM(O52:O83)+'[5]DN-RLP'!R95+'[5]SA-RLP'!R95</f>
        <v>-27626.927904275864</v>
      </c>
      <c r="P51" s="86">
        <f>SUM(P52:P83)+'[5]DN-RLP'!S95+'[5]SA-RLP'!S95</f>
        <v>-86222.678715572474</v>
      </c>
      <c r="Q51" s="23">
        <f t="shared" si="41"/>
        <v>16408.073356620691</v>
      </c>
      <c r="R51" s="23">
        <f t="shared" si="41"/>
        <v>9907.5954595211697</v>
      </c>
      <c r="S51" s="23">
        <f t="shared" si="41"/>
        <v>18050.263822620691</v>
      </c>
      <c r="T51" s="23">
        <f t="shared" ref="T51:V51" si="43">SUM(T52:T83)</f>
        <v>13309.04857142857</v>
      </c>
      <c r="U51" s="23">
        <f t="shared" si="41"/>
        <v>19645.69870862069</v>
      </c>
      <c r="V51" s="23">
        <f t="shared" si="43"/>
        <v>10127.20864818569</v>
      </c>
      <c r="W51" s="23">
        <f t="shared" si="41"/>
        <v>21765.58734662069</v>
      </c>
      <c r="X51" s="72">
        <f>SUM(X52:X83)</f>
        <v>8742.3306000000011</v>
      </c>
      <c r="Y51" s="23">
        <f t="shared" si="41"/>
        <v>14475.94143262069</v>
      </c>
      <c r="Z51" s="72">
        <f>SUM(Z52:Z83)</f>
        <v>8547.0538481777585</v>
      </c>
      <c r="AA51" s="72">
        <f>SUM(AA52:AA83)</f>
        <v>20125.631782620691</v>
      </c>
      <c r="AB51" s="72">
        <f>SUM(AB52:AB83)</f>
        <v>47805.318827537165</v>
      </c>
      <c r="AC51" s="101">
        <f t="shared" si="36"/>
        <v>218227.21854544827</v>
      </c>
      <c r="AD51" s="102">
        <f t="shared" si="36"/>
        <v>157511.88960849663</v>
      </c>
    </row>
    <row r="52" spans="1:30" s="27" customFormat="1" ht="13.5" customHeight="1" x14ac:dyDescent="0.2">
      <c r="A52" s="24" t="s">
        <v>100</v>
      </c>
      <c r="B52" s="25" t="s">
        <v>101</v>
      </c>
      <c r="C52" s="30">
        <v>219.04</v>
      </c>
      <c r="D52" s="77">
        <v>0</v>
      </c>
      <c r="E52" s="30">
        <v>0</v>
      </c>
      <c r="F52" s="77">
        <v>0</v>
      </c>
      <c r="G52" s="30">
        <v>0</v>
      </c>
      <c r="H52" s="77">
        <v>0</v>
      </c>
      <c r="I52" s="30">
        <v>0</v>
      </c>
      <c r="J52" s="77">
        <v>0</v>
      </c>
      <c r="K52" s="30">
        <v>0</v>
      </c>
      <c r="L52" s="77">
        <v>0</v>
      </c>
      <c r="M52" s="30">
        <v>41.12</v>
      </c>
      <c r="N52" s="77">
        <v>132.66999999999999</v>
      </c>
      <c r="O52" s="89">
        <f t="shared" ref="O52:O83" si="44">C52+E52+G52+I52+K52+M52</f>
        <v>260.15999999999997</v>
      </c>
      <c r="P52" s="89">
        <f t="shared" ref="P52:P83" si="45">D52+F52+H52+J52+L52+N52</f>
        <v>132.66999999999999</v>
      </c>
      <c r="Q52" s="30">
        <v>0</v>
      </c>
      <c r="R52" s="77">
        <v>0</v>
      </c>
      <c r="S52" s="30">
        <v>0</v>
      </c>
      <c r="T52" s="77">
        <v>743.85</v>
      </c>
      <c r="U52" s="30">
        <v>0</v>
      </c>
      <c r="V52" s="77">
        <v>0</v>
      </c>
      <c r="W52" s="30">
        <v>0</v>
      </c>
      <c r="X52" s="77">
        <v>0</v>
      </c>
      <c r="Y52" s="30">
        <v>0</v>
      </c>
      <c r="Z52" s="77">
        <v>0</v>
      </c>
      <c r="AA52" s="30">
        <v>0</v>
      </c>
      <c r="AB52" s="77">
        <v>285.7</v>
      </c>
      <c r="AC52" s="101">
        <f t="shared" si="36"/>
        <v>260.15999999999997</v>
      </c>
      <c r="AD52" s="102">
        <f t="shared" si="36"/>
        <v>1162.22</v>
      </c>
    </row>
    <row r="53" spans="1:30" s="27" customFormat="1" ht="13.5" customHeight="1" x14ac:dyDescent="0.2">
      <c r="A53" s="24" t="s">
        <v>102</v>
      </c>
      <c r="B53" s="25" t="s">
        <v>103</v>
      </c>
      <c r="C53" s="30">
        <v>0</v>
      </c>
      <c r="D53" s="77">
        <v>0</v>
      </c>
      <c r="E53" s="30">
        <v>0</v>
      </c>
      <c r="F53" s="77">
        <v>1407.71</v>
      </c>
      <c r="G53" s="30">
        <v>0</v>
      </c>
      <c r="H53" s="77">
        <v>0</v>
      </c>
      <c r="I53" s="30">
        <v>1500</v>
      </c>
      <c r="J53" s="77">
        <v>0</v>
      </c>
      <c r="K53" s="30">
        <v>0</v>
      </c>
      <c r="L53" s="77">
        <v>1566</v>
      </c>
      <c r="M53" s="30">
        <v>1500</v>
      </c>
      <c r="N53" s="77">
        <v>9918</v>
      </c>
      <c r="O53" s="89">
        <f t="shared" si="44"/>
        <v>3000</v>
      </c>
      <c r="P53" s="89">
        <f t="shared" si="45"/>
        <v>12891.71</v>
      </c>
      <c r="Q53" s="30">
        <v>1500</v>
      </c>
      <c r="R53" s="77">
        <v>1044</v>
      </c>
      <c r="S53" s="30">
        <v>0</v>
      </c>
      <c r="T53" s="77">
        <v>591.6</v>
      </c>
      <c r="U53" s="30">
        <v>1500</v>
      </c>
      <c r="V53" s="77">
        <v>1096.2</v>
      </c>
      <c r="W53" s="30">
        <v>1500</v>
      </c>
      <c r="X53" s="77">
        <v>0</v>
      </c>
      <c r="Y53" s="30">
        <v>1500</v>
      </c>
      <c r="Z53" s="77">
        <v>522</v>
      </c>
      <c r="AA53" s="30">
        <v>0</v>
      </c>
      <c r="AB53" s="77">
        <v>32886</v>
      </c>
      <c r="AC53" s="101">
        <f t="shared" si="36"/>
        <v>9000</v>
      </c>
      <c r="AD53" s="102">
        <f t="shared" si="36"/>
        <v>49031.51</v>
      </c>
    </row>
    <row r="54" spans="1:30" s="27" customFormat="1" ht="13.5" customHeight="1" x14ac:dyDescent="0.2">
      <c r="A54" s="24" t="s">
        <v>104</v>
      </c>
      <c r="B54" s="25" t="s">
        <v>105</v>
      </c>
      <c r="C54" s="30">
        <v>0</v>
      </c>
      <c r="D54" s="77">
        <v>36.19</v>
      </c>
      <c r="E54" s="30">
        <v>0</v>
      </c>
      <c r="F54" s="77">
        <v>67.87</v>
      </c>
      <c r="G54" s="30">
        <v>0</v>
      </c>
      <c r="H54" s="77">
        <v>84.91</v>
      </c>
      <c r="I54" s="30">
        <v>0</v>
      </c>
      <c r="J54" s="77">
        <v>49.77</v>
      </c>
      <c r="K54" s="30">
        <v>0</v>
      </c>
      <c r="L54" s="77">
        <v>0</v>
      </c>
      <c r="M54" s="30">
        <v>0</v>
      </c>
      <c r="N54" s="77">
        <v>29.58</v>
      </c>
      <c r="O54" s="89">
        <f t="shared" si="44"/>
        <v>0</v>
      </c>
      <c r="P54" s="89">
        <f t="shared" si="45"/>
        <v>268.32</v>
      </c>
      <c r="Q54" s="30">
        <v>0</v>
      </c>
      <c r="R54" s="77">
        <v>80.400000000000006</v>
      </c>
      <c r="S54" s="30">
        <v>0</v>
      </c>
      <c r="T54" s="77">
        <v>515.89</v>
      </c>
      <c r="U54" s="30">
        <v>0</v>
      </c>
      <c r="V54" s="77">
        <v>67.86</v>
      </c>
      <c r="W54" s="30">
        <v>0</v>
      </c>
      <c r="X54" s="77">
        <v>85.95</v>
      </c>
      <c r="Y54" s="30">
        <v>0</v>
      </c>
      <c r="Z54" s="77">
        <v>74.819999999999993</v>
      </c>
      <c r="AA54" s="30">
        <v>0</v>
      </c>
      <c r="AB54" s="77">
        <v>117.62</v>
      </c>
      <c r="AC54" s="101">
        <f t="shared" si="36"/>
        <v>0</v>
      </c>
      <c r="AD54" s="102">
        <f t="shared" si="36"/>
        <v>1210.8600000000001</v>
      </c>
    </row>
    <row r="55" spans="1:30" s="27" customFormat="1" ht="13.5" customHeight="1" x14ac:dyDescent="0.2">
      <c r="A55" s="24" t="s">
        <v>106</v>
      </c>
      <c r="B55" s="25" t="s">
        <v>107</v>
      </c>
      <c r="C55" s="30">
        <v>456</v>
      </c>
      <c r="D55" s="77">
        <v>304.08999999999997</v>
      </c>
      <c r="E55" s="30">
        <v>456</v>
      </c>
      <c r="F55" s="77">
        <v>253.07</v>
      </c>
      <c r="G55" s="30">
        <v>456</v>
      </c>
      <c r="H55" s="77">
        <v>251.42</v>
      </c>
      <c r="I55" s="30">
        <v>456</v>
      </c>
      <c r="J55" s="77">
        <v>280.3</v>
      </c>
      <c r="K55" s="30">
        <v>456</v>
      </c>
      <c r="L55" s="77">
        <v>229.41</v>
      </c>
      <c r="M55" s="30">
        <v>456</v>
      </c>
      <c r="N55" s="77">
        <v>334.36</v>
      </c>
      <c r="O55" s="89">
        <f t="shared" si="44"/>
        <v>2736</v>
      </c>
      <c r="P55" s="89">
        <f t="shared" si="45"/>
        <v>1652.65</v>
      </c>
      <c r="Q55" s="30">
        <v>456</v>
      </c>
      <c r="R55" s="77">
        <v>238.18</v>
      </c>
      <c r="S55" s="30">
        <v>456</v>
      </c>
      <c r="T55" s="77">
        <v>302.2</v>
      </c>
      <c r="U55" s="30">
        <v>456</v>
      </c>
      <c r="V55" s="77">
        <v>296.8</v>
      </c>
      <c r="W55" s="30">
        <v>456</v>
      </c>
      <c r="X55" s="77">
        <v>465.01</v>
      </c>
      <c r="Y55" s="30">
        <v>456</v>
      </c>
      <c r="Z55" s="77">
        <v>248.49</v>
      </c>
      <c r="AA55" s="30">
        <v>456</v>
      </c>
      <c r="AB55" s="77">
        <v>313.91000000000003</v>
      </c>
      <c r="AC55" s="101">
        <f t="shared" si="36"/>
        <v>5472</v>
      </c>
      <c r="AD55" s="102">
        <f t="shared" si="36"/>
        <v>3517.24</v>
      </c>
    </row>
    <row r="56" spans="1:30" s="27" customFormat="1" ht="13.5" customHeight="1" x14ac:dyDescent="0.2">
      <c r="A56" s="24" t="s">
        <v>108</v>
      </c>
      <c r="B56" s="25" t="s">
        <v>109</v>
      </c>
      <c r="C56" s="30">
        <v>0</v>
      </c>
      <c r="D56" s="77">
        <v>0</v>
      </c>
      <c r="E56" s="30">
        <v>0</v>
      </c>
      <c r="F56" s="77">
        <v>0</v>
      </c>
      <c r="G56" s="30">
        <v>0</v>
      </c>
      <c r="H56" s="77">
        <v>0</v>
      </c>
      <c r="I56" s="30">
        <v>0</v>
      </c>
      <c r="J56" s="77">
        <v>0</v>
      </c>
      <c r="K56" s="30">
        <v>0</v>
      </c>
      <c r="L56" s="77">
        <v>0</v>
      </c>
      <c r="M56" s="30">
        <v>0</v>
      </c>
      <c r="N56" s="77">
        <v>0</v>
      </c>
      <c r="O56" s="89">
        <f t="shared" si="44"/>
        <v>0</v>
      </c>
      <c r="P56" s="89">
        <f t="shared" si="45"/>
        <v>0</v>
      </c>
      <c r="Q56" s="30">
        <v>0</v>
      </c>
      <c r="R56" s="77">
        <v>0</v>
      </c>
      <c r="S56" s="30">
        <v>0</v>
      </c>
      <c r="T56" s="77">
        <v>0</v>
      </c>
      <c r="U56" s="30">
        <v>0</v>
      </c>
      <c r="V56" s="77">
        <v>0</v>
      </c>
      <c r="W56" s="30">
        <v>0</v>
      </c>
      <c r="X56" s="77">
        <v>0</v>
      </c>
      <c r="Y56" s="30">
        <v>0</v>
      </c>
      <c r="Z56" s="77">
        <v>0</v>
      </c>
      <c r="AA56" s="30">
        <v>0</v>
      </c>
      <c r="AB56" s="77">
        <v>0</v>
      </c>
      <c r="AC56" s="101">
        <f t="shared" si="36"/>
        <v>0</v>
      </c>
      <c r="AD56" s="102">
        <f t="shared" si="36"/>
        <v>0</v>
      </c>
    </row>
    <row r="57" spans="1:30" s="27" customFormat="1" ht="13.5" customHeight="1" x14ac:dyDescent="0.2">
      <c r="A57" s="24" t="s">
        <v>110</v>
      </c>
      <c r="B57" s="25" t="s">
        <v>111</v>
      </c>
      <c r="C57" s="30">
        <v>0</v>
      </c>
      <c r="D57" s="77">
        <v>0</v>
      </c>
      <c r="E57" s="30">
        <v>0</v>
      </c>
      <c r="F57" s="77">
        <v>0</v>
      </c>
      <c r="G57" s="30">
        <v>0</v>
      </c>
      <c r="H57" s="77">
        <v>0</v>
      </c>
      <c r="I57" s="30">
        <v>0</v>
      </c>
      <c r="J57" s="77">
        <v>0</v>
      </c>
      <c r="K57" s="30">
        <v>0</v>
      </c>
      <c r="L57" s="77">
        <v>17.12</v>
      </c>
      <c r="M57" s="30">
        <v>0</v>
      </c>
      <c r="N57" s="77">
        <v>0</v>
      </c>
      <c r="O57" s="89">
        <f t="shared" si="44"/>
        <v>0</v>
      </c>
      <c r="P57" s="89">
        <f t="shared" si="45"/>
        <v>17.12</v>
      </c>
      <c r="Q57" s="30">
        <v>0</v>
      </c>
      <c r="R57" s="77">
        <v>0</v>
      </c>
      <c r="S57" s="30">
        <v>0</v>
      </c>
      <c r="T57" s="77">
        <v>0</v>
      </c>
      <c r="U57" s="30">
        <v>0</v>
      </c>
      <c r="V57" s="77">
        <v>32.61</v>
      </c>
      <c r="W57" s="30">
        <v>0</v>
      </c>
      <c r="X57" s="77">
        <v>0</v>
      </c>
      <c r="Y57" s="30">
        <v>0</v>
      </c>
      <c r="Z57" s="77">
        <v>0</v>
      </c>
      <c r="AA57" s="30">
        <v>0</v>
      </c>
      <c r="AB57" s="77">
        <v>116.15</v>
      </c>
      <c r="AC57" s="101">
        <f t="shared" si="36"/>
        <v>0</v>
      </c>
      <c r="AD57" s="102">
        <f t="shared" si="36"/>
        <v>165.88</v>
      </c>
    </row>
    <row r="58" spans="1:30" s="27" customFormat="1" ht="13.5" customHeight="1" x14ac:dyDescent="0.2">
      <c r="A58" s="24" t="s">
        <v>112</v>
      </c>
      <c r="B58" s="25" t="s">
        <v>113</v>
      </c>
      <c r="C58" s="30">
        <v>0</v>
      </c>
      <c r="D58" s="77">
        <v>0</v>
      </c>
      <c r="E58" s="30">
        <v>0</v>
      </c>
      <c r="F58" s="77">
        <v>0</v>
      </c>
      <c r="G58" s="30">
        <v>0</v>
      </c>
      <c r="H58" s="77">
        <v>0</v>
      </c>
      <c r="I58" s="30">
        <v>0</v>
      </c>
      <c r="J58" s="77">
        <v>0</v>
      </c>
      <c r="K58" s="30">
        <v>0</v>
      </c>
      <c r="L58" s="77">
        <v>0</v>
      </c>
      <c r="M58" s="30">
        <v>0</v>
      </c>
      <c r="N58" s="77">
        <v>0</v>
      </c>
      <c r="O58" s="89">
        <f t="shared" si="44"/>
        <v>0</v>
      </c>
      <c r="P58" s="89">
        <f t="shared" si="45"/>
        <v>0</v>
      </c>
      <c r="Q58" s="30">
        <v>0</v>
      </c>
      <c r="R58" s="77">
        <v>0</v>
      </c>
      <c r="S58" s="30">
        <v>0</v>
      </c>
      <c r="T58" s="77">
        <v>0</v>
      </c>
      <c r="U58" s="30">
        <v>0</v>
      </c>
      <c r="V58" s="77">
        <v>0</v>
      </c>
      <c r="W58" s="30">
        <v>0</v>
      </c>
      <c r="X58" s="77">
        <v>195.05</v>
      </c>
      <c r="Y58" s="30">
        <v>0</v>
      </c>
      <c r="Z58" s="77">
        <v>0</v>
      </c>
      <c r="AA58" s="30">
        <v>0</v>
      </c>
      <c r="AB58" s="77">
        <v>0</v>
      </c>
      <c r="AC58" s="101">
        <f t="shared" si="36"/>
        <v>0</v>
      </c>
      <c r="AD58" s="102">
        <f t="shared" si="36"/>
        <v>195.05</v>
      </c>
    </row>
    <row r="59" spans="1:30" s="27" customFormat="1" ht="13.5" customHeight="1" x14ac:dyDescent="0.2">
      <c r="A59" s="24" t="s">
        <v>114</v>
      </c>
      <c r="B59" s="25" t="s">
        <v>115</v>
      </c>
      <c r="C59" s="30">
        <v>2320</v>
      </c>
      <c r="D59" s="77">
        <v>1609.71</v>
      </c>
      <c r="E59" s="30">
        <v>2320</v>
      </c>
      <c r="F59" s="77">
        <v>1609.71</v>
      </c>
      <c r="G59" s="30">
        <v>2320</v>
      </c>
      <c r="H59" s="77">
        <v>1609.71</v>
      </c>
      <c r="I59" s="30">
        <v>2320</v>
      </c>
      <c r="J59" s="77">
        <v>1609.71</v>
      </c>
      <c r="K59" s="30">
        <v>2320</v>
      </c>
      <c r="L59" s="77">
        <v>1609.71</v>
      </c>
      <c r="M59" s="30">
        <v>2320</v>
      </c>
      <c r="N59" s="77">
        <v>1609.97</v>
      </c>
      <c r="O59" s="89">
        <f t="shared" si="44"/>
        <v>13920</v>
      </c>
      <c r="P59" s="89">
        <f t="shared" si="45"/>
        <v>9658.52</v>
      </c>
      <c r="Q59" s="30">
        <v>2320</v>
      </c>
      <c r="R59" s="77">
        <v>1609.71</v>
      </c>
      <c r="S59" s="30">
        <v>2320</v>
      </c>
      <c r="T59" s="77">
        <v>1609.71</v>
      </c>
      <c r="U59" s="30">
        <v>2320</v>
      </c>
      <c r="V59" s="77">
        <v>1609.71</v>
      </c>
      <c r="W59" s="30">
        <v>2320</v>
      </c>
      <c r="X59" s="77">
        <v>1609.71</v>
      </c>
      <c r="Y59" s="30">
        <v>2320</v>
      </c>
      <c r="Z59" s="77">
        <v>1609.71</v>
      </c>
      <c r="AA59" s="30">
        <v>2320</v>
      </c>
      <c r="AB59" s="77">
        <v>1609.71</v>
      </c>
      <c r="AC59" s="101">
        <f t="shared" si="36"/>
        <v>27840</v>
      </c>
      <c r="AD59" s="102">
        <f t="shared" si="36"/>
        <v>19316.779999999995</v>
      </c>
    </row>
    <row r="60" spans="1:30" s="27" customFormat="1" ht="13.5" customHeight="1" x14ac:dyDescent="0.2">
      <c r="A60" s="24" t="s">
        <v>116</v>
      </c>
      <c r="B60" s="25" t="s">
        <v>117</v>
      </c>
      <c r="C60" s="30">
        <v>0</v>
      </c>
      <c r="D60" s="77">
        <v>0</v>
      </c>
      <c r="E60" s="30">
        <v>0</v>
      </c>
      <c r="F60" s="77">
        <v>0</v>
      </c>
      <c r="G60" s="30">
        <v>0</v>
      </c>
      <c r="H60" s="77">
        <v>0</v>
      </c>
      <c r="I60" s="30">
        <v>0</v>
      </c>
      <c r="J60" s="77">
        <v>0</v>
      </c>
      <c r="K60" s="30">
        <v>0</v>
      </c>
      <c r="L60" s="77">
        <v>0</v>
      </c>
      <c r="M60" s="30">
        <v>0</v>
      </c>
      <c r="N60" s="77">
        <v>0</v>
      </c>
      <c r="O60" s="89">
        <f t="shared" si="44"/>
        <v>0</v>
      </c>
      <c r="P60" s="89">
        <f t="shared" si="45"/>
        <v>0</v>
      </c>
      <c r="Q60" s="30">
        <v>0</v>
      </c>
      <c r="R60" s="77">
        <v>0</v>
      </c>
      <c r="S60" s="30">
        <v>0</v>
      </c>
      <c r="T60" s="77">
        <v>0</v>
      </c>
      <c r="U60" s="30">
        <v>0</v>
      </c>
      <c r="V60" s="77">
        <v>0</v>
      </c>
      <c r="W60" s="30">
        <v>0</v>
      </c>
      <c r="X60" s="77">
        <v>0</v>
      </c>
      <c r="Y60" s="30">
        <v>0</v>
      </c>
      <c r="Z60" s="77">
        <v>0</v>
      </c>
      <c r="AA60" s="30">
        <v>0</v>
      </c>
      <c r="AB60" s="77">
        <v>0</v>
      </c>
      <c r="AC60" s="101">
        <f t="shared" si="36"/>
        <v>0</v>
      </c>
      <c r="AD60" s="102">
        <f t="shared" si="36"/>
        <v>0</v>
      </c>
    </row>
    <row r="61" spans="1:30" s="27" customFormat="1" ht="13.5" customHeight="1" x14ac:dyDescent="0.2">
      <c r="A61" s="24" t="s">
        <v>118</v>
      </c>
      <c r="B61" s="25" t="s">
        <v>119</v>
      </c>
      <c r="C61" s="30">
        <v>0</v>
      </c>
      <c r="D61" s="77">
        <v>0</v>
      </c>
      <c r="E61" s="30">
        <v>0</v>
      </c>
      <c r="F61" s="77">
        <v>0</v>
      </c>
      <c r="G61" s="30">
        <v>0</v>
      </c>
      <c r="H61" s="77">
        <v>0</v>
      </c>
      <c r="I61" s="30">
        <v>0</v>
      </c>
      <c r="J61" s="77">
        <v>0</v>
      </c>
      <c r="K61" s="30">
        <v>0</v>
      </c>
      <c r="L61" s="77">
        <v>0</v>
      </c>
      <c r="M61" s="30">
        <v>0</v>
      </c>
      <c r="N61" s="77">
        <v>0</v>
      </c>
      <c r="O61" s="89">
        <f t="shared" si="44"/>
        <v>0</v>
      </c>
      <c r="P61" s="89">
        <f t="shared" si="45"/>
        <v>0</v>
      </c>
      <c r="Q61" s="30">
        <v>0</v>
      </c>
      <c r="R61" s="77">
        <v>0</v>
      </c>
      <c r="S61" s="30">
        <v>0</v>
      </c>
      <c r="T61" s="77">
        <v>0</v>
      </c>
      <c r="U61" s="30">
        <v>0</v>
      </c>
      <c r="V61" s="77">
        <v>0</v>
      </c>
      <c r="W61" s="30">
        <v>0</v>
      </c>
      <c r="X61" s="77">
        <v>0</v>
      </c>
      <c r="Y61" s="30">
        <v>0</v>
      </c>
      <c r="Z61" s="77">
        <v>0</v>
      </c>
      <c r="AA61" s="30">
        <v>0</v>
      </c>
      <c r="AB61" s="77">
        <v>0</v>
      </c>
      <c r="AC61" s="101">
        <f t="shared" si="36"/>
        <v>0</v>
      </c>
      <c r="AD61" s="102">
        <f t="shared" si="36"/>
        <v>0</v>
      </c>
    </row>
    <row r="62" spans="1:30" s="27" customFormat="1" ht="13.5" customHeight="1" x14ac:dyDescent="0.2">
      <c r="A62" s="24" t="s">
        <v>120</v>
      </c>
      <c r="B62" s="25" t="s">
        <v>121</v>
      </c>
      <c r="C62" s="30">
        <v>1034.4827586206895</v>
      </c>
      <c r="D62" s="77">
        <f>D10*100/87*3%</f>
        <v>408.3</v>
      </c>
      <c r="E62" s="30">
        <v>1034.4827586206895</v>
      </c>
      <c r="F62" s="77">
        <f>F10*100/87*3%</f>
        <v>209.17206896551724</v>
      </c>
      <c r="G62" s="30">
        <v>1034.4827586206895</v>
      </c>
      <c r="H62" s="77">
        <f>H10*100/87*3%</f>
        <v>173.88000000000002</v>
      </c>
      <c r="I62" s="30">
        <v>1034.4827586206895</v>
      </c>
      <c r="J62" s="77">
        <f>J10*100/87*3%</f>
        <v>220.38</v>
      </c>
      <c r="K62" s="30">
        <v>1034.4827586206895</v>
      </c>
      <c r="L62" s="77">
        <f>L10*100/87*3%</f>
        <v>345</v>
      </c>
      <c r="M62" s="30">
        <v>1034.4827586206895</v>
      </c>
      <c r="N62" s="77">
        <f>N10*100/87*3%</f>
        <v>966</v>
      </c>
      <c r="O62" s="89">
        <f t="shared" si="44"/>
        <v>6206.8965517241368</v>
      </c>
      <c r="P62" s="89">
        <f t="shared" si="45"/>
        <v>2322.7320689655171</v>
      </c>
      <c r="Q62" s="30">
        <v>1034.4827586206895</v>
      </c>
      <c r="R62" s="77">
        <f>R10*100/87*3%</f>
        <v>218.4</v>
      </c>
      <c r="S62" s="30">
        <v>1034.4827586206895</v>
      </c>
      <c r="T62" s="77">
        <f>T10*100/87*3%</f>
        <v>931.07999999999993</v>
      </c>
      <c r="U62" s="30">
        <v>1034.4827586206895</v>
      </c>
      <c r="V62" s="77">
        <f>V10*100/87*3%</f>
        <v>443.52</v>
      </c>
      <c r="W62" s="30">
        <v>1034.4827586206895</v>
      </c>
      <c r="X62" s="77">
        <v>397.38</v>
      </c>
      <c r="Y62" s="30">
        <v>1034.4827586206895</v>
      </c>
      <c r="Z62" s="77">
        <f>Z10*100/87*3%</f>
        <v>462.59999999999997</v>
      </c>
      <c r="AA62" s="30">
        <v>1034.4827586206895</v>
      </c>
      <c r="AB62" s="77">
        <f>AB10*100/87*3%</f>
        <v>1669.1399999999999</v>
      </c>
      <c r="AC62" s="101">
        <f t="shared" si="36"/>
        <v>12413.793103448277</v>
      </c>
      <c r="AD62" s="102">
        <f t="shared" si="36"/>
        <v>6444.8520689655179</v>
      </c>
    </row>
    <row r="63" spans="1:30" s="27" customFormat="1" ht="13.5" customHeight="1" x14ac:dyDescent="0.2">
      <c r="A63" s="24" t="s">
        <v>122</v>
      </c>
      <c r="B63" s="25" t="s">
        <v>123</v>
      </c>
      <c r="C63" s="30">
        <v>0</v>
      </c>
      <c r="D63" s="77">
        <v>0</v>
      </c>
      <c r="E63" s="30">
        <v>0</v>
      </c>
      <c r="F63" s="77">
        <v>0</v>
      </c>
      <c r="G63" s="30">
        <v>0</v>
      </c>
      <c r="H63" s="77">
        <v>0</v>
      </c>
      <c r="I63" s="30">
        <v>0</v>
      </c>
      <c r="J63" s="77">
        <v>0</v>
      </c>
      <c r="K63" s="30">
        <v>0</v>
      </c>
      <c r="L63" s="77">
        <v>0</v>
      </c>
      <c r="M63" s="30">
        <v>0</v>
      </c>
      <c r="N63" s="77">
        <v>0</v>
      </c>
      <c r="O63" s="89">
        <f t="shared" si="44"/>
        <v>0</v>
      </c>
      <c r="P63" s="89">
        <f t="shared" si="45"/>
        <v>0</v>
      </c>
      <c r="Q63" s="30">
        <v>0</v>
      </c>
      <c r="R63" s="77">
        <v>0</v>
      </c>
      <c r="S63" s="30">
        <v>0</v>
      </c>
      <c r="T63" s="77">
        <v>0</v>
      </c>
      <c r="U63" s="30">
        <v>0</v>
      </c>
      <c r="V63" s="77">
        <v>0</v>
      </c>
      <c r="W63" s="30">
        <v>0</v>
      </c>
      <c r="X63" s="77">
        <v>0</v>
      </c>
      <c r="Y63" s="30">
        <v>0</v>
      </c>
      <c r="Z63" s="77">
        <v>0</v>
      </c>
      <c r="AA63" s="30">
        <v>0</v>
      </c>
      <c r="AB63" s="77">
        <v>0</v>
      </c>
      <c r="AC63" s="101">
        <f t="shared" si="36"/>
        <v>0</v>
      </c>
      <c r="AD63" s="102">
        <f t="shared" si="36"/>
        <v>0</v>
      </c>
    </row>
    <row r="64" spans="1:30" s="27" customFormat="1" ht="13.5" customHeight="1" x14ac:dyDescent="0.2">
      <c r="A64" s="24" t="s">
        <v>124</v>
      </c>
      <c r="B64" s="25" t="s">
        <v>125</v>
      </c>
      <c r="C64" s="30">
        <v>0</v>
      </c>
      <c r="D64" s="77">
        <v>0</v>
      </c>
      <c r="E64" s="30">
        <v>0</v>
      </c>
      <c r="F64" s="77">
        <v>0</v>
      </c>
      <c r="G64" s="30">
        <v>0</v>
      </c>
      <c r="H64" s="77">
        <v>0</v>
      </c>
      <c r="I64" s="30">
        <v>0</v>
      </c>
      <c r="J64" s="77">
        <v>0</v>
      </c>
      <c r="K64" s="30">
        <v>0</v>
      </c>
      <c r="L64" s="77">
        <v>0</v>
      </c>
      <c r="M64" s="30">
        <v>0</v>
      </c>
      <c r="N64" s="77">
        <v>0</v>
      </c>
      <c r="O64" s="89">
        <f t="shared" si="44"/>
        <v>0</v>
      </c>
      <c r="P64" s="89">
        <f t="shared" si="45"/>
        <v>0</v>
      </c>
      <c r="Q64" s="30">
        <v>0</v>
      </c>
      <c r="R64" s="77">
        <v>0</v>
      </c>
      <c r="S64" s="30">
        <v>0</v>
      </c>
      <c r="T64" s="77">
        <v>0</v>
      </c>
      <c r="U64" s="30">
        <v>0</v>
      </c>
      <c r="V64" s="77">
        <v>0</v>
      </c>
      <c r="W64" s="30">
        <v>0</v>
      </c>
      <c r="X64" s="77">
        <v>0</v>
      </c>
      <c r="Y64" s="30">
        <v>0</v>
      </c>
      <c r="Z64" s="77">
        <v>0</v>
      </c>
      <c r="AA64" s="30">
        <v>0</v>
      </c>
      <c r="AB64" s="77">
        <v>0</v>
      </c>
      <c r="AC64" s="101">
        <f t="shared" si="36"/>
        <v>0</v>
      </c>
      <c r="AD64" s="102">
        <f t="shared" si="36"/>
        <v>0</v>
      </c>
    </row>
    <row r="65" spans="1:30" s="27" customFormat="1" ht="13.5" customHeight="1" x14ac:dyDescent="0.2">
      <c r="A65" s="24" t="s">
        <v>126</v>
      </c>
      <c r="B65" s="25" t="s">
        <v>127</v>
      </c>
      <c r="C65" s="30">
        <v>20</v>
      </c>
      <c r="D65" s="77">
        <v>0</v>
      </c>
      <c r="E65" s="30">
        <v>20</v>
      </c>
      <c r="F65" s="77">
        <v>0</v>
      </c>
      <c r="G65" s="30">
        <v>20</v>
      </c>
      <c r="H65" s="77">
        <v>0</v>
      </c>
      <c r="I65" s="30">
        <v>20</v>
      </c>
      <c r="J65" s="77">
        <v>0</v>
      </c>
      <c r="K65" s="30">
        <v>20</v>
      </c>
      <c r="L65" s="77">
        <v>0</v>
      </c>
      <c r="M65" s="30">
        <v>20</v>
      </c>
      <c r="N65" s="77">
        <v>0</v>
      </c>
      <c r="O65" s="89">
        <f t="shared" si="44"/>
        <v>120</v>
      </c>
      <c r="P65" s="89">
        <f t="shared" si="45"/>
        <v>0</v>
      </c>
      <c r="Q65" s="30">
        <v>20</v>
      </c>
      <c r="R65" s="77">
        <v>0</v>
      </c>
      <c r="S65" s="30">
        <v>20</v>
      </c>
      <c r="T65" s="77">
        <v>0</v>
      </c>
      <c r="U65" s="30">
        <v>20</v>
      </c>
      <c r="V65" s="77">
        <v>0</v>
      </c>
      <c r="W65" s="30">
        <v>20</v>
      </c>
      <c r="X65" s="77">
        <v>0</v>
      </c>
      <c r="Y65" s="30">
        <v>20</v>
      </c>
      <c r="Z65" s="77">
        <v>0</v>
      </c>
      <c r="AA65" s="30">
        <v>20</v>
      </c>
      <c r="AB65" s="77">
        <v>0</v>
      </c>
      <c r="AC65" s="101">
        <f t="shared" si="36"/>
        <v>240</v>
      </c>
      <c r="AD65" s="102">
        <f t="shared" si="36"/>
        <v>0</v>
      </c>
    </row>
    <row r="66" spans="1:30" s="36" customFormat="1" ht="13.5" customHeight="1" x14ac:dyDescent="0.2">
      <c r="A66" s="24" t="s">
        <v>128</v>
      </c>
      <c r="B66" s="25" t="s">
        <v>129</v>
      </c>
      <c r="C66" s="30">
        <v>1500</v>
      </c>
      <c r="D66" s="77">
        <v>822.16</v>
      </c>
      <c r="E66" s="30">
        <f>1327.36-832.11</f>
        <v>495.24999999999989</v>
      </c>
      <c r="F66" s="77">
        <v>193.68</v>
      </c>
      <c r="G66" s="30">
        <v>4156.8</v>
      </c>
      <c r="H66" s="77">
        <v>1181.04</v>
      </c>
      <c r="I66" s="30">
        <v>4156.8</v>
      </c>
      <c r="J66" s="77">
        <v>731.03</v>
      </c>
      <c r="K66" s="30">
        <v>4156.8</v>
      </c>
      <c r="L66" s="77">
        <v>0</v>
      </c>
      <c r="M66" s="30">
        <v>4156.8</v>
      </c>
      <c r="N66" s="77">
        <v>393.68</v>
      </c>
      <c r="O66" s="89">
        <f t="shared" si="44"/>
        <v>18622.45</v>
      </c>
      <c r="P66" s="89">
        <f t="shared" si="45"/>
        <v>3321.5899999999997</v>
      </c>
      <c r="Q66" s="30">
        <v>4156.8</v>
      </c>
      <c r="R66" s="77">
        <v>1266.1199999999999</v>
      </c>
      <c r="S66" s="30">
        <v>4156.8</v>
      </c>
      <c r="T66" s="77">
        <v>393.68</v>
      </c>
      <c r="U66" s="30">
        <v>4156.8</v>
      </c>
      <c r="V66" s="77">
        <v>0</v>
      </c>
      <c r="W66" s="30">
        <v>4156.8</v>
      </c>
      <c r="X66" s="77">
        <v>0</v>
      </c>
      <c r="Y66" s="30">
        <v>4156.8</v>
      </c>
      <c r="Z66" s="77">
        <v>0</v>
      </c>
      <c r="AA66" s="30">
        <v>2568.4</v>
      </c>
      <c r="AB66" s="77">
        <v>806.9</v>
      </c>
      <c r="AC66" s="101">
        <f t="shared" si="36"/>
        <v>41974.850000000006</v>
      </c>
      <c r="AD66" s="102">
        <f t="shared" si="36"/>
        <v>5788.2899999999991</v>
      </c>
    </row>
    <row r="67" spans="1:30" s="27" customFormat="1" ht="13.5" customHeight="1" x14ac:dyDescent="0.2">
      <c r="A67" s="24" t="s">
        <v>130</v>
      </c>
      <c r="B67" s="25" t="s">
        <v>131</v>
      </c>
      <c r="C67" s="30">
        <v>0</v>
      </c>
      <c r="D67" s="77">
        <v>0</v>
      </c>
      <c r="E67" s="30">
        <v>0</v>
      </c>
      <c r="F67" s="77">
        <v>0</v>
      </c>
      <c r="G67" s="30">
        <v>0</v>
      </c>
      <c r="H67" s="77">
        <v>0</v>
      </c>
      <c r="I67" s="30">
        <v>0</v>
      </c>
      <c r="J67" s="77">
        <v>0</v>
      </c>
      <c r="K67" s="30">
        <v>0</v>
      </c>
      <c r="L67" s="77">
        <v>0</v>
      </c>
      <c r="M67" s="30">
        <v>0</v>
      </c>
      <c r="N67" s="77">
        <v>0</v>
      </c>
      <c r="O67" s="89">
        <f t="shared" si="44"/>
        <v>0</v>
      </c>
      <c r="P67" s="89">
        <f t="shared" si="45"/>
        <v>0</v>
      </c>
      <c r="Q67" s="30">
        <v>0</v>
      </c>
      <c r="R67" s="77">
        <v>0</v>
      </c>
      <c r="S67" s="30">
        <v>0</v>
      </c>
      <c r="T67" s="77">
        <v>0</v>
      </c>
      <c r="U67" s="30">
        <v>0</v>
      </c>
      <c r="V67" s="77">
        <v>0</v>
      </c>
      <c r="W67" s="30">
        <v>0</v>
      </c>
      <c r="X67" s="77">
        <v>0</v>
      </c>
      <c r="Y67" s="30">
        <v>0</v>
      </c>
      <c r="Z67" s="77">
        <v>0</v>
      </c>
      <c r="AA67" s="30">
        <v>0</v>
      </c>
      <c r="AB67" s="77">
        <v>0</v>
      </c>
      <c r="AC67" s="101">
        <f t="shared" si="36"/>
        <v>0</v>
      </c>
      <c r="AD67" s="102">
        <f t="shared" si="36"/>
        <v>0</v>
      </c>
    </row>
    <row r="68" spans="1:30" s="27" customFormat="1" ht="13.5" customHeight="1" x14ac:dyDescent="0.2">
      <c r="A68" s="24" t="s">
        <v>132</v>
      </c>
      <c r="B68" s="25" t="s">
        <v>133</v>
      </c>
      <c r="C68" s="30">
        <v>0</v>
      </c>
      <c r="D68" s="77">
        <v>0</v>
      </c>
      <c r="E68" s="30">
        <v>0</v>
      </c>
      <c r="F68" s="77">
        <v>0</v>
      </c>
      <c r="G68" s="30">
        <v>0</v>
      </c>
      <c r="H68" s="77">
        <v>0</v>
      </c>
      <c r="I68" s="30">
        <v>0</v>
      </c>
      <c r="J68" s="77">
        <v>0</v>
      </c>
      <c r="K68" s="30">
        <v>0</v>
      </c>
      <c r="L68" s="77">
        <v>0</v>
      </c>
      <c r="M68" s="30">
        <v>0</v>
      </c>
      <c r="N68" s="77">
        <v>0</v>
      </c>
      <c r="O68" s="89">
        <f t="shared" si="44"/>
        <v>0</v>
      </c>
      <c r="P68" s="89">
        <f t="shared" si="45"/>
        <v>0</v>
      </c>
      <c r="Q68" s="30">
        <v>0</v>
      </c>
      <c r="R68" s="77">
        <v>0</v>
      </c>
      <c r="S68" s="30">
        <v>0</v>
      </c>
      <c r="T68" s="77">
        <v>0</v>
      </c>
      <c r="U68" s="30">
        <v>0</v>
      </c>
      <c r="V68" s="77">
        <v>0</v>
      </c>
      <c r="W68" s="30">
        <v>0</v>
      </c>
      <c r="X68" s="77">
        <v>0</v>
      </c>
      <c r="Y68" s="30">
        <v>0</v>
      </c>
      <c r="Z68" s="77">
        <v>0</v>
      </c>
      <c r="AA68" s="30">
        <v>0</v>
      </c>
      <c r="AB68" s="77">
        <v>0</v>
      </c>
      <c r="AC68" s="101">
        <f t="shared" si="36"/>
        <v>0</v>
      </c>
      <c r="AD68" s="102">
        <f t="shared" si="36"/>
        <v>0</v>
      </c>
    </row>
    <row r="69" spans="1:30" s="27" customFormat="1" ht="13.5" customHeight="1" x14ac:dyDescent="0.2">
      <c r="A69" s="24" t="s">
        <v>134</v>
      </c>
      <c r="B69" s="25" t="s">
        <v>135</v>
      </c>
      <c r="C69" s="30">
        <v>200</v>
      </c>
      <c r="D69" s="77">
        <v>11.83</v>
      </c>
      <c r="E69" s="30">
        <v>200</v>
      </c>
      <c r="F69" s="77">
        <v>0</v>
      </c>
      <c r="G69" s="30">
        <v>200</v>
      </c>
      <c r="H69" s="77">
        <v>189.35</v>
      </c>
      <c r="I69" s="30">
        <v>200</v>
      </c>
      <c r="J69" s="77">
        <v>0</v>
      </c>
      <c r="K69" s="30">
        <v>200</v>
      </c>
      <c r="L69" s="77">
        <v>0</v>
      </c>
      <c r="M69" s="30">
        <v>200</v>
      </c>
      <c r="N69" s="77">
        <v>71.02</v>
      </c>
      <c r="O69" s="89">
        <f t="shared" si="44"/>
        <v>1200</v>
      </c>
      <c r="P69" s="89">
        <f t="shared" si="45"/>
        <v>272.2</v>
      </c>
      <c r="Q69" s="30">
        <v>200</v>
      </c>
      <c r="R69" s="77">
        <v>53.26</v>
      </c>
      <c r="S69" s="30">
        <v>200</v>
      </c>
      <c r="T69" s="77">
        <v>118.34</v>
      </c>
      <c r="U69" s="30">
        <v>200</v>
      </c>
      <c r="V69" s="77">
        <v>0</v>
      </c>
      <c r="W69" s="30">
        <v>200</v>
      </c>
      <c r="X69" s="77">
        <v>0</v>
      </c>
      <c r="Y69" s="30">
        <v>200</v>
      </c>
      <c r="Z69" s="77">
        <v>263.91000000000003</v>
      </c>
      <c r="AA69" s="30">
        <v>200</v>
      </c>
      <c r="AB69" s="77">
        <v>99.41</v>
      </c>
      <c r="AC69" s="101">
        <f t="shared" si="36"/>
        <v>2400</v>
      </c>
      <c r="AD69" s="102">
        <f t="shared" si="36"/>
        <v>807.12</v>
      </c>
    </row>
    <row r="70" spans="1:30" s="27" customFormat="1" ht="13.5" customHeight="1" x14ac:dyDescent="0.2">
      <c r="A70" s="24" t="s">
        <v>136</v>
      </c>
      <c r="B70" s="25" t="s">
        <v>137</v>
      </c>
      <c r="C70" s="30">
        <v>280</v>
      </c>
      <c r="D70" s="77">
        <v>0</v>
      </c>
      <c r="E70" s="30">
        <v>280</v>
      </c>
      <c r="F70" s="77">
        <v>0</v>
      </c>
      <c r="G70" s="30">
        <v>280</v>
      </c>
      <c r="H70" s="77">
        <v>179.88</v>
      </c>
      <c r="I70" s="30">
        <v>280</v>
      </c>
      <c r="J70" s="77">
        <v>0</v>
      </c>
      <c r="K70" s="30">
        <v>280</v>
      </c>
      <c r="L70" s="77">
        <v>0</v>
      </c>
      <c r="M70" s="30">
        <v>280</v>
      </c>
      <c r="N70" s="77">
        <v>307.69</v>
      </c>
      <c r="O70" s="89">
        <f t="shared" si="44"/>
        <v>1680</v>
      </c>
      <c r="P70" s="89">
        <f t="shared" si="45"/>
        <v>487.57</v>
      </c>
      <c r="Q70" s="30">
        <v>280</v>
      </c>
      <c r="R70" s="77">
        <v>0</v>
      </c>
      <c r="S70" s="30">
        <v>280</v>
      </c>
      <c r="T70" s="77">
        <v>160.94999999999999</v>
      </c>
      <c r="U70" s="30">
        <v>280</v>
      </c>
      <c r="V70" s="77">
        <v>118.34</v>
      </c>
      <c r="W70" s="30">
        <v>280</v>
      </c>
      <c r="X70" s="77">
        <v>317.19</v>
      </c>
      <c r="Y70" s="30">
        <v>280</v>
      </c>
      <c r="Z70" s="77">
        <v>142.01</v>
      </c>
      <c r="AA70" s="30">
        <v>280</v>
      </c>
      <c r="AB70" s="77">
        <v>294.29000000000002</v>
      </c>
      <c r="AC70" s="101">
        <f t="shared" si="36"/>
        <v>3360</v>
      </c>
      <c r="AD70" s="102">
        <f t="shared" si="36"/>
        <v>1520.35</v>
      </c>
    </row>
    <row r="71" spans="1:30" s="27" customFormat="1" ht="13.5" customHeight="1" x14ac:dyDescent="0.2">
      <c r="A71" s="24" t="s">
        <v>138</v>
      </c>
      <c r="B71" s="25" t="s">
        <v>139</v>
      </c>
      <c r="C71" s="30">
        <v>0</v>
      </c>
      <c r="D71" s="77">
        <v>0</v>
      </c>
      <c r="E71" s="30">
        <v>0</v>
      </c>
      <c r="F71" s="77">
        <v>0</v>
      </c>
      <c r="G71" s="30">
        <v>0</v>
      </c>
      <c r="H71" s="77">
        <v>0</v>
      </c>
      <c r="I71" s="30">
        <v>0</v>
      </c>
      <c r="J71" s="77">
        <v>0</v>
      </c>
      <c r="K71" s="30">
        <v>0</v>
      </c>
      <c r="L71" s="77">
        <v>0</v>
      </c>
      <c r="M71" s="30">
        <v>0</v>
      </c>
      <c r="N71" s="77">
        <v>0</v>
      </c>
      <c r="O71" s="89">
        <f t="shared" si="44"/>
        <v>0</v>
      </c>
      <c r="P71" s="89">
        <f t="shared" si="45"/>
        <v>0</v>
      </c>
      <c r="Q71" s="30">
        <v>0</v>
      </c>
      <c r="R71" s="77">
        <v>0</v>
      </c>
      <c r="S71" s="30">
        <v>0</v>
      </c>
      <c r="T71" s="77">
        <v>0</v>
      </c>
      <c r="U71" s="30">
        <v>0</v>
      </c>
      <c r="V71" s="77">
        <v>0</v>
      </c>
      <c r="W71" s="30">
        <v>0</v>
      </c>
      <c r="X71" s="77">
        <v>0</v>
      </c>
      <c r="Y71" s="30">
        <v>0</v>
      </c>
      <c r="Z71" s="77">
        <v>0</v>
      </c>
      <c r="AA71" s="30">
        <v>0</v>
      </c>
      <c r="AB71" s="77">
        <v>0</v>
      </c>
      <c r="AC71" s="101">
        <f t="shared" si="36"/>
        <v>0</v>
      </c>
      <c r="AD71" s="102">
        <f t="shared" si="36"/>
        <v>0</v>
      </c>
    </row>
    <row r="72" spans="1:30" s="27" customFormat="1" ht="13.5" customHeight="1" x14ac:dyDescent="0.2">
      <c r="A72" s="24" t="s">
        <v>140</v>
      </c>
      <c r="B72" s="25" t="s">
        <v>141</v>
      </c>
      <c r="C72" s="30">
        <v>115</v>
      </c>
      <c r="D72" s="77">
        <v>0</v>
      </c>
      <c r="E72" s="30">
        <v>115</v>
      </c>
      <c r="F72" s="77">
        <v>0</v>
      </c>
      <c r="G72" s="30">
        <v>115</v>
      </c>
      <c r="H72" s="77">
        <v>0</v>
      </c>
      <c r="I72" s="30">
        <v>115</v>
      </c>
      <c r="J72" s="77">
        <v>43.86</v>
      </c>
      <c r="K72" s="30">
        <v>115</v>
      </c>
      <c r="L72" s="77">
        <v>87.72</v>
      </c>
      <c r="M72" s="30">
        <v>115</v>
      </c>
      <c r="N72" s="77">
        <v>43.86</v>
      </c>
      <c r="O72" s="89">
        <f t="shared" si="44"/>
        <v>690</v>
      </c>
      <c r="P72" s="89">
        <f t="shared" si="45"/>
        <v>175.44</v>
      </c>
      <c r="Q72" s="30">
        <v>115</v>
      </c>
      <c r="R72" s="77">
        <v>43.86</v>
      </c>
      <c r="S72" s="30">
        <v>115</v>
      </c>
      <c r="T72" s="77">
        <v>43.86</v>
      </c>
      <c r="U72" s="30">
        <v>115</v>
      </c>
      <c r="V72" s="77">
        <v>43.86</v>
      </c>
      <c r="W72" s="30">
        <v>115</v>
      </c>
      <c r="X72" s="77">
        <v>43.86</v>
      </c>
      <c r="Y72" s="30">
        <v>115</v>
      </c>
      <c r="Z72" s="77">
        <v>43.86</v>
      </c>
      <c r="AA72" s="30">
        <v>115</v>
      </c>
      <c r="AB72" s="77">
        <v>43.86</v>
      </c>
      <c r="AC72" s="101">
        <f t="shared" si="36"/>
        <v>1380</v>
      </c>
      <c r="AD72" s="102">
        <f t="shared" si="36"/>
        <v>438.60000000000008</v>
      </c>
    </row>
    <row r="73" spans="1:30" s="27" customFormat="1" ht="13.5" customHeight="1" x14ac:dyDescent="0.2">
      <c r="A73" s="24" t="s">
        <v>142</v>
      </c>
      <c r="B73" s="25" t="s">
        <v>143</v>
      </c>
      <c r="C73" s="30">
        <v>0</v>
      </c>
      <c r="D73" s="77">
        <v>0</v>
      </c>
      <c r="E73" s="30">
        <v>0</v>
      </c>
      <c r="F73" s="77">
        <v>0</v>
      </c>
      <c r="G73" s="30">
        <v>0</v>
      </c>
      <c r="H73" s="77">
        <v>0</v>
      </c>
      <c r="I73" s="30">
        <v>0</v>
      </c>
      <c r="J73" s="77">
        <v>0</v>
      </c>
      <c r="K73" s="30">
        <v>0</v>
      </c>
      <c r="L73" s="77">
        <v>0</v>
      </c>
      <c r="M73" s="30">
        <v>0</v>
      </c>
      <c r="N73" s="77">
        <v>0</v>
      </c>
      <c r="O73" s="89">
        <f t="shared" si="44"/>
        <v>0</v>
      </c>
      <c r="P73" s="89">
        <f t="shared" si="45"/>
        <v>0</v>
      </c>
      <c r="Q73" s="30">
        <v>0</v>
      </c>
      <c r="R73" s="77">
        <v>0</v>
      </c>
      <c r="S73" s="30">
        <v>0</v>
      </c>
      <c r="T73" s="77">
        <v>0</v>
      </c>
      <c r="U73" s="30">
        <v>0</v>
      </c>
      <c r="V73" s="77">
        <v>0</v>
      </c>
      <c r="W73" s="30">
        <v>0</v>
      </c>
      <c r="X73" s="77">
        <v>0</v>
      </c>
      <c r="Y73" s="30">
        <v>0</v>
      </c>
      <c r="Z73" s="77">
        <v>0</v>
      </c>
      <c r="AA73" s="30">
        <v>0</v>
      </c>
      <c r="AB73" s="77">
        <v>0</v>
      </c>
      <c r="AC73" s="101">
        <f t="shared" si="36"/>
        <v>0</v>
      </c>
      <c r="AD73" s="102">
        <f t="shared" si="36"/>
        <v>0</v>
      </c>
    </row>
    <row r="74" spans="1:30" s="27" customFormat="1" ht="13.5" customHeight="1" x14ac:dyDescent="0.2">
      <c r="A74" s="24" t="s">
        <v>144</v>
      </c>
      <c r="B74" s="25" t="s">
        <v>145</v>
      </c>
      <c r="C74" s="30">
        <v>0</v>
      </c>
      <c r="D74" s="77">
        <v>0</v>
      </c>
      <c r="E74" s="30">
        <v>0</v>
      </c>
      <c r="F74" s="77">
        <v>0</v>
      </c>
      <c r="G74" s="30">
        <v>0</v>
      </c>
      <c r="H74" s="77">
        <v>0</v>
      </c>
      <c r="I74" s="30">
        <v>0</v>
      </c>
      <c r="J74" s="77">
        <v>0</v>
      </c>
      <c r="K74" s="30">
        <v>0</v>
      </c>
      <c r="L74" s="77">
        <v>0</v>
      </c>
      <c r="M74" s="30">
        <v>0</v>
      </c>
      <c r="N74" s="77">
        <v>0</v>
      </c>
      <c r="O74" s="89">
        <f t="shared" si="44"/>
        <v>0</v>
      </c>
      <c r="P74" s="89">
        <f t="shared" si="45"/>
        <v>0</v>
      </c>
      <c r="Q74" s="30">
        <v>0</v>
      </c>
      <c r="R74" s="77">
        <v>0</v>
      </c>
      <c r="S74" s="30">
        <v>0</v>
      </c>
      <c r="T74" s="77">
        <v>0</v>
      </c>
      <c r="U74" s="30">
        <v>0</v>
      </c>
      <c r="V74" s="77">
        <v>0</v>
      </c>
      <c r="W74" s="30">
        <v>0</v>
      </c>
      <c r="X74" s="77">
        <v>247.57</v>
      </c>
      <c r="Y74" s="30">
        <v>0</v>
      </c>
      <c r="Z74" s="77">
        <v>0</v>
      </c>
      <c r="AA74" s="30">
        <v>0</v>
      </c>
      <c r="AB74" s="77">
        <v>0</v>
      </c>
      <c r="AC74" s="101">
        <f t="shared" si="36"/>
        <v>0</v>
      </c>
      <c r="AD74" s="102">
        <f t="shared" si="36"/>
        <v>247.57</v>
      </c>
    </row>
    <row r="75" spans="1:30" s="27" customFormat="1" ht="13.5" customHeight="1" x14ac:dyDescent="0.2">
      <c r="A75" s="24" t="s">
        <v>146</v>
      </c>
      <c r="B75" s="25" t="s">
        <v>147</v>
      </c>
      <c r="C75" s="30">
        <v>0</v>
      </c>
      <c r="D75" s="77">
        <v>0</v>
      </c>
      <c r="E75" s="30">
        <v>0</v>
      </c>
      <c r="F75" s="77">
        <v>0</v>
      </c>
      <c r="G75" s="30">
        <v>1020</v>
      </c>
      <c r="H75" s="77">
        <v>0</v>
      </c>
      <c r="I75" s="30">
        <v>0</v>
      </c>
      <c r="J75" s="77">
        <v>0</v>
      </c>
      <c r="K75" s="30">
        <v>0</v>
      </c>
      <c r="L75" s="77">
        <v>0</v>
      </c>
      <c r="M75" s="30">
        <v>0</v>
      </c>
      <c r="N75" s="77">
        <v>0</v>
      </c>
      <c r="O75" s="89">
        <f t="shared" si="44"/>
        <v>1020</v>
      </c>
      <c r="P75" s="89">
        <f t="shared" si="45"/>
        <v>0</v>
      </c>
      <c r="Q75" s="30">
        <v>1000</v>
      </c>
      <c r="R75" s="77">
        <v>0</v>
      </c>
      <c r="S75" s="30">
        <v>0</v>
      </c>
      <c r="T75" s="77">
        <v>0</v>
      </c>
      <c r="U75" s="30">
        <v>1360</v>
      </c>
      <c r="V75" s="77">
        <v>0</v>
      </c>
      <c r="W75" s="30">
        <v>0</v>
      </c>
      <c r="X75" s="77">
        <v>0</v>
      </c>
      <c r="Y75" s="30">
        <v>0</v>
      </c>
      <c r="Z75" s="77">
        <v>0</v>
      </c>
      <c r="AA75" s="30">
        <v>0</v>
      </c>
      <c r="AB75" s="77">
        <v>0</v>
      </c>
      <c r="AC75" s="101">
        <f t="shared" si="36"/>
        <v>3380</v>
      </c>
      <c r="AD75" s="102">
        <f t="shared" si="36"/>
        <v>0</v>
      </c>
    </row>
    <row r="76" spans="1:30" s="27" customFormat="1" ht="13.5" customHeight="1" x14ac:dyDescent="0.2">
      <c r="A76" s="24" t="s">
        <v>148</v>
      </c>
      <c r="B76" s="25" t="s">
        <v>149</v>
      </c>
      <c r="C76" s="30">
        <v>0</v>
      </c>
      <c r="D76" s="77">
        <v>0</v>
      </c>
      <c r="E76" s="30">
        <v>0</v>
      </c>
      <c r="F76" s="77">
        <v>0</v>
      </c>
      <c r="G76" s="30">
        <v>0</v>
      </c>
      <c r="H76" s="77">
        <v>0</v>
      </c>
      <c r="I76" s="30">
        <v>0</v>
      </c>
      <c r="J76" s="77">
        <v>0</v>
      </c>
      <c r="K76" s="30">
        <v>4000</v>
      </c>
      <c r="L76" s="77">
        <v>0</v>
      </c>
      <c r="M76" s="30">
        <v>0</v>
      </c>
      <c r="N76" s="77">
        <v>0</v>
      </c>
      <c r="O76" s="89">
        <f t="shared" si="44"/>
        <v>4000</v>
      </c>
      <c r="P76" s="89">
        <f t="shared" si="45"/>
        <v>0</v>
      </c>
      <c r="Q76" s="30">
        <v>0</v>
      </c>
      <c r="R76" s="77">
        <v>0</v>
      </c>
      <c r="S76" s="30">
        <v>4000</v>
      </c>
      <c r="T76" s="77">
        <v>0</v>
      </c>
      <c r="U76" s="30">
        <v>0</v>
      </c>
      <c r="V76" s="77">
        <v>0</v>
      </c>
      <c r="W76" s="30">
        <v>0</v>
      </c>
      <c r="X76" s="77">
        <v>236.69</v>
      </c>
      <c r="Y76" s="30">
        <v>0</v>
      </c>
      <c r="Z76" s="77">
        <v>0</v>
      </c>
      <c r="AA76" s="30">
        <v>0</v>
      </c>
      <c r="AB76" s="77">
        <v>0</v>
      </c>
      <c r="AC76" s="101">
        <f t="shared" si="36"/>
        <v>8000</v>
      </c>
      <c r="AD76" s="102">
        <f t="shared" si="36"/>
        <v>236.69</v>
      </c>
    </row>
    <row r="77" spans="1:30" s="27" customFormat="1" ht="13.5" customHeight="1" x14ac:dyDescent="0.2">
      <c r="A77" s="24" t="s">
        <v>150</v>
      </c>
      <c r="B77" s="25" t="s">
        <v>151</v>
      </c>
      <c r="C77" s="30">
        <v>0</v>
      </c>
      <c r="D77" s="77">
        <v>0</v>
      </c>
      <c r="E77" s="30">
        <v>0</v>
      </c>
      <c r="F77" s="77">
        <v>0</v>
      </c>
      <c r="G77" s="30">
        <v>0</v>
      </c>
      <c r="H77" s="77">
        <v>0</v>
      </c>
      <c r="I77" s="30">
        <v>0</v>
      </c>
      <c r="J77" s="77">
        <v>0</v>
      </c>
      <c r="K77" s="30">
        <v>0</v>
      </c>
      <c r="L77" s="77">
        <v>0</v>
      </c>
      <c r="M77" s="30">
        <v>0</v>
      </c>
      <c r="N77" s="77">
        <v>0</v>
      </c>
      <c r="O77" s="89">
        <f t="shared" si="44"/>
        <v>0</v>
      </c>
      <c r="P77" s="89">
        <f t="shared" si="45"/>
        <v>0</v>
      </c>
      <c r="Q77" s="30">
        <v>0</v>
      </c>
      <c r="R77" s="77">
        <v>0</v>
      </c>
      <c r="S77" s="30">
        <v>0</v>
      </c>
      <c r="T77" s="77">
        <v>0</v>
      </c>
      <c r="U77" s="30">
        <v>0</v>
      </c>
      <c r="V77" s="77">
        <v>0</v>
      </c>
      <c r="W77" s="30">
        <v>0</v>
      </c>
      <c r="X77" s="77">
        <v>0</v>
      </c>
      <c r="Y77" s="30">
        <v>0</v>
      </c>
      <c r="Z77" s="77">
        <v>0</v>
      </c>
      <c r="AA77" s="30">
        <v>0</v>
      </c>
      <c r="AB77" s="77">
        <v>0</v>
      </c>
      <c r="AC77" s="101">
        <f t="shared" si="36"/>
        <v>0</v>
      </c>
      <c r="AD77" s="102">
        <f t="shared" si="36"/>
        <v>0</v>
      </c>
    </row>
    <row r="78" spans="1:30" s="27" customFormat="1" ht="13.5" customHeight="1" x14ac:dyDescent="0.2">
      <c r="A78" s="24" t="s">
        <v>152</v>
      </c>
      <c r="B78" s="25" t="s">
        <v>153</v>
      </c>
      <c r="C78" s="30">
        <v>0</v>
      </c>
      <c r="D78" s="77">
        <v>0</v>
      </c>
      <c r="E78" s="30">
        <v>0</v>
      </c>
      <c r="F78" s="77">
        <v>0</v>
      </c>
      <c r="G78" s="30">
        <v>0</v>
      </c>
      <c r="H78" s="77">
        <v>0</v>
      </c>
      <c r="I78" s="30">
        <v>0</v>
      </c>
      <c r="J78" s="77">
        <v>0</v>
      </c>
      <c r="K78" s="30">
        <v>0</v>
      </c>
      <c r="L78" s="77">
        <v>0</v>
      </c>
      <c r="M78" s="30">
        <v>0</v>
      </c>
      <c r="N78" s="77">
        <v>0</v>
      </c>
      <c r="O78" s="89">
        <f t="shared" si="44"/>
        <v>0</v>
      </c>
      <c r="P78" s="89">
        <f t="shared" si="45"/>
        <v>0</v>
      </c>
      <c r="Q78" s="30">
        <v>0</v>
      </c>
      <c r="R78" s="77">
        <v>0</v>
      </c>
      <c r="S78" s="30">
        <v>0</v>
      </c>
      <c r="T78" s="77">
        <v>0</v>
      </c>
      <c r="U78" s="30">
        <v>0</v>
      </c>
      <c r="V78" s="77">
        <v>0</v>
      </c>
      <c r="W78" s="30">
        <v>0</v>
      </c>
      <c r="X78" s="77">
        <v>0</v>
      </c>
      <c r="Y78" s="30">
        <v>0</v>
      </c>
      <c r="Z78" s="77">
        <v>0</v>
      </c>
      <c r="AA78" s="30">
        <v>0</v>
      </c>
      <c r="AB78" s="77">
        <v>0</v>
      </c>
      <c r="AC78" s="101">
        <f t="shared" si="36"/>
        <v>0</v>
      </c>
      <c r="AD78" s="102">
        <f t="shared" si="36"/>
        <v>0</v>
      </c>
    </row>
    <row r="79" spans="1:30" s="27" customFormat="1" ht="13.5" customHeight="1" x14ac:dyDescent="0.2">
      <c r="A79" s="24" t="s">
        <v>154</v>
      </c>
      <c r="B79" s="25" t="s">
        <v>155</v>
      </c>
      <c r="C79" s="30">
        <v>0</v>
      </c>
      <c r="D79" s="77">
        <v>0</v>
      </c>
      <c r="E79" s="30">
        <v>0</v>
      </c>
      <c r="F79" s="77">
        <v>0</v>
      </c>
      <c r="G79" s="30">
        <v>0</v>
      </c>
      <c r="H79" s="77">
        <v>0</v>
      </c>
      <c r="I79" s="30">
        <v>0</v>
      </c>
      <c r="J79" s="77">
        <v>0</v>
      </c>
      <c r="K79" s="30">
        <v>0</v>
      </c>
      <c r="L79" s="77">
        <v>0</v>
      </c>
      <c r="M79" s="30">
        <v>0</v>
      </c>
      <c r="N79" s="77">
        <v>0</v>
      </c>
      <c r="O79" s="89">
        <f t="shared" si="44"/>
        <v>0</v>
      </c>
      <c r="P79" s="89">
        <f t="shared" si="45"/>
        <v>0</v>
      </c>
      <c r="Q79" s="30">
        <v>0</v>
      </c>
      <c r="R79" s="77">
        <v>0</v>
      </c>
      <c r="S79" s="30">
        <v>0</v>
      </c>
      <c r="T79" s="77">
        <v>0</v>
      </c>
      <c r="U79" s="30">
        <v>0</v>
      </c>
      <c r="V79" s="77">
        <v>0</v>
      </c>
      <c r="W79" s="30">
        <v>0</v>
      </c>
      <c r="X79" s="77">
        <v>0</v>
      </c>
      <c r="Y79" s="30">
        <v>0</v>
      </c>
      <c r="Z79" s="77">
        <v>0</v>
      </c>
      <c r="AA79" s="30">
        <v>0</v>
      </c>
      <c r="AB79" s="77">
        <v>0</v>
      </c>
      <c r="AC79" s="101">
        <f t="shared" si="36"/>
        <v>0</v>
      </c>
      <c r="AD79" s="102">
        <f t="shared" si="36"/>
        <v>0</v>
      </c>
    </row>
    <row r="80" spans="1:30" s="27" customFormat="1" ht="13.5" customHeight="1" x14ac:dyDescent="0.2">
      <c r="A80" s="24" t="s">
        <v>156</v>
      </c>
      <c r="B80" s="25" t="s">
        <v>37</v>
      </c>
      <c r="C80" s="30">
        <v>0</v>
      </c>
      <c r="D80" s="77">
        <v>0</v>
      </c>
      <c r="E80" s="30">
        <v>0</v>
      </c>
      <c r="F80" s="77">
        <v>0</v>
      </c>
      <c r="G80" s="30">
        <v>0</v>
      </c>
      <c r="H80" s="77">
        <v>0</v>
      </c>
      <c r="I80" s="30">
        <v>0</v>
      </c>
      <c r="J80" s="77">
        <v>0</v>
      </c>
      <c r="K80" s="30">
        <v>0</v>
      </c>
      <c r="L80" s="77">
        <v>0</v>
      </c>
      <c r="M80" s="30">
        <v>0</v>
      </c>
      <c r="N80" s="77">
        <v>0</v>
      </c>
      <c r="O80" s="89">
        <f t="shared" si="44"/>
        <v>0</v>
      </c>
      <c r="P80" s="89">
        <f t="shared" si="45"/>
        <v>0</v>
      </c>
      <c r="Q80" s="30">
        <v>0</v>
      </c>
      <c r="R80" s="77">
        <v>0</v>
      </c>
      <c r="S80" s="30">
        <v>0</v>
      </c>
      <c r="T80" s="77">
        <v>0</v>
      </c>
      <c r="U80" s="30">
        <v>0</v>
      </c>
      <c r="V80" s="77">
        <v>0</v>
      </c>
      <c r="W80" s="30">
        <v>0</v>
      </c>
      <c r="X80" s="77">
        <v>0</v>
      </c>
      <c r="Y80" s="30">
        <v>0</v>
      </c>
      <c r="Z80" s="77">
        <v>0</v>
      </c>
      <c r="AA80" s="30">
        <v>0</v>
      </c>
      <c r="AB80" s="77">
        <v>0</v>
      </c>
      <c r="AC80" s="101">
        <f t="shared" si="36"/>
        <v>0</v>
      </c>
      <c r="AD80" s="102">
        <f t="shared" si="36"/>
        <v>0</v>
      </c>
    </row>
    <row r="81" spans="1:30" s="27" customFormat="1" ht="13.5" customHeight="1" x14ac:dyDescent="0.2">
      <c r="A81" s="24" t="s">
        <v>157</v>
      </c>
      <c r="B81" s="25" t="s">
        <v>158</v>
      </c>
      <c r="C81" s="30">
        <f>800+143.36</f>
        <v>943.36</v>
      </c>
      <c r="D81" s="77">
        <v>0</v>
      </c>
      <c r="E81" s="30">
        <v>0</v>
      </c>
      <c r="F81" s="77">
        <v>98.58</v>
      </c>
      <c r="G81" s="30">
        <v>800</v>
      </c>
      <c r="H81" s="77">
        <v>50.46</v>
      </c>
      <c r="I81" s="30">
        <v>0</v>
      </c>
      <c r="J81" s="77">
        <v>0</v>
      </c>
      <c r="K81" s="30">
        <v>3880</v>
      </c>
      <c r="L81" s="77">
        <v>0</v>
      </c>
      <c r="M81" s="30">
        <v>0</v>
      </c>
      <c r="N81" s="77">
        <v>19.57</v>
      </c>
      <c r="O81" s="89">
        <f t="shared" si="44"/>
        <v>5623.3600000000006</v>
      </c>
      <c r="P81" s="89">
        <f t="shared" si="45"/>
        <v>168.60999999999999</v>
      </c>
      <c r="Q81" s="30">
        <v>800</v>
      </c>
      <c r="R81" s="77">
        <v>19.57</v>
      </c>
      <c r="S81" s="30">
        <v>0</v>
      </c>
      <c r="T81" s="77">
        <v>0</v>
      </c>
      <c r="U81" s="30">
        <v>800</v>
      </c>
      <c r="V81" s="77">
        <v>39.729999999999997</v>
      </c>
      <c r="W81" s="30">
        <v>0</v>
      </c>
      <c r="X81" s="77">
        <v>0</v>
      </c>
      <c r="Y81" s="30">
        <v>0</v>
      </c>
      <c r="Z81" s="77">
        <v>0</v>
      </c>
      <c r="AA81" s="30">
        <v>800</v>
      </c>
      <c r="AB81" s="77">
        <v>0</v>
      </c>
      <c r="AC81" s="101">
        <f t="shared" si="36"/>
        <v>8023.3600000000006</v>
      </c>
      <c r="AD81" s="102">
        <f t="shared" si="36"/>
        <v>227.90999999999997</v>
      </c>
    </row>
    <row r="82" spans="1:30" s="27" customFormat="1" ht="13.5" customHeight="1" x14ac:dyDescent="0.2">
      <c r="A82" s="24" t="s">
        <v>159</v>
      </c>
      <c r="B82" s="25" t="s">
        <v>160</v>
      </c>
      <c r="C82" s="30">
        <v>0</v>
      </c>
      <c r="D82" s="77">
        <v>0</v>
      </c>
      <c r="E82" s="30">
        <v>0</v>
      </c>
      <c r="F82" s="77">
        <v>0</v>
      </c>
      <c r="G82" s="30">
        <v>0</v>
      </c>
      <c r="H82" s="77">
        <v>0</v>
      </c>
      <c r="I82" s="30">
        <v>0</v>
      </c>
      <c r="J82" s="77">
        <v>0</v>
      </c>
      <c r="K82" s="30">
        <v>0</v>
      </c>
      <c r="L82" s="77">
        <v>0</v>
      </c>
      <c r="M82" s="30">
        <v>2600</v>
      </c>
      <c r="N82" s="77">
        <v>0</v>
      </c>
      <c r="O82" s="89">
        <f t="shared" si="44"/>
        <v>2600</v>
      </c>
      <c r="P82" s="89">
        <f t="shared" si="45"/>
        <v>0</v>
      </c>
      <c r="Q82" s="30">
        <v>0</v>
      </c>
      <c r="R82" s="77">
        <v>0</v>
      </c>
      <c r="S82" s="30">
        <v>0</v>
      </c>
      <c r="T82" s="77">
        <v>0</v>
      </c>
      <c r="U82" s="30">
        <v>975</v>
      </c>
      <c r="V82" s="77">
        <v>0</v>
      </c>
      <c r="W82" s="30">
        <v>6455</v>
      </c>
      <c r="X82" s="77">
        <v>0</v>
      </c>
      <c r="Y82" s="30">
        <v>0</v>
      </c>
      <c r="Z82" s="77">
        <v>0</v>
      </c>
      <c r="AA82" s="30">
        <v>0</v>
      </c>
      <c r="AB82" s="77">
        <v>0</v>
      </c>
      <c r="AC82" s="101">
        <f t="shared" si="36"/>
        <v>10030</v>
      </c>
      <c r="AD82" s="102">
        <f t="shared" si="36"/>
        <v>0</v>
      </c>
    </row>
    <row r="83" spans="1:30" s="17" customFormat="1" ht="13.5" customHeight="1" x14ac:dyDescent="0.2">
      <c r="A83" s="24" t="s">
        <v>185</v>
      </c>
      <c r="B83" s="25" t="s">
        <v>187</v>
      </c>
      <c r="C83" s="30">
        <v>12781.299852</v>
      </c>
      <c r="D83" s="77">
        <v>4793.4987094489579</v>
      </c>
      <c r="E83" s="30">
        <v>6732.254578</v>
      </c>
      <c r="F83" s="77">
        <v>6224.6988829877509</v>
      </c>
      <c r="G83" s="30">
        <v>7410.8591400000005</v>
      </c>
      <c r="H83" s="77">
        <v>4951.038627629533</v>
      </c>
      <c r="I83" s="30">
        <v>5737.6857119999995</v>
      </c>
      <c r="J83" s="77">
        <v>5965.7097646144957</v>
      </c>
      <c r="K83" s="30">
        <v>5129.6586740000002</v>
      </c>
      <c r="L83" s="77">
        <v>5769.2556000000004</v>
      </c>
      <c r="M83" s="30">
        <v>8285.3975879999998</v>
      </c>
      <c r="N83" s="77">
        <v>12460.947090047273</v>
      </c>
      <c r="O83" s="89">
        <f t="shared" si="44"/>
        <v>46077.155544000001</v>
      </c>
      <c r="P83" s="89">
        <f t="shared" si="45"/>
        <v>40165.148674728014</v>
      </c>
      <c r="Q83" s="30">
        <v>4525.7905979999996</v>
      </c>
      <c r="R83" s="77">
        <v>5334.0954595211706</v>
      </c>
      <c r="S83" s="30">
        <v>5467.9810639999996</v>
      </c>
      <c r="T83" s="77">
        <v>7897.8885714285698</v>
      </c>
      <c r="U83" s="30">
        <v>6428.4159500000005</v>
      </c>
      <c r="V83" s="77">
        <v>6378.5786481856894</v>
      </c>
      <c r="W83" s="30">
        <v>5228.304588</v>
      </c>
      <c r="X83" s="77">
        <v>5143.9206000000004</v>
      </c>
      <c r="Y83" s="30">
        <v>4393.6586740000002</v>
      </c>
      <c r="Z83" s="77">
        <v>5179.6538481777579</v>
      </c>
      <c r="AA83" s="30">
        <v>12331.749024000001</v>
      </c>
      <c r="AB83" s="77">
        <v>9562.6288275371553</v>
      </c>
      <c r="AC83" s="101">
        <f t="shared" si="36"/>
        <v>84453.055442000012</v>
      </c>
      <c r="AD83" s="102">
        <f t="shared" si="36"/>
        <v>79661.914629578358</v>
      </c>
    </row>
    <row r="84" spans="1:30" s="17" customFormat="1" ht="13.5" customHeight="1" x14ac:dyDescent="0.2">
      <c r="A84" s="18" t="s">
        <v>161</v>
      </c>
      <c r="B84" s="19" t="s">
        <v>162</v>
      </c>
      <c r="C84" s="20">
        <f>C85+C87+C89+C91+C93</f>
        <v>0</v>
      </c>
      <c r="D84" s="71">
        <f>D85+D87+D89+D91+D93</f>
        <v>0</v>
      </c>
      <c r="E84" s="20">
        <f t="shared" ref="E84:AA84" si="46">E85+E87+E89+E91+E93</f>
        <v>0</v>
      </c>
      <c r="F84" s="71">
        <f>F85+F87+F89+F91+F93</f>
        <v>0</v>
      </c>
      <c r="G84" s="20">
        <f t="shared" si="46"/>
        <v>0</v>
      </c>
      <c r="H84" s="71">
        <f>H85+H87+H89+H91+H93</f>
        <v>0</v>
      </c>
      <c r="I84" s="20">
        <f t="shared" si="46"/>
        <v>0</v>
      </c>
      <c r="J84" s="71">
        <f>J85+J87+J89+J91+J93</f>
        <v>0</v>
      </c>
      <c r="K84" s="20">
        <f t="shared" si="46"/>
        <v>0</v>
      </c>
      <c r="L84" s="71">
        <f>L85+L87+L89+L91+L93</f>
        <v>0</v>
      </c>
      <c r="M84" s="20">
        <f t="shared" si="46"/>
        <v>0</v>
      </c>
      <c r="N84" s="71">
        <f>N85+N87+N89+N91+N93</f>
        <v>0</v>
      </c>
      <c r="O84" s="85">
        <f t="shared" ref="O84" si="47">O85+O87+O89+O91+O93</f>
        <v>0</v>
      </c>
      <c r="P84" s="85">
        <f>P85+P87+P89+P91+P93</f>
        <v>0</v>
      </c>
      <c r="Q84" s="20">
        <f t="shared" si="46"/>
        <v>0</v>
      </c>
      <c r="R84" s="71">
        <f>R85+R87+R89+R91+R93</f>
        <v>0</v>
      </c>
      <c r="S84" s="20">
        <f t="shared" si="46"/>
        <v>0</v>
      </c>
      <c r="T84" s="71">
        <f>T85+T87+T89+T91+T93</f>
        <v>0</v>
      </c>
      <c r="U84" s="20">
        <f t="shared" si="46"/>
        <v>0</v>
      </c>
      <c r="V84" s="71">
        <f>V85+V87+V89+V91+V93</f>
        <v>0</v>
      </c>
      <c r="W84" s="20">
        <f t="shared" si="46"/>
        <v>0</v>
      </c>
      <c r="X84" s="71">
        <f>X85+X87+X89+X91+X93</f>
        <v>0</v>
      </c>
      <c r="Y84" s="20">
        <f t="shared" si="46"/>
        <v>0</v>
      </c>
      <c r="Z84" s="71">
        <f>Z85+Z87+Z89+Z91+Z93</f>
        <v>0</v>
      </c>
      <c r="AA84" s="20">
        <f t="shared" si="46"/>
        <v>0</v>
      </c>
      <c r="AB84" s="71">
        <f>AB85+AB87+AB89+AB91+AB93</f>
        <v>0</v>
      </c>
      <c r="AC84" s="101">
        <f t="shared" si="36"/>
        <v>0</v>
      </c>
      <c r="AD84" s="102">
        <f t="shared" si="36"/>
        <v>0</v>
      </c>
    </row>
    <row r="85" spans="1:30" s="27" customFormat="1" ht="13.5" customHeight="1" x14ac:dyDescent="0.2">
      <c r="A85" s="35" t="s">
        <v>163</v>
      </c>
      <c r="B85" s="22" t="s">
        <v>164</v>
      </c>
      <c r="C85" s="23">
        <f>C86</f>
        <v>0</v>
      </c>
      <c r="D85" s="72">
        <f>D86</f>
        <v>0</v>
      </c>
      <c r="E85" s="23">
        <f t="shared" ref="E85:AA85" si="48">E86</f>
        <v>0</v>
      </c>
      <c r="F85" s="72">
        <f>F86</f>
        <v>0</v>
      </c>
      <c r="G85" s="23">
        <f t="shared" si="48"/>
        <v>0</v>
      </c>
      <c r="H85" s="72">
        <f>H86</f>
        <v>0</v>
      </c>
      <c r="I85" s="23">
        <f t="shared" si="48"/>
        <v>0</v>
      </c>
      <c r="J85" s="72">
        <f>J86</f>
        <v>0</v>
      </c>
      <c r="K85" s="23">
        <f t="shared" si="48"/>
        <v>0</v>
      </c>
      <c r="L85" s="72">
        <f>L86</f>
        <v>0</v>
      </c>
      <c r="M85" s="23">
        <f t="shared" si="48"/>
        <v>0</v>
      </c>
      <c r="N85" s="72">
        <f>N86</f>
        <v>0</v>
      </c>
      <c r="O85" s="86">
        <f t="shared" ref="O85" si="49">O86</f>
        <v>0</v>
      </c>
      <c r="P85" s="86">
        <f>P86</f>
        <v>0</v>
      </c>
      <c r="Q85" s="23">
        <f t="shared" si="48"/>
        <v>0</v>
      </c>
      <c r="R85" s="72">
        <f>R86</f>
        <v>0</v>
      </c>
      <c r="S85" s="23">
        <f t="shared" si="48"/>
        <v>0</v>
      </c>
      <c r="T85" s="72">
        <f>T86</f>
        <v>0</v>
      </c>
      <c r="U85" s="23">
        <f t="shared" si="48"/>
        <v>0</v>
      </c>
      <c r="V85" s="72">
        <f>V86</f>
        <v>0</v>
      </c>
      <c r="W85" s="23">
        <f t="shared" si="48"/>
        <v>0</v>
      </c>
      <c r="X85" s="72">
        <f>X86</f>
        <v>0</v>
      </c>
      <c r="Y85" s="23">
        <f t="shared" si="48"/>
        <v>0</v>
      </c>
      <c r="Z85" s="72">
        <f>Z86</f>
        <v>0</v>
      </c>
      <c r="AA85" s="23">
        <f t="shared" si="48"/>
        <v>0</v>
      </c>
      <c r="AB85" s="72">
        <f>AB86</f>
        <v>0</v>
      </c>
      <c r="AC85" s="101">
        <f t="shared" si="36"/>
        <v>0</v>
      </c>
      <c r="AD85" s="102">
        <f t="shared" si="36"/>
        <v>0</v>
      </c>
    </row>
    <row r="86" spans="1:30" s="27" customFormat="1" ht="13.5" customHeight="1" x14ac:dyDescent="0.2">
      <c r="A86" s="24" t="s">
        <v>165</v>
      </c>
      <c r="B86" s="25" t="s">
        <v>166</v>
      </c>
      <c r="C86" s="41">
        <v>0</v>
      </c>
      <c r="D86" s="79">
        <v>0</v>
      </c>
      <c r="E86" s="41">
        <v>0</v>
      </c>
      <c r="F86" s="79">
        <v>0</v>
      </c>
      <c r="G86" s="41">
        <v>0</v>
      </c>
      <c r="H86" s="79">
        <v>0</v>
      </c>
      <c r="I86" s="41">
        <v>0</v>
      </c>
      <c r="J86" s="79">
        <v>0</v>
      </c>
      <c r="K86" s="41">
        <v>0</v>
      </c>
      <c r="L86" s="79">
        <v>0</v>
      </c>
      <c r="M86" s="41">
        <v>0</v>
      </c>
      <c r="N86" s="79">
        <v>0</v>
      </c>
      <c r="O86" s="89">
        <f>C86+E86+G86+I86+K86+M86</f>
        <v>0</v>
      </c>
      <c r="P86" s="89">
        <f>D86+F86+H86+J86+L86+N86</f>
        <v>0</v>
      </c>
      <c r="Q86" s="41">
        <v>0</v>
      </c>
      <c r="R86" s="79">
        <v>0</v>
      </c>
      <c r="S86" s="41">
        <v>0</v>
      </c>
      <c r="T86" s="79">
        <v>0</v>
      </c>
      <c r="U86" s="41">
        <v>0</v>
      </c>
      <c r="V86" s="79">
        <v>0</v>
      </c>
      <c r="W86" s="41">
        <v>0</v>
      </c>
      <c r="X86" s="79">
        <v>0</v>
      </c>
      <c r="Y86" s="41">
        <v>0</v>
      </c>
      <c r="Z86" s="79">
        <v>0</v>
      </c>
      <c r="AA86" s="41">
        <v>0</v>
      </c>
      <c r="AB86" s="79">
        <v>0</v>
      </c>
      <c r="AC86" s="101">
        <f t="shared" si="36"/>
        <v>0</v>
      </c>
      <c r="AD86" s="102">
        <f t="shared" si="36"/>
        <v>0</v>
      </c>
    </row>
    <row r="87" spans="1:30" s="27" customFormat="1" ht="13.5" customHeight="1" x14ac:dyDescent="0.2">
      <c r="A87" s="35" t="s">
        <v>167</v>
      </c>
      <c r="B87" s="22" t="s">
        <v>168</v>
      </c>
      <c r="C87" s="23">
        <f>C88</f>
        <v>0</v>
      </c>
      <c r="D87" s="72">
        <f>D88</f>
        <v>0</v>
      </c>
      <c r="E87" s="23">
        <f t="shared" ref="E87:AA87" si="50">E88</f>
        <v>0</v>
      </c>
      <c r="F87" s="72">
        <f>F88</f>
        <v>0</v>
      </c>
      <c r="G87" s="23">
        <f t="shared" si="50"/>
        <v>0</v>
      </c>
      <c r="H87" s="72">
        <f>H88</f>
        <v>0</v>
      </c>
      <c r="I87" s="23">
        <f t="shared" si="50"/>
        <v>0</v>
      </c>
      <c r="J87" s="72">
        <f>J88</f>
        <v>0</v>
      </c>
      <c r="K87" s="23">
        <f t="shared" si="50"/>
        <v>0</v>
      </c>
      <c r="L87" s="72">
        <f>L88</f>
        <v>0</v>
      </c>
      <c r="M87" s="23">
        <f t="shared" si="50"/>
        <v>0</v>
      </c>
      <c r="N87" s="72">
        <f>N88</f>
        <v>0</v>
      </c>
      <c r="O87" s="86">
        <f t="shared" ref="O87" si="51">O88</f>
        <v>0</v>
      </c>
      <c r="P87" s="86">
        <f>P88</f>
        <v>0</v>
      </c>
      <c r="Q87" s="23">
        <f t="shared" si="50"/>
        <v>0</v>
      </c>
      <c r="R87" s="72">
        <f>R88</f>
        <v>0</v>
      </c>
      <c r="S87" s="23">
        <f t="shared" si="50"/>
        <v>0</v>
      </c>
      <c r="T87" s="72">
        <f>T88</f>
        <v>0</v>
      </c>
      <c r="U87" s="23">
        <f t="shared" si="50"/>
        <v>0</v>
      </c>
      <c r="V87" s="72">
        <f>V88</f>
        <v>0</v>
      </c>
      <c r="W87" s="23">
        <f t="shared" si="50"/>
        <v>0</v>
      </c>
      <c r="X87" s="72">
        <f>X88</f>
        <v>0</v>
      </c>
      <c r="Y87" s="23">
        <f t="shared" si="50"/>
        <v>0</v>
      </c>
      <c r="Z87" s="72">
        <f>Z88</f>
        <v>0</v>
      </c>
      <c r="AA87" s="23">
        <f t="shared" si="50"/>
        <v>0</v>
      </c>
      <c r="AB87" s="72">
        <f>AB88</f>
        <v>0</v>
      </c>
      <c r="AC87" s="101">
        <f t="shared" si="36"/>
        <v>0</v>
      </c>
      <c r="AD87" s="102">
        <f t="shared" si="36"/>
        <v>0</v>
      </c>
    </row>
    <row r="88" spans="1:30" s="27" customFormat="1" ht="13.5" customHeight="1" x14ac:dyDescent="0.2">
      <c r="A88" s="24" t="s">
        <v>169</v>
      </c>
      <c r="B88" s="25" t="s">
        <v>170</v>
      </c>
      <c r="C88" s="41">
        <v>0</v>
      </c>
      <c r="D88" s="79">
        <v>0</v>
      </c>
      <c r="E88" s="41">
        <v>0</v>
      </c>
      <c r="F88" s="79">
        <v>0</v>
      </c>
      <c r="G88" s="41">
        <v>0</v>
      </c>
      <c r="H88" s="79">
        <v>0</v>
      </c>
      <c r="I88" s="41">
        <v>0</v>
      </c>
      <c r="J88" s="79">
        <v>0</v>
      </c>
      <c r="K88" s="41">
        <v>0</v>
      </c>
      <c r="L88" s="79">
        <v>0</v>
      </c>
      <c r="M88" s="41">
        <v>0</v>
      </c>
      <c r="N88" s="79">
        <v>0</v>
      </c>
      <c r="O88" s="89">
        <f>C88+E88+G88+I88+K88+M88</f>
        <v>0</v>
      </c>
      <c r="P88" s="89">
        <f>D88+F88+H88+J88+L88+N88</f>
        <v>0</v>
      </c>
      <c r="Q88" s="41">
        <v>0</v>
      </c>
      <c r="R88" s="79">
        <v>0</v>
      </c>
      <c r="S88" s="41">
        <v>0</v>
      </c>
      <c r="T88" s="79">
        <v>0</v>
      </c>
      <c r="U88" s="41">
        <v>0</v>
      </c>
      <c r="V88" s="79">
        <v>0</v>
      </c>
      <c r="W88" s="41">
        <v>0</v>
      </c>
      <c r="X88" s="79">
        <v>0</v>
      </c>
      <c r="Y88" s="41">
        <v>0</v>
      </c>
      <c r="Z88" s="79">
        <v>0</v>
      </c>
      <c r="AA88" s="41">
        <v>0</v>
      </c>
      <c r="AB88" s="79">
        <v>0</v>
      </c>
      <c r="AC88" s="101">
        <f t="shared" si="36"/>
        <v>0</v>
      </c>
      <c r="AD88" s="102">
        <f t="shared" si="36"/>
        <v>0</v>
      </c>
    </row>
    <row r="89" spans="1:30" s="17" customFormat="1" ht="13.5" customHeight="1" x14ac:dyDescent="0.2">
      <c r="A89" s="35" t="s">
        <v>171</v>
      </c>
      <c r="B89" s="22" t="s">
        <v>172</v>
      </c>
      <c r="C89" s="23">
        <f>C90</f>
        <v>0</v>
      </c>
      <c r="D89" s="72">
        <f>D90</f>
        <v>0</v>
      </c>
      <c r="E89" s="23">
        <f t="shared" ref="E89:AA89" si="52">E90</f>
        <v>0</v>
      </c>
      <c r="F89" s="72">
        <f>F90</f>
        <v>0</v>
      </c>
      <c r="G89" s="23">
        <f t="shared" si="52"/>
        <v>0</v>
      </c>
      <c r="H89" s="72">
        <f>H90</f>
        <v>0</v>
      </c>
      <c r="I89" s="23">
        <f t="shared" si="52"/>
        <v>0</v>
      </c>
      <c r="J89" s="72">
        <f>J90</f>
        <v>0</v>
      </c>
      <c r="K89" s="23">
        <f t="shared" si="52"/>
        <v>0</v>
      </c>
      <c r="L89" s="72">
        <f>L90</f>
        <v>0</v>
      </c>
      <c r="M89" s="23">
        <f t="shared" si="52"/>
        <v>0</v>
      </c>
      <c r="N89" s="72">
        <f>N90</f>
        <v>0</v>
      </c>
      <c r="O89" s="86">
        <f t="shared" ref="O89" si="53">O90</f>
        <v>0</v>
      </c>
      <c r="P89" s="86">
        <f>P90</f>
        <v>0</v>
      </c>
      <c r="Q89" s="23">
        <f t="shared" si="52"/>
        <v>0</v>
      </c>
      <c r="R89" s="72">
        <f>R90</f>
        <v>0</v>
      </c>
      <c r="S89" s="23">
        <f t="shared" si="52"/>
        <v>0</v>
      </c>
      <c r="T89" s="72">
        <f>T90</f>
        <v>0</v>
      </c>
      <c r="U89" s="23">
        <f t="shared" si="52"/>
        <v>0</v>
      </c>
      <c r="V89" s="72">
        <f>V90</f>
        <v>0</v>
      </c>
      <c r="W89" s="23">
        <f t="shared" si="52"/>
        <v>0</v>
      </c>
      <c r="X89" s="72">
        <f>X90</f>
        <v>0</v>
      </c>
      <c r="Y89" s="23">
        <f t="shared" si="52"/>
        <v>0</v>
      </c>
      <c r="Z89" s="72">
        <f>Z90</f>
        <v>0</v>
      </c>
      <c r="AA89" s="23">
        <f t="shared" si="52"/>
        <v>0</v>
      </c>
      <c r="AB89" s="72">
        <f>AB90</f>
        <v>0</v>
      </c>
      <c r="AC89" s="101">
        <f t="shared" si="36"/>
        <v>0</v>
      </c>
      <c r="AD89" s="102">
        <f t="shared" si="36"/>
        <v>0</v>
      </c>
    </row>
    <row r="90" spans="1:30" s="27" customFormat="1" ht="13.5" customHeight="1" x14ac:dyDescent="0.2">
      <c r="A90" s="24" t="s">
        <v>173</v>
      </c>
      <c r="B90" s="25" t="s">
        <v>174</v>
      </c>
      <c r="C90" s="41">
        <v>0</v>
      </c>
      <c r="D90" s="79">
        <v>0</v>
      </c>
      <c r="E90" s="41">
        <v>0</v>
      </c>
      <c r="F90" s="79">
        <v>0</v>
      </c>
      <c r="G90" s="41">
        <v>0</v>
      </c>
      <c r="H90" s="79">
        <v>0</v>
      </c>
      <c r="I90" s="41">
        <v>0</v>
      </c>
      <c r="J90" s="79">
        <v>0</v>
      </c>
      <c r="K90" s="41">
        <v>0</v>
      </c>
      <c r="L90" s="79">
        <v>0</v>
      </c>
      <c r="M90" s="41">
        <v>0</v>
      </c>
      <c r="N90" s="79">
        <v>0</v>
      </c>
      <c r="O90" s="89">
        <f>C90+E90+G90+I90+K90+M90</f>
        <v>0</v>
      </c>
      <c r="P90" s="89">
        <f>D90+F90+H90+J90+L90+N90</f>
        <v>0</v>
      </c>
      <c r="Q90" s="41">
        <v>0</v>
      </c>
      <c r="R90" s="79">
        <v>0</v>
      </c>
      <c r="S90" s="41">
        <v>0</v>
      </c>
      <c r="T90" s="79">
        <v>0</v>
      </c>
      <c r="U90" s="41">
        <v>0</v>
      </c>
      <c r="V90" s="79">
        <v>0</v>
      </c>
      <c r="W90" s="41">
        <v>0</v>
      </c>
      <c r="X90" s="79">
        <v>0</v>
      </c>
      <c r="Y90" s="41">
        <v>0</v>
      </c>
      <c r="Z90" s="79">
        <v>0</v>
      </c>
      <c r="AA90" s="41">
        <v>0</v>
      </c>
      <c r="AB90" s="79">
        <v>0</v>
      </c>
      <c r="AC90" s="101">
        <f t="shared" si="36"/>
        <v>0</v>
      </c>
      <c r="AD90" s="102">
        <f t="shared" si="36"/>
        <v>0</v>
      </c>
    </row>
    <row r="91" spans="1:30" s="17" customFormat="1" ht="13.5" customHeight="1" x14ac:dyDescent="0.2">
      <c r="A91" s="35" t="s">
        <v>175</v>
      </c>
      <c r="B91" s="22" t="s">
        <v>176</v>
      </c>
      <c r="C91" s="23">
        <f>C92</f>
        <v>0</v>
      </c>
      <c r="D91" s="72">
        <f>D92</f>
        <v>0</v>
      </c>
      <c r="E91" s="23">
        <f t="shared" ref="E91:AA91" si="54">E92</f>
        <v>0</v>
      </c>
      <c r="F91" s="72">
        <f>F92</f>
        <v>0</v>
      </c>
      <c r="G91" s="23">
        <f t="shared" si="54"/>
        <v>0</v>
      </c>
      <c r="H91" s="72">
        <f>H92</f>
        <v>0</v>
      </c>
      <c r="I91" s="23">
        <f t="shared" si="54"/>
        <v>0</v>
      </c>
      <c r="J91" s="72">
        <f>J92</f>
        <v>0</v>
      </c>
      <c r="K91" s="23">
        <f t="shared" si="54"/>
        <v>0</v>
      </c>
      <c r="L91" s="72">
        <f>L92</f>
        <v>0</v>
      </c>
      <c r="M91" s="23">
        <f t="shared" si="54"/>
        <v>0</v>
      </c>
      <c r="N91" s="72">
        <f>N92</f>
        <v>0</v>
      </c>
      <c r="O91" s="86">
        <f t="shared" ref="O91" si="55">O92</f>
        <v>0</v>
      </c>
      <c r="P91" s="86">
        <f>P92</f>
        <v>0</v>
      </c>
      <c r="Q91" s="23">
        <f t="shared" si="54"/>
        <v>0</v>
      </c>
      <c r="R91" s="72">
        <f>R92</f>
        <v>0</v>
      </c>
      <c r="S91" s="23">
        <f t="shared" si="54"/>
        <v>0</v>
      </c>
      <c r="T91" s="72">
        <f>T92</f>
        <v>0</v>
      </c>
      <c r="U91" s="23">
        <f t="shared" si="54"/>
        <v>0</v>
      </c>
      <c r="V91" s="72">
        <f>V92</f>
        <v>0</v>
      </c>
      <c r="W91" s="23">
        <f t="shared" si="54"/>
        <v>0</v>
      </c>
      <c r="X91" s="72">
        <f>X92</f>
        <v>0</v>
      </c>
      <c r="Y91" s="23">
        <f t="shared" si="54"/>
        <v>0</v>
      </c>
      <c r="Z91" s="72">
        <f>Z92</f>
        <v>0</v>
      </c>
      <c r="AA91" s="23">
        <f t="shared" si="54"/>
        <v>0</v>
      </c>
      <c r="AB91" s="72">
        <f>AB92</f>
        <v>0</v>
      </c>
      <c r="AC91" s="101">
        <f t="shared" si="36"/>
        <v>0</v>
      </c>
      <c r="AD91" s="102">
        <f t="shared" si="36"/>
        <v>0</v>
      </c>
    </row>
    <row r="92" spans="1:30" s="27" customFormat="1" ht="13.5" customHeight="1" x14ac:dyDescent="0.2">
      <c r="A92" s="24" t="s">
        <v>177</v>
      </c>
      <c r="B92" s="25" t="s">
        <v>178</v>
      </c>
      <c r="C92" s="41">
        <v>0</v>
      </c>
      <c r="D92" s="79">
        <v>0</v>
      </c>
      <c r="E92" s="41">
        <v>0</v>
      </c>
      <c r="F92" s="79">
        <v>0</v>
      </c>
      <c r="G92" s="41">
        <v>0</v>
      </c>
      <c r="H92" s="79">
        <v>0</v>
      </c>
      <c r="I92" s="41">
        <v>0</v>
      </c>
      <c r="J92" s="79">
        <v>0</v>
      </c>
      <c r="K92" s="41">
        <v>0</v>
      </c>
      <c r="L92" s="79">
        <v>0</v>
      </c>
      <c r="M92" s="41">
        <v>0</v>
      </c>
      <c r="N92" s="79">
        <v>0</v>
      </c>
      <c r="O92" s="89">
        <f>C92+E92+G92+I92+K92+M92</f>
        <v>0</v>
      </c>
      <c r="P92" s="89">
        <f>D92+F92+H92+J92+L92+N92</f>
        <v>0</v>
      </c>
      <c r="Q92" s="41">
        <v>0</v>
      </c>
      <c r="R92" s="79">
        <v>0</v>
      </c>
      <c r="S92" s="41">
        <v>0</v>
      </c>
      <c r="T92" s="79">
        <v>0</v>
      </c>
      <c r="U92" s="41">
        <v>0</v>
      </c>
      <c r="V92" s="79">
        <v>0</v>
      </c>
      <c r="W92" s="41">
        <v>0</v>
      </c>
      <c r="X92" s="79">
        <v>0</v>
      </c>
      <c r="Y92" s="41">
        <v>0</v>
      </c>
      <c r="Z92" s="79">
        <v>0</v>
      </c>
      <c r="AA92" s="41">
        <v>0</v>
      </c>
      <c r="AB92" s="79">
        <v>0</v>
      </c>
      <c r="AC92" s="101">
        <f t="shared" si="36"/>
        <v>0</v>
      </c>
      <c r="AD92" s="102">
        <f t="shared" si="36"/>
        <v>0</v>
      </c>
    </row>
    <row r="93" spans="1:30" s="17" customFormat="1" ht="13.5" customHeight="1" x14ac:dyDescent="0.2">
      <c r="A93" s="35" t="s">
        <v>179</v>
      </c>
      <c r="B93" s="22" t="s">
        <v>180</v>
      </c>
      <c r="C93" s="23">
        <f>C94</f>
        <v>0</v>
      </c>
      <c r="D93" s="72">
        <f>D94</f>
        <v>0</v>
      </c>
      <c r="E93" s="23">
        <f t="shared" ref="E93:AA93" si="56">E94</f>
        <v>0</v>
      </c>
      <c r="F93" s="72">
        <f>F94</f>
        <v>0</v>
      </c>
      <c r="G93" s="23">
        <f t="shared" si="56"/>
        <v>0</v>
      </c>
      <c r="H93" s="72">
        <f>H94</f>
        <v>0</v>
      </c>
      <c r="I93" s="23">
        <f t="shared" si="56"/>
        <v>0</v>
      </c>
      <c r="J93" s="72">
        <f>J94</f>
        <v>0</v>
      </c>
      <c r="K93" s="23">
        <f t="shared" si="56"/>
        <v>0</v>
      </c>
      <c r="L93" s="72">
        <f>L94</f>
        <v>0</v>
      </c>
      <c r="M93" s="23">
        <f t="shared" si="56"/>
        <v>0</v>
      </c>
      <c r="N93" s="72">
        <f>N94</f>
        <v>0</v>
      </c>
      <c r="O93" s="86">
        <f t="shared" ref="O93" si="57">O94</f>
        <v>0</v>
      </c>
      <c r="P93" s="86">
        <f>P94</f>
        <v>0</v>
      </c>
      <c r="Q93" s="23">
        <f t="shared" si="56"/>
        <v>0</v>
      </c>
      <c r="R93" s="72">
        <f>R94</f>
        <v>0</v>
      </c>
      <c r="S93" s="23">
        <f t="shared" si="56"/>
        <v>0</v>
      </c>
      <c r="T93" s="72">
        <f>T94</f>
        <v>0</v>
      </c>
      <c r="U93" s="23">
        <f t="shared" si="56"/>
        <v>0</v>
      </c>
      <c r="V93" s="72">
        <f>V94</f>
        <v>0</v>
      </c>
      <c r="W93" s="23">
        <f t="shared" si="56"/>
        <v>0</v>
      </c>
      <c r="X93" s="72">
        <f>X94</f>
        <v>0</v>
      </c>
      <c r="Y93" s="23">
        <f t="shared" si="56"/>
        <v>0</v>
      </c>
      <c r="Z93" s="72">
        <f>Z94</f>
        <v>0</v>
      </c>
      <c r="AA93" s="23">
        <f t="shared" si="56"/>
        <v>0</v>
      </c>
      <c r="AB93" s="72">
        <f>AB94</f>
        <v>0</v>
      </c>
      <c r="AC93" s="101">
        <f t="shared" si="36"/>
        <v>0</v>
      </c>
      <c r="AD93" s="102">
        <f t="shared" si="36"/>
        <v>0</v>
      </c>
    </row>
    <row r="94" spans="1:30" s="17" customFormat="1" ht="13.5" customHeight="1" x14ac:dyDescent="0.2">
      <c r="A94" s="24" t="s">
        <v>181</v>
      </c>
      <c r="B94" s="25" t="s">
        <v>182</v>
      </c>
      <c r="C94" s="41">
        <v>0</v>
      </c>
      <c r="D94" s="79">
        <v>0</v>
      </c>
      <c r="E94" s="41">
        <v>0</v>
      </c>
      <c r="F94" s="79">
        <v>0</v>
      </c>
      <c r="G94" s="41">
        <v>0</v>
      </c>
      <c r="H94" s="79">
        <v>0</v>
      </c>
      <c r="I94" s="41">
        <v>0</v>
      </c>
      <c r="J94" s="79">
        <v>0</v>
      </c>
      <c r="K94" s="41">
        <v>0</v>
      </c>
      <c r="L94" s="79">
        <v>0</v>
      </c>
      <c r="M94" s="41">
        <v>0</v>
      </c>
      <c r="N94" s="79">
        <v>0</v>
      </c>
      <c r="O94" s="89">
        <f>C94+E94+G94+I94+K94+M94</f>
        <v>0</v>
      </c>
      <c r="P94" s="89">
        <f>D94+F94+H94+J94+L94+N94</f>
        <v>0</v>
      </c>
      <c r="Q94" s="41">
        <v>0</v>
      </c>
      <c r="R94" s="79">
        <v>0</v>
      </c>
      <c r="S94" s="41">
        <v>0</v>
      </c>
      <c r="T94" s="79">
        <v>0</v>
      </c>
      <c r="U94" s="41">
        <v>0</v>
      </c>
      <c r="V94" s="79">
        <v>0</v>
      </c>
      <c r="W94" s="41">
        <v>0</v>
      </c>
      <c r="X94" s="79">
        <v>0</v>
      </c>
      <c r="Y94" s="41">
        <v>0</v>
      </c>
      <c r="Z94" s="79">
        <v>0</v>
      </c>
      <c r="AA94" s="41">
        <v>0</v>
      </c>
      <c r="AB94" s="79">
        <v>0</v>
      </c>
      <c r="AC94" s="101">
        <f t="shared" si="36"/>
        <v>0</v>
      </c>
      <c r="AD94" s="102">
        <f t="shared" si="36"/>
        <v>0</v>
      </c>
    </row>
    <row r="95" spans="1:30" ht="13.5" customHeight="1" x14ac:dyDescent="0.25">
      <c r="A95" s="37"/>
      <c r="B95" s="15" t="s">
        <v>183</v>
      </c>
      <c r="C95" s="16">
        <f t="shared" ref="C95:AB95" si="58">C10-C33</f>
        <v>3582.5373893793112</v>
      </c>
      <c r="D95" s="70">
        <f t="shared" si="58"/>
        <v>458.19129055104349</v>
      </c>
      <c r="E95" s="16">
        <f t="shared" si="58"/>
        <v>11798.732663379313</v>
      </c>
      <c r="F95" s="70">
        <f t="shared" ref="F95:H95" si="59">F10-F33</f>
        <v>-7451.090951953267</v>
      </c>
      <c r="G95" s="16">
        <f t="shared" si="58"/>
        <v>5638.5781013793094</v>
      </c>
      <c r="H95" s="70">
        <f t="shared" si="59"/>
        <v>-7044.5186276295335</v>
      </c>
      <c r="I95" s="16">
        <f t="shared" si="58"/>
        <v>7631.7515293793113</v>
      </c>
      <c r="J95" s="70">
        <f t="shared" si="58"/>
        <v>-5943.7097646144939</v>
      </c>
      <c r="K95" s="16">
        <f t="shared" si="58"/>
        <v>1859.7785673793114</v>
      </c>
      <c r="L95" s="70">
        <f t="shared" ref="L95" si="60">L10-L33</f>
        <v>-3922.2655999999988</v>
      </c>
      <c r="M95" s="16">
        <f t="shared" si="58"/>
        <v>2442.9196533793111</v>
      </c>
      <c r="N95" s="70">
        <f t="shared" si="58"/>
        <v>10563.68</v>
      </c>
      <c r="O95" s="93">
        <f>C95+E95+G95+I95+K95+M95</f>
        <v>32954.297904275867</v>
      </c>
      <c r="P95" s="93">
        <f>D95+F95+H95+J95+L95+N95</f>
        <v>-13339.713653646249</v>
      </c>
      <c r="Q95" s="16">
        <f t="shared" si="58"/>
        <v>7043.6466433793103</v>
      </c>
      <c r="R95" s="70">
        <f t="shared" si="58"/>
        <v>-11506.905459521169</v>
      </c>
      <c r="S95" s="16">
        <f t="shared" si="58"/>
        <v>5401.4561773793102</v>
      </c>
      <c r="T95" s="70">
        <f t="shared" ref="T95:V95" si="61">T10-T33</f>
        <v>5740.7414285714294</v>
      </c>
      <c r="U95" s="16">
        <f t="shared" si="58"/>
        <v>3806.0212913793112</v>
      </c>
      <c r="V95" s="70">
        <f t="shared" si="61"/>
        <v>-5210.4586481856913</v>
      </c>
      <c r="W95" s="16">
        <f t="shared" si="58"/>
        <v>1686.1326533793108</v>
      </c>
      <c r="X95" s="70">
        <f t="shared" si="58"/>
        <v>-5182.2606000000014</v>
      </c>
      <c r="Y95" s="16">
        <f t="shared" si="58"/>
        <v>8975.7785673793114</v>
      </c>
      <c r="Z95" s="70">
        <f t="shared" si="58"/>
        <v>-3114.2238481777586</v>
      </c>
      <c r="AA95" s="16">
        <f t="shared" si="58"/>
        <v>3326.0882173793107</v>
      </c>
      <c r="AB95" s="70">
        <f t="shared" si="58"/>
        <v>-7320.7588275371672</v>
      </c>
      <c r="AC95" s="101">
        <f t="shared" si="36"/>
        <v>63193.421454551732</v>
      </c>
      <c r="AD95" s="102">
        <f t="shared" si="36"/>
        <v>-39933.579608496613</v>
      </c>
    </row>
    <row r="96" spans="1:30" x14ac:dyDescent="0.25">
      <c r="AC96" s="103"/>
    </row>
    <row r="97" spans="15:30" x14ac:dyDescent="0.25">
      <c r="O97" s="87"/>
      <c r="P97" s="87"/>
      <c r="AC97" s="87"/>
      <c r="AD97" s="83"/>
    </row>
    <row r="98" spans="15:30" ht="15.75" thickBot="1" x14ac:dyDescent="0.3">
      <c r="O98" s="95"/>
      <c r="P98" s="95"/>
      <c r="AC98" s="87"/>
    </row>
  </sheetData>
  <mergeCells count="32">
    <mergeCell ref="AD8:AD9"/>
    <mergeCell ref="T8:T9"/>
    <mergeCell ref="B1:AC2"/>
    <mergeCell ref="AA5:AC5"/>
    <mergeCell ref="AA6:AC6"/>
    <mergeCell ref="A8:B9"/>
    <mergeCell ref="C8:C9"/>
    <mergeCell ref="E8:E9"/>
    <mergeCell ref="G8:G9"/>
    <mergeCell ref="I8:I9"/>
    <mergeCell ref="K8:K9"/>
    <mergeCell ref="M8:M9"/>
    <mergeCell ref="D8:D9"/>
    <mergeCell ref="F8:F9"/>
    <mergeCell ref="H8:H9"/>
    <mergeCell ref="R8:R9"/>
    <mergeCell ref="J8:J9"/>
    <mergeCell ref="L8:L9"/>
    <mergeCell ref="N8:N9"/>
    <mergeCell ref="AA8:AA9"/>
    <mergeCell ref="O8:O9"/>
    <mergeCell ref="P8:P9"/>
    <mergeCell ref="V8:V9"/>
    <mergeCell ref="Z8:Z9"/>
    <mergeCell ref="AC8:AC9"/>
    <mergeCell ref="Q8:Q9"/>
    <mergeCell ref="S8:S9"/>
    <mergeCell ref="U8:U9"/>
    <mergeCell ref="W8:W9"/>
    <mergeCell ref="Y8:Y9"/>
    <mergeCell ref="X8:X9"/>
    <mergeCell ref="AB8:AB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AD98"/>
  <sheetViews>
    <sheetView topLeftCell="A69" zoomScaleNormal="100" workbookViewId="0">
      <selection activeCell="AD10" sqref="AD10:AD95"/>
    </sheetView>
  </sheetViews>
  <sheetFormatPr baseColWidth="10" defaultColWidth="10" defaultRowHeight="15" x14ac:dyDescent="0.25"/>
  <cols>
    <col min="1" max="1" width="9.7109375" style="10" bestFit="1" customWidth="1"/>
    <col min="2" max="2" width="40.140625" style="9" bestFit="1" customWidth="1"/>
    <col min="3" max="4" width="11.7109375" style="10" hidden="1" customWidth="1"/>
    <col min="5" max="13" width="9.85546875" style="10" hidden="1" customWidth="1"/>
    <col min="14" max="14" width="10.5703125" style="10" hidden="1" customWidth="1"/>
    <col min="15" max="16" width="12" style="83" hidden="1" customWidth="1"/>
    <col min="17" max="17" width="9.85546875" style="10" hidden="1" customWidth="1"/>
    <col min="18" max="18" width="10.5703125" style="10" hidden="1" customWidth="1"/>
    <col min="19" max="19" width="9.85546875" style="10" hidden="1" customWidth="1"/>
    <col min="20" max="20" width="10.5703125" style="10" hidden="1" customWidth="1"/>
    <col min="21" max="21" width="9.85546875" style="10" hidden="1" customWidth="1"/>
    <col min="22" max="22" width="10.5703125" style="10" hidden="1" customWidth="1"/>
    <col min="23" max="23" width="9.85546875" style="10" hidden="1" customWidth="1"/>
    <col min="24" max="24" width="9.7109375" style="10" hidden="1" customWidth="1"/>
    <col min="25" max="25" width="9.85546875" style="10" hidden="1" customWidth="1"/>
    <col min="26" max="26" width="9.7109375" style="10" hidden="1" customWidth="1"/>
    <col min="27" max="27" width="9.85546875" style="10" customWidth="1"/>
    <col min="28" max="28" width="9.7109375" style="10" bestFit="1" customWidth="1"/>
    <col min="29" max="29" width="12" style="83" customWidth="1"/>
    <col min="30" max="30" width="11.7109375" style="87" customWidth="1"/>
    <col min="31" max="36" width="10" style="10" customWidth="1"/>
    <col min="37" max="270" width="10" style="10"/>
    <col min="271" max="271" width="9.7109375" style="10" bestFit="1" customWidth="1"/>
    <col min="272" max="272" width="40.140625" style="10" bestFit="1" customWidth="1"/>
    <col min="273" max="273" width="11.7109375" style="10" customWidth="1"/>
    <col min="274" max="284" width="9.85546875" style="10" customWidth="1"/>
    <col min="285" max="285" width="10.5703125" style="10" bestFit="1" customWidth="1"/>
    <col min="286" max="526" width="10" style="10"/>
    <col min="527" max="527" width="9.7109375" style="10" bestFit="1" customWidth="1"/>
    <col min="528" max="528" width="40.140625" style="10" bestFit="1" customWidth="1"/>
    <col min="529" max="529" width="11.7109375" style="10" customWidth="1"/>
    <col min="530" max="540" width="9.85546875" style="10" customWidth="1"/>
    <col min="541" max="541" width="10.5703125" style="10" bestFit="1" customWidth="1"/>
    <col min="542" max="782" width="10" style="10"/>
    <col min="783" max="783" width="9.7109375" style="10" bestFit="1" customWidth="1"/>
    <col min="784" max="784" width="40.140625" style="10" bestFit="1" customWidth="1"/>
    <col min="785" max="785" width="11.7109375" style="10" customWidth="1"/>
    <col min="786" max="796" width="9.85546875" style="10" customWidth="1"/>
    <col min="797" max="797" width="10.5703125" style="10" bestFit="1" customWidth="1"/>
    <col min="798" max="1038" width="10" style="10"/>
    <col min="1039" max="1039" width="9.7109375" style="10" bestFit="1" customWidth="1"/>
    <col min="1040" max="1040" width="40.140625" style="10" bestFit="1" customWidth="1"/>
    <col min="1041" max="1041" width="11.7109375" style="10" customWidth="1"/>
    <col min="1042" max="1052" width="9.85546875" style="10" customWidth="1"/>
    <col min="1053" max="1053" width="10.5703125" style="10" bestFit="1" customWidth="1"/>
    <col min="1054" max="1294" width="10" style="10"/>
    <col min="1295" max="1295" width="9.7109375" style="10" bestFit="1" customWidth="1"/>
    <col min="1296" max="1296" width="40.140625" style="10" bestFit="1" customWidth="1"/>
    <col min="1297" max="1297" width="11.7109375" style="10" customWidth="1"/>
    <col min="1298" max="1308" width="9.85546875" style="10" customWidth="1"/>
    <col min="1309" max="1309" width="10.5703125" style="10" bestFit="1" customWidth="1"/>
    <col min="1310" max="1550" width="10" style="10"/>
    <col min="1551" max="1551" width="9.7109375" style="10" bestFit="1" customWidth="1"/>
    <col min="1552" max="1552" width="40.140625" style="10" bestFit="1" customWidth="1"/>
    <col min="1553" max="1553" width="11.7109375" style="10" customWidth="1"/>
    <col min="1554" max="1564" width="9.85546875" style="10" customWidth="1"/>
    <col min="1565" max="1565" width="10.5703125" style="10" bestFit="1" customWidth="1"/>
    <col min="1566" max="1806" width="10" style="10"/>
    <col min="1807" max="1807" width="9.7109375" style="10" bestFit="1" customWidth="1"/>
    <col min="1808" max="1808" width="40.140625" style="10" bestFit="1" customWidth="1"/>
    <col min="1809" max="1809" width="11.7109375" style="10" customWidth="1"/>
    <col min="1810" max="1820" width="9.85546875" style="10" customWidth="1"/>
    <col min="1821" max="1821" width="10.5703125" style="10" bestFit="1" customWidth="1"/>
    <col min="1822" max="2062" width="10" style="10"/>
    <col min="2063" max="2063" width="9.7109375" style="10" bestFit="1" customWidth="1"/>
    <col min="2064" max="2064" width="40.140625" style="10" bestFit="1" customWidth="1"/>
    <col min="2065" max="2065" width="11.7109375" style="10" customWidth="1"/>
    <col min="2066" max="2076" width="9.85546875" style="10" customWidth="1"/>
    <col min="2077" max="2077" width="10.5703125" style="10" bestFit="1" customWidth="1"/>
    <col min="2078" max="2318" width="10" style="10"/>
    <col min="2319" max="2319" width="9.7109375" style="10" bestFit="1" customWidth="1"/>
    <col min="2320" max="2320" width="40.140625" style="10" bestFit="1" customWidth="1"/>
    <col min="2321" max="2321" width="11.7109375" style="10" customWidth="1"/>
    <col min="2322" max="2332" width="9.85546875" style="10" customWidth="1"/>
    <col min="2333" max="2333" width="10.5703125" style="10" bestFit="1" customWidth="1"/>
    <col min="2334" max="2574" width="10" style="10"/>
    <col min="2575" max="2575" width="9.7109375" style="10" bestFit="1" customWidth="1"/>
    <col min="2576" max="2576" width="40.140625" style="10" bestFit="1" customWidth="1"/>
    <col min="2577" max="2577" width="11.7109375" style="10" customWidth="1"/>
    <col min="2578" max="2588" width="9.85546875" style="10" customWidth="1"/>
    <col min="2589" max="2589" width="10.5703125" style="10" bestFit="1" customWidth="1"/>
    <col min="2590" max="2830" width="10" style="10"/>
    <col min="2831" max="2831" width="9.7109375" style="10" bestFit="1" customWidth="1"/>
    <col min="2832" max="2832" width="40.140625" style="10" bestFit="1" customWidth="1"/>
    <col min="2833" max="2833" width="11.7109375" style="10" customWidth="1"/>
    <col min="2834" max="2844" width="9.85546875" style="10" customWidth="1"/>
    <col min="2845" max="2845" width="10.5703125" style="10" bestFit="1" customWidth="1"/>
    <col min="2846" max="3086" width="10" style="10"/>
    <col min="3087" max="3087" width="9.7109375" style="10" bestFit="1" customWidth="1"/>
    <col min="3088" max="3088" width="40.140625" style="10" bestFit="1" customWidth="1"/>
    <col min="3089" max="3089" width="11.7109375" style="10" customWidth="1"/>
    <col min="3090" max="3100" width="9.85546875" style="10" customWidth="1"/>
    <col min="3101" max="3101" width="10.5703125" style="10" bestFit="1" customWidth="1"/>
    <col min="3102" max="3342" width="10" style="10"/>
    <col min="3343" max="3343" width="9.7109375" style="10" bestFit="1" customWidth="1"/>
    <col min="3344" max="3344" width="40.140625" style="10" bestFit="1" customWidth="1"/>
    <col min="3345" max="3345" width="11.7109375" style="10" customWidth="1"/>
    <col min="3346" max="3356" width="9.85546875" style="10" customWidth="1"/>
    <col min="3357" max="3357" width="10.5703125" style="10" bestFit="1" customWidth="1"/>
    <col min="3358" max="3598" width="10" style="10"/>
    <col min="3599" max="3599" width="9.7109375" style="10" bestFit="1" customWidth="1"/>
    <col min="3600" max="3600" width="40.140625" style="10" bestFit="1" customWidth="1"/>
    <col min="3601" max="3601" width="11.7109375" style="10" customWidth="1"/>
    <col min="3602" max="3612" width="9.85546875" style="10" customWidth="1"/>
    <col min="3613" max="3613" width="10.5703125" style="10" bestFit="1" customWidth="1"/>
    <col min="3614" max="3854" width="10" style="10"/>
    <col min="3855" max="3855" width="9.7109375" style="10" bestFit="1" customWidth="1"/>
    <col min="3856" max="3856" width="40.140625" style="10" bestFit="1" customWidth="1"/>
    <col min="3857" max="3857" width="11.7109375" style="10" customWidth="1"/>
    <col min="3858" max="3868" width="9.85546875" style="10" customWidth="1"/>
    <col min="3869" max="3869" width="10.5703125" style="10" bestFit="1" customWidth="1"/>
    <col min="3870" max="4110" width="10" style="10"/>
    <col min="4111" max="4111" width="9.7109375" style="10" bestFit="1" customWidth="1"/>
    <col min="4112" max="4112" width="40.140625" style="10" bestFit="1" customWidth="1"/>
    <col min="4113" max="4113" width="11.7109375" style="10" customWidth="1"/>
    <col min="4114" max="4124" width="9.85546875" style="10" customWidth="1"/>
    <col min="4125" max="4125" width="10.5703125" style="10" bestFit="1" customWidth="1"/>
    <col min="4126" max="4366" width="10" style="10"/>
    <col min="4367" max="4367" width="9.7109375" style="10" bestFit="1" customWidth="1"/>
    <col min="4368" max="4368" width="40.140625" style="10" bestFit="1" customWidth="1"/>
    <col min="4369" max="4369" width="11.7109375" style="10" customWidth="1"/>
    <col min="4370" max="4380" width="9.85546875" style="10" customWidth="1"/>
    <col min="4381" max="4381" width="10.5703125" style="10" bestFit="1" customWidth="1"/>
    <col min="4382" max="4622" width="10" style="10"/>
    <col min="4623" max="4623" width="9.7109375" style="10" bestFit="1" customWidth="1"/>
    <col min="4624" max="4624" width="40.140625" style="10" bestFit="1" customWidth="1"/>
    <col min="4625" max="4625" width="11.7109375" style="10" customWidth="1"/>
    <col min="4626" max="4636" width="9.85546875" style="10" customWidth="1"/>
    <col min="4637" max="4637" width="10.5703125" style="10" bestFit="1" customWidth="1"/>
    <col min="4638" max="4878" width="10" style="10"/>
    <col min="4879" max="4879" width="9.7109375" style="10" bestFit="1" customWidth="1"/>
    <col min="4880" max="4880" width="40.140625" style="10" bestFit="1" customWidth="1"/>
    <col min="4881" max="4881" width="11.7109375" style="10" customWidth="1"/>
    <col min="4882" max="4892" width="9.85546875" style="10" customWidth="1"/>
    <col min="4893" max="4893" width="10.5703125" style="10" bestFit="1" customWidth="1"/>
    <col min="4894" max="5134" width="10" style="10"/>
    <col min="5135" max="5135" width="9.7109375" style="10" bestFit="1" customWidth="1"/>
    <col min="5136" max="5136" width="40.140625" style="10" bestFit="1" customWidth="1"/>
    <col min="5137" max="5137" width="11.7109375" style="10" customWidth="1"/>
    <col min="5138" max="5148" width="9.85546875" style="10" customWidth="1"/>
    <col min="5149" max="5149" width="10.5703125" style="10" bestFit="1" customWidth="1"/>
    <col min="5150" max="5390" width="10" style="10"/>
    <col min="5391" max="5391" width="9.7109375" style="10" bestFit="1" customWidth="1"/>
    <col min="5392" max="5392" width="40.140625" style="10" bestFit="1" customWidth="1"/>
    <col min="5393" max="5393" width="11.7109375" style="10" customWidth="1"/>
    <col min="5394" max="5404" width="9.85546875" style="10" customWidth="1"/>
    <col min="5405" max="5405" width="10.5703125" style="10" bestFit="1" customWidth="1"/>
    <col min="5406" max="5646" width="10" style="10"/>
    <col min="5647" max="5647" width="9.7109375" style="10" bestFit="1" customWidth="1"/>
    <col min="5648" max="5648" width="40.140625" style="10" bestFit="1" customWidth="1"/>
    <col min="5649" max="5649" width="11.7109375" style="10" customWidth="1"/>
    <col min="5650" max="5660" width="9.85546875" style="10" customWidth="1"/>
    <col min="5661" max="5661" width="10.5703125" style="10" bestFit="1" customWidth="1"/>
    <col min="5662" max="5902" width="10" style="10"/>
    <col min="5903" max="5903" width="9.7109375" style="10" bestFit="1" customWidth="1"/>
    <col min="5904" max="5904" width="40.140625" style="10" bestFit="1" customWidth="1"/>
    <col min="5905" max="5905" width="11.7109375" style="10" customWidth="1"/>
    <col min="5906" max="5916" width="9.85546875" style="10" customWidth="1"/>
    <col min="5917" max="5917" width="10.5703125" style="10" bestFit="1" customWidth="1"/>
    <col min="5918" max="6158" width="10" style="10"/>
    <col min="6159" max="6159" width="9.7109375" style="10" bestFit="1" customWidth="1"/>
    <col min="6160" max="6160" width="40.140625" style="10" bestFit="1" customWidth="1"/>
    <col min="6161" max="6161" width="11.7109375" style="10" customWidth="1"/>
    <col min="6162" max="6172" width="9.85546875" style="10" customWidth="1"/>
    <col min="6173" max="6173" width="10.5703125" style="10" bestFit="1" customWidth="1"/>
    <col min="6174" max="6414" width="10" style="10"/>
    <col min="6415" max="6415" width="9.7109375" style="10" bestFit="1" customWidth="1"/>
    <col min="6416" max="6416" width="40.140625" style="10" bestFit="1" customWidth="1"/>
    <col min="6417" max="6417" width="11.7109375" style="10" customWidth="1"/>
    <col min="6418" max="6428" width="9.85546875" style="10" customWidth="1"/>
    <col min="6429" max="6429" width="10.5703125" style="10" bestFit="1" customWidth="1"/>
    <col min="6430" max="6670" width="10" style="10"/>
    <col min="6671" max="6671" width="9.7109375" style="10" bestFit="1" customWidth="1"/>
    <col min="6672" max="6672" width="40.140625" style="10" bestFit="1" customWidth="1"/>
    <col min="6673" max="6673" width="11.7109375" style="10" customWidth="1"/>
    <col min="6674" max="6684" width="9.85546875" style="10" customWidth="1"/>
    <col min="6685" max="6685" width="10.5703125" style="10" bestFit="1" customWidth="1"/>
    <col min="6686" max="6926" width="10" style="10"/>
    <col min="6927" max="6927" width="9.7109375" style="10" bestFit="1" customWidth="1"/>
    <col min="6928" max="6928" width="40.140625" style="10" bestFit="1" customWidth="1"/>
    <col min="6929" max="6929" width="11.7109375" style="10" customWidth="1"/>
    <col min="6930" max="6940" width="9.85546875" style="10" customWidth="1"/>
    <col min="6941" max="6941" width="10.5703125" style="10" bestFit="1" customWidth="1"/>
    <col min="6942" max="7182" width="10" style="10"/>
    <col min="7183" max="7183" width="9.7109375" style="10" bestFit="1" customWidth="1"/>
    <col min="7184" max="7184" width="40.140625" style="10" bestFit="1" customWidth="1"/>
    <col min="7185" max="7185" width="11.7109375" style="10" customWidth="1"/>
    <col min="7186" max="7196" width="9.85546875" style="10" customWidth="1"/>
    <col min="7197" max="7197" width="10.5703125" style="10" bestFit="1" customWidth="1"/>
    <col min="7198" max="7438" width="10" style="10"/>
    <col min="7439" max="7439" width="9.7109375" style="10" bestFit="1" customWidth="1"/>
    <col min="7440" max="7440" width="40.140625" style="10" bestFit="1" customWidth="1"/>
    <col min="7441" max="7441" width="11.7109375" style="10" customWidth="1"/>
    <col min="7442" max="7452" width="9.85546875" style="10" customWidth="1"/>
    <col min="7453" max="7453" width="10.5703125" style="10" bestFit="1" customWidth="1"/>
    <col min="7454" max="7694" width="10" style="10"/>
    <col min="7695" max="7695" width="9.7109375" style="10" bestFit="1" customWidth="1"/>
    <col min="7696" max="7696" width="40.140625" style="10" bestFit="1" customWidth="1"/>
    <col min="7697" max="7697" width="11.7109375" style="10" customWidth="1"/>
    <col min="7698" max="7708" width="9.85546875" style="10" customWidth="1"/>
    <col min="7709" max="7709" width="10.5703125" style="10" bestFit="1" customWidth="1"/>
    <col min="7710" max="7950" width="10" style="10"/>
    <col min="7951" max="7951" width="9.7109375" style="10" bestFit="1" customWidth="1"/>
    <col min="7952" max="7952" width="40.140625" style="10" bestFit="1" customWidth="1"/>
    <col min="7953" max="7953" width="11.7109375" style="10" customWidth="1"/>
    <col min="7954" max="7964" width="9.85546875" style="10" customWidth="1"/>
    <col min="7965" max="7965" width="10.5703125" style="10" bestFit="1" customWidth="1"/>
    <col min="7966" max="8206" width="10" style="10"/>
    <col min="8207" max="8207" width="9.7109375" style="10" bestFit="1" customWidth="1"/>
    <col min="8208" max="8208" width="40.140625" style="10" bestFit="1" customWidth="1"/>
    <col min="8209" max="8209" width="11.7109375" style="10" customWidth="1"/>
    <col min="8210" max="8220" width="9.85546875" style="10" customWidth="1"/>
    <col min="8221" max="8221" width="10.5703125" style="10" bestFit="1" customWidth="1"/>
    <col min="8222" max="8462" width="10" style="10"/>
    <col min="8463" max="8463" width="9.7109375" style="10" bestFit="1" customWidth="1"/>
    <col min="8464" max="8464" width="40.140625" style="10" bestFit="1" customWidth="1"/>
    <col min="8465" max="8465" width="11.7109375" style="10" customWidth="1"/>
    <col min="8466" max="8476" width="9.85546875" style="10" customWidth="1"/>
    <col min="8477" max="8477" width="10.5703125" style="10" bestFit="1" customWidth="1"/>
    <col min="8478" max="8718" width="10" style="10"/>
    <col min="8719" max="8719" width="9.7109375" style="10" bestFit="1" customWidth="1"/>
    <col min="8720" max="8720" width="40.140625" style="10" bestFit="1" customWidth="1"/>
    <col min="8721" max="8721" width="11.7109375" style="10" customWidth="1"/>
    <col min="8722" max="8732" width="9.85546875" style="10" customWidth="1"/>
    <col min="8733" max="8733" width="10.5703125" style="10" bestFit="1" customWidth="1"/>
    <col min="8734" max="8974" width="10" style="10"/>
    <col min="8975" max="8975" width="9.7109375" style="10" bestFit="1" customWidth="1"/>
    <col min="8976" max="8976" width="40.140625" style="10" bestFit="1" customWidth="1"/>
    <col min="8977" max="8977" width="11.7109375" style="10" customWidth="1"/>
    <col min="8978" max="8988" width="9.85546875" style="10" customWidth="1"/>
    <col min="8989" max="8989" width="10.5703125" style="10" bestFit="1" customWidth="1"/>
    <col min="8990" max="9230" width="10" style="10"/>
    <col min="9231" max="9231" width="9.7109375" style="10" bestFit="1" customWidth="1"/>
    <col min="9232" max="9232" width="40.140625" style="10" bestFit="1" customWidth="1"/>
    <col min="9233" max="9233" width="11.7109375" style="10" customWidth="1"/>
    <col min="9234" max="9244" width="9.85546875" style="10" customWidth="1"/>
    <col min="9245" max="9245" width="10.5703125" style="10" bestFit="1" customWidth="1"/>
    <col min="9246" max="9486" width="10" style="10"/>
    <col min="9487" max="9487" width="9.7109375" style="10" bestFit="1" customWidth="1"/>
    <col min="9488" max="9488" width="40.140625" style="10" bestFit="1" customWidth="1"/>
    <col min="9489" max="9489" width="11.7109375" style="10" customWidth="1"/>
    <col min="9490" max="9500" width="9.85546875" style="10" customWidth="1"/>
    <col min="9501" max="9501" width="10.5703125" style="10" bestFit="1" customWidth="1"/>
    <col min="9502" max="9742" width="10" style="10"/>
    <col min="9743" max="9743" width="9.7109375" style="10" bestFit="1" customWidth="1"/>
    <col min="9744" max="9744" width="40.140625" style="10" bestFit="1" customWidth="1"/>
    <col min="9745" max="9745" width="11.7109375" style="10" customWidth="1"/>
    <col min="9746" max="9756" width="9.85546875" style="10" customWidth="1"/>
    <col min="9757" max="9757" width="10.5703125" style="10" bestFit="1" customWidth="1"/>
    <col min="9758" max="9998" width="10" style="10"/>
    <col min="9999" max="9999" width="9.7109375" style="10" bestFit="1" customWidth="1"/>
    <col min="10000" max="10000" width="40.140625" style="10" bestFit="1" customWidth="1"/>
    <col min="10001" max="10001" width="11.7109375" style="10" customWidth="1"/>
    <col min="10002" max="10012" width="9.85546875" style="10" customWidth="1"/>
    <col min="10013" max="10013" width="10.5703125" style="10" bestFit="1" customWidth="1"/>
    <col min="10014" max="10254" width="10" style="10"/>
    <col min="10255" max="10255" width="9.7109375" style="10" bestFit="1" customWidth="1"/>
    <col min="10256" max="10256" width="40.140625" style="10" bestFit="1" customWidth="1"/>
    <col min="10257" max="10257" width="11.7109375" style="10" customWidth="1"/>
    <col min="10258" max="10268" width="9.85546875" style="10" customWidth="1"/>
    <col min="10269" max="10269" width="10.5703125" style="10" bestFit="1" customWidth="1"/>
    <col min="10270" max="10510" width="10" style="10"/>
    <col min="10511" max="10511" width="9.7109375" style="10" bestFit="1" customWidth="1"/>
    <col min="10512" max="10512" width="40.140625" style="10" bestFit="1" customWidth="1"/>
    <col min="10513" max="10513" width="11.7109375" style="10" customWidth="1"/>
    <col min="10514" max="10524" width="9.85546875" style="10" customWidth="1"/>
    <col min="10525" max="10525" width="10.5703125" style="10" bestFit="1" customWidth="1"/>
    <col min="10526" max="10766" width="10" style="10"/>
    <col min="10767" max="10767" width="9.7109375" style="10" bestFit="1" customWidth="1"/>
    <col min="10768" max="10768" width="40.140625" style="10" bestFit="1" customWidth="1"/>
    <col min="10769" max="10769" width="11.7109375" style="10" customWidth="1"/>
    <col min="10770" max="10780" width="9.85546875" style="10" customWidth="1"/>
    <col min="10781" max="10781" width="10.5703125" style="10" bestFit="1" customWidth="1"/>
    <col min="10782" max="11022" width="10" style="10"/>
    <col min="11023" max="11023" width="9.7109375" style="10" bestFit="1" customWidth="1"/>
    <col min="11024" max="11024" width="40.140625" style="10" bestFit="1" customWidth="1"/>
    <col min="11025" max="11025" width="11.7109375" style="10" customWidth="1"/>
    <col min="11026" max="11036" width="9.85546875" style="10" customWidth="1"/>
    <col min="11037" max="11037" width="10.5703125" style="10" bestFit="1" customWidth="1"/>
    <col min="11038" max="11278" width="10" style="10"/>
    <col min="11279" max="11279" width="9.7109375" style="10" bestFit="1" customWidth="1"/>
    <col min="11280" max="11280" width="40.140625" style="10" bestFit="1" customWidth="1"/>
    <col min="11281" max="11281" width="11.7109375" style="10" customWidth="1"/>
    <col min="11282" max="11292" width="9.85546875" style="10" customWidth="1"/>
    <col min="11293" max="11293" width="10.5703125" style="10" bestFit="1" customWidth="1"/>
    <col min="11294" max="11534" width="10" style="10"/>
    <col min="11535" max="11535" width="9.7109375" style="10" bestFit="1" customWidth="1"/>
    <col min="11536" max="11536" width="40.140625" style="10" bestFit="1" customWidth="1"/>
    <col min="11537" max="11537" width="11.7109375" style="10" customWidth="1"/>
    <col min="11538" max="11548" width="9.85546875" style="10" customWidth="1"/>
    <col min="11549" max="11549" width="10.5703125" style="10" bestFit="1" customWidth="1"/>
    <col min="11550" max="11790" width="10" style="10"/>
    <col min="11791" max="11791" width="9.7109375" style="10" bestFit="1" customWidth="1"/>
    <col min="11792" max="11792" width="40.140625" style="10" bestFit="1" customWidth="1"/>
    <col min="11793" max="11793" width="11.7109375" style="10" customWidth="1"/>
    <col min="11794" max="11804" width="9.85546875" style="10" customWidth="1"/>
    <col min="11805" max="11805" width="10.5703125" style="10" bestFit="1" customWidth="1"/>
    <col min="11806" max="12046" width="10" style="10"/>
    <col min="12047" max="12047" width="9.7109375" style="10" bestFit="1" customWidth="1"/>
    <col min="12048" max="12048" width="40.140625" style="10" bestFit="1" customWidth="1"/>
    <col min="12049" max="12049" width="11.7109375" style="10" customWidth="1"/>
    <col min="12050" max="12060" width="9.85546875" style="10" customWidth="1"/>
    <col min="12061" max="12061" width="10.5703125" style="10" bestFit="1" customWidth="1"/>
    <col min="12062" max="12302" width="10" style="10"/>
    <col min="12303" max="12303" width="9.7109375" style="10" bestFit="1" customWidth="1"/>
    <col min="12304" max="12304" width="40.140625" style="10" bestFit="1" customWidth="1"/>
    <col min="12305" max="12305" width="11.7109375" style="10" customWidth="1"/>
    <col min="12306" max="12316" width="9.85546875" style="10" customWidth="1"/>
    <col min="12317" max="12317" width="10.5703125" style="10" bestFit="1" customWidth="1"/>
    <col min="12318" max="12558" width="10" style="10"/>
    <col min="12559" max="12559" width="9.7109375" style="10" bestFit="1" customWidth="1"/>
    <col min="12560" max="12560" width="40.140625" style="10" bestFit="1" customWidth="1"/>
    <col min="12561" max="12561" width="11.7109375" style="10" customWidth="1"/>
    <col min="12562" max="12572" width="9.85546875" style="10" customWidth="1"/>
    <col min="12573" max="12573" width="10.5703125" style="10" bestFit="1" customWidth="1"/>
    <col min="12574" max="12814" width="10" style="10"/>
    <col min="12815" max="12815" width="9.7109375" style="10" bestFit="1" customWidth="1"/>
    <col min="12816" max="12816" width="40.140625" style="10" bestFit="1" customWidth="1"/>
    <col min="12817" max="12817" width="11.7109375" style="10" customWidth="1"/>
    <col min="12818" max="12828" width="9.85546875" style="10" customWidth="1"/>
    <col min="12829" max="12829" width="10.5703125" style="10" bestFit="1" customWidth="1"/>
    <col min="12830" max="13070" width="10" style="10"/>
    <col min="13071" max="13071" width="9.7109375" style="10" bestFit="1" customWidth="1"/>
    <col min="13072" max="13072" width="40.140625" style="10" bestFit="1" customWidth="1"/>
    <col min="13073" max="13073" width="11.7109375" style="10" customWidth="1"/>
    <col min="13074" max="13084" width="9.85546875" style="10" customWidth="1"/>
    <col min="13085" max="13085" width="10.5703125" style="10" bestFit="1" customWidth="1"/>
    <col min="13086" max="13326" width="10" style="10"/>
    <col min="13327" max="13327" width="9.7109375" style="10" bestFit="1" customWidth="1"/>
    <col min="13328" max="13328" width="40.140625" style="10" bestFit="1" customWidth="1"/>
    <col min="13329" max="13329" width="11.7109375" style="10" customWidth="1"/>
    <col min="13330" max="13340" width="9.85546875" style="10" customWidth="1"/>
    <col min="13341" max="13341" width="10.5703125" style="10" bestFit="1" customWidth="1"/>
    <col min="13342" max="13582" width="10" style="10"/>
    <col min="13583" max="13583" width="9.7109375" style="10" bestFit="1" customWidth="1"/>
    <col min="13584" max="13584" width="40.140625" style="10" bestFit="1" customWidth="1"/>
    <col min="13585" max="13585" width="11.7109375" style="10" customWidth="1"/>
    <col min="13586" max="13596" width="9.85546875" style="10" customWidth="1"/>
    <col min="13597" max="13597" width="10.5703125" style="10" bestFit="1" customWidth="1"/>
    <col min="13598" max="13838" width="10" style="10"/>
    <col min="13839" max="13839" width="9.7109375" style="10" bestFit="1" customWidth="1"/>
    <col min="13840" max="13840" width="40.140625" style="10" bestFit="1" customWidth="1"/>
    <col min="13841" max="13841" width="11.7109375" style="10" customWidth="1"/>
    <col min="13842" max="13852" width="9.85546875" style="10" customWidth="1"/>
    <col min="13853" max="13853" width="10.5703125" style="10" bestFit="1" customWidth="1"/>
    <col min="13854" max="14094" width="10" style="10"/>
    <col min="14095" max="14095" width="9.7109375" style="10" bestFit="1" customWidth="1"/>
    <col min="14096" max="14096" width="40.140625" style="10" bestFit="1" customWidth="1"/>
    <col min="14097" max="14097" width="11.7109375" style="10" customWidth="1"/>
    <col min="14098" max="14108" width="9.85546875" style="10" customWidth="1"/>
    <col min="14109" max="14109" width="10.5703125" style="10" bestFit="1" customWidth="1"/>
    <col min="14110" max="14350" width="10" style="10"/>
    <col min="14351" max="14351" width="9.7109375" style="10" bestFit="1" customWidth="1"/>
    <col min="14352" max="14352" width="40.140625" style="10" bestFit="1" customWidth="1"/>
    <col min="14353" max="14353" width="11.7109375" style="10" customWidth="1"/>
    <col min="14354" max="14364" width="9.85546875" style="10" customWidth="1"/>
    <col min="14365" max="14365" width="10.5703125" style="10" bestFit="1" customWidth="1"/>
    <col min="14366" max="14606" width="10" style="10"/>
    <col min="14607" max="14607" width="9.7109375" style="10" bestFit="1" customWidth="1"/>
    <col min="14608" max="14608" width="40.140625" style="10" bestFit="1" customWidth="1"/>
    <col min="14609" max="14609" width="11.7109375" style="10" customWidth="1"/>
    <col min="14610" max="14620" width="9.85546875" style="10" customWidth="1"/>
    <col min="14621" max="14621" width="10.5703125" style="10" bestFit="1" customWidth="1"/>
    <col min="14622" max="14862" width="10" style="10"/>
    <col min="14863" max="14863" width="9.7109375" style="10" bestFit="1" customWidth="1"/>
    <col min="14864" max="14864" width="40.140625" style="10" bestFit="1" customWidth="1"/>
    <col min="14865" max="14865" width="11.7109375" style="10" customWidth="1"/>
    <col min="14866" max="14876" width="9.85546875" style="10" customWidth="1"/>
    <col min="14877" max="14877" width="10.5703125" style="10" bestFit="1" customWidth="1"/>
    <col min="14878" max="15118" width="10" style="10"/>
    <col min="15119" max="15119" width="9.7109375" style="10" bestFit="1" customWidth="1"/>
    <col min="15120" max="15120" width="40.140625" style="10" bestFit="1" customWidth="1"/>
    <col min="15121" max="15121" width="11.7109375" style="10" customWidth="1"/>
    <col min="15122" max="15132" width="9.85546875" style="10" customWidth="1"/>
    <col min="15133" max="15133" width="10.5703125" style="10" bestFit="1" customWidth="1"/>
    <col min="15134" max="15374" width="10" style="10"/>
    <col min="15375" max="15375" width="9.7109375" style="10" bestFit="1" customWidth="1"/>
    <col min="15376" max="15376" width="40.140625" style="10" bestFit="1" customWidth="1"/>
    <col min="15377" max="15377" width="11.7109375" style="10" customWidth="1"/>
    <col min="15378" max="15388" width="9.85546875" style="10" customWidth="1"/>
    <col min="15389" max="15389" width="10.5703125" style="10" bestFit="1" customWidth="1"/>
    <col min="15390" max="15630" width="10" style="10"/>
    <col min="15631" max="15631" width="9.7109375" style="10" bestFit="1" customWidth="1"/>
    <col min="15632" max="15632" width="40.140625" style="10" bestFit="1" customWidth="1"/>
    <col min="15633" max="15633" width="11.7109375" style="10" customWidth="1"/>
    <col min="15634" max="15644" width="9.85546875" style="10" customWidth="1"/>
    <col min="15645" max="15645" width="10.5703125" style="10" bestFit="1" customWidth="1"/>
    <col min="15646" max="15886" width="10" style="10"/>
    <col min="15887" max="15887" width="9.7109375" style="10" bestFit="1" customWidth="1"/>
    <col min="15888" max="15888" width="40.140625" style="10" bestFit="1" customWidth="1"/>
    <col min="15889" max="15889" width="11.7109375" style="10" customWidth="1"/>
    <col min="15890" max="15900" width="9.85546875" style="10" customWidth="1"/>
    <col min="15901" max="15901" width="10.5703125" style="10" bestFit="1" customWidth="1"/>
    <col min="15902" max="16142" width="10" style="10"/>
    <col min="16143" max="16143" width="9.7109375" style="10" bestFit="1" customWidth="1"/>
    <col min="16144" max="16144" width="40.140625" style="10" bestFit="1" customWidth="1"/>
    <col min="16145" max="16145" width="11.7109375" style="10" customWidth="1"/>
    <col min="16146" max="16156" width="9.85546875" style="10" customWidth="1"/>
    <col min="16157" max="16157" width="10.5703125" style="10" bestFit="1" customWidth="1"/>
    <col min="16158" max="16384" width="10" style="10"/>
  </cols>
  <sheetData>
    <row r="1" spans="1:30" s="6" customFormat="1" ht="30" customHeight="1" x14ac:dyDescent="0.2"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00"/>
    </row>
    <row r="2" spans="1:30" s="6" customFormat="1" ht="30" customHeight="1" x14ac:dyDescent="0.2">
      <c r="A2" s="7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100"/>
    </row>
    <row r="3" spans="1:30" x14ac:dyDescent="0.25">
      <c r="A3" s="8"/>
    </row>
    <row r="4" spans="1:3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L4" s="11"/>
      <c r="N4" s="11"/>
      <c r="O4" s="84"/>
      <c r="P4" s="84"/>
      <c r="R4" s="11"/>
      <c r="T4" s="11"/>
      <c r="V4" s="11"/>
      <c r="X4" s="11"/>
      <c r="Z4" s="11"/>
      <c r="AB4" s="11"/>
    </row>
    <row r="5" spans="1:30" x14ac:dyDescent="0.25">
      <c r="A5" s="8"/>
      <c r="Y5" s="12" t="s">
        <v>1</v>
      </c>
      <c r="AA5" s="148">
        <v>2018</v>
      </c>
      <c r="AB5" s="149"/>
      <c r="AC5" s="150"/>
    </row>
    <row r="6" spans="1:30" x14ac:dyDescent="0.25">
      <c r="A6" s="8" t="s">
        <v>2</v>
      </c>
      <c r="B6" s="13"/>
      <c r="Y6" s="12" t="s">
        <v>3</v>
      </c>
      <c r="AA6" s="151"/>
      <c r="AB6" s="152"/>
      <c r="AC6" s="153"/>
    </row>
    <row r="8" spans="1:30" ht="12.75" customHeight="1" x14ac:dyDescent="0.25">
      <c r="A8" s="154" t="s">
        <v>4</v>
      </c>
      <c r="B8" s="155"/>
      <c r="C8" s="137" t="s">
        <v>5</v>
      </c>
      <c r="D8" s="134" t="s">
        <v>190</v>
      </c>
      <c r="E8" s="137" t="s">
        <v>6</v>
      </c>
      <c r="F8" s="134" t="s">
        <v>191</v>
      </c>
      <c r="G8" s="137" t="s">
        <v>7</v>
      </c>
      <c r="H8" s="134" t="s">
        <v>199</v>
      </c>
      <c r="I8" s="137" t="s">
        <v>8</v>
      </c>
      <c r="J8" s="134" t="s">
        <v>200</v>
      </c>
      <c r="K8" s="137" t="s">
        <v>9</v>
      </c>
      <c r="L8" s="134" t="s">
        <v>201</v>
      </c>
      <c r="M8" s="137" t="s">
        <v>10</v>
      </c>
      <c r="N8" s="134" t="s">
        <v>204</v>
      </c>
      <c r="O8" s="140" t="s">
        <v>202</v>
      </c>
      <c r="P8" s="140" t="s">
        <v>203</v>
      </c>
      <c r="Q8" s="137" t="s">
        <v>11</v>
      </c>
      <c r="R8" s="134" t="s">
        <v>205</v>
      </c>
      <c r="S8" s="137" t="s">
        <v>12</v>
      </c>
      <c r="T8" s="134" t="s">
        <v>206</v>
      </c>
      <c r="U8" s="137" t="s">
        <v>13</v>
      </c>
      <c r="V8" s="134" t="s">
        <v>207</v>
      </c>
      <c r="W8" s="137" t="s">
        <v>14</v>
      </c>
      <c r="X8" s="134" t="s">
        <v>208</v>
      </c>
      <c r="Y8" s="137" t="s">
        <v>15</v>
      </c>
      <c r="Z8" s="134" t="s">
        <v>212</v>
      </c>
      <c r="AA8" s="137" t="s">
        <v>16</v>
      </c>
      <c r="AB8" s="134" t="s">
        <v>213</v>
      </c>
      <c r="AC8" s="136" t="s">
        <v>17</v>
      </c>
      <c r="AD8" s="136" t="s">
        <v>213</v>
      </c>
    </row>
    <row r="9" spans="1:30" x14ac:dyDescent="0.25">
      <c r="A9" s="156"/>
      <c r="B9" s="157"/>
      <c r="C9" s="138"/>
      <c r="D9" s="135"/>
      <c r="E9" s="138"/>
      <c r="F9" s="135"/>
      <c r="G9" s="138"/>
      <c r="H9" s="135"/>
      <c r="I9" s="138"/>
      <c r="J9" s="135"/>
      <c r="K9" s="138"/>
      <c r="L9" s="135"/>
      <c r="M9" s="138"/>
      <c r="N9" s="135"/>
      <c r="O9" s="141"/>
      <c r="P9" s="141"/>
      <c r="Q9" s="138"/>
      <c r="R9" s="135"/>
      <c r="S9" s="138"/>
      <c r="T9" s="135"/>
      <c r="U9" s="138"/>
      <c r="V9" s="135"/>
      <c r="W9" s="138"/>
      <c r="X9" s="135"/>
      <c r="Y9" s="138"/>
      <c r="Z9" s="135"/>
      <c r="AA9" s="138"/>
      <c r="AB9" s="135"/>
      <c r="AC9" s="136"/>
      <c r="AD9" s="136"/>
    </row>
    <row r="10" spans="1:30" s="17" customFormat="1" ht="13.5" customHeight="1" x14ac:dyDescent="0.2">
      <c r="A10" s="14" t="s">
        <v>18</v>
      </c>
      <c r="B10" s="15" t="s">
        <v>19</v>
      </c>
      <c r="C10" s="16">
        <f>C11+C24+C27</f>
        <v>27853.919999999998</v>
      </c>
      <c r="D10" s="70">
        <f>D11+D24+D27</f>
        <v>0</v>
      </c>
      <c r="E10" s="16">
        <f t="shared" ref="E10:AA10" si="0">E11+E24+E27</f>
        <v>25431.840000000004</v>
      </c>
      <c r="F10" s="70">
        <f>F11+F24+F27</f>
        <v>0</v>
      </c>
      <c r="G10" s="16">
        <f t="shared" si="0"/>
        <v>0</v>
      </c>
      <c r="H10" s="70">
        <f>H11+H24+H27</f>
        <v>0</v>
      </c>
      <c r="I10" s="16">
        <f t="shared" si="0"/>
        <v>18165.599999999999</v>
      </c>
      <c r="J10" s="70">
        <f>J11+J24+J27</f>
        <v>0</v>
      </c>
      <c r="K10" s="16">
        <f t="shared" si="0"/>
        <v>36331.199999999997</v>
      </c>
      <c r="L10" s="70">
        <f>L11+L24+L27</f>
        <v>41175.360000000001</v>
      </c>
      <c r="M10" s="16">
        <f t="shared" si="0"/>
        <v>0</v>
      </c>
      <c r="N10" s="70">
        <f>N11+N24+N27</f>
        <v>0</v>
      </c>
      <c r="O10" s="88">
        <f t="shared" ref="O10" si="1">O11+O24+O27</f>
        <v>107782.56</v>
      </c>
      <c r="P10" s="88">
        <f>P11+P24+P27</f>
        <v>41175.360000000001</v>
      </c>
      <c r="Q10" s="16">
        <f t="shared" si="0"/>
        <v>39661.56</v>
      </c>
      <c r="R10" s="70">
        <f>R11+R24+R27</f>
        <v>41780.879999999997</v>
      </c>
      <c r="S10" s="16">
        <f t="shared" si="0"/>
        <v>0</v>
      </c>
      <c r="T10" s="70">
        <f>T11+T24+T27</f>
        <v>0</v>
      </c>
      <c r="U10" s="16">
        <f t="shared" si="0"/>
        <v>0</v>
      </c>
      <c r="V10" s="70">
        <f>V11+V24+V27</f>
        <v>0</v>
      </c>
      <c r="W10" s="16">
        <f t="shared" si="0"/>
        <v>0</v>
      </c>
      <c r="X10" s="70">
        <f>X11+X24+X27</f>
        <v>24947.42</v>
      </c>
      <c r="Y10" s="16">
        <f t="shared" si="0"/>
        <v>0</v>
      </c>
      <c r="Z10" s="70">
        <f>Z11+Z24+Z27</f>
        <v>0</v>
      </c>
      <c r="AA10" s="16">
        <f t="shared" si="0"/>
        <v>4872</v>
      </c>
      <c r="AB10" s="70">
        <f>AB11+AB24+AB27</f>
        <v>28459.439999999999</v>
      </c>
      <c r="AC10" s="101">
        <f t="shared" ref="AC10:AD41" si="2">C10+E10+G10+I10+K10+M10+Q10+S10+U10+W10+Y10+AA10</f>
        <v>152316.12</v>
      </c>
      <c r="AD10" s="102">
        <f>D10+F10+H10+J10+L10+N10+R10+T10+V10+X10+Z10+AB10</f>
        <v>136363.09999999998</v>
      </c>
    </row>
    <row r="11" spans="1:30" s="17" customFormat="1" ht="13.5" customHeight="1" x14ac:dyDescent="0.2">
      <c r="A11" s="18" t="s">
        <v>20</v>
      </c>
      <c r="B11" s="19" t="s">
        <v>21</v>
      </c>
      <c r="C11" s="20">
        <f>C12+C17+C20+C22</f>
        <v>27853.919999999998</v>
      </c>
      <c r="D11" s="71">
        <f>D12+D17+D20+D22</f>
        <v>0</v>
      </c>
      <c r="E11" s="20">
        <f t="shared" ref="E11:AA11" si="3">E12+E17+E20+E22</f>
        <v>25431.840000000004</v>
      </c>
      <c r="F11" s="71">
        <f>F12+F17+F20+F22</f>
        <v>0</v>
      </c>
      <c r="G11" s="20">
        <f t="shared" si="3"/>
        <v>0</v>
      </c>
      <c r="H11" s="71">
        <f>H12+H17+H20+H22</f>
        <v>0</v>
      </c>
      <c r="I11" s="20">
        <f t="shared" si="3"/>
        <v>18165.599999999999</v>
      </c>
      <c r="J11" s="71">
        <f>J12+J17+J20+J22</f>
        <v>0</v>
      </c>
      <c r="K11" s="20">
        <f t="shared" si="3"/>
        <v>36331.199999999997</v>
      </c>
      <c r="L11" s="71">
        <f>L12+L17+L20+L22</f>
        <v>41175.360000000001</v>
      </c>
      <c r="M11" s="20">
        <f t="shared" si="3"/>
        <v>0</v>
      </c>
      <c r="N11" s="71">
        <f>N12+N17+N20+N22</f>
        <v>0</v>
      </c>
      <c r="O11" s="85">
        <f t="shared" ref="O11" si="4">O12+O17+O20+O22</f>
        <v>107782.56</v>
      </c>
      <c r="P11" s="85">
        <f>P12+P17+P20+P22</f>
        <v>41175.360000000001</v>
      </c>
      <c r="Q11" s="20">
        <f t="shared" si="3"/>
        <v>39661.56</v>
      </c>
      <c r="R11" s="71">
        <f>R12+R17+R20+R22</f>
        <v>41780.879999999997</v>
      </c>
      <c r="S11" s="20">
        <f t="shared" si="3"/>
        <v>0</v>
      </c>
      <c r="T11" s="71">
        <f>T12+T17+T20+T22</f>
        <v>0</v>
      </c>
      <c r="U11" s="20">
        <f t="shared" si="3"/>
        <v>0</v>
      </c>
      <c r="V11" s="71">
        <f>V12+V17+V20+V22</f>
        <v>0</v>
      </c>
      <c r="W11" s="20">
        <f t="shared" si="3"/>
        <v>0</v>
      </c>
      <c r="X11" s="71">
        <f>X12+X17+X20+X22</f>
        <v>24947.42</v>
      </c>
      <c r="Y11" s="20">
        <f t="shared" si="3"/>
        <v>0</v>
      </c>
      <c r="Z11" s="71">
        <f>Z12+Z17+Z20+Z22</f>
        <v>0</v>
      </c>
      <c r="AA11" s="20">
        <f t="shared" si="3"/>
        <v>4872</v>
      </c>
      <c r="AB11" s="71">
        <f>AB12+AB17+AB20+AB22</f>
        <v>28459.439999999999</v>
      </c>
      <c r="AC11" s="101">
        <f t="shared" si="2"/>
        <v>152316.12</v>
      </c>
      <c r="AD11" s="102">
        <f t="shared" si="2"/>
        <v>136363.09999999998</v>
      </c>
    </row>
    <row r="12" spans="1:30" s="17" customFormat="1" ht="13.5" customHeight="1" x14ac:dyDescent="0.2">
      <c r="A12" s="21" t="s">
        <v>22</v>
      </c>
      <c r="B12" s="22" t="s">
        <v>23</v>
      </c>
      <c r="C12" s="23">
        <f>C13+C14+C15+C16</f>
        <v>27853.919999999998</v>
      </c>
      <c r="D12" s="72">
        <f>D13+D14+D15+D16</f>
        <v>0</v>
      </c>
      <c r="E12" s="23">
        <f t="shared" ref="E12:AA12" si="5">E13+E14+E15+E16</f>
        <v>25431.840000000004</v>
      </c>
      <c r="F12" s="72">
        <f>F13+F14+F15+F16</f>
        <v>0</v>
      </c>
      <c r="G12" s="23">
        <f t="shared" si="5"/>
        <v>0</v>
      </c>
      <c r="H12" s="72">
        <f>H13+H14+H15+H16</f>
        <v>0</v>
      </c>
      <c r="I12" s="23">
        <f t="shared" si="5"/>
        <v>18165.599999999999</v>
      </c>
      <c r="J12" s="72">
        <f>J13+J14+J15+J16</f>
        <v>0</v>
      </c>
      <c r="K12" s="23">
        <f t="shared" si="5"/>
        <v>36331.199999999997</v>
      </c>
      <c r="L12" s="72">
        <f>L13+L14+L15+L16</f>
        <v>41175.360000000001</v>
      </c>
      <c r="M12" s="23">
        <f t="shared" si="5"/>
        <v>0</v>
      </c>
      <c r="N12" s="72">
        <f>N13+N14+N15+N16</f>
        <v>0</v>
      </c>
      <c r="O12" s="86">
        <f t="shared" ref="O12" si="6">SUM(O13:O16)</f>
        <v>107782.56</v>
      </c>
      <c r="P12" s="86">
        <f>SUM(P13:P16)</f>
        <v>41175.360000000001</v>
      </c>
      <c r="Q12" s="23">
        <f t="shared" si="5"/>
        <v>39661.56</v>
      </c>
      <c r="R12" s="72">
        <f>R13+R14+R15+R16</f>
        <v>41780.879999999997</v>
      </c>
      <c r="S12" s="23">
        <f t="shared" si="5"/>
        <v>0</v>
      </c>
      <c r="T12" s="72">
        <f>T13+T14+T15+T16</f>
        <v>0</v>
      </c>
      <c r="U12" s="23">
        <f t="shared" si="5"/>
        <v>0</v>
      </c>
      <c r="V12" s="72">
        <f>V13+V14+V15+V16</f>
        <v>0</v>
      </c>
      <c r="W12" s="23">
        <f t="shared" si="5"/>
        <v>0</v>
      </c>
      <c r="X12" s="72">
        <f>X13+X14+X15+X16</f>
        <v>24947.42</v>
      </c>
      <c r="Y12" s="23">
        <f t="shared" si="5"/>
        <v>0</v>
      </c>
      <c r="Z12" s="72">
        <f>Z13+Z14+Z15+Z16</f>
        <v>0</v>
      </c>
      <c r="AA12" s="23">
        <f t="shared" si="5"/>
        <v>4872</v>
      </c>
      <c r="AB12" s="72">
        <f>AB13+AB14+AB15+AB16</f>
        <v>28459.439999999999</v>
      </c>
      <c r="AC12" s="101">
        <f t="shared" si="2"/>
        <v>152316.12</v>
      </c>
      <c r="AD12" s="102">
        <f t="shared" si="2"/>
        <v>136363.09999999998</v>
      </c>
    </row>
    <row r="13" spans="1:30" s="27" customFormat="1" ht="13.5" customHeight="1" x14ac:dyDescent="0.2">
      <c r="A13" s="24" t="s">
        <v>24</v>
      </c>
      <c r="B13" s="25" t="s">
        <v>25</v>
      </c>
      <c r="C13" s="26">
        <v>0</v>
      </c>
      <c r="D13" s="73">
        <v>0</v>
      </c>
      <c r="E13" s="26">
        <v>0</v>
      </c>
      <c r="F13" s="73">
        <v>0</v>
      </c>
      <c r="G13" s="26">
        <v>0</v>
      </c>
      <c r="H13" s="73">
        <v>0</v>
      </c>
      <c r="I13" s="26">
        <v>0</v>
      </c>
      <c r="J13" s="73">
        <v>0</v>
      </c>
      <c r="K13" s="26">
        <v>0</v>
      </c>
      <c r="L13" s="73">
        <v>0</v>
      </c>
      <c r="M13" s="26">
        <v>0</v>
      </c>
      <c r="N13" s="73">
        <v>0</v>
      </c>
      <c r="O13" s="89">
        <f>C13+E13+G13+I13+K13+M13</f>
        <v>0</v>
      </c>
      <c r="P13" s="89">
        <f>D13+F13+H13+J13+L13+N13</f>
        <v>0</v>
      </c>
      <c r="Q13" s="26">
        <v>0</v>
      </c>
      <c r="R13" s="73">
        <v>0</v>
      </c>
      <c r="S13" s="26">
        <v>0</v>
      </c>
      <c r="T13" s="73">
        <v>0</v>
      </c>
      <c r="U13" s="26">
        <v>0</v>
      </c>
      <c r="V13" s="73">
        <v>0</v>
      </c>
      <c r="W13" s="26">
        <v>0</v>
      </c>
      <c r="X13" s="73">
        <v>0</v>
      </c>
      <c r="Y13" s="26">
        <v>0</v>
      </c>
      <c r="Z13" s="73">
        <v>0</v>
      </c>
      <c r="AA13" s="26">
        <v>0</v>
      </c>
      <c r="AB13" s="73">
        <v>0</v>
      </c>
      <c r="AC13" s="101">
        <f t="shared" si="2"/>
        <v>0</v>
      </c>
      <c r="AD13" s="102">
        <f t="shared" si="2"/>
        <v>0</v>
      </c>
    </row>
    <row r="14" spans="1:30" s="27" customFormat="1" ht="13.5" customHeight="1" x14ac:dyDescent="0.2">
      <c r="A14" s="24" t="s">
        <v>26</v>
      </c>
      <c r="B14" s="25" t="s">
        <v>27</v>
      </c>
      <c r="C14" s="26">
        <v>0</v>
      </c>
      <c r="D14" s="73">
        <v>0</v>
      </c>
      <c r="E14" s="26">
        <v>0</v>
      </c>
      <c r="F14" s="73">
        <v>0</v>
      </c>
      <c r="G14" s="26">
        <v>0</v>
      </c>
      <c r="H14" s="73">
        <v>0</v>
      </c>
      <c r="I14" s="26">
        <v>0</v>
      </c>
      <c r="J14" s="73">
        <v>0</v>
      </c>
      <c r="K14" s="26">
        <v>0</v>
      </c>
      <c r="L14" s="73">
        <v>0</v>
      </c>
      <c r="M14" s="26">
        <v>0</v>
      </c>
      <c r="N14" s="73">
        <v>0</v>
      </c>
      <c r="O14" s="89">
        <f t="shared" ref="O14:P16" si="7">C14+E14+G14+I14+K14+M14</f>
        <v>0</v>
      </c>
      <c r="P14" s="89">
        <f t="shared" si="7"/>
        <v>0</v>
      </c>
      <c r="Q14" s="26">
        <v>0</v>
      </c>
      <c r="R14" s="73">
        <v>0</v>
      </c>
      <c r="S14" s="26">
        <v>0</v>
      </c>
      <c r="T14" s="73">
        <v>0</v>
      </c>
      <c r="U14" s="26">
        <v>0</v>
      </c>
      <c r="V14" s="73">
        <v>0</v>
      </c>
      <c r="W14" s="26">
        <v>0</v>
      </c>
      <c r="X14" s="73">
        <v>0</v>
      </c>
      <c r="Y14" s="26">
        <v>0</v>
      </c>
      <c r="Z14" s="73">
        <v>0</v>
      </c>
      <c r="AA14" s="26">
        <v>0</v>
      </c>
      <c r="AB14" s="73">
        <v>0</v>
      </c>
      <c r="AC14" s="101">
        <f t="shared" si="2"/>
        <v>0</v>
      </c>
      <c r="AD14" s="102">
        <f t="shared" si="2"/>
        <v>0</v>
      </c>
    </row>
    <row r="15" spans="1:30" s="27" customFormat="1" ht="13.5" customHeight="1" x14ac:dyDescent="0.2">
      <c r="A15" s="24" t="s">
        <v>28</v>
      </c>
      <c r="B15" s="25" t="s">
        <v>29</v>
      </c>
      <c r="C15" s="40">
        <v>27853.919999999998</v>
      </c>
      <c r="D15" s="74">
        <v>0</v>
      </c>
      <c r="E15" s="40">
        <v>25431.840000000004</v>
      </c>
      <c r="F15" s="74">
        <v>0</v>
      </c>
      <c r="G15" s="40">
        <v>0</v>
      </c>
      <c r="H15" s="74">
        <v>0</v>
      </c>
      <c r="I15" s="40">
        <v>18165.599999999999</v>
      </c>
      <c r="J15" s="74">
        <v>0</v>
      </c>
      <c r="K15" s="40">
        <v>36331.199999999997</v>
      </c>
      <c r="L15" s="74">
        <v>41175.360000000001</v>
      </c>
      <c r="M15" s="40"/>
      <c r="N15" s="74">
        <v>0</v>
      </c>
      <c r="O15" s="89">
        <f t="shared" si="7"/>
        <v>107782.56</v>
      </c>
      <c r="P15" s="89">
        <f t="shared" si="7"/>
        <v>41175.360000000001</v>
      </c>
      <c r="Q15" s="40">
        <v>39661.56</v>
      </c>
      <c r="R15" s="74">
        <v>41780.879999999997</v>
      </c>
      <c r="S15" s="40">
        <v>0</v>
      </c>
      <c r="T15" s="74">
        <v>0</v>
      </c>
      <c r="U15" s="40">
        <v>0</v>
      </c>
      <c r="V15" s="74">
        <v>0</v>
      </c>
      <c r="W15" s="40"/>
      <c r="X15" s="74">
        <v>24947.42</v>
      </c>
      <c r="Y15" s="40">
        <v>0</v>
      </c>
      <c r="Z15" s="74">
        <v>0</v>
      </c>
      <c r="AA15" s="40">
        <v>4872</v>
      </c>
      <c r="AB15" s="74">
        <v>28459.439999999999</v>
      </c>
      <c r="AC15" s="101">
        <f t="shared" si="2"/>
        <v>152316.12</v>
      </c>
      <c r="AD15" s="102">
        <f t="shared" si="2"/>
        <v>136363.09999999998</v>
      </c>
    </row>
    <row r="16" spans="1:30" s="17" customFormat="1" ht="13.5" customHeight="1" x14ac:dyDescent="0.2">
      <c r="A16" s="24" t="s">
        <v>30</v>
      </c>
      <c r="B16" s="25" t="s">
        <v>31</v>
      </c>
      <c r="C16" s="26">
        <v>0</v>
      </c>
      <c r="D16" s="73">
        <v>0</v>
      </c>
      <c r="E16" s="26">
        <v>0</v>
      </c>
      <c r="F16" s="73">
        <v>0</v>
      </c>
      <c r="G16" s="26">
        <v>0</v>
      </c>
      <c r="H16" s="73">
        <v>0</v>
      </c>
      <c r="I16" s="26">
        <v>0</v>
      </c>
      <c r="J16" s="73">
        <v>0</v>
      </c>
      <c r="K16" s="26">
        <v>0</v>
      </c>
      <c r="L16" s="73">
        <v>0</v>
      </c>
      <c r="M16" s="26">
        <v>0</v>
      </c>
      <c r="N16" s="73">
        <v>0</v>
      </c>
      <c r="O16" s="89">
        <f t="shared" si="7"/>
        <v>0</v>
      </c>
      <c r="P16" s="89">
        <f t="shared" si="7"/>
        <v>0</v>
      </c>
      <c r="Q16" s="26">
        <v>0</v>
      </c>
      <c r="R16" s="73">
        <v>0</v>
      </c>
      <c r="S16" s="26">
        <v>0</v>
      </c>
      <c r="T16" s="73">
        <v>0</v>
      </c>
      <c r="U16" s="26">
        <v>0</v>
      </c>
      <c r="V16" s="73">
        <v>0</v>
      </c>
      <c r="W16" s="26">
        <v>0</v>
      </c>
      <c r="X16" s="73">
        <v>0</v>
      </c>
      <c r="Y16" s="26">
        <v>0</v>
      </c>
      <c r="Z16" s="73">
        <v>0</v>
      </c>
      <c r="AA16" s="26">
        <v>0</v>
      </c>
      <c r="AB16" s="73">
        <v>0</v>
      </c>
      <c r="AC16" s="101">
        <f t="shared" si="2"/>
        <v>0</v>
      </c>
      <c r="AD16" s="102">
        <f t="shared" si="2"/>
        <v>0</v>
      </c>
    </row>
    <row r="17" spans="1:30" s="17" customFormat="1" ht="13.5" customHeight="1" x14ac:dyDescent="0.2">
      <c r="A17" s="21" t="s">
        <v>32</v>
      </c>
      <c r="B17" s="22" t="s">
        <v>33</v>
      </c>
      <c r="C17" s="23">
        <f>C18+C19</f>
        <v>0</v>
      </c>
      <c r="D17" s="72">
        <f>D18+D19</f>
        <v>0</v>
      </c>
      <c r="E17" s="23">
        <f t="shared" ref="E17:AA17" si="8">E18+E19</f>
        <v>0</v>
      </c>
      <c r="F17" s="72">
        <f>F18+F19</f>
        <v>0</v>
      </c>
      <c r="G17" s="23">
        <f t="shared" si="8"/>
        <v>0</v>
      </c>
      <c r="H17" s="72">
        <f>H18+H19</f>
        <v>0</v>
      </c>
      <c r="I17" s="23">
        <f t="shared" si="8"/>
        <v>0</v>
      </c>
      <c r="J17" s="72">
        <f>J18+J19</f>
        <v>0</v>
      </c>
      <c r="K17" s="23">
        <f t="shared" si="8"/>
        <v>0</v>
      </c>
      <c r="L17" s="72">
        <f>L18+L19</f>
        <v>0</v>
      </c>
      <c r="M17" s="23">
        <f t="shared" si="8"/>
        <v>0</v>
      </c>
      <c r="N17" s="72">
        <f>N18+N19</f>
        <v>0</v>
      </c>
      <c r="O17" s="90">
        <f t="shared" ref="O17" si="9">O18+O19</f>
        <v>0</v>
      </c>
      <c r="P17" s="90">
        <f>P18+P19</f>
        <v>0</v>
      </c>
      <c r="Q17" s="23">
        <f t="shared" si="8"/>
        <v>0</v>
      </c>
      <c r="R17" s="72">
        <f>R18+R19</f>
        <v>0</v>
      </c>
      <c r="S17" s="23">
        <f t="shared" si="8"/>
        <v>0</v>
      </c>
      <c r="T17" s="72">
        <f>T18+T19</f>
        <v>0</v>
      </c>
      <c r="U17" s="23">
        <f t="shared" si="8"/>
        <v>0</v>
      </c>
      <c r="V17" s="72">
        <f>V18+V19</f>
        <v>0</v>
      </c>
      <c r="W17" s="23">
        <f t="shared" si="8"/>
        <v>0</v>
      </c>
      <c r="X17" s="72">
        <f>X18+X19</f>
        <v>0</v>
      </c>
      <c r="Y17" s="23">
        <f t="shared" si="8"/>
        <v>0</v>
      </c>
      <c r="Z17" s="72">
        <f>Z18+Z19</f>
        <v>0</v>
      </c>
      <c r="AA17" s="23">
        <f t="shared" si="8"/>
        <v>0</v>
      </c>
      <c r="AB17" s="72">
        <f>AB18+AB19</f>
        <v>0</v>
      </c>
      <c r="AC17" s="101">
        <f t="shared" si="2"/>
        <v>0</v>
      </c>
      <c r="AD17" s="102">
        <f t="shared" si="2"/>
        <v>0</v>
      </c>
    </row>
    <row r="18" spans="1:30" s="17" customFormat="1" ht="13.5" customHeight="1" x14ac:dyDescent="0.2">
      <c r="A18" s="24" t="s">
        <v>34</v>
      </c>
      <c r="B18" s="25" t="s">
        <v>35</v>
      </c>
      <c r="C18" s="26">
        <v>0</v>
      </c>
      <c r="D18" s="73">
        <v>0</v>
      </c>
      <c r="E18" s="26">
        <v>0</v>
      </c>
      <c r="F18" s="73">
        <v>0</v>
      </c>
      <c r="G18" s="26">
        <v>0</v>
      </c>
      <c r="H18" s="73">
        <v>0</v>
      </c>
      <c r="I18" s="26">
        <v>0</v>
      </c>
      <c r="J18" s="73">
        <v>0</v>
      </c>
      <c r="K18" s="26">
        <v>0</v>
      </c>
      <c r="L18" s="73">
        <v>0</v>
      </c>
      <c r="M18" s="26">
        <v>0</v>
      </c>
      <c r="N18" s="73">
        <v>0</v>
      </c>
      <c r="O18" s="89">
        <f t="shared" ref="O18:P19" si="10">C18+E18+G18+I18+K18+M18</f>
        <v>0</v>
      </c>
      <c r="P18" s="89">
        <f t="shared" si="10"/>
        <v>0</v>
      </c>
      <c r="Q18" s="30">
        <v>0</v>
      </c>
      <c r="R18" s="73">
        <v>0</v>
      </c>
      <c r="S18" s="26">
        <v>0</v>
      </c>
      <c r="T18" s="73">
        <v>0</v>
      </c>
      <c r="U18" s="26">
        <v>0</v>
      </c>
      <c r="V18" s="73">
        <v>0</v>
      </c>
      <c r="W18" s="26">
        <v>0</v>
      </c>
      <c r="X18" s="73">
        <v>0</v>
      </c>
      <c r="Y18" s="26">
        <v>0</v>
      </c>
      <c r="Z18" s="73">
        <v>0</v>
      </c>
      <c r="AA18" s="26">
        <v>0</v>
      </c>
      <c r="AB18" s="73">
        <v>0</v>
      </c>
      <c r="AC18" s="101">
        <f t="shared" si="2"/>
        <v>0</v>
      </c>
      <c r="AD18" s="102">
        <f t="shared" si="2"/>
        <v>0</v>
      </c>
    </row>
    <row r="19" spans="1:30" s="17" customFormat="1" ht="13.5" customHeight="1" x14ac:dyDescent="0.2">
      <c r="A19" s="24" t="s">
        <v>36</v>
      </c>
      <c r="B19" s="25" t="s">
        <v>37</v>
      </c>
      <c r="C19" s="26">
        <v>0</v>
      </c>
      <c r="D19" s="73">
        <v>0</v>
      </c>
      <c r="E19" s="26">
        <v>0</v>
      </c>
      <c r="F19" s="73">
        <v>0</v>
      </c>
      <c r="G19" s="26">
        <v>0</v>
      </c>
      <c r="H19" s="73">
        <v>0</v>
      </c>
      <c r="I19" s="26">
        <v>0</v>
      </c>
      <c r="J19" s="73">
        <v>0</v>
      </c>
      <c r="K19" s="26">
        <v>0</v>
      </c>
      <c r="L19" s="73">
        <v>0</v>
      </c>
      <c r="M19" s="26">
        <v>0</v>
      </c>
      <c r="N19" s="73">
        <v>0</v>
      </c>
      <c r="O19" s="89">
        <f t="shared" si="10"/>
        <v>0</v>
      </c>
      <c r="P19" s="89">
        <f t="shared" si="10"/>
        <v>0</v>
      </c>
      <c r="Q19" s="26">
        <v>0</v>
      </c>
      <c r="R19" s="73">
        <v>0</v>
      </c>
      <c r="S19" s="26">
        <v>0</v>
      </c>
      <c r="T19" s="73">
        <v>0</v>
      </c>
      <c r="U19" s="26">
        <v>0</v>
      </c>
      <c r="V19" s="73">
        <v>0</v>
      </c>
      <c r="W19" s="26">
        <v>0</v>
      </c>
      <c r="X19" s="73">
        <v>0</v>
      </c>
      <c r="Y19" s="26">
        <v>0</v>
      </c>
      <c r="Z19" s="73">
        <v>0</v>
      </c>
      <c r="AA19" s="26">
        <v>0</v>
      </c>
      <c r="AB19" s="73">
        <v>0</v>
      </c>
      <c r="AC19" s="101">
        <f t="shared" si="2"/>
        <v>0</v>
      </c>
      <c r="AD19" s="102">
        <f t="shared" si="2"/>
        <v>0</v>
      </c>
    </row>
    <row r="20" spans="1:30" s="17" customFormat="1" ht="13.5" customHeight="1" x14ac:dyDescent="0.2">
      <c r="A20" s="21" t="s">
        <v>38</v>
      </c>
      <c r="B20" s="22" t="s">
        <v>39</v>
      </c>
      <c r="C20" s="23">
        <f>C21</f>
        <v>0</v>
      </c>
      <c r="D20" s="72">
        <f>D21</f>
        <v>0</v>
      </c>
      <c r="E20" s="23">
        <f t="shared" ref="E20:AA20" si="11">E21</f>
        <v>0</v>
      </c>
      <c r="F20" s="72">
        <f>F21</f>
        <v>0</v>
      </c>
      <c r="G20" s="23">
        <f t="shared" si="11"/>
        <v>0</v>
      </c>
      <c r="H20" s="72">
        <f>H21</f>
        <v>0</v>
      </c>
      <c r="I20" s="23">
        <f t="shared" si="11"/>
        <v>0</v>
      </c>
      <c r="J20" s="72">
        <f>J21</f>
        <v>0</v>
      </c>
      <c r="K20" s="23">
        <f t="shared" si="11"/>
        <v>0</v>
      </c>
      <c r="L20" s="72">
        <f>L21</f>
        <v>0</v>
      </c>
      <c r="M20" s="23">
        <f t="shared" si="11"/>
        <v>0</v>
      </c>
      <c r="N20" s="72">
        <f>N21</f>
        <v>0</v>
      </c>
      <c r="O20" s="90">
        <f t="shared" ref="O20" si="12">O21</f>
        <v>0</v>
      </c>
      <c r="P20" s="90">
        <f>P21</f>
        <v>0</v>
      </c>
      <c r="Q20" s="23">
        <f t="shared" si="11"/>
        <v>0</v>
      </c>
      <c r="R20" s="72">
        <f>R21</f>
        <v>0</v>
      </c>
      <c r="S20" s="23">
        <f t="shared" si="11"/>
        <v>0</v>
      </c>
      <c r="T20" s="72">
        <f>T21</f>
        <v>0</v>
      </c>
      <c r="U20" s="23">
        <f t="shared" si="11"/>
        <v>0</v>
      </c>
      <c r="V20" s="72">
        <f>V21</f>
        <v>0</v>
      </c>
      <c r="W20" s="23">
        <f t="shared" si="11"/>
        <v>0</v>
      </c>
      <c r="X20" s="72">
        <f>X21</f>
        <v>0</v>
      </c>
      <c r="Y20" s="23">
        <f t="shared" si="11"/>
        <v>0</v>
      </c>
      <c r="Z20" s="72">
        <f>Z21</f>
        <v>0</v>
      </c>
      <c r="AA20" s="23">
        <f t="shared" si="11"/>
        <v>0</v>
      </c>
      <c r="AB20" s="72">
        <f>AB21</f>
        <v>0</v>
      </c>
      <c r="AC20" s="101">
        <f t="shared" si="2"/>
        <v>0</v>
      </c>
      <c r="AD20" s="102">
        <f t="shared" si="2"/>
        <v>0</v>
      </c>
    </row>
    <row r="21" spans="1:30" s="17" customFormat="1" ht="13.5" customHeight="1" x14ac:dyDescent="0.2">
      <c r="A21" s="24" t="s">
        <v>40</v>
      </c>
      <c r="B21" s="25" t="s">
        <v>41</v>
      </c>
      <c r="C21" s="26">
        <v>0</v>
      </c>
      <c r="D21" s="73">
        <v>0</v>
      </c>
      <c r="E21" s="26">
        <v>0</v>
      </c>
      <c r="F21" s="73">
        <v>0</v>
      </c>
      <c r="G21" s="26">
        <v>0</v>
      </c>
      <c r="H21" s="73">
        <v>0</v>
      </c>
      <c r="I21" s="26">
        <v>0</v>
      </c>
      <c r="J21" s="73">
        <v>0</v>
      </c>
      <c r="K21" s="26">
        <v>0</v>
      </c>
      <c r="L21" s="73">
        <v>0</v>
      </c>
      <c r="M21" s="26">
        <v>0</v>
      </c>
      <c r="N21" s="73">
        <v>0</v>
      </c>
      <c r="O21" s="89">
        <f>C21+E21+G21+I21+K21+M21</f>
        <v>0</v>
      </c>
      <c r="P21" s="89">
        <f>D21+F21+H21+J21+L21+N21</f>
        <v>0</v>
      </c>
      <c r="Q21" s="26">
        <v>0</v>
      </c>
      <c r="R21" s="73">
        <v>0</v>
      </c>
      <c r="S21" s="26">
        <v>0</v>
      </c>
      <c r="T21" s="73">
        <v>0</v>
      </c>
      <c r="U21" s="26">
        <v>0</v>
      </c>
      <c r="V21" s="73">
        <v>0</v>
      </c>
      <c r="W21" s="26">
        <v>0</v>
      </c>
      <c r="X21" s="73">
        <v>0</v>
      </c>
      <c r="Y21" s="26">
        <v>0</v>
      </c>
      <c r="Z21" s="73">
        <v>0</v>
      </c>
      <c r="AA21" s="26">
        <v>0</v>
      </c>
      <c r="AB21" s="73">
        <v>0</v>
      </c>
      <c r="AC21" s="101">
        <f t="shared" si="2"/>
        <v>0</v>
      </c>
      <c r="AD21" s="102">
        <f t="shared" si="2"/>
        <v>0</v>
      </c>
    </row>
    <row r="22" spans="1:30" s="17" customFormat="1" ht="13.5" customHeight="1" x14ac:dyDescent="0.2">
      <c r="A22" s="21" t="s">
        <v>42</v>
      </c>
      <c r="B22" s="22" t="s">
        <v>43</v>
      </c>
      <c r="C22" s="23">
        <f>C23</f>
        <v>0</v>
      </c>
      <c r="D22" s="72">
        <f>D23</f>
        <v>0</v>
      </c>
      <c r="E22" s="23">
        <f t="shared" ref="E22:AA22" si="13">E23</f>
        <v>0</v>
      </c>
      <c r="F22" s="72">
        <f>F23</f>
        <v>0</v>
      </c>
      <c r="G22" s="23">
        <f t="shared" si="13"/>
        <v>0</v>
      </c>
      <c r="H22" s="72">
        <f>H23</f>
        <v>0</v>
      </c>
      <c r="I22" s="23">
        <f t="shared" si="13"/>
        <v>0</v>
      </c>
      <c r="J22" s="72">
        <f>J23</f>
        <v>0</v>
      </c>
      <c r="K22" s="23">
        <f t="shared" si="13"/>
        <v>0</v>
      </c>
      <c r="L22" s="72">
        <f>L23</f>
        <v>0</v>
      </c>
      <c r="M22" s="23">
        <f t="shared" si="13"/>
        <v>0</v>
      </c>
      <c r="N22" s="72">
        <f>N23</f>
        <v>0</v>
      </c>
      <c r="O22" s="90">
        <f t="shared" ref="O22" si="14">O23</f>
        <v>0</v>
      </c>
      <c r="P22" s="90">
        <f>P23</f>
        <v>0</v>
      </c>
      <c r="Q22" s="23">
        <f t="shared" si="13"/>
        <v>0</v>
      </c>
      <c r="R22" s="72">
        <f>R23</f>
        <v>0</v>
      </c>
      <c r="S22" s="23">
        <f t="shared" si="13"/>
        <v>0</v>
      </c>
      <c r="T22" s="72">
        <f>T23</f>
        <v>0</v>
      </c>
      <c r="U22" s="23">
        <f t="shared" si="13"/>
        <v>0</v>
      </c>
      <c r="V22" s="72">
        <f>V23</f>
        <v>0</v>
      </c>
      <c r="W22" s="23">
        <f t="shared" si="13"/>
        <v>0</v>
      </c>
      <c r="X22" s="72">
        <f>X23</f>
        <v>0</v>
      </c>
      <c r="Y22" s="23">
        <f t="shared" si="13"/>
        <v>0</v>
      </c>
      <c r="Z22" s="72">
        <f>Z23</f>
        <v>0</v>
      </c>
      <c r="AA22" s="23">
        <f t="shared" si="13"/>
        <v>0</v>
      </c>
      <c r="AB22" s="72">
        <f>AB23</f>
        <v>0</v>
      </c>
      <c r="AC22" s="101">
        <f t="shared" si="2"/>
        <v>0</v>
      </c>
      <c r="AD22" s="102">
        <f t="shared" si="2"/>
        <v>0</v>
      </c>
    </row>
    <row r="23" spans="1:30" s="17" customFormat="1" ht="13.5" customHeight="1" x14ac:dyDescent="0.2">
      <c r="A23" s="24" t="s">
        <v>44</v>
      </c>
      <c r="B23" s="25" t="s">
        <v>45</v>
      </c>
      <c r="C23" s="26">
        <v>0</v>
      </c>
      <c r="D23" s="73">
        <v>0</v>
      </c>
      <c r="E23" s="26">
        <v>0</v>
      </c>
      <c r="F23" s="73">
        <v>0</v>
      </c>
      <c r="G23" s="26">
        <v>0</v>
      </c>
      <c r="H23" s="73">
        <v>0</v>
      </c>
      <c r="I23" s="26">
        <v>0</v>
      </c>
      <c r="J23" s="73">
        <v>0</v>
      </c>
      <c r="K23" s="26">
        <v>0</v>
      </c>
      <c r="L23" s="73">
        <v>0</v>
      </c>
      <c r="M23" s="26">
        <v>0</v>
      </c>
      <c r="N23" s="73">
        <v>0</v>
      </c>
      <c r="O23" s="89">
        <f>C23+E23+G23+I23+K23+M23</f>
        <v>0</v>
      </c>
      <c r="P23" s="89">
        <f>D23+F23+H23+J23+L23+N23</f>
        <v>0</v>
      </c>
      <c r="Q23" s="26">
        <v>0</v>
      </c>
      <c r="R23" s="73">
        <v>0</v>
      </c>
      <c r="S23" s="26">
        <v>0</v>
      </c>
      <c r="T23" s="73">
        <v>0</v>
      </c>
      <c r="U23" s="26">
        <v>0</v>
      </c>
      <c r="V23" s="73">
        <v>0</v>
      </c>
      <c r="W23" s="26">
        <v>0</v>
      </c>
      <c r="X23" s="73">
        <v>0</v>
      </c>
      <c r="Y23" s="26">
        <v>0</v>
      </c>
      <c r="Z23" s="73">
        <v>0</v>
      </c>
      <c r="AA23" s="26">
        <v>0</v>
      </c>
      <c r="AB23" s="73">
        <v>0</v>
      </c>
      <c r="AC23" s="101">
        <f t="shared" si="2"/>
        <v>0</v>
      </c>
      <c r="AD23" s="102">
        <f t="shared" si="2"/>
        <v>0</v>
      </c>
    </row>
    <row r="24" spans="1:30" s="17" customFormat="1" ht="13.5" customHeight="1" x14ac:dyDescent="0.2">
      <c r="A24" s="18" t="s">
        <v>46</v>
      </c>
      <c r="B24" s="19" t="s">
        <v>47</v>
      </c>
      <c r="C24" s="20">
        <f>C25</f>
        <v>0</v>
      </c>
      <c r="D24" s="71">
        <f>D25</f>
        <v>0</v>
      </c>
      <c r="E24" s="20">
        <f t="shared" ref="E24:AA25" si="15">E25</f>
        <v>0</v>
      </c>
      <c r="F24" s="71">
        <f>F25</f>
        <v>0</v>
      </c>
      <c r="G24" s="20">
        <f t="shared" si="15"/>
        <v>0</v>
      </c>
      <c r="H24" s="71">
        <f>H25</f>
        <v>0</v>
      </c>
      <c r="I24" s="20">
        <f t="shared" si="15"/>
        <v>0</v>
      </c>
      <c r="J24" s="71">
        <f>J25</f>
        <v>0</v>
      </c>
      <c r="K24" s="20">
        <f t="shared" si="15"/>
        <v>0</v>
      </c>
      <c r="L24" s="71">
        <f>L25</f>
        <v>0</v>
      </c>
      <c r="M24" s="20">
        <f t="shared" si="15"/>
        <v>0</v>
      </c>
      <c r="N24" s="71">
        <f>N25</f>
        <v>0</v>
      </c>
      <c r="O24" s="91">
        <f t="shared" ref="O24:O25" si="16">O25</f>
        <v>0</v>
      </c>
      <c r="P24" s="91">
        <f>P25</f>
        <v>0</v>
      </c>
      <c r="Q24" s="20">
        <f t="shared" si="15"/>
        <v>0</v>
      </c>
      <c r="R24" s="71">
        <f>R25</f>
        <v>0</v>
      </c>
      <c r="S24" s="20">
        <f t="shared" si="15"/>
        <v>0</v>
      </c>
      <c r="T24" s="71">
        <f>T25</f>
        <v>0</v>
      </c>
      <c r="U24" s="20">
        <f t="shared" si="15"/>
        <v>0</v>
      </c>
      <c r="V24" s="71">
        <f>V25</f>
        <v>0</v>
      </c>
      <c r="W24" s="20">
        <f t="shared" si="15"/>
        <v>0</v>
      </c>
      <c r="X24" s="71">
        <f>X25</f>
        <v>0</v>
      </c>
      <c r="Y24" s="20">
        <f t="shared" si="15"/>
        <v>0</v>
      </c>
      <c r="Z24" s="71">
        <f>Z25</f>
        <v>0</v>
      </c>
      <c r="AA24" s="20">
        <f t="shared" si="15"/>
        <v>0</v>
      </c>
      <c r="AB24" s="71">
        <f>AB25</f>
        <v>0</v>
      </c>
      <c r="AC24" s="101">
        <f t="shared" si="2"/>
        <v>0</v>
      </c>
      <c r="AD24" s="102">
        <f t="shared" si="2"/>
        <v>0</v>
      </c>
    </row>
    <row r="25" spans="1:30" s="17" customFormat="1" ht="13.5" customHeight="1" x14ac:dyDescent="0.2">
      <c r="A25" s="21" t="s">
        <v>48</v>
      </c>
      <c r="B25" s="22" t="s">
        <v>49</v>
      </c>
      <c r="C25" s="23">
        <f>C26</f>
        <v>0</v>
      </c>
      <c r="D25" s="72">
        <f>D26</f>
        <v>0</v>
      </c>
      <c r="E25" s="23">
        <f t="shared" si="15"/>
        <v>0</v>
      </c>
      <c r="F25" s="72">
        <f>F26</f>
        <v>0</v>
      </c>
      <c r="G25" s="23">
        <f t="shared" si="15"/>
        <v>0</v>
      </c>
      <c r="H25" s="72">
        <f>H26</f>
        <v>0</v>
      </c>
      <c r="I25" s="23">
        <f t="shared" si="15"/>
        <v>0</v>
      </c>
      <c r="J25" s="72">
        <f>J26</f>
        <v>0</v>
      </c>
      <c r="K25" s="23">
        <f t="shared" si="15"/>
        <v>0</v>
      </c>
      <c r="L25" s="72">
        <f>L26</f>
        <v>0</v>
      </c>
      <c r="M25" s="23">
        <f t="shared" si="15"/>
        <v>0</v>
      </c>
      <c r="N25" s="72">
        <f>N26</f>
        <v>0</v>
      </c>
      <c r="O25" s="90">
        <f t="shared" si="16"/>
        <v>0</v>
      </c>
      <c r="P25" s="90">
        <f>P26</f>
        <v>0</v>
      </c>
      <c r="Q25" s="23">
        <f t="shared" si="15"/>
        <v>0</v>
      </c>
      <c r="R25" s="72">
        <f>R26</f>
        <v>0</v>
      </c>
      <c r="S25" s="23">
        <f t="shared" si="15"/>
        <v>0</v>
      </c>
      <c r="T25" s="72">
        <f>T26</f>
        <v>0</v>
      </c>
      <c r="U25" s="23">
        <f t="shared" si="15"/>
        <v>0</v>
      </c>
      <c r="V25" s="72">
        <f>V26</f>
        <v>0</v>
      </c>
      <c r="W25" s="23">
        <f t="shared" si="15"/>
        <v>0</v>
      </c>
      <c r="X25" s="72">
        <f>X26</f>
        <v>0</v>
      </c>
      <c r="Y25" s="23">
        <f t="shared" si="15"/>
        <v>0</v>
      </c>
      <c r="Z25" s="72">
        <f>Z26</f>
        <v>0</v>
      </c>
      <c r="AA25" s="23">
        <f t="shared" si="15"/>
        <v>0</v>
      </c>
      <c r="AB25" s="72">
        <f>AB26</f>
        <v>0</v>
      </c>
      <c r="AC25" s="101">
        <f t="shared" si="2"/>
        <v>0</v>
      </c>
      <c r="AD25" s="102">
        <f t="shared" si="2"/>
        <v>0</v>
      </c>
    </row>
    <row r="26" spans="1:30" s="17" customFormat="1" ht="13.5" customHeight="1" x14ac:dyDescent="0.2">
      <c r="A26" s="24" t="s">
        <v>50</v>
      </c>
      <c r="B26" s="25" t="s">
        <v>51</v>
      </c>
      <c r="C26" s="26">
        <v>0</v>
      </c>
      <c r="D26" s="73">
        <v>0</v>
      </c>
      <c r="E26" s="26">
        <v>0</v>
      </c>
      <c r="F26" s="73">
        <v>0</v>
      </c>
      <c r="G26" s="26">
        <v>0</v>
      </c>
      <c r="H26" s="73">
        <v>0</v>
      </c>
      <c r="I26" s="26">
        <v>0</v>
      </c>
      <c r="J26" s="73">
        <v>0</v>
      </c>
      <c r="K26" s="26">
        <v>0</v>
      </c>
      <c r="L26" s="73">
        <v>0</v>
      </c>
      <c r="M26" s="26">
        <v>0</v>
      </c>
      <c r="N26" s="73">
        <v>0</v>
      </c>
      <c r="O26" s="89">
        <f>C26+E26+G26+I26+K26+M26</f>
        <v>0</v>
      </c>
      <c r="P26" s="89">
        <f>D26+F26+H26+J26+L26+N26</f>
        <v>0</v>
      </c>
      <c r="Q26" s="26">
        <v>0</v>
      </c>
      <c r="R26" s="73">
        <v>0</v>
      </c>
      <c r="S26" s="26">
        <v>0</v>
      </c>
      <c r="T26" s="73">
        <v>0</v>
      </c>
      <c r="U26" s="26">
        <v>0</v>
      </c>
      <c r="V26" s="73">
        <v>0</v>
      </c>
      <c r="W26" s="26">
        <v>0</v>
      </c>
      <c r="X26" s="73">
        <v>0</v>
      </c>
      <c r="Y26" s="26">
        <v>0</v>
      </c>
      <c r="Z26" s="73">
        <v>0</v>
      </c>
      <c r="AA26" s="26">
        <v>0</v>
      </c>
      <c r="AB26" s="73">
        <v>0</v>
      </c>
      <c r="AC26" s="101">
        <f t="shared" si="2"/>
        <v>0</v>
      </c>
      <c r="AD26" s="102">
        <f t="shared" si="2"/>
        <v>0</v>
      </c>
    </row>
    <row r="27" spans="1:30" s="17" customFormat="1" ht="13.5" customHeight="1" x14ac:dyDescent="0.2">
      <c r="A27" s="18" t="s">
        <v>52</v>
      </c>
      <c r="B27" s="19" t="s">
        <v>53</v>
      </c>
      <c r="C27" s="20">
        <f>C28+C31</f>
        <v>0</v>
      </c>
      <c r="D27" s="71">
        <f>D28+D31</f>
        <v>0</v>
      </c>
      <c r="E27" s="20">
        <f t="shared" ref="E27:AA27" si="17">E28+E31</f>
        <v>0</v>
      </c>
      <c r="F27" s="71">
        <f>F28+F31</f>
        <v>0</v>
      </c>
      <c r="G27" s="20">
        <f t="shared" si="17"/>
        <v>0</v>
      </c>
      <c r="H27" s="71">
        <f>H28+H31</f>
        <v>0</v>
      </c>
      <c r="I27" s="20">
        <f t="shared" si="17"/>
        <v>0</v>
      </c>
      <c r="J27" s="71">
        <f>J28+J31</f>
        <v>0</v>
      </c>
      <c r="K27" s="20">
        <f t="shared" si="17"/>
        <v>0</v>
      </c>
      <c r="L27" s="71">
        <f>L28+L31</f>
        <v>0</v>
      </c>
      <c r="M27" s="20">
        <f t="shared" si="17"/>
        <v>0</v>
      </c>
      <c r="N27" s="71">
        <f>N28+N31</f>
        <v>0</v>
      </c>
      <c r="O27" s="91">
        <f t="shared" ref="O27" si="18">O28+O31</f>
        <v>0</v>
      </c>
      <c r="P27" s="91">
        <f>P28+P31</f>
        <v>0</v>
      </c>
      <c r="Q27" s="20">
        <f t="shared" si="17"/>
        <v>0</v>
      </c>
      <c r="R27" s="71">
        <f>R28+R31</f>
        <v>0</v>
      </c>
      <c r="S27" s="20">
        <f t="shared" si="17"/>
        <v>0</v>
      </c>
      <c r="T27" s="71">
        <f>T28+T31</f>
        <v>0</v>
      </c>
      <c r="U27" s="20">
        <f t="shared" si="17"/>
        <v>0</v>
      </c>
      <c r="V27" s="71">
        <f>V28+V31</f>
        <v>0</v>
      </c>
      <c r="W27" s="20">
        <f t="shared" si="17"/>
        <v>0</v>
      </c>
      <c r="X27" s="71">
        <f>X28+X31</f>
        <v>0</v>
      </c>
      <c r="Y27" s="20">
        <f t="shared" si="17"/>
        <v>0</v>
      </c>
      <c r="Z27" s="71">
        <f>Z28+Z31</f>
        <v>0</v>
      </c>
      <c r="AA27" s="20">
        <f t="shared" si="17"/>
        <v>0</v>
      </c>
      <c r="AB27" s="71">
        <f>AB28+AB31</f>
        <v>0</v>
      </c>
      <c r="AC27" s="101">
        <f t="shared" si="2"/>
        <v>0</v>
      </c>
      <c r="AD27" s="102">
        <f t="shared" si="2"/>
        <v>0</v>
      </c>
    </row>
    <row r="28" spans="1:30" s="17" customFormat="1" ht="13.5" customHeight="1" x14ac:dyDescent="0.2">
      <c r="A28" s="21" t="s">
        <v>54</v>
      </c>
      <c r="B28" s="22" t="s">
        <v>55</v>
      </c>
      <c r="C28" s="23">
        <f>C29+C30</f>
        <v>0</v>
      </c>
      <c r="D28" s="72">
        <f>D29+D30</f>
        <v>0</v>
      </c>
      <c r="E28" s="23">
        <f t="shared" ref="E28:AA28" si="19">E29+E30</f>
        <v>0</v>
      </c>
      <c r="F28" s="72">
        <f>F29+F30</f>
        <v>0</v>
      </c>
      <c r="G28" s="23">
        <f t="shared" si="19"/>
        <v>0</v>
      </c>
      <c r="H28" s="72">
        <f>H29+H30</f>
        <v>0</v>
      </c>
      <c r="I28" s="23">
        <f t="shared" si="19"/>
        <v>0</v>
      </c>
      <c r="J28" s="72">
        <f>J29+J30</f>
        <v>0</v>
      </c>
      <c r="K28" s="23">
        <f t="shared" si="19"/>
        <v>0</v>
      </c>
      <c r="L28" s="72">
        <f>L29+L30</f>
        <v>0</v>
      </c>
      <c r="M28" s="23">
        <f t="shared" si="19"/>
        <v>0</v>
      </c>
      <c r="N28" s="72">
        <f>N29+N30</f>
        <v>0</v>
      </c>
      <c r="O28" s="90">
        <f t="shared" ref="O28" si="20">O29+O30</f>
        <v>0</v>
      </c>
      <c r="P28" s="90">
        <f>P29+P30</f>
        <v>0</v>
      </c>
      <c r="Q28" s="23">
        <f t="shared" si="19"/>
        <v>0</v>
      </c>
      <c r="R28" s="72">
        <f>R29+R30</f>
        <v>0</v>
      </c>
      <c r="S28" s="23">
        <f t="shared" si="19"/>
        <v>0</v>
      </c>
      <c r="T28" s="72">
        <f>T29+T30</f>
        <v>0</v>
      </c>
      <c r="U28" s="23">
        <f t="shared" si="19"/>
        <v>0</v>
      </c>
      <c r="V28" s="72">
        <f>V29+V30</f>
        <v>0</v>
      </c>
      <c r="W28" s="23">
        <f t="shared" si="19"/>
        <v>0</v>
      </c>
      <c r="X28" s="72">
        <f>X29+X30</f>
        <v>0</v>
      </c>
      <c r="Y28" s="23">
        <f t="shared" si="19"/>
        <v>0</v>
      </c>
      <c r="Z28" s="72">
        <f>Z29+Z30</f>
        <v>0</v>
      </c>
      <c r="AA28" s="23">
        <f t="shared" si="19"/>
        <v>0</v>
      </c>
      <c r="AB28" s="72">
        <f>AB29+AB30</f>
        <v>0</v>
      </c>
      <c r="AC28" s="101">
        <f t="shared" si="2"/>
        <v>0</v>
      </c>
      <c r="AD28" s="102">
        <f t="shared" si="2"/>
        <v>0</v>
      </c>
    </row>
    <row r="29" spans="1:30" s="27" customFormat="1" ht="13.5" customHeight="1" x14ac:dyDescent="0.2">
      <c r="A29" s="24" t="s">
        <v>56</v>
      </c>
      <c r="B29" s="25" t="s">
        <v>57</v>
      </c>
      <c r="C29" s="26">
        <v>0</v>
      </c>
      <c r="D29" s="73">
        <v>0</v>
      </c>
      <c r="E29" s="26">
        <v>0</v>
      </c>
      <c r="F29" s="73">
        <v>0</v>
      </c>
      <c r="G29" s="26">
        <v>0</v>
      </c>
      <c r="H29" s="73">
        <v>0</v>
      </c>
      <c r="I29" s="26">
        <v>0</v>
      </c>
      <c r="J29" s="73">
        <v>0</v>
      </c>
      <c r="K29" s="26">
        <v>0</v>
      </c>
      <c r="L29" s="73">
        <v>0</v>
      </c>
      <c r="M29" s="26">
        <v>0</v>
      </c>
      <c r="N29" s="73">
        <v>0</v>
      </c>
      <c r="O29" s="89">
        <f t="shared" ref="O29:P30" si="21">C29+E29+G29+I29+K29+M29</f>
        <v>0</v>
      </c>
      <c r="P29" s="89">
        <f t="shared" si="21"/>
        <v>0</v>
      </c>
      <c r="Q29" s="26">
        <v>0</v>
      </c>
      <c r="R29" s="73">
        <v>0</v>
      </c>
      <c r="S29" s="26">
        <v>0</v>
      </c>
      <c r="T29" s="73">
        <v>0</v>
      </c>
      <c r="U29" s="26">
        <v>0</v>
      </c>
      <c r="V29" s="73">
        <v>0</v>
      </c>
      <c r="W29" s="26">
        <v>0</v>
      </c>
      <c r="X29" s="73">
        <v>0</v>
      </c>
      <c r="Y29" s="26">
        <v>0</v>
      </c>
      <c r="Z29" s="73">
        <v>0</v>
      </c>
      <c r="AA29" s="26">
        <v>0</v>
      </c>
      <c r="AB29" s="73">
        <v>0</v>
      </c>
      <c r="AC29" s="101">
        <f t="shared" si="2"/>
        <v>0</v>
      </c>
      <c r="AD29" s="102">
        <f t="shared" si="2"/>
        <v>0</v>
      </c>
    </row>
    <row r="30" spans="1:30" s="17" customFormat="1" ht="13.5" customHeight="1" x14ac:dyDescent="0.2">
      <c r="A30" s="24" t="s">
        <v>58</v>
      </c>
      <c r="B30" s="25" t="s">
        <v>59</v>
      </c>
      <c r="C30" s="26">
        <v>0</v>
      </c>
      <c r="D30" s="73">
        <v>0</v>
      </c>
      <c r="E30" s="26">
        <v>0</v>
      </c>
      <c r="F30" s="73">
        <v>0</v>
      </c>
      <c r="G30" s="26">
        <v>0</v>
      </c>
      <c r="H30" s="73">
        <v>0</v>
      </c>
      <c r="I30" s="26">
        <v>0</v>
      </c>
      <c r="J30" s="73">
        <v>0</v>
      </c>
      <c r="K30" s="26">
        <v>0</v>
      </c>
      <c r="L30" s="73">
        <v>0</v>
      </c>
      <c r="M30" s="26">
        <v>0</v>
      </c>
      <c r="N30" s="73">
        <v>0</v>
      </c>
      <c r="O30" s="89">
        <f t="shared" si="21"/>
        <v>0</v>
      </c>
      <c r="P30" s="89">
        <f t="shared" si="21"/>
        <v>0</v>
      </c>
      <c r="Q30" s="26">
        <v>0</v>
      </c>
      <c r="R30" s="73">
        <v>0</v>
      </c>
      <c r="S30" s="26">
        <v>0</v>
      </c>
      <c r="T30" s="73">
        <v>0</v>
      </c>
      <c r="U30" s="26">
        <v>0</v>
      </c>
      <c r="V30" s="73">
        <v>0</v>
      </c>
      <c r="W30" s="26">
        <v>0</v>
      </c>
      <c r="X30" s="73">
        <v>0</v>
      </c>
      <c r="Y30" s="26">
        <v>0</v>
      </c>
      <c r="Z30" s="73">
        <v>0</v>
      </c>
      <c r="AA30" s="26">
        <v>0</v>
      </c>
      <c r="AB30" s="73">
        <v>0</v>
      </c>
      <c r="AC30" s="101">
        <f t="shared" si="2"/>
        <v>0</v>
      </c>
      <c r="AD30" s="102">
        <f t="shared" si="2"/>
        <v>0</v>
      </c>
    </row>
    <row r="31" spans="1:30" s="17" customFormat="1" ht="13.5" customHeight="1" x14ac:dyDescent="0.2">
      <c r="A31" s="21" t="s">
        <v>60</v>
      </c>
      <c r="B31" s="22" t="s">
        <v>61</v>
      </c>
      <c r="C31" s="23">
        <f>C32</f>
        <v>0</v>
      </c>
      <c r="D31" s="72">
        <f>D32</f>
        <v>0</v>
      </c>
      <c r="E31" s="23">
        <f t="shared" ref="E31:AA31" si="22">E32</f>
        <v>0</v>
      </c>
      <c r="F31" s="72">
        <f>F32</f>
        <v>0</v>
      </c>
      <c r="G31" s="23">
        <f t="shared" si="22"/>
        <v>0</v>
      </c>
      <c r="H31" s="72">
        <f>H32</f>
        <v>0</v>
      </c>
      <c r="I31" s="23">
        <f t="shared" si="22"/>
        <v>0</v>
      </c>
      <c r="J31" s="72">
        <f>J32</f>
        <v>0</v>
      </c>
      <c r="K31" s="23">
        <f t="shared" si="22"/>
        <v>0</v>
      </c>
      <c r="L31" s="72">
        <f>L32</f>
        <v>0</v>
      </c>
      <c r="M31" s="23">
        <f t="shared" si="22"/>
        <v>0</v>
      </c>
      <c r="N31" s="72">
        <f>N32</f>
        <v>0</v>
      </c>
      <c r="O31" s="90">
        <f t="shared" ref="O31" si="23">O32</f>
        <v>0</v>
      </c>
      <c r="P31" s="90">
        <f>P32</f>
        <v>0</v>
      </c>
      <c r="Q31" s="23">
        <f t="shared" si="22"/>
        <v>0</v>
      </c>
      <c r="R31" s="72">
        <f>R32</f>
        <v>0</v>
      </c>
      <c r="S31" s="23">
        <f t="shared" si="22"/>
        <v>0</v>
      </c>
      <c r="T31" s="72">
        <f>T32</f>
        <v>0</v>
      </c>
      <c r="U31" s="23">
        <f t="shared" si="22"/>
        <v>0</v>
      </c>
      <c r="V31" s="72">
        <f>V32</f>
        <v>0</v>
      </c>
      <c r="W31" s="23">
        <f t="shared" si="22"/>
        <v>0</v>
      </c>
      <c r="X31" s="72">
        <f>X32</f>
        <v>0</v>
      </c>
      <c r="Y31" s="23">
        <f t="shared" si="22"/>
        <v>0</v>
      </c>
      <c r="Z31" s="72">
        <f>Z32</f>
        <v>0</v>
      </c>
      <c r="AA31" s="23">
        <f t="shared" si="22"/>
        <v>0</v>
      </c>
      <c r="AB31" s="72">
        <f>AB32</f>
        <v>0</v>
      </c>
      <c r="AC31" s="101">
        <f t="shared" si="2"/>
        <v>0</v>
      </c>
      <c r="AD31" s="102">
        <f t="shared" si="2"/>
        <v>0</v>
      </c>
    </row>
    <row r="32" spans="1:30" s="27" customFormat="1" ht="13.5" customHeight="1" x14ac:dyDescent="0.2">
      <c r="A32" s="24" t="s">
        <v>62</v>
      </c>
      <c r="B32" s="25" t="s">
        <v>51</v>
      </c>
      <c r="C32" s="26">
        <v>0</v>
      </c>
      <c r="D32" s="73">
        <v>0</v>
      </c>
      <c r="E32" s="26">
        <v>0</v>
      </c>
      <c r="F32" s="73">
        <v>0</v>
      </c>
      <c r="G32" s="26">
        <v>0</v>
      </c>
      <c r="H32" s="73">
        <v>0</v>
      </c>
      <c r="I32" s="26">
        <v>0</v>
      </c>
      <c r="J32" s="73">
        <v>0</v>
      </c>
      <c r="K32" s="26">
        <v>0</v>
      </c>
      <c r="L32" s="73">
        <v>0</v>
      </c>
      <c r="M32" s="26">
        <v>0</v>
      </c>
      <c r="N32" s="73">
        <v>0</v>
      </c>
      <c r="O32" s="89">
        <f>C32+E32+G32+I32+K32+M32</f>
        <v>0</v>
      </c>
      <c r="P32" s="89">
        <f>D32+F32+H32+J32+L32+N32</f>
        <v>0</v>
      </c>
      <c r="Q32" s="26">
        <v>0</v>
      </c>
      <c r="R32" s="73">
        <v>0</v>
      </c>
      <c r="S32" s="26">
        <v>0</v>
      </c>
      <c r="T32" s="73">
        <v>0</v>
      </c>
      <c r="U32" s="26">
        <v>0</v>
      </c>
      <c r="V32" s="73">
        <v>0</v>
      </c>
      <c r="W32" s="26">
        <v>0</v>
      </c>
      <c r="X32" s="73">
        <v>0</v>
      </c>
      <c r="Y32" s="26">
        <v>0</v>
      </c>
      <c r="Z32" s="73">
        <v>0</v>
      </c>
      <c r="AA32" s="26">
        <v>0</v>
      </c>
      <c r="AB32" s="73">
        <v>0</v>
      </c>
      <c r="AC32" s="101">
        <f t="shared" si="2"/>
        <v>0</v>
      </c>
      <c r="AD32" s="102">
        <f t="shared" si="2"/>
        <v>0</v>
      </c>
    </row>
    <row r="33" spans="1:30" s="17" customFormat="1" ht="13.5" customHeight="1" x14ac:dyDescent="0.2">
      <c r="A33" s="14" t="s">
        <v>63</v>
      </c>
      <c r="B33" s="15" t="s">
        <v>64</v>
      </c>
      <c r="C33" s="16">
        <f t="shared" ref="C33:AB33" si="24">C34+C37+C50+C84</f>
        <v>17987.562181000001</v>
      </c>
      <c r="D33" s="70">
        <f t="shared" si="24"/>
        <v>6414.51</v>
      </c>
      <c r="E33" s="16">
        <f t="shared" si="24"/>
        <v>20783.874337000001</v>
      </c>
      <c r="F33" s="70">
        <f t="shared" si="24"/>
        <v>9737.5025769192762</v>
      </c>
      <c r="G33" s="16">
        <f t="shared" si="24"/>
        <v>14477.977946999999</v>
      </c>
      <c r="H33" s="70">
        <f t="shared" si="24"/>
        <v>11580.384692893782</v>
      </c>
      <c r="I33" s="16">
        <f t="shared" si="24"/>
        <v>17629.441774999999</v>
      </c>
      <c r="J33" s="70">
        <f t="shared" si="24"/>
        <v>11125.963046038727</v>
      </c>
      <c r="K33" s="16">
        <f t="shared" si="24"/>
        <v>24852.054756999998</v>
      </c>
      <c r="L33" s="70">
        <f t="shared" si="24"/>
        <v>27040.504799999999</v>
      </c>
      <c r="M33" s="16">
        <f t="shared" si="24"/>
        <v>11236.857532999999</v>
      </c>
      <c r="N33" s="70">
        <f t="shared" si="24"/>
        <v>7121.27</v>
      </c>
      <c r="O33" s="88">
        <f t="shared" si="24"/>
        <v>-28415.181470000003</v>
      </c>
      <c r="P33" s="88">
        <f t="shared" si="24"/>
        <v>-79464.885189932684</v>
      </c>
      <c r="Q33" s="16">
        <f t="shared" si="24"/>
        <v>27005.987719000001</v>
      </c>
      <c r="R33" s="70">
        <f t="shared" si="24"/>
        <v>14730.816365531875</v>
      </c>
      <c r="S33" s="16">
        <f t="shared" si="24"/>
        <v>10688.522584999999</v>
      </c>
      <c r="T33" s="70">
        <f t="shared" si="24"/>
        <v>8271.6917346938772</v>
      </c>
      <c r="U33" s="16">
        <f t="shared" si="24"/>
        <v>11592.029946999999</v>
      </c>
      <c r="V33" s="70">
        <f t="shared" si="24"/>
        <v>7998.2640429839857</v>
      </c>
      <c r="W33" s="16">
        <f t="shared" si="24"/>
        <v>10536.527946999999</v>
      </c>
      <c r="X33" s="70">
        <f t="shared" si="24"/>
        <v>10776.199262068967</v>
      </c>
      <c r="Y33" s="16">
        <f t="shared" si="24"/>
        <v>11465.661136999999</v>
      </c>
      <c r="Z33" s="70">
        <f t="shared" si="24"/>
        <v>7831.2144832772774</v>
      </c>
      <c r="AA33" s="16">
        <f t="shared" si="24"/>
        <v>12029.135708999998</v>
      </c>
      <c r="AB33" s="70">
        <f t="shared" si="24"/>
        <v>10647.878640791312</v>
      </c>
      <c r="AC33" s="101">
        <f t="shared" si="2"/>
        <v>190285.63357399998</v>
      </c>
      <c r="AD33" s="102">
        <f t="shared" si="2"/>
        <v>133276.19964519909</v>
      </c>
    </row>
    <row r="34" spans="1:30" s="17" customFormat="1" ht="13.5" customHeight="1" x14ac:dyDescent="0.2">
      <c r="A34" s="18" t="s">
        <v>65</v>
      </c>
      <c r="B34" s="19" t="s">
        <v>66</v>
      </c>
      <c r="C34" s="28">
        <f>C35</f>
        <v>0</v>
      </c>
      <c r="D34" s="75">
        <f>D35</f>
        <v>0</v>
      </c>
      <c r="E34" s="28">
        <f t="shared" ref="E34:AA35" si="25">E35</f>
        <v>0</v>
      </c>
      <c r="F34" s="75">
        <f>F35</f>
        <v>0</v>
      </c>
      <c r="G34" s="28">
        <f t="shared" si="25"/>
        <v>0</v>
      </c>
      <c r="H34" s="75">
        <f>H35</f>
        <v>0</v>
      </c>
      <c r="I34" s="28">
        <f t="shared" si="25"/>
        <v>0</v>
      </c>
      <c r="J34" s="75">
        <f>J35</f>
        <v>0</v>
      </c>
      <c r="K34" s="28">
        <f t="shared" si="25"/>
        <v>0</v>
      </c>
      <c r="L34" s="75">
        <f>L35</f>
        <v>0</v>
      </c>
      <c r="M34" s="28">
        <f t="shared" si="25"/>
        <v>0</v>
      </c>
      <c r="N34" s="75">
        <f>N35</f>
        <v>0</v>
      </c>
      <c r="O34" s="85">
        <f t="shared" ref="O34:O35" si="26">O35</f>
        <v>0</v>
      </c>
      <c r="P34" s="85">
        <f>P35</f>
        <v>0</v>
      </c>
      <c r="Q34" s="28">
        <f t="shared" si="25"/>
        <v>0</v>
      </c>
      <c r="R34" s="75">
        <f>R35</f>
        <v>0</v>
      </c>
      <c r="S34" s="28">
        <f t="shared" si="25"/>
        <v>0</v>
      </c>
      <c r="T34" s="75">
        <f>T35</f>
        <v>0</v>
      </c>
      <c r="U34" s="28">
        <f t="shared" si="25"/>
        <v>0</v>
      </c>
      <c r="V34" s="75">
        <f>V35</f>
        <v>0</v>
      </c>
      <c r="W34" s="28">
        <f t="shared" si="25"/>
        <v>0</v>
      </c>
      <c r="X34" s="75">
        <f>X35</f>
        <v>0</v>
      </c>
      <c r="Y34" s="28">
        <f t="shared" si="25"/>
        <v>0</v>
      </c>
      <c r="Z34" s="75">
        <f>Z35</f>
        <v>0</v>
      </c>
      <c r="AA34" s="28">
        <f t="shared" si="25"/>
        <v>0</v>
      </c>
      <c r="AB34" s="75">
        <f>AB35</f>
        <v>0</v>
      </c>
      <c r="AC34" s="101">
        <f t="shared" si="2"/>
        <v>0</v>
      </c>
      <c r="AD34" s="102">
        <f t="shared" si="2"/>
        <v>0</v>
      </c>
    </row>
    <row r="35" spans="1:30" s="17" customFormat="1" ht="13.5" customHeight="1" x14ac:dyDescent="0.2">
      <c r="A35" s="21" t="s">
        <v>67</v>
      </c>
      <c r="B35" s="22" t="s">
        <v>68</v>
      </c>
      <c r="C35" s="29">
        <f>C36</f>
        <v>0</v>
      </c>
      <c r="D35" s="76">
        <f>D36</f>
        <v>0</v>
      </c>
      <c r="E35" s="29">
        <f t="shared" si="25"/>
        <v>0</v>
      </c>
      <c r="F35" s="76">
        <f>F36</f>
        <v>0</v>
      </c>
      <c r="G35" s="29">
        <f t="shared" si="25"/>
        <v>0</v>
      </c>
      <c r="H35" s="76">
        <f>H36</f>
        <v>0</v>
      </c>
      <c r="I35" s="29">
        <f t="shared" si="25"/>
        <v>0</v>
      </c>
      <c r="J35" s="76">
        <f>J36</f>
        <v>0</v>
      </c>
      <c r="K35" s="29">
        <f t="shared" si="25"/>
        <v>0</v>
      </c>
      <c r="L35" s="76">
        <f>L36</f>
        <v>0</v>
      </c>
      <c r="M35" s="29">
        <f t="shared" si="25"/>
        <v>0</v>
      </c>
      <c r="N35" s="76">
        <f>N36</f>
        <v>0</v>
      </c>
      <c r="O35" s="86">
        <f t="shared" si="26"/>
        <v>0</v>
      </c>
      <c r="P35" s="86">
        <f>P36</f>
        <v>0</v>
      </c>
      <c r="Q35" s="29">
        <f t="shared" si="25"/>
        <v>0</v>
      </c>
      <c r="R35" s="76">
        <f>R36</f>
        <v>0</v>
      </c>
      <c r="S35" s="29">
        <f t="shared" si="25"/>
        <v>0</v>
      </c>
      <c r="T35" s="76">
        <f>T36</f>
        <v>0</v>
      </c>
      <c r="U35" s="29">
        <f t="shared" si="25"/>
        <v>0</v>
      </c>
      <c r="V35" s="76">
        <f>V36</f>
        <v>0</v>
      </c>
      <c r="W35" s="29">
        <f t="shared" si="25"/>
        <v>0</v>
      </c>
      <c r="X35" s="76">
        <f>X36</f>
        <v>0</v>
      </c>
      <c r="Y35" s="29">
        <f t="shared" si="25"/>
        <v>0</v>
      </c>
      <c r="Z35" s="76">
        <f>Z36</f>
        <v>0</v>
      </c>
      <c r="AA35" s="29">
        <f t="shared" si="25"/>
        <v>0</v>
      </c>
      <c r="AB35" s="76">
        <f>AB36</f>
        <v>0</v>
      </c>
      <c r="AC35" s="101">
        <f t="shared" si="2"/>
        <v>0</v>
      </c>
      <c r="AD35" s="102">
        <f t="shared" si="2"/>
        <v>0</v>
      </c>
    </row>
    <row r="36" spans="1:30" s="27" customFormat="1" ht="13.5" customHeight="1" x14ac:dyDescent="0.2">
      <c r="A36" s="24" t="s">
        <v>69</v>
      </c>
      <c r="B36" s="25" t="s">
        <v>184</v>
      </c>
      <c r="C36" s="30">
        <v>0</v>
      </c>
      <c r="D36" s="77">
        <v>0</v>
      </c>
      <c r="E36" s="30">
        <v>0</v>
      </c>
      <c r="F36" s="77">
        <v>0</v>
      </c>
      <c r="G36" s="30">
        <v>0</v>
      </c>
      <c r="H36" s="77">
        <v>0</v>
      </c>
      <c r="I36" s="30">
        <v>0</v>
      </c>
      <c r="J36" s="77">
        <v>0</v>
      </c>
      <c r="K36" s="30">
        <v>0</v>
      </c>
      <c r="L36" s="77">
        <v>0</v>
      </c>
      <c r="M36" s="30">
        <v>0</v>
      </c>
      <c r="N36" s="77">
        <v>0</v>
      </c>
      <c r="O36" s="89">
        <f>C36+E36+G36+I36+K36+M36</f>
        <v>0</v>
      </c>
      <c r="P36" s="89">
        <f>D36+F36+H36+J36+L36+N36</f>
        <v>0</v>
      </c>
      <c r="Q36" s="30">
        <v>0</v>
      </c>
      <c r="R36" s="77">
        <v>0</v>
      </c>
      <c r="S36" s="30">
        <v>0</v>
      </c>
      <c r="T36" s="77">
        <v>0</v>
      </c>
      <c r="U36" s="30">
        <v>0</v>
      </c>
      <c r="V36" s="77">
        <v>0</v>
      </c>
      <c r="W36" s="30">
        <v>0</v>
      </c>
      <c r="X36" s="77">
        <v>0</v>
      </c>
      <c r="Y36" s="30">
        <v>0</v>
      </c>
      <c r="Z36" s="77">
        <v>0</v>
      </c>
      <c r="AA36" s="30">
        <v>0</v>
      </c>
      <c r="AB36" s="77">
        <v>0</v>
      </c>
      <c r="AC36" s="101">
        <f t="shared" si="2"/>
        <v>0</v>
      </c>
      <c r="AD36" s="102">
        <f t="shared" si="2"/>
        <v>0</v>
      </c>
    </row>
    <row r="37" spans="1:30" s="17" customFormat="1" ht="13.5" customHeight="1" x14ac:dyDescent="0.2">
      <c r="A37" s="18" t="s">
        <v>71</v>
      </c>
      <c r="B37" s="19" t="s">
        <v>72</v>
      </c>
      <c r="C37" s="20">
        <f>C38+C46</f>
        <v>11288.917014999999</v>
      </c>
      <c r="D37" s="71">
        <f>D38+D46</f>
        <v>5661.21</v>
      </c>
      <c r="E37" s="20">
        <f t="shared" ref="E37:AA37" si="27">E38+E46</f>
        <v>13516.117015</v>
      </c>
      <c r="F37" s="71">
        <f>F38+F46</f>
        <v>5754.32</v>
      </c>
      <c r="G37" s="20">
        <f t="shared" si="27"/>
        <v>8783.3170150000005</v>
      </c>
      <c r="H37" s="71">
        <f>H38+H46</f>
        <v>5692.25</v>
      </c>
      <c r="I37" s="20">
        <f t="shared" si="27"/>
        <v>8783.3170150000005</v>
      </c>
      <c r="J37" s="71">
        <f>J38+J46</f>
        <v>5723.28</v>
      </c>
      <c r="K37" s="20">
        <f t="shared" si="27"/>
        <v>15743.317015000001</v>
      </c>
      <c r="L37" s="71">
        <f>L38+L46</f>
        <v>17649.64</v>
      </c>
      <c r="M37" s="20">
        <f t="shared" si="27"/>
        <v>6416.917015</v>
      </c>
      <c r="N37" s="71">
        <f>N38+N46</f>
        <v>6039.87</v>
      </c>
      <c r="O37" s="85">
        <f t="shared" ref="O37" si="28">O38+O46</f>
        <v>64531.902089999996</v>
      </c>
      <c r="P37" s="85">
        <f>P38+P46</f>
        <v>46520.57</v>
      </c>
      <c r="Q37" s="20">
        <f t="shared" si="27"/>
        <v>17065.717015000002</v>
      </c>
      <c r="R37" s="71">
        <f>R38+R46</f>
        <v>7938.58</v>
      </c>
      <c r="S37" s="20">
        <f t="shared" si="27"/>
        <v>6416.917015</v>
      </c>
      <c r="T37" s="71">
        <f>T38+T46</f>
        <v>2689.15</v>
      </c>
      <c r="U37" s="20">
        <f t="shared" si="27"/>
        <v>6416.917015</v>
      </c>
      <c r="V37" s="71">
        <f>V38+V46</f>
        <v>2678.8</v>
      </c>
      <c r="W37" s="20">
        <f t="shared" si="27"/>
        <v>6416.917015</v>
      </c>
      <c r="X37" s="71">
        <f>X38+X46</f>
        <v>5761.79</v>
      </c>
      <c r="Y37" s="20">
        <f t="shared" si="27"/>
        <v>6416.917015</v>
      </c>
      <c r="Z37" s="71">
        <f>Z38+Z46</f>
        <v>2740.8700000000003</v>
      </c>
      <c r="AA37" s="20">
        <f t="shared" si="27"/>
        <v>6416.917015</v>
      </c>
      <c r="AB37" s="71">
        <f>AB38+AB46</f>
        <v>2637.42</v>
      </c>
      <c r="AC37" s="101">
        <f t="shared" si="2"/>
        <v>113682.20418</v>
      </c>
      <c r="AD37" s="102">
        <f t="shared" si="2"/>
        <v>70967.179999999993</v>
      </c>
    </row>
    <row r="38" spans="1:30" s="27" customFormat="1" ht="13.5" customHeight="1" x14ac:dyDescent="0.2">
      <c r="A38" s="21" t="s">
        <v>71</v>
      </c>
      <c r="B38" s="22" t="s">
        <v>73</v>
      </c>
      <c r="C38" s="23">
        <f>C39+C40+C41+C42+C43+C44+C45</f>
        <v>6416.917015</v>
      </c>
      <c r="D38" s="72">
        <f>D39+D40+D41+D42+D43+D44+D45</f>
        <v>5661.21</v>
      </c>
      <c r="E38" s="23">
        <f t="shared" ref="E38:AA38" si="29">E39+E40+E41+E42+E43+E44+E45</f>
        <v>6416.917015</v>
      </c>
      <c r="F38" s="72">
        <f>F39+F40+F41+F42+F43+F44+F45</f>
        <v>5754.32</v>
      </c>
      <c r="G38" s="23">
        <f t="shared" si="29"/>
        <v>6416.917015</v>
      </c>
      <c r="H38" s="72">
        <f>H39+H40+H41+H42+H43+H44+H45</f>
        <v>5692.25</v>
      </c>
      <c r="I38" s="23">
        <f t="shared" si="29"/>
        <v>6416.917015</v>
      </c>
      <c r="J38" s="72">
        <f>J39+J40+J41+J42+J43+J44+J45</f>
        <v>5723.28</v>
      </c>
      <c r="K38" s="23">
        <f t="shared" si="29"/>
        <v>6416.917015</v>
      </c>
      <c r="L38" s="72">
        <f>L39+L40+L41+L42+L43+L44+L45</f>
        <v>7171.71</v>
      </c>
      <c r="M38" s="23">
        <f t="shared" si="29"/>
        <v>6416.917015</v>
      </c>
      <c r="N38" s="72">
        <f>N39+N40+N41+N42+N43+N44+N45</f>
        <v>6039.87</v>
      </c>
      <c r="O38" s="86">
        <f t="shared" ref="O38" si="30">SUM(O39:O45)</f>
        <v>38501.502089999994</v>
      </c>
      <c r="P38" s="86">
        <f>SUM(P39:P45)</f>
        <v>36042.639999999999</v>
      </c>
      <c r="Q38" s="23">
        <f t="shared" si="29"/>
        <v>6416.917015</v>
      </c>
      <c r="R38" s="72">
        <f>R39+R40+R41+R42+R43+R44+R45</f>
        <v>2658.1200000000003</v>
      </c>
      <c r="S38" s="23">
        <f t="shared" si="29"/>
        <v>6416.917015</v>
      </c>
      <c r="T38" s="72">
        <f>T39+T40+T41+T42+T43+T44+T45</f>
        <v>2689.15</v>
      </c>
      <c r="U38" s="23">
        <f t="shared" si="29"/>
        <v>6416.917015</v>
      </c>
      <c r="V38" s="72">
        <f>V39+V40+V41+V42+V43+V44+V45</f>
        <v>2678.8</v>
      </c>
      <c r="W38" s="23">
        <f t="shared" si="29"/>
        <v>6416.917015</v>
      </c>
      <c r="X38" s="72">
        <f>X39+X40+X41+X42+X43+X44+X45</f>
        <v>2709.84</v>
      </c>
      <c r="Y38" s="23">
        <f t="shared" si="29"/>
        <v>6416.917015</v>
      </c>
      <c r="Z38" s="72">
        <f>Z39+Z40+Z41+Z42+Z43+Z44+Z45</f>
        <v>2740.8700000000003</v>
      </c>
      <c r="AA38" s="23">
        <f t="shared" si="29"/>
        <v>6416.917015</v>
      </c>
      <c r="AB38" s="72">
        <f>AB39+AB40+AB41+AB42+AB43+AB44+AB45</f>
        <v>2637.42</v>
      </c>
      <c r="AC38" s="101">
        <f t="shared" si="2"/>
        <v>77003.004180000004</v>
      </c>
      <c r="AD38" s="102">
        <f t="shared" si="2"/>
        <v>52156.840000000004</v>
      </c>
    </row>
    <row r="39" spans="1:30" s="27" customFormat="1" ht="13.5" customHeight="1" x14ac:dyDescent="0.2">
      <c r="A39" s="24" t="s">
        <v>74</v>
      </c>
      <c r="B39" s="25" t="s">
        <v>75</v>
      </c>
      <c r="C39" s="30">
        <v>4207.2950000000001</v>
      </c>
      <c r="D39" s="77">
        <v>3914.91</v>
      </c>
      <c r="E39" s="30">
        <v>4207.2950000000001</v>
      </c>
      <c r="F39" s="77">
        <v>3914.91</v>
      </c>
      <c r="G39" s="30">
        <v>4207.2950000000001</v>
      </c>
      <c r="H39" s="77">
        <v>3914.91</v>
      </c>
      <c r="I39" s="30">
        <v>4207.2950000000001</v>
      </c>
      <c r="J39" s="77">
        <v>3914.91</v>
      </c>
      <c r="K39" s="30">
        <v>4207.2950000000001</v>
      </c>
      <c r="L39" s="77">
        <v>4959.01</v>
      </c>
      <c r="M39" s="30">
        <v>4207.2950000000001</v>
      </c>
      <c r="N39" s="77">
        <v>4123.7299999999996</v>
      </c>
      <c r="O39" s="89">
        <f t="shared" ref="O39:P45" si="31">C39+E39+G39+I39+K39+M39</f>
        <v>25243.769999999997</v>
      </c>
      <c r="P39" s="89">
        <f t="shared" si="31"/>
        <v>24742.38</v>
      </c>
      <c r="Q39" s="30">
        <v>4207.2950000000001</v>
      </c>
      <c r="R39" s="77">
        <v>1810.17</v>
      </c>
      <c r="S39" s="30">
        <v>4207.2950000000001</v>
      </c>
      <c r="T39" s="77">
        <v>1810.17</v>
      </c>
      <c r="U39" s="30">
        <v>4207.2950000000001</v>
      </c>
      <c r="V39" s="77">
        <v>1810.17</v>
      </c>
      <c r="W39" s="30">
        <v>4207.2950000000001</v>
      </c>
      <c r="X39" s="77">
        <v>1810.17</v>
      </c>
      <c r="Y39" s="30">
        <v>4207.2950000000001</v>
      </c>
      <c r="Z39" s="77">
        <v>1810.17</v>
      </c>
      <c r="AA39" s="30">
        <v>4207.2950000000001</v>
      </c>
      <c r="AB39" s="77">
        <v>1810.17</v>
      </c>
      <c r="AC39" s="101">
        <f t="shared" si="2"/>
        <v>50487.539999999986</v>
      </c>
      <c r="AD39" s="102">
        <f t="shared" si="2"/>
        <v>35603.399999999994</v>
      </c>
    </row>
    <row r="40" spans="1:30" s="27" customFormat="1" ht="13.5" customHeight="1" x14ac:dyDescent="0.2">
      <c r="A40" s="31" t="s">
        <v>76</v>
      </c>
      <c r="B40" s="32" t="s">
        <v>77</v>
      </c>
      <c r="C40" s="33">
        <v>703.03899450000006</v>
      </c>
      <c r="D40" s="78">
        <v>654.17999999999995</v>
      </c>
      <c r="E40" s="33">
        <v>703.03899450000006</v>
      </c>
      <c r="F40" s="78">
        <v>654.17999999999995</v>
      </c>
      <c r="G40" s="33">
        <v>703.03899450000006</v>
      </c>
      <c r="H40" s="78">
        <v>654.17999999999995</v>
      </c>
      <c r="I40" s="33">
        <v>703.03899450000006</v>
      </c>
      <c r="J40" s="78">
        <v>654.17999999999995</v>
      </c>
      <c r="K40" s="33">
        <v>703.03899450000006</v>
      </c>
      <c r="L40" s="78">
        <v>828.63</v>
      </c>
      <c r="M40" s="33">
        <v>703.03899450000006</v>
      </c>
      <c r="N40" s="78">
        <v>689.07</v>
      </c>
      <c r="O40" s="92">
        <f t="shared" si="31"/>
        <v>4218.2339670000001</v>
      </c>
      <c r="P40" s="92">
        <f t="shared" si="31"/>
        <v>4134.42</v>
      </c>
      <c r="Q40" s="33">
        <v>703.03899450000006</v>
      </c>
      <c r="R40" s="78">
        <v>302.48</v>
      </c>
      <c r="S40" s="33">
        <v>703.03899450000006</v>
      </c>
      <c r="T40" s="78">
        <v>302.48</v>
      </c>
      <c r="U40" s="33">
        <v>703.03899450000006</v>
      </c>
      <c r="V40" s="78">
        <v>302.48</v>
      </c>
      <c r="W40" s="33">
        <v>703.03899450000006</v>
      </c>
      <c r="X40" s="78">
        <v>302.48</v>
      </c>
      <c r="Y40" s="33">
        <v>703.03899450000006</v>
      </c>
      <c r="Z40" s="78">
        <v>302.48</v>
      </c>
      <c r="AA40" s="33">
        <v>703.03899450000006</v>
      </c>
      <c r="AB40" s="78">
        <v>302.48</v>
      </c>
      <c r="AC40" s="101">
        <f t="shared" si="2"/>
        <v>8436.4679339999984</v>
      </c>
      <c r="AD40" s="102">
        <f t="shared" si="2"/>
        <v>5949.2999999999975</v>
      </c>
    </row>
    <row r="41" spans="1:30" s="27" customFormat="1" ht="13.5" customHeight="1" x14ac:dyDescent="0.2">
      <c r="A41" s="31" t="s">
        <v>78</v>
      </c>
      <c r="B41" s="32" t="s">
        <v>79</v>
      </c>
      <c r="C41" s="33">
        <v>700.93534699999998</v>
      </c>
      <c r="D41" s="78">
        <v>652.22</v>
      </c>
      <c r="E41" s="33">
        <v>700.93534699999998</v>
      </c>
      <c r="F41" s="78">
        <v>652.22</v>
      </c>
      <c r="G41" s="33">
        <v>700.93534699999998</v>
      </c>
      <c r="H41" s="78">
        <v>652.22</v>
      </c>
      <c r="I41" s="33">
        <v>700.93534699999998</v>
      </c>
      <c r="J41" s="78">
        <v>652.22</v>
      </c>
      <c r="K41" s="33">
        <v>700.93534699999998</v>
      </c>
      <c r="L41" s="78">
        <v>826.17</v>
      </c>
      <c r="M41" s="33">
        <v>700.93534699999998</v>
      </c>
      <c r="N41" s="78">
        <v>687.01</v>
      </c>
      <c r="O41" s="92">
        <f t="shared" si="31"/>
        <v>4205.6120819999996</v>
      </c>
      <c r="P41" s="92">
        <f t="shared" si="31"/>
        <v>4122.0600000000004</v>
      </c>
      <c r="Q41" s="33">
        <v>700.93534699999998</v>
      </c>
      <c r="R41" s="78">
        <v>301.57</v>
      </c>
      <c r="S41" s="33">
        <v>700.93534699999998</v>
      </c>
      <c r="T41" s="78">
        <v>301.57</v>
      </c>
      <c r="U41" s="33">
        <v>700.93534699999998</v>
      </c>
      <c r="V41" s="78">
        <v>301.57</v>
      </c>
      <c r="W41" s="33">
        <v>700.93534699999998</v>
      </c>
      <c r="X41" s="78">
        <v>301.57</v>
      </c>
      <c r="Y41" s="33">
        <v>700.93534699999998</v>
      </c>
      <c r="Z41" s="78">
        <v>301.57</v>
      </c>
      <c r="AA41" s="33">
        <v>700.93534699999998</v>
      </c>
      <c r="AB41" s="78">
        <v>301.57</v>
      </c>
      <c r="AC41" s="101">
        <f t="shared" si="2"/>
        <v>8411.2241639999975</v>
      </c>
      <c r="AD41" s="102">
        <f t="shared" si="2"/>
        <v>5931.4799999999987</v>
      </c>
    </row>
    <row r="42" spans="1:30" s="27" customFormat="1" ht="13.5" customHeight="1" x14ac:dyDescent="0.2">
      <c r="A42" s="31" t="s">
        <v>80</v>
      </c>
      <c r="B42" s="32" t="s">
        <v>81</v>
      </c>
      <c r="C42" s="33">
        <v>350.46767349999999</v>
      </c>
      <c r="D42" s="78">
        <v>326.11</v>
      </c>
      <c r="E42" s="33">
        <v>350.46767349999999</v>
      </c>
      <c r="F42" s="78">
        <v>326.11</v>
      </c>
      <c r="G42" s="33">
        <v>350.46767349999999</v>
      </c>
      <c r="H42" s="78">
        <v>326.11</v>
      </c>
      <c r="I42" s="33">
        <v>350.46767349999999</v>
      </c>
      <c r="J42" s="78">
        <v>326.11</v>
      </c>
      <c r="K42" s="33">
        <v>350.46767349999999</v>
      </c>
      <c r="L42" s="78">
        <v>413.07</v>
      </c>
      <c r="M42" s="33">
        <v>350.46767349999999</v>
      </c>
      <c r="N42" s="78">
        <v>343.51</v>
      </c>
      <c r="O42" s="92">
        <f t="shared" si="31"/>
        <v>2102.8060409999998</v>
      </c>
      <c r="P42" s="92">
        <f t="shared" si="31"/>
        <v>2061.02</v>
      </c>
      <c r="Q42" s="33">
        <v>350.46767349999999</v>
      </c>
      <c r="R42" s="78">
        <v>150.79</v>
      </c>
      <c r="S42" s="33">
        <v>350.46767349999999</v>
      </c>
      <c r="T42" s="78">
        <v>150.79</v>
      </c>
      <c r="U42" s="33">
        <v>350.46767349999999</v>
      </c>
      <c r="V42" s="78">
        <v>150.79</v>
      </c>
      <c r="W42" s="33">
        <v>350.46767349999999</v>
      </c>
      <c r="X42" s="78">
        <v>150.79</v>
      </c>
      <c r="Y42" s="33">
        <v>350.46767349999999</v>
      </c>
      <c r="Z42" s="78">
        <v>150.79</v>
      </c>
      <c r="AA42" s="33">
        <v>350.46767349999999</v>
      </c>
      <c r="AB42" s="78">
        <v>150.79</v>
      </c>
      <c r="AC42" s="101">
        <f t="shared" ref="AC42:AD95" si="32">C42+E42+G42+I42+K42+M42+Q42+S42+U42+W42+Y42+AA42</f>
        <v>4205.6120819999987</v>
      </c>
      <c r="AD42" s="102">
        <f t="shared" si="32"/>
        <v>2965.7599999999998</v>
      </c>
    </row>
    <row r="43" spans="1:30" s="27" customFormat="1" ht="13.5" customHeight="1" x14ac:dyDescent="0.2">
      <c r="A43" s="24" t="s">
        <v>82</v>
      </c>
      <c r="B43" s="25" t="s">
        <v>83</v>
      </c>
      <c r="C43" s="30">
        <v>0</v>
      </c>
      <c r="D43" s="77">
        <v>0</v>
      </c>
      <c r="E43" s="30">
        <v>0</v>
      </c>
      <c r="F43" s="77">
        <v>0</v>
      </c>
      <c r="G43" s="30">
        <v>0</v>
      </c>
      <c r="H43" s="77">
        <v>0</v>
      </c>
      <c r="I43" s="30">
        <v>0</v>
      </c>
      <c r="J43" s="77">
        <v>0</v>
      </c>
      <c r="K43" s="30">
        <v>0</v>
      </c>
      <c r="L43" s="77">
        <v>0</v>
      </c>
      <c r="M43" s="30">
        <v>0</v>
      </c>
      <c r="N43" s="77">
        <v>0</v>
      </c>
      <c r="O43" s="89">
        <f t="shared" si="31"/>
        <v>0</v>
      </c>
      <c r="P43" s="89">
        <f t="shared" si="31"/>
        <v>0</v>
      </c>
      <c r="Q43" s="30">
        <v>0</v>
      </c>
      <c r="R43" s="77">
        <v>0</v>
      </c>
      <c r="S43" s="30">
        <v>0</v>
      </c>
      <c r="T43" s="77">
        <v>0</v>
      </c>
      <c r="U43" s="30">
        <v>0</v>
      </c>
      <c r="V43" s="77">
        <v>0</v>
      </c>
      <c r="W43" s="30">
        <v>0</v>
      </c>
      <c r="X43" s="77">
        <v>0</v>
      </c>
      <c r="Y43" s="30">
        <v>0</v>
      </c>
      <c r="Z43" s="77">
        <v>0</v>
      </c>
      <c r="AA43" s="30">
        <v>0</v>
      </c>
      <c r="AB43" s="77">
        <v>0</v>
      </c>
      <c r="AC43" s="101">
        <f t="shared" si="32"/>
        <v>0</v>
      </c>
      <c r="AD43" s="102">
        <f t="shared" si="32"/>
        <v>0</v>
      </c>
    </row>
    <row r="44" spans="1:30" s="27" customFormat="1" ht="13.5" customHeight="1" x14ac:dyDescent="0.2">
      <c r="A44" s="24" t="s">
        <v>84</v>
      </c>
      <c r="B44" s="25" t="s">
        <v>85</v>
      </c>
      <c r="C44" s="30">
        <v>0</v>
      </c>
      <c r="D44" s="77">
        <v>0</v>
      </c>
      <c r="E44" s="30">
        <v>0</v>
      </c>
      <c r="F44" s="77">
        <v>0</v>
      </c>
      <c r="G44" s="30">
        <v>0</v>
      </c>
      <c r="H44" s="77">
        <v>0</v>
      </c>
      <c r="I44" s="30">
        <v>0</v>
      </c>
      <c r="J44" s="77">
        <v>0</v>
      </c>
      <c r="K44" s="30">
        <v>0</v>
      </c>
      <c r="L44" s="77">
        <v>0</v>
      </c>
      <c r="M44" s="30">
        <v>0</v>
      </c>
      <c r="N44" s="77">
        <v>0</v>
      </c>
      <c r="O44" s="89">
        <f t="shared" si="31"/>
        <v>0</v>
      </c>
      <c r="P44" s="89">
        <f t="shared" si="31"/>
        <v>0</v>
      </c>
      <c r="Q44" s="30">
        <v>0</v>
      </c>
      <c r="R44" s="77">
        <v>0</v>
      </c>
      <c r="S44" s="30">
        <v>0</v>
      </c>
      <c r="T44" s="77">
        <v>0</v>
      </c>
      <c r="U44" s="30">
        <v>0</v>
      </c>
      <c r="V44" s="77">
        <v>0</v>
      </c>
      <c r="W44" s="30">
        <v>0</v>
      </c>
      <c r="X44" s="77">
        <v>0</v>
      </c>
      <c r="Y44" s="30">
        <v>0</v>
      </c>
      <c r="Z44" s="77">
        <v>0</v>
      </c>
      <c r="AA44" s="30">
        <v>0</v>
      </c>
      <c r="AB44" s="77">
        <v>0</v>
      </c>
      <c r="AC44" s="101">
        <f t="shared" si="32"/>
        <v>0</v>
      </c>
      <c r="AD44" s="102">
        <f t="shared" si="32"/>
        <v>0</v>
      </c>
    </row>
    <row r="45" spans="1:30" s="27" customFormat="1" ht="13.5" customHeight="1" x14ac:dyDescent="0.2">
      <c r="A45" s="24" t="s">
        <v>86</v>
      </c>
      <c r="B45" s="25" t="s">
        <v>87</v>
      </c>
      <c r="C45" s="30">
        <v>455.18</v>
      </c>
      <c r="D45" s="77">
        <v>113.79</v>
      </c>
      <c r="E45" s="30">
        <v>455.18</v>
      </c>
      <c r="F45" s="77">
        <v>206.9</v>
      </c>
      <c r="G45" s="30">
        <v>455.18</v>
      </c>
      <c r="H45" s="77">
        <v>144.83000000000001</v>
      </c>
      <c r="I45" s="30">
        <v>455.18</v>
      </c>
      <c r="J45" s="77">
        <v>175.86</v>
      </c>
      <c r="K45" s="30">
        <v>455.18</v>
      </c>
      <c r="L45" s="77">
        <v>144.83000000000001</v>
      </c>
      <c r="M45" s="30">
        <v>455.18</v>
      </c>
      <c r="N45" s="77">
        <v>196.55</v>
      </c>
      <c r="O45" s="89">
        <f t="shared" si="31"/>
        <v>2731.08</v>
      </c>
      <c r="P45" s="89">
        <f t="shared" si="31"/>
        <v>982.76</v>
      </c>
      <c r="Q45" s="30">
        <v>455.18</v>
      </c>
      <c r="R45" s="77">
        <v>93.11</v>
      </c>
      <c r="S45" s="30">
        <v>455.18</v>
      </c>
      <c r="T45" s="77">
        <v>124.14</v>
      </c>
      <c r="U45" s="30">
        <v>455.18</v>
      </c>
      <c r="V45" s="77">
        <v>113.79</v>
      </c>
      <c r="W45" s="30">
        <v>455.18</v>
      </c>
      <c r="X45" s="77">
        <v>144.83000000000001</v>
      </c>
      <c r="Y45" s="30">
        <v>455.18</v>
      </c>
      <c r="Z45" s="77">
        <v>175.86</v>
      </c>
      <c r="AA45" s="30">
        <v>455.18</v>
      </c>
      <c r="AB45" s="77">
        <v>72.41</v>
      </c>
      <c r="AC45" s="101">
        <f t="shared" si="32"/>
        <v>5462.1600000000008</v>
      </c>
      <c r="AD45" s="102">
        <f t="shared" si="32"/>
        <v>1706.8999999999999</v>
      </c>
    </row>
    <row r="46" spans="1:30" s="27" customFormat="1" ht="13.5" customHeight="1" x14ac:dyDescent="0.2">
      <c r="A46" s="21" t="s">
        <v>88</v>
      </c>
      <c r="B46" s="22" t="s">
        <v>89</v>
      </c>
      <c r="C46" s="23">
        <f>C47+C48+C49</f>
        <v>4872</v>
      </c>
      <c r="D46" s="72">
        <f>D47+D48+D49</f>
        <v>0</v>
      </c>
      <c r="E46" s="23">
        <f t="shared" ref="E46:AA46" si="33">E47+E48+E49</f>
        <v>7099.2000000000007</v>
      </c>
      <c r="F46" s="72">
        <f>F47+F48+F49</f>
        <v>0</v>
      </c>
      <c r="G46" s="23">
        <f t="shared" si="33"/>
        <v>2366.4</v>
      </c>
      <c r="H46" s="72">
        <f>H47+H48+H49</f>
        <v>0</v>
      </c>
      <c r="I46" s="23">
        <f t="shared" si="33"/>
        <v>2366.4</v>
      </c>
      <c r="J46" s="72">
        <f>J47+J48+J49</f>
        <v>0</v>
      </c>
      <c r="K46" s="23">
        <f t="shared" si="33"/>
        <v>9326.4</v>
      </c>
      <c r="L46" s="72">
        <f>L47+L48+L49</f>
        <v>10477.93</v>
      </c>
      <c r="M46" s="23">
        <f t="shared" si="33"/>
        <v>0</v>
      </c>
      <c r="N46" s="72">
        <f>N47+N48+N49</f>
        <v>0</v>
      </c>
      <c r="O46" s="86">
        <f t="shared" ref="O46" si="34">SUM(O47:O49)</f>
        <v>26030.400000000001</v>
      </c>
      <c r="P46" s="86">
        <f>SUM(P47:P49)</f>
        <v>10477.93</v>
      </c>
      <c r="Q46" s="23">
        <f t="shared" si="33"/>
        <v>10648.800000000001</v>
      </c>
      <c r="R46" s="72">
        <f>R47+R48+R49</f>
        <v>5280.46</v>
      </c>
      <c r="S46" s="23">
        <f t="shared" si="33"/>
        <v>0</v>
      </c>
      <c r="T46" s="72">
        <f>T47+T48+T49</f>
        <v>0</v>
      </c>
      <c r="U46" s="23">
        <f t="shared" si="33"/>
        <v>0</v>
      </c>
      <c r="V46" s="72">
        <f>V47+V48+V49</f>
        <v>0</v>
      </c>
      <c r="W46" s="23">
        <f t="shared" si="33"/>
        <v>0</v>
      </c>
      <c r="X46" s="72">
        <f>X47+X48+X49</f>
        <v>3051.95</v>
      </c>
      <c r="Y46" s="23">
        <f t="shared" si="33"/>
        <v>0</v>
      </c>
      <c r="Z46" s="72">
        <f>Z47+Z48+Z49</f>
        <v>0</v>
      </c>
      <c r="AA46" s="23">
        <f t="shared" si="33"/>
        <v>0</v>
      </c>
      <c r="AB46" s="72">
        <f>AB47+AB48+AB49</f>
        <v>0</v>
      </c>
      <c r="AC46" s="101">
        <f t="shared" si="32"/>
        <v>36679.200000000004</v>
      </c>
      <c r="AD46" s="102">
        <f t="shared" si="32"/>
        <v>18810.34</v>
      </c>
    </row>
    <row r="47" spans="1:30" s="27" customFormat="1" ht="13.5" customHeight="1" x14ac:dyDescent="0.2">
      <c r="A47" s="24" t="s">
        <v>90</v>
      </c>
      <c r="B47" s="25" t="s">
        <v>91</v>
      </c>
      <c r="C47" s="30">
        <v>0</v>
      </c>
      <c r="D47" s="77">
        <v>0</v>
      </c>
      <c r="E47" s="30">
        <v>0</v>
      </c>
      <c r="F47" s="77">
        <v>0</v>
      </c>
      <c r="G47" s="30">
        <v>0</v>
      </c>
      <c r="H47" s="77">
        <v>0</v>
      </c>
      <c r="I47" s="30">
        <v>0</v>
      </c>
      <c r="J47" s="77">
        <v>0</v>
      </c>
      <c r="K47" s="30">
        <v>0</v>
      </c>
      <c r="L47" s="77">
        <v>0</v>
      </c>
      <c r="M47" s="30">
        <v>0</v>
      </c>
      <c r="N47" s="77">
        <v>0</v>
      </c>
      <c r="O47" s="89">
        <f t="shared" ref="O47:P49" si="35">C47+E47+G47+I47+K47+M47</f>
        <v>0</v>
      </c>
      <c r="P47" s="89">
        <f t="shared" si="35"/>
        <v>0</v>
      </c>
      <c r="Q47" s="30">
        <v>0</v>
      </c>
      <c r="R47" s="77">
        <v>0</v>
      </c>
      <c r="S47" s="30">
        <v>0</v>
      </c>
      <c r="T47" s="77">
        <v>0</v>
      </c>
      <c r="U47" s="30">
        <v>0</v>
      </c>
      <c r="V47" s="77">
        <v>0</v>
      </c>
      <c r="W47" s="30">
        <v>0</v>
      </c>
      <c r="X47" s="77">
        <v>1235.3900000000001</v>
      </c>
      <c r="Y47" s="30">
        <v>0</v>
      </c>
      <c r="Z47" s="77">
        <v>0</v>
      </c>
      <c r="AA47" s="30">
        <v>0</v>
      </c>
      <c r="AB47" s="77">
        <v>0</v>
      </c>
      <c r="AC47" s="101">
        <f t="shared" si="32"/>
        <v>0</v>
      </c>
      <c r="AD47" s="102">
        <f t="shared" si="32"/>
        <v>1235.3900000000001</v>
      </c>
    </row>
    <row r="48" spans="1:30" s="27" customFormat="1" ht="13.5" customHeight="1" x14ac:dyDescent="0.2">
      <c r="A48" s="24" t="s">
        <v>92</v>
      </c>
      <c r="B48" s="25" t="s">
        <v>93</v>
      </c>
      <c r="C48" s="30">
        <v>0</v>
      </c>
      <c r="D48" s="77">
        <v>0</v>
      </c>
      <c r="E48" s="30">
        <v>0</v>
      </c>
      <c r="F48" s="77">
        <v>0</v>
      </c>
      <c r="G48" s="30">
        <v>0</v>
      </c>
      <c r="H48" s="77">
        <v>0</v>
      </c>
      <c r="I48" s="30">
        <v>0</v>
      </c>
      <c r="J48" s="77">
        <v>0</v>
      </c>
      <c r="K48" s="30">
        <v>0</v>
      </c>
      <c r="L48" s="77">
        <v>0</v>
      </c>
      <c r="M48" s="30">
        <v>0</v>
      </c>
      <c r="N48" s="77">
        <v>0</v>
      </c>
      <c r="O48" s="89">
        <f t="shared" si="35"/>
        <v>0</v>
      </c>
      <c r="P48" s="89">
        <f t="shared" si="35"/>
        <v>0</v>
      </c>
      <c r="Q48" s="30">
        <v>0</v>
      </c>
      <c r="R48" s="77">
        <v>0</v>
      </c>
      <c r="S48" s="30">
        <v>0</v>
      </c>
      <c r="T48" s="77">
        <v>0</v>
      </c>
      <c r="U48" s="30">
        <v>0</v>
      </c>
      <c r="V48" s="77">
        <v>0</v>
      </c>
      <c r="W48" s="30">
        <v>0</v>
      </c>
      <c r="X48" s="77">
        <v>0</v>
      </c>
      <c r="Y48" s="30">
        <v>0</v>
      </c>
      <c r="Z48" s="77">
        <v>0</v>
      </c>
      <c r="AA48" s="30">
        <v>0</v>
      </c>
      <c r="AB48" s="77">
        <v>0</v>
      </c>
      <c r="AC48" s="101">
        <f t="shared" si="32"/>
        <v>0</v>
      </c>
      <c r="AD48" s="102">
        <f t="shared" si="32"/>
        <v>0</v>
      </c>
    </row>
    <row r="49" spans="1:30" s="27" customFormat="1" ht="13.5" customHeight="1" x14ac:dyDescent="0.2">
      <c r="A49" s="24" t="s">
        <v>94</v>
      </c>
      <c r="B49" s="25" t="s">
        <v>95</v>
      </c>
      <c r="C49" s="30">
        <v>4872</v>
      </c>
      <c r="D49" s="77">
        <v>0</v>
      </c>
      <c r="E49" s="30">
        <v>7099.2000000000007</v>
      </c>
      <c r="F49" s="77">
        <v>0</v>
      </c>
      <c r="G49" s="30">
        <v>2366.4</v>
      </c>
      <c r="H49" s="77">
        <v>0</v>
      </c>
      <c r="I49" s="30">
        <v>2366.4</v>
      </c>
      <c r="J49" s="77">
        <v>0</v>
      </c>
      <c r="K49" s="30">
        <v>9326.4</v>
      </c>
      <c r="L49" s="77">
        <v>10477.93</v>
      </c>
      <c r="M49" s="30">
        <v>0</v>
      </c>
      <c r="N49" s="77">
        <v>0</v>
      </c>
      <c r="O49" s="89">
        <f t="shared" si="35"/>
        <v>26030.400000000001</v>
      </c>
      <c r="P49" s="89">
        <f t="shared" si="35"/>
        <v>10477.93</v>
      </c>
      <c r="Q49" s="30">
        <v>10648.800000000001</v>
      </c>
      <c r="R49" s="77">
        <f>1647.34+3633.12</f>
        <v>5280.46</v>
      </c>
      <c r="S49" s="30">
        <v>0</v>
      </c>
      <c r="T49" s="77">
        <v>0</v>
      </c>
      <c r="U49" s="30">
        <v>0</v>
      </c>
      <c r="V49" s="77">
        <v>0</v>
      </c>
      <c r="W49" s="30">
        <v>0</v>
      </c>
      <c r="X49" s="77">
        <v>1816.56</v>
      </c>
      <c r="Y49" s="30">
        <v>0</v>
      </c>
      <c r="Z49" s="77">
        <v>0</v>
      </c>
      <c r="AA49" s="30">
        <v>0</v>
      </c>
      <c r="AB49" s="77">
        <v>0</v>
      </c>
      <c r="AC49" s="101">
        <f t="shared" si="32"/>
        <v>36679.200000000004</v>
      </c>
      <c r="AD49" s="102">
        <f t="shared" si="32"/>
        <v>17574.95</v>
      </c>
    </row>
    <row r="50" spans="1:30" s="17" customFormat="1" ht="13.5" customHeight="1" x14ac:dyDescent="0.2">
      <c r="A50" s="34" t="s">
        <v>96</v>
      </c>
      <c r="B50" s="19" t="s">
        <v>97</v>
      </c>
      <c r="C50" s="20">
        <f>C51</f>
        <v>6698.6451660000002</v>
      </c>
      <c r="D50" s="71">
        <f>D51</f>
        <v>753.3</v>
      </c>
      <c r="E50" s="20">
        <f t="shared" ref="E50:AA50" si="36">E51</f>
        <v>7267.7573219999995</v>
      </c>
      <c r="F50" s="71">
        <f>F51</f>
        <v>3983.1825769192756</v>
      </c>
      <c r="G50" s="20">
        <f t="shared" si="36"/>
        <v>5694.6609319999998</v>
      </c>
      <c r="H50" s="71">
        <f>H51</f>
        <v>5888.1346928937819</v>
      </c>
      <c r="I50" s="20">
        <f t="shared" si="36"/>
        <v>8846.1247599999988</v>
      </c>
      <c r="J50" s="71">
        <f>J51</f>
        <v>5402.6830460387264</v>
      </c>
      <c r="K50" s="20">
        <f t="shared" si="36"/>
        <v>9108.7377419999993</v>
      </c>
      <c r="L50" s="71">
        <f>L51</f>
        <v>9390.8647999999994</v>
      </c>
      <c r="M50" s="20">
        <f t="shared" si="36"/>
        <v>4819.9405179999994</v>
      </c>
      <c r="N50" s="71">
        <f>N51</f>
        <v>1081.4000000000001</v>
      </c>
      <c r="O50" s="85">
        <f t="shared" ref="O50" si="37">O51</f>
        <v>-92947.083559999999</v>
      </c>
      <c r="P50" s="85">
        <f>P51</f>
        <v>-125985.45518993268</v>
      </c>
      <c r="Q50" s="20">
        <f t="shared" si="36"/>
        <v>9940.2707039999987</v>
      </c>
      <c r="R50" s="71">
        <f>R51</f>
        <v>6792.2363655318741</v>
      </c>
      <c r="S50" s="20">
        <f t="shared" si="36"/>
        <v>4271.6055699999997</v>
      </c>
      <c r="T50" s="71">
        <f>T51</f>
        <v>5582.5417346938775</v>
      </c>
      <c r="U50" s="20">
        <f t="shared" si="36"/>
        <v>5175.112932</v>
      </c>
      <c r="V50" s="71">
        <f>V51</f>
        <v>5319.4640429839856</v>
      </c>
      <c r="W50" s="20">
        <f t="shared" si="36"/>
        <v>4119.6109319999996</v>
      </c>
      <c r="X50" s="71">
        <f>X51</f>
        <v>5014.4092620689662</v>
      </c>
      <c r="Y50" s="20">
        <f t="shared" si="36"/>
        <v>5048.7441219999992</v>
      </c>
      <c r="Z50" s="71">
        <f>Z51</f>
        <v>5090.3444832772775</v>
      </c>
      <c r="AA50" s="20">
        <f t="shared" si="36"/>
        <v>5612.2186939999992</v>
      </c>
      <c r="AB50" s="71">
        <f>AB51</f>
        <v>8010.4586407913121</v>
      </c>
      <c r="AC50" s="101">
        <f t="shared" si="32"/>
        <v>76603.429393999992</v>
      </c>
      <c r="AD50" s="102">
        <f t="shared" si="32"/>
        <v>62309.019645199092</v>
      </c>
    </row>
    <row r="51" spans="1:30" s="17" customFormat="1" ht="13.5" customHeight="1" x14ac:dyDescent="0.2">
      <c r="A51" s="35" t="s">
        <v>98</v>
      </c>
      <c r="B51" s="22" t="s">
        <v>99</v>
      </c>
      <c r="C51" s="23">
        <f>SUM(C52:C83)</f>
        <v>6698.6451660000002</v>
      </c>
      <c r="D51" s="72">
        <f>SUM(D52:D83)</f>
        <v>753.3</v>
      </c>
      <c r="E51" s="23">
        <f t="shared" ref="E51:Y51" si="38">SUM(E52:E83)</f>
        <v>7267.7573219999995</v>
      </c>
      <c r="F51" s="72">
        <f>SUM(F52:F83)</f>
        <v>3983.1825769192756</v>
      </c>
      <c r="G51" s="23">
        <f t="shared" si="38"/>
        <v>5694.6609319999998</v>
      </c>
      <c r="H51" s="72">
        <f>SUM(H52:H83)</f>
        <v>5888.1346928937819</v>
      </c>
      <c r="I51" s="23">
        <f t="shared" si="38"/>
        <v>8846.1247599999988</v>
      </c>
      <c r="J51" s="72">
        <f>SUM(J52:J83)</f>
        <v>5402.6830460387264</v>
      </c>
      <c r="K51" s="23">
        <f t="shared" si="38"/>
        <v>9108.7377419999993</v>
      </c>
      <c r="L51" s="72">
        <f>SUM(L52:L83)</f>
        <v>9390.8647999999994</v>
      </c>
      <c r="M51" s="23">
        <f t="shared" si="38"/>
        <v>4819.9405179999994</v>
      </c>
      <c r="N51" s="72">
        <f t="shared" ref="N51" si="39">SUM(N52:N82)</f>
        <v>1081.4000000000001</v>
      </c>
      <c r="O51" s="86">
        <f>SUM(O52:O83)+'[5]DN-RLP'!R95+'[5]SA-RLP'!R95</f>
        <v>-92947.083559999999</v>
      </c>
      <c r="P51" s="86">
        <f>SUM(P52:P83)+'[5]DN-RLP'!S95+'[5]SA-RLP'!S95</f>
        <v>-125985.45518993268</v>
      </c>
      <c r="Q51" s="23">
        <f t="shared" si="38"/>
        <v>9940.2707039999987</v>
      </c>
      <c r="R51" s="23">
        <f t="shared" ref="R51" si="40">SUM(R52:R83)</f>
        <v>6792.2363655318741</v>
      </c>
      <c r="S51" s="23">
        <f t="shared" si="38"/>
        <v>4271.6055699999997</v>
      </c>
      <c r="T51" s="23">
        <f t="shared" ref="T51" si="41">SUM(T52:T83)</f>
        <v>5582.5417346938775</v>
      </c>
      <c r="U51" s="23">
        <f t="shared" si="38"/>
        <v>5175.112932</v>
      </c>
      <c r="V51" s="23">
        <f t="shared" ref="V51" si="42">SUM(V52:V83)</f>
        <v>5319.4640429839856</v>
      </c>
      <c r="W51" s="23">
        <f t="shared" si="38"/>
        <v>4119.6109319999996</v>
      </c>
      <c r="X51" s="72">
        <f>SUM(X52:X83)</f>
        <v>5014.4092620689662</v>
      </c>
      <c r="Y51" s="23">
        <f t="shared" si="38"/>
        <v>5048.7441219999992</v>
      </c>
      <c r="Z51" s="72">
        <f>SUM(Z52:Z83)</f>
        <v>5090.3444832772775</v>
      </c>
      <c r="AA51" s="72">
        <f>SUM(AA52:AA83)</f>
        <v>5612.2186939999992</v>
      </c>
      <c r="AB51" s="72">
        <f>SUM(AB52:AB83)</f>
        <v>8010.4586407913121</v>
      </c>
      <c r="AC51" s="101">
        <f t="shared" si="32"/>
        <v>76603.429393999992</v>
      </c>
      <c r="AD51" s="102">
        <f t="shared" si="32"/>
        <v>62309.019645199092</v>
      </c>
    </row>
    <row r="52" spans="1:30" s="27" customFormat="1" ht="13.5" customHeight="1" x14ac:dyDescent="0.2">
      <c r="A52" s="24" t="s">
        <v>100</v>
      </c>
      <c r="B52" s="25" t="s">
        <v>101</v>
      </c>
      <c r="C52" s="30">
        <v>262.76</v>
      </c>
      <c r="D52" s="77">
        <v>0</v>
      </c>
      <c r="E52" s="30">
        <v>0</v>
      </c>
      <c r="F52" s="77">
        <v>0</v>
      </c>
      <c r="G52" s="30">
        <v>121.39999999999999</v>
      </c>
      <c r="H52" s="77">
        <v>0</v>
      </c>
      <c r="I52" s="30">
        <v>71.459999999999994</v>
      </c>
      <c r="J52" s="77">
        <v>0</v>
      </c>
      <c r="K52" s="30">
        <v>132.19999999999999</v>
      </c>
      <c r="L52" s="77">
        <v>41.76</v>
      </c>
      <c r="M52" s="30">
        <v>7.08</v>
      </c>
      <c r="N52" s="77">
        <v>16.53</v>
      </c>
      <c r="O52" s="89">
        <f t="shared" ref="O52:P83" si="43">C52+E52+G52+I52+K52+M52</f>
        <v>594.9</v>
      </c>
      <c r="P52" s="89">
        <f t="shared" si="43"/>
        <v>58.29</v>
      </c>
      <c r="Q52" s="30">
        <v>119.49999999999999</v>
      </c>
      <c r="R52" s="77">
        <v>0</v>
      </c>
      <c r="S52" s="30">
        <v>34.83</v>
      </c>
      <c r="T52" s="77">
        <v>0</v>
      </c>
      <c r="U52" s="30">
        <v>117.69999999999999</v>
      </c>
      <c r="V52" s="77">
        <v>0</v>
      </c>
      <c r="W52" s="30">
        <v>2.87</v>
      </c>
      <c r="X52" s="77">
        <v>0</v>
      </c>
      <c r="Y52" s="30">
        <v>117.69999999999999</v>
      </c>
      <c r="Z52" s="77">
        <v>0</v>
      </c>
      <c r="AA52" s="30">
        <v>2.87</v>
      </c>
      <c r="AB52" s="77">
        <v>0</v>
      </c>
      <c r="AC52" s="101">
        <f t="shared" si="32"/>
        <v>990.37</v>
      </c>
      <c r="AD52" s="102">
        <f t="shared" si="32"/>
        <v>58.29</v>
      </c>
    </row>
    <row r="53" spans="1:30" s="27" customFormat="1" ht="13.5" customHeight="1" x14ac:dyDescent="0.2">
      <c r="A53" s="24" t="s">
        <v>102</v>
      </c>
      <c r="B53" s="25" t="s">
        <v>103</v>
      </c>
      <c r="C53" s="30">
        <v>0</v>
      </c>
      <c r="D53" s="77">
        <v>0</v>
      </c>
      <c r="E53" s="30">
        <v>0</v>
      </c>
      <c r="F53" s="77">
        <v>0</v>
      </c>
      <c r="G53" s="30">
        <v>0</v>
      </c>
      <c r="H53" s="77">
        <v>1097.8599999999999</v>
      </c>
      <c r="I53" s="30">
        <v>0</v>
      </c>
      <c r="J53" s="77">
        <v>0</v>
      </c>
      <c r="K53" s="30">
        <v>0</v>
      </c>
      <c r="L53" s="77">
        <v>0</v>
      </c>
      <c r="M53" s="30">
        <v>0</v>
      </c>
      <c r="N53" s="77">
        <v>0</v>
      </c>
      <c r="O53" s="89">
        <f t="shared" si="43"/>
        <v>0</v>
      </c>
      <c r="P53" s="89">
        <f t="shared" si="43"/>
        <v>1097.8599999999999</v>
      </c>
      <c r="Q53" s="30">
        <v>0</v>
      </c>
      <c r="R53" s="77">
        <v>0</v>
      </c>
      <c r="S53" s="30">
        <v>0</v>
      </c>
      <c r="T53" s="77">
        <v>0</v>
      </c>
      <c r="U53" s="30">
        <v>0</v>
      </c>
      <c r="V53" s="77">
        <v>0</v>
      </c>
      <c r="W53" s="30">
        <v>0</v>
      </c>
      <c r="X53" s="77">
        <v>0</v>
      </c>
      <c r="Y53" s="30">
        <v>0</v>
      </c>
      <c r="Z53" s="77">
        <v>0</v>
      </c>
      <c r="AA53" s="30">
        <v>0</v>
      </c>
      <c r="AB53" s="77">
        <v>0</v>
      </c>
      <c r="AC53" s="101">
        <f t="shared" si="32"/>
        <v>0</v>
      </c>
      <c r="AD53" s="102">
        <f t="shared" si="32"/>
        <v>1097.8599999999999</v>
      </c>
    </row>
    <row r="54" spans="1:30" s="27" customFormat="1" ht="13.5" customHeight="1" x14ac:dyDescent="0.2">
      <c r="A54" s="24" t="s">
        <v>104</v>
      </c>
      <c r="B54" s="25" t="s">
        <v>105</v>
      </c>
      <c r="C54" s="30">
        <v>16</v>
      </c>
      <c r="D54" s="77">
        <v>13.92</v>
      </c>
      <c r="E54" s="30">
        <v>16</v>
      </c>
      <c r="F54" s="77">
        <v>20.88</v>
      </c>
      <c r="G54" s="30">
        <v>16</v>
      </c>
      <c r="H54" s="77">
        <v>0</v>
      </c>
      <c r="I54" s="30">
        <v>8</v>
      </c>
      <c r="J54" s="77">
        <v>0</v>
      </c>
      <c r="K54" s="30">
        <v>16</v>
      </c>
      <c r="L54" s="77">
        <v>0</v>
      </c>
      <c r="M54" s="30">
        <v>16</v>
      </c>
      <c r="N54" s="77">
        <v>0</v>
      </c>
      <c r="O54" s="89">
        <f t="shared" si="43"/>
        <v>88</v>
      </c>
      <c r="P54" s="89">
        <f t="shared" si="43"/>
        <v>34.799999999999997</v>
      </c>
      <c r="Q54" s="30">
        <v>16</v>
      </c>
      <c r="R54" s="77">
        <v>0</v>
      </c>
      <c r="S54" s="30">
        <v>16</v>
      </c>
      <c r="T54" s="77">
        <v>0</v>
      </c>
      <c r="U54" s="30">
        <v>16</v>
      </c>
      <c r="V54" s="77">
        <v>0</v>
      </c>
      <c r="W54" s="30">
        <v>16</v>
      </c>
      <c r="X54" s="77">
        <v>0</v>
      </c>
      <c r="Y54" s="30">
        <v>16</v>
      </c>
      <c r="Z54" s="77">
        <v>6.96</v>
      </c>
      <c r="AA54" s="30">
        <v>16</v>
      </c>
      <c r="AB54" s="77">
        <v>0</v>
      </c>
      <c r="AC54" s="101">
        <f t="shared" si="32"/>
        <v>184</v>
      </c>
      <c r="AD54" s="102">
        <f t="shared" si="32"/>
        <v>41.76</v>
      </c>
    </row>
    <row r="55" spans="1:30" s="27" customFormat="1" ht="13.5" customHeight="1" x14ac:dyDescent="0.2">
      <c r="A55" s="24" t="s">
        <v>106</v>
      </c>
      <c r="B55" s="25" t="s">
        <v>107</v>
      </c>
      <c r="C55" s="30">
        <v>228</v>
      </c>
      <c r="D55" s="77">
        <v>152.03</v>
      </c>
      <c r="E55" s="30">
        <v>228</v>
      </c>
      <c r="F55" s="77">
        <v>126.51</v>
      </c>
      <c r="G55" s="30">
        <v>228</v>
      </c>
      <c r="H55" s="77">
        <v>125.71</v>
      </c>
      <c r="I55" s="30">
        <v>228</v>
      </c>
      <c r="J55" s="77">
        <v>140.15</v>
      </c>
      <c r="K55" s="30">
        <v>228</v>
      </c>
      <c r="L55" s="77">
        <v>135.88</v>
      </c>
      <c r="M55" s="30">
        <v>228</v>
      </c>
      <c r="N55" s="77">
        <v>167.25</v>
      </c>
      <c r="O55" s="89">
        <f t="shared" si="43"/>
        <v>1368</v>
      </c>
      <c r="P55" s="89">
        <f t="shared" si="43"/>
        <v>847.53</v>
      </c>
      <c r="Q55" s="30">
        <v>228</v>
      </c>
      <c r="R55" s="77">
        <v>119.09</v>
      </c>
      <c r="S55" s="30">
        <v>228</v>
      </c>
      <c r="T55" s="77">
        <v>124.42</v>
      </c>
      <c r="U55" s="30">
        <v>228</v>
      </c>
      <c r="V55" s="77">
        <v>122.01</v>
      </c>
      <c r="W55" s="30">
        <v>228</v>
      </c>
      <c r="X55" s="77">
        <v>126.77</v>
      </c>
      <c r="Y55" s="30">
        <v>228</v>
      </c>
      <c r="Z55" s="77">
        <v>124.25</v>
      </c>
      <c r="AA55" s="30">
        <v>228</v>
      </c>
      <c r="AB55" s="77">
        <v>76.48</v>
      </c>
      <c r="AC55" s="101">
        <f t="shared" si="32"/>
        <v>2736</v>
      </c>
      <c r="AD55" s="102">
        <f t="shared" si="32"/>
        <v>1540.55</v>
      </c>
    </row>
    <row r="56" spans="1:30" s="27" customFormat="1" ht="13.5" customHeight="1" x14ac:dyDescent="0.2">
      <c r="A56" s="24" t="s">
        <v>108</v>
      </c>
      <c r="B56" s="25" t="s">
        <v>109</v>
      </c>
      <c r="C56" s="30">
        <v>0</v>
      </c>
      <c r="D56" s="77">
        <v>0</v>
      </c>
      <c r="E56" s="30">
        <v>0</v>
      </c>
      <c r="F56" s="77">
        <v>0</v>
      </c>
      <c r="G56" s="30">
        <v>0</v>
      </c>
      <c r="H56" s="77">
        <v>0</v>
      </c>
      <c r="I56" s="30">
        <v>0</v>
      </c>
      <c r="J56" s="77">
        <v>0</v>
      </c>
      <c r="K56" s="30">
        <v>0</v>
      </c>
      <c r="L56" s="77">
        <v>0</v>
      </c>
      <c r="M56" s="30">
        <v>0</v>
      </c>
      <c r="N56" s="77">
        <v>0</v>
      </c>
      <c r="O56" s="89">
        <f t="shared" si="43"/>
        <v>0</v>
      </c>
      <c r="P56" s="89">
        <f t="shared" si="43"/>
        <v>0</v>
      </c>
      <c r="Q56" s="30">
        <v>0</v>
      </c>
      <c r="R56" s="77">
        <v>0</v>
      </c>
      <c r="S56" s="30">
        <v>0</v>
      </c>
      <c r="T56" s="77">
        <v>0</v>
      </c>
      <c r="U56" s="30">
        <v>0</v>
      </c>
      <c r="V56" s="77">
        <v>0</v>
      </c>
      <c r="W56" s="30">
        <v>0</v>
      </c>
      <c r="X56" s="77">
        <v>0</v>
      </c>
      <c r="Y56" s="30">
        <v>0</v>
      </c>
      <c r="Z56" s="77">
        <v>0</v>
      </c>
      <c r="AA56" s="30">
        <v>0</v>
      </c>
      <c r="AB56" s="77">
        <v>0</v>
      </c>
      <c r="AC56" s="101">
        <f t="shared" si="32"/>
        <v>0</v>
      </c>
      <c r="AD56" s="102">
        <f t="shared" si="32"/>
        <v>0</v>
      </c>
    </row>
    <row r="57" spans="1:30" s="27" customFormat="1" ht="13.5" customHeight="1" x14ac:dyDescent="0.2">
      <c r="A57" s="24" t="s">
        <v>110</v>
      </c>
      <c r="B57" s="25" t="s">
        <v>111</v>
      </c>
      <c r="C57" s="30">
        <v>0</v>
      </c>
      <c r="D57" s="77">
        <v>0</v>
      </c>
      <c r="E57" s="30">
        <v>0</v>
      </c>
      <c r="F57" s="77">
        <v>0</v>
      </c>
      <c r="G57" s="30">
        <v>0</v>
      </c>
      <c r="H57" s="77">
        <v>0</v>
      </c>
      <c r="I57" s="30">
        <v>0</v>
      </c>
      <c r="J57" s="77">
        <v>0</v>
      </c>
      <c r="K57" s="30">
        <v>0</v>
      </c>
      <c r="L57" s="77">
        <v>17.12</v>
      </c>
      <c r="M57" s="30">
        <v>0</v>
      </c>
      <c r="N57" s="77">
        <v>0</v>
      </c>
      <c r="O57" s="89">
        <f t="shared" si="43"/>
        <v>0</v>
      </c>
      <c r="P57" s="89">
        <f t="shared" si="43"/>
        <v>17.12</v>
      </c>
      <c r="Q57" s="30">
        <v>0</v>
      </c>
      <c r="R57" s="77">
        <v>0</v>
      </c>
      <c r="S57" s="30">
        <v>0</v>
      </c>
      <c r="T57" s="77">
        <v>0</v>
      </c>
      <c r="U57" s="30">
        <v>0</v>
      </c>
      <c r="V57" s="77">
        <v>0</v>
      </c>
      <c r="W57" s="30">
        <v>0</v>
      </c>
      <c r="X57" s="77">
        <v>0</v>
      </c>
      <c r="Y57" s="30">
        <v>0</v>
      </c>
      <c r="Z57" s="77">
        <v>0</v>
      </c>
      <c r="AA57" s="30">
        <v>0</v>
      </c>
      <c r="AB57" s="77">
        <v>0</v>
      </c>
      <c r="AC57" s="101">
        <f t="shared" si="32"/>
        <v>0</v>
      </c>
      <c r="AD57" s="102">
        <f t="shared" si="32"/>
        <v>17.12</v>
      </c>
    </row>
    <row r="58" spans="1:30" s="27" customFormat="1" ht="13.5" customHeight="1" x14ac:dyDescent="0.2">
      <c r="A58" s="24" t="s">
        <v>112</v>
      </c>
      <c r="B58" s="25" t="s">
        <v>113</v>
      </c>
      <c r="C58" s="30">
        <v>0</v>
      </c>
      <c r="D58" s="77">
        <v>0</v>
      </c>
      <c r="E58" s="30">
        <v>0</v>
      </c>
      <c r="F58" s="77">
        <v>0</v>
      </c>
      <c r="G58" s="30">
        <v>0</v>
      </c>
      <c r="H58" s="77">
        <v>0</v>
      </c>
      <c r="I58" s="30">
        <v>0</v>
      </c>
      <c r="J58" s="77">
        <v>0</v>
      </c>
      <c r="K58" s="30">
        <v>0</v>
      </c>
      <c r="L58" s="77">
        <v>0</v>
      </c>
      <c r="M58" s="30">
        <v>0</v>
      </c>
      <c r="N58" s="77">
        <v>0</v>
      </c>
      <c r="O58" s="89">
        <f t="shared" si="43"/>
        <v>0</v>
      </c>
      <c r="P58" s="89">
        <f t="shared" si="43"/>
        <v>0</v>
      </c>
      <c r="Q58" s="30">
        <v>0</v>
      </c>
      <c r="R58" s="77">
        <v>0</v>
      </c>
      <c r="S58" s="30">
        <v>0</v>
      </c>
      <c r="T58" s="77">
        <v>0</v>
      </c>
      <c r="U58" s="30">
        <v>0</v>
      </c>
      <c r="V58" s="77">
        <v>0</v>
      </c>
      <c r="W58" s="30">
        <v>0</v>
      </c>
      <c r="X58" s="77">
        <v>97.53</v>
      </c>
      <c r="Y58" s="30">
        <v>0</v>
      </c>
      <c r="Z58" s="77">
        <v>0</v>
      </c>
      <c r="AA58" s="30">
        <v>0</v>
      </c>
      <c r="AB58" s="77">
        <v>0</v>
      </c>
      <c r="AC58" s="101">
        <f t="shared" si="32"/>
        <v>0</v>
      </c>
      <c r="AD58" s="102">
        <f t="shared" si="32"/>
        <v>97.53</v>
      </c>
    </row>
    <row r="59" spans="1:30" s="27" customFormat="1" ht="13.5" customHeight="1" x14ac:dyDescent="0.2">
      <c r="A59" s="24" t="s">
        <v>114</v>
      </c>
      <c r="B59" s="25" t="s">
        <v>115</v>
      </c>
      <c r="C59" s="30">
        <v>910</v>
      </c>
      <c r="D59" s="77">
        <v>587.35</v>
      </c>
      <c r="E59" s="30">
        <v>910</v>
      </c>
      <c r="F59" s="77">
        <v>587.35</v>
      </c>
      <c r="G59" s="30">
        <v>910</v>
      </c>
      <c r="H59" s="77">
        <v>587.35</v>
      </c>
      <c r="I59" s="30">
        <v>910</v>
      </c>
      <c r="J59" s="77">
        <v>587.35</v>
      </c>
      <c r="K59" s="30">
        <v>910</v>
      </c>
      <c r="L59" s="77">
        <v>587.35</v>
      </c>
      <c r="M59" s="30">
        <v>910</v>
      </c>
      <c r="N59" s="77">
        <v>587.48</v>
      </c>
      <c r="O59" s="89">
        <f t="shared" si="43"/>
        <v>5460</v>
      </c>
      <c r="P59" s="89">
        <f t="shared" si="43"/>
        <v>3524.23</v>
      </c>
      <c r="Q59" s="30">
        <v>910</v>
      </c>
      <c r="R59" s="77">
        <v>587.36</v>
      </c>
      <c r="S59" s="30">
        <v>910</v>
      </c>
      <c r="T59" s="77">
        <v>587.35</v>
      </c>
      <c r="U59" s="30">
        <v>910</v>
      </c>
      <c r="V59" s="77">
        <v>587.35</v>
      </c>
      <c r="W59" s="30">
        <v>910</v>
      </c>
      <c r="X59" s="77">
        <v>587.35</v>
      </c>
      <c r="Y59" s="30">
        <v>910</v>
      </c>
      <c r="Z59" s="77">
        <v>587.35</v>
      </c>
      <c r="AA59" s="30">
        <v>910</v>
      </c>
      <c r="AB59" s="77">
        <v>587.35</v>
      </c>
      <c r="AC59" s="101">
        <f t="shared" si="32"/>
        <v>10920</v>
      </c>
      <c r="AD59" s="102">
        <f t="shared" si="32"/>
        <v>7048.340000000002</v>
      </c>
    </row>
    <row r="60" spans="1:30" s="27" customFormat="1" ht="13.5" customHeight="1" x14ac:dyDescent="0.2">
      <c r="A60" s="24" t="s">
        <v>116</v>
      </c>
      <c r="B60" s="25" t="s">
        <v>117</v>
      </c>
      <c r="C60" s="30">
        <v>0</v>
      </c>
      <c r="D60" s="77">
        <v>0</v>
      </c>
      <c r="E60" s="30">
        <v>0</v>
      </c>
      <c r="F60" s="77">
        <v>0</v>
      </c>
      <c r="G60" s="30">
        <v>0</v>
      </c>
      <c r="H60" s="77">
        <v>0</v>
      </c>
      <c r="I60" s="30">
        <v>0</v>
      </c>
      <c r="J60" s="77">
        <v>0</v>
      </c>
      <c r="K60" s="30">
        <v>0</v>
      </c>
      <c r="L60" s="77">
        <v>0</v>
      </c>
      <c r="M60" s="30">
        <v>0</v>
      </c>
      <c r="N60" s="77">
        <v>0</v>
      </c>
      <c r="O60" s="89">
        <f t="shared" si="43"/>
        <v>0</v>
      </c>
      <c r="P60" s="89">
        <f t="shared" si="43"/>
        <v>0</v>
      </c>
      <c r="Q60" s="30">
        <v>0</v>
      </c>
      <c r="R60" s="77">
        <v>0</v>
      </c>
      <c r="S60" s="30">
        <v>0</v>
      </c>
      <c r="T60" s="77">
        <v>0</v>
      </c>
      <c r="U60" s="30">
        <v>0</v>
      </c>
      <c r="V60" s="77">
        <v>0</v>
      </c>
      <c r="W60" s="30">
        <v>0</v>
      </c>
      <c r="X60" s="77">
        <v>0</v>
      </c>
      <c r="Y60" s="30">
        <v>0</v>
      </c>
      <c r="Z60" s="77">
        <v>0</v>
      </c>
      <c r="AA60" s="30">
        <v>0</v>
      </c>
      <c r="AB60" s="77">
        <v>0</v>
      </c>
      <c r="AC60" s="101">
        <f t="shared" si="32"/>
        <v>0</v>
      </c>
      <c r="AD60" s="102">
        <f t="shared" si="32"/>
        <v>0</v>
      </c>
    </row>
    <row r="61" spans="1:30" s="27" customFormat="1" ht="13.5" customHeight="1" x14ac:dyDescent="0.2">
      <c r="A61" s="24" t="s">
        <v>118</v>
      </c>
      <c r="B61" s="25" t="s">
        <v>119</v>
      </c>
      <c r="C61" s="30">
        <v>0</v>
      </c>
      <c r="D61" s="77">
        <v>0</v>
      </c>
      <c r="E61" s="30">
        <v>0</v>
      </c>
      <c r="F61" s="77">
        <v>0</v>
      </c>
      <c r="G61" s="30">
        <v>0</v>
      </c>
      <c r="H61" s="77">
        <v>0</v>
      </c>
      <c r="I61" s="30">
        <v>0</v>
      </c>
      <c r="J61" s="77">
        <v>0</v>
      </c>
      <c r="K61" s="30">
        <v>0</v>
      </c>
      <c r="L61" s="77">
        <v>181.66</v>
      </c>
      <c r="M61" s="30">
        <v>0</v>
      </c>
      <c r="N61" s="77">
        <v>0</v>
      </c>
      <c r="O61" s="89">
        <f t="shared" si="43"/>
        <v>0</v>
      </c>
      <c r="P61" s="89">
        <f t="shared" si="43"/>
        <v>181.66</v>
      </c>
      <c r="Q61" s="30">
        <v>0</v>
      </c>
      <c r="R61" s="77">
        <v>0</v>
      </c>
      <c r="S61" s="30">
        <v>0</v>
      </c>
      <c r="T61" s="77">
        <v>0</v>
      </c>
      <c r="U61" s="30">
        <v>0</v>
      </c>
      <c r="V61" s="77">
        <v>0</v>
      </c>
      <c r="W61" s="30">
        <v>0</v>
      </c>
      <c r="X61" s="77">
        <v>0</v>
      </c>
      <c r="Y61" s="30">
        <v>0</v>
      </c>
      <c r="Z61" s="77">
        <v>0</v>
      </c>
      <c r="AA61" s="30">
        <v>800</v>
      </c>
      <c r="AB61" s="77">
        <v>0</v>
      </c>
      <c r="AC61" s="101">
        <f t="shared" si="32"/>
        <v>800</v>
      </c>
      <c r="AD61" s="102">
        <f t="shared" si="32"/>
        <v>181.66</v>
      </c>
    </row>
    <row r="62" spans="1:30" s="27" customFormat="1" ht="13.5" customHeight="1" x14ac:dyDescent="0.2">
      <c r="A62" s="24" t="s">
        <v>120</v>
      </c>
      <c r="B62" s="25" t="s">
        <v>121</v>
      </c>
      <c r="C62" s="30">
        <v>960.48</v>
      </c>
      <c r="D62" s="77">
        <f>D10*100/87*3%</f>
        <v>0</v>
      </c>
      <c r="E62" s="30">
        <v>876.96</v>
      </c>
      <c r="F62" s="77">
        <f>F10*100/87*3%</f>
        <v>0</v>
      </c>
      <c r="G62" s="30">
        <v>0</v>
      </c>
      <c r="H62" s="77">
        <f>H10*100/87*3%</f>
        <v>0</v>
      </c>
      <c r="I62" s="30">
        <v>626.39999999999986</v>
      </c>
      <c r="J62" s="77">
        <f>J10*100/87*3%</f>
        <v>0</v>
      </c>
      <c r="K62" s="30">
        <v>1252.7999999999997</v>
      </c>
      <c r="L62" s="77">
        <f>L10*100/87*3%</f>
        <v>1419.84</v>
      </c>
      <c r="M62" s="30">
        <v>0</v>
      </c>
      <c r="N62" s="77">
        <f>N10*100/87*3%</f>
        <v>0</v>
      </c>
      <c r="O62" s="89">
        <f t="shared" si="43"/>
        <v>3716.64</v>
      </c>
      <c r="P62" s="89">
        <f t="shared" si="43"/>
        <v>1419.84</v>
      </c>
      <c r="Q62" s="30">
        <v>1367.6399999999999</v>
      </c>
      <c r="R62" s="77">
        <f>R10*100/87*3%</f>
        <v>1440.7199999999998</v>
      </c>
      <c r="S62" s="30">
        <v>0</v>
      </c>
      <c r="T62" s="77">
        <f>T10*100/87*3%</f>
        <v>0</v>
      </c>
      <c r="U62" s="30">
        <v>0</v>
      </c>
      <c r="V62" s="77">
        <f>V10*100/87*3%</f>
        <v>0</v>
      </c>
      <c r="W62" s="30">
        <v>0</v>
      </c>
      <c r="X62" s="77">
        <v>860.25586206896548</v>
      </c>
      <c r="Y62" s="30">
        <v>0</v>
      </c>
      <c r="Z62" s="77">
        <f>Z10*100/87*3%</f>
        <v>0</v>
      </c>
      <c r="AA62" s="30">
        <v>168</v>
      </c>
      <c r="AB62" s="77">
        <f>AB10*100/87*3%</f>
        <v>981.36</v>
      </c>
      <c r="AC62" s="101">
        <f t="shared" si="32"/>
        <v>5252.28</v>
      </c>
      <c r="AD62" s="102">
        <f t="shared" si="32"/>
        <v>4702.1758620689652</v>
      </c>
    </row>
    <row r="63" spans="1:30" s="27" customFormat="1" ht="13.5" customHeight="1" x14ac:dyDescent="0.2">
      <c r="A63" s="24" t="s">
        <v>122</v>
      </c>
      <c r="B63" s="25" t="s">
        <v>123</v>
      </c>
      <c r="C63" s="30">
        <v>0</v>
      </c>
      <c r="D63" s="77">
        <v>0</v>
      </c>
      <c r="E63" s="30">
        <v>0</v>
      </c>
      <c r="F63" s="77">
        <v>0</v>
      </c>
      <c r="G63" s="30">
        <v>0</v>
      </c>
      <c r="H63" s="77">
        <v>0</v>
      </c>
      <c r="I63" s="30">
        <v>0</v>
      </c>
      <c r="J63" s="77">
        <v>0</v>
      </c>
      <c r="K63" s="30">
        <v>0</v>
      </c>
      <c r="L63" s="77">
        <v>0</v>
      </c>
      <c r="M63" s="30">
        <v>0</v>
      </c>
      <c r="N63" s="77">
        <v>0</v>
      </c>
      <c r="O63" s="89">
        <f t="shared" si="43"/>
        <v>0</v>
      </c>
      <c r="P63" s="89">
        <f t="shared" si="43"/>
        <v>0</v>
      </c>
      <c r="Q63" s="30">
        <v>0</v>
      </c>
      <c r="R63" s="77">
        <v>0</v>
      </c>
      <c r="S63" s="30">
        <v>0</v>
      </c>
      <c r="T63" s="77">
        <v>0</v>
      </c>
      <c r="U63" s="30">
        <v>0</v>
      </c>
      <c r="V63" s="77">
        <v>0</v>
      </c>
      <c r="W63" s="30">
        <v>0</v>
      </c>
      <c r="X63" s="77">
        <v>0</v>
      </c>
      <c r="Y63" s="30">
        <v>0</v>
      </c>
      <c r="Z63" s="77">
        <v>0</v>
      </c>
      <c r="AA63" s="30">
        <v>0</v>
      </c>
      <c r="AB63" s="77">
        <v>0</v>
      </c>
      <c r="AC63" s="101">
        <f t="shared" si="32"/>
        <v>0</v>
      </c>
      <c r="AD63" s="102">
        <f t="shared" si="32"/>
        <v>0</v>
      </c>
    </row>
    <row r="64" spans="1:30" s="27" customFormat="1" ht="13.5" customHeight="1" x14ac:dyDescent="0.2">
      <c r="A64" s="24" t="s">
        <v>124</v>
      </c>
      <c r="B64" s="25" t="s">
        <v>125</v>
      </c>
      <c r="C64" s="30">
        <v>0</v>
      </c>
      <c r="D64" s="77">
        <v>0</v>
      </c>
      <c r="E64" s="30">
        <v>0</v>
      </c>
      <c r="F64" s="77">
        <v>0</v>
      </c>
      <c r="G64" s="30">
        <v>0</v>
      </c>
      <c r="H64" s="77">
        <v>0</v>
      </c>
      <c r="I64" s="30">
        <v>0</v>
      </c>
      <c r="J64" s="77">
        <v>0</v>
      </c>
      <c r="K64" s="30">
        <v>0</v>
      </c>
      <c r="L64" s="77">
        <v>0</v>
      </c>
      <c r="M64" s="30">
        <v>0</v>
      </c>
      <c r="N64" s="77">
        <v>0</v>
      </c>
      <c r="O64" s="89">
        <f t="shared" si="43"/>
        <v>0</v>
      </c>
      <c r="P64" s="89">
        <f t="shared" si="43"/>
        <v>0</v>
      </c>
      <c r="Q64" s="30">
        <v>0</v>
      </c>
      <c r="R64" s="77">
        <v>0</v>
      </c>
      <c r="S64" s="30">
        <v>0</v>
      </c>
      <c r="T64" s="77">
        <v>0</v>
      </c>
      <c r="U64" s="30">
        <v>0</v>
      </c>
      <c r="V64" s="77">
        <v>0</v>
      </c>
      <c r="W64" s="30">
        <v>0</v>
      </c>
      <c r="X64" s="77">
        <v>0</v>
      </c>
      <c r="Y64" s="30">
        <v>0</v>
      </c>
      <c r="Z64" s="77">
        <v>0</v>
      </c>
      <c r="AA64" s="30">
        <v>0</v>
      </c>
      <c r="AB64" s="77">
        <v>0</v>
      </c>
      <c r="AC64" s="101">
        <f t="shared" si="32"/>
        <v>0</v>
      </c>
      <c r="AD64" s="102">
        <f t="shared" si="32"/>
        <v>0</v>
      </c>
    </row>
    <row r="65" spans="1:30" s="27" customFormat="1" ht="13.5" customHeight="1" x14ac:dyDescent="0.2">
      <c r="A65" s="24" t="s">
        <v>126</v>
      </c>
      <c r="B65" s="25" t="s">
        <v>127</v>
      </c>
      <c r="C65" s="30">
        <v>6</v>
      </c>
      <c r="D65" s="77">
        <v>0</v>
      </c>
      <c r="E65" s="30">
        <v>6</v>
      </c>
      <c r="F65" s="77">
        <v>0</v>
      </c>
      <c r="G65" s="30">
        <v>6</v>
      </c>
      <c r="H65" s="77">
        <v>0</v>
      </c>
      <c r="I65" s="30">
        <v>6</v>
      </c>
      <c r="J65" s="77">
        <v>0</v>
      </c>
      <c r="K65" s="30">
        <v>6</v>
      </c>
      <c r="L65" s="77">
        <v>0</v>
      </c>
      <c r="M65" s="30">
        <v>6</v>
      </c>
      <c r="N65" s="77">
        <v>0</v>
      </c>
      <c r="O65" s="89">
        <f t="shared" si="43"/>
        <v>36</v>
      </c>
      <c r="P65" s="89">
        <f t="shared" si="43"/>
        <v>0</v>
      </c>
      <c r="Q65" s="30">
        <v>6</v>
      </c>
      <c r="R65" s="77">
        <v>99.18</v>
      </c>
      <c r="S65" s="30">
        <v>6</v>
      </c>
      <c r="T65" s="77">
        <v>0</v>
      </c>
      <c r="U65" s="30">
        <v>6</v>
      </c>
      <c r="V65" s="77">
        <v>0</v>
      </c>
      <c r="W65" s="30">
        <v>0</v>
      </c>
      <c r="X65" s="77">
        <v>24.53</v>
      </c>
      <c r="Y65" s="30">
        <v>0</v>
      </c>
      <c r="Z65" s="77">
        <v>0</v>
      </c>
      <c r="AA65" s="30">
        <v>0</v>
      </c>
      <c r="AB65" s="77">
        <v>0</v>
      </c>
      <c r="AC65" s="101">
        <f t="shared" si="32"/>
        <v>54</v>
      </c>
      <c r="AD65" s="102">
        <f t="shared" si="32"/>
        <v>123.71000000000001</v>
      </c>
    </row>
    <row r="66" spans="1:30" s="36" customFormat="1" ht="13.5" customHeight="1" x14ac:dyDescent="0.2">
      <c r="A66" s="24" t="s">
        <v>128</v>
      </c>
      <c r="B66" s="25" t="s">
        <v>129</v>
      </c>
      <c r="C66" s="30">
        <v>2559.44</v>
      </c>
      <c r="D66" s="77">
        <v>0</v>
      </c>
      <c r="E66" s="30">
        <f>2402.08-832.1</f>
        <v>1569.98</v>
      </c>
      <c r="F66" s="77">
        <v>0</v>
      </c>
      <c r="G66" s="30">
        <v>807.36</v>
      </c>
      <c r="H66" s="77">
        <v>393.68</v>
      </c>
      <c r="I66" s="30">
        <v>807.36</v>
      </c>
      <c r="J66" s="77">
        <v>0</v>
      </c>
      <c r="K66" s="30">
        <v>4408.9799999999996</v>
      </c>
      <c r="L66" s="77">
        <v>4705.8599999999997</v>
      </c>
      <c r="M66" s="30">
        <v>0</v>
      </c>
      <c r="N66" s="77">
        <v>0</v>
      </c>
      <c r="O66" s="89">
        <f t="shared" si="43"/>
        <v>10153.119999999999</v>
      </c>
      <c r="P66" s="89">
        <f t="shared" si="43"/>
        <v>5099.54</v>
      </c>
      <c r="Q66" s="30">
        <v>4321.5200000000004</v>
      </c>
      <c r="R66" s="77">
        <v>2472.35</v>
      </c>
      <c r="S66" s="30">
        <v>0</v>
      </c>
      <c r="T66" s="77">
        <v>537.36</v>
      </c>
      <c r="U66" s="30">
        <v>0</v>
      </c>
      <c r="V66" s="77">
        <v>957</v>
      </c>
      <c r="W66" s="30">
        <v>0</v>
      </c>
      <c r="X66" s="77">
        <v>140</v>
      </c>
      <c r="Y66" s="30">
        <v>0</v>
      </c>
      <c r="Z66" s="77">
        <v>0</v>
      </c>
      <c r="AA66" s="30">
        <v>0</v>
      </c>
      <c r="AB66" s="77">
        <v>3518.73</v>
      </c>
      <c r="AC66" s="101">
        <f t="shared" si="32"/>
        <v>14474.64</v>
      </c>
      <c r="AD66" s="102">
        <f t="shared" si="32"/>
        <v>12724.98</v>
      </c>
    </row>
    <row r="67" spans="1:30" s="27" customFormat="1" ht="13.5" customHeight="1" x14ac:dyDescent="0.2">
      <c r="A67" s="24" t="s">
        <v>130</v>
      </c>
      <c r="B67" s="25" t="s">
        <v>131</v>
      </c>
      <c r="C67" s="30">
        <v>0</v>
      </c>
      <c r="D67" s="77">
        <v>0</v>
      </c>
      <c r="E67" s="30">
        <v>0</v>
      </c>
      <c r="F67" s="77">
        <v>0</v>
      </c>
      <c r="G67" s="30">
        <v>0</v>
      </c>
      <c r="H67" s="77">
        <v>186.99</v>
      </c>
      <c r="I67" s="30">
        <v>0</v>
      </c>
      <c r="J67" s="77">
        <v>0</v>
      </c>
      <c r="K67" s="30">
        <v>0</v>
      </c>
      <c r="L67" s="77">
        <v>0</v>
      </c>
      <c r="M67" s="30">
        <v>0</v>
      </c>
      <c r="N67" s="77">
        <v>0</v>
      </c>
      <c r="O67" s="89">
        <f t="shared" si="43"/>
        <v>0</v>
      </c>
      <c r="P67" s="89">
        <f t="shared" si="43"/>
        <v>186.99</v>
      </c>
      <c r="Q67" s="30">
        <v>0</v>
      </c>
      <c r="R67" s="77">
        <v>0</v>
      </c>
      <c r="S67" s="30">
        <v>0</v>
      </c>
      <c r="T67" s="77">
        <v>0</v>
      </c>
      <c r="U67" s="30">
        <v>0</v>
      </c>
      <c r="V67" s="77">
        <v>0</v>
      </c>
      <c r="W67" s="30">
        <v>0</v>
      </c>
      <c r="X67" s="77">
        <v>0</v>
      </c>
      <c r="Y67" s="30">
        <v>0</v>
      </c>
      <c r="Z67" s="77">
        <v>0</v>
      </c>
      <c r="AA67" s="30">
        <v>0</v>
      </c>
      <c r="AB67" s="77">
        <v>0</v>
      </c>
      <c r="AC67" s="101">
        <f t="shared" si="32"/>
        <v>0</v>
      </c>
      <c r="AD67" s="102">
        <f t="shared" si="32"/>
        <v>186.99</v>
      </c>
    </row>
    <row r="68" spans="1:30" s="27" customFormat="1" ht="13.5" customHeight="1" x14ac:dyDescent="0.2">
      <c r="A68" s="24" t="s">
        <v>132</v>
      </c>
      <c r="B68" s="25" t="s">
        <v>133</v>
      </c>
      <c r="C68" s="30">
        <v>0</v>
      </c>
      <c r="D68" s="77">
        <v>0</v>
      </c>
      <c r="E68" s="30">
        <v>0</v>
      </c>
      <c r="F68" s="77">
        <v>0</v>
      </c>
      <c r="G68" s="30">
        <v>0</v>
      </c>
      <c r="H68" s="77">
        <v>0</v>
      </c>
      <c r="I68" s="30">
        <v>100</v>
      </c>
      <c r="J68" s="77">
        <v>0</v>
      </c>
      <c r="K68" s="30">
        <v>0</v>
      </c>
      <c r="L68" s="77">
        <v>0</v>
      </c>
      <c r="M68" s="30">
        <v>0</v>
      </c>
      <c r="N68" s="77">
        <v>0</v>
      </c>
      <c r="O68" s="89">
        <f t="shared" si="43"/>
        <v>100</v>
      </c>
      <c r="P68" s="89">
        <f t="shared" si="43"/>
        <v>0</v>
      </c>
      <c r="Q68" s="30">
        <v>100</v>
      </c>
      <c r="R68" s="77">
        <v>0</v>
      </c>
      <c r="S68" s="30">
        <v>0</v>
      </c>
      <c r="T68" s="77">
        <v>0</v>
      </c>
      <c r="U68" s="30">
        <v>0</v>
      </c>
      <c r="V68" s="77">
        <v>0</v>
      </c>
      <c r="W68" s="30">
        <v>0</v>
      </c>
      <c r="X68" s="77">
        <v>0</v>
      </c>
      <c r="Y68" s="30">
        <v>0</v>
      </c>
      <c r="Z68" s="77">
        <v>0</v>
      </c>
      <c r="AA68" s="30">
        <v>0</v>
      </c>
      <c r="AB68" s="77">
        <v>0</v>
      </c>
      <c r="AC68" s="101">
        <f t="shared" si="32"/>
        <v>200</v>
      </c>
      <c r="AD68" s="102">
        <f t="shared" si="32"/>
        <v>0</v>
      </c>
    </row>
    <row r="69" spans="1:30" s="27" customFormat="1" ht="13.5" customHeight="1" x14ac:dyDescent="0.2">
      <c r="A69" s="24" t="s">
        <v>134</v>
      </c>
      <c r="B69" s="25" t="s">
        <v>135</v>
      </c>
      <c r="C69" s="30">
        <v>20</v>
      </c>
      <c r="D69" s="77">
        <v>0</v>
      </c>
      <c r="E69" s="30">
        <v>20</v>
      </c>
      <c r="F69" s="77">
        <v>0</v>
      </c>
      <c r="G69" s="30">
        <v>20</v>
      </c>
      <c r="H69" s="77">
        <v>94.67</v>
      </c>
      <c r="I69" s="30">
        <v>20</v>
      </c>
      <c r="J69" s="77">
        <v>76.930000000000007</v>
      </c>
      <c r="K69" s="30">
        <v>20</v>
      </c>
      <c r="L69" s="77">
        <v>0</v>
      </c>
      <c r="M69" s="30">
        <v>20</v>
      </c>
      <c r="N69" s="77">
        <v>31.95</v>
      </c>
      <c r="O69" s="89">
        <f t="shared" si="43"/>
        <v>120</v>
      </c>
      <c r="P69" s="89">
        <f t="shared" si="43"/>
        <v>203.55</v>
      </c>
      <c r="Q69" s="30">
        <v>20</v>
      </c>
      <c r="R69" s="77">
        <v>0</v>
      </c>
      <c r="S69" s="30">
        <v>20</v>
      </c>
      <c r="T69" s="77">
        <v>0</v>
      </c>
      <c r="U69" s="30">
        <v>20</v>
      </c>
      <c r="V69" s="77">
        <v>0</v>
      </c>
      <c r="W69" s="30">
        <v>20</v>
      </c>
      <c r="X69" s="77">
        <v>0</v>
      </c>
      <c r="Y69" s="30">
        <v>20</v>
      </c>
      <c r="Z69" s="77">
        <v>0</v>
      </c>
      <c r="AA69" s="30">
        <v>20</v>
      </c>
      <c r="AB69" s="77">
        <v>0</v>
      </c>
      <c r="AC69" s="101">
        <f t="shared" si="32"/>
        <v>240</v>
      </c>
      <c r="AD69" s="102">
        <f t="shared" si="32"/>
        <v>203.55</v>
      </c>
    </row>
    <row r="70" spans="1:30" s="27" customFormat="1" ht="13.5" customHeight="1" x14ac:dyDescent="0.2">
      <c r="A70" s="24" t="s">
        <v>136</v>
      </c>
      <c r="B70" s="25" t="s">
        <v>137</v>
      </c>
      <c r="C70" s="30">
        <v>70</v>
      </c>
      <c r="D70" s="77">
        <v>0</v>
      </c>
      <c r="E70" s="30">
        <v>70</v>
      </c>
      <c r="F70" s="77">
        <v>0</v>
      </c>
      <c r="G70" s="30">
        <v>70</v>
      </c>
      <c r="H70" s="77">
        <v>89.94</v>
      </c>
      <c r="I70" s="30">
        <v>70</v>
      </c>
      <c r="J70" s="77">
        <v>0</v>
      </c>
      <c r="K70" s="30">
        <v>70</v>
      </c>
      <c r="L70" s="77">
        <v>0</v>
      </c>
      <c r="M70" s="30">
        <v>70</v>
      </c>
      <c r="N70" s="77">
        <v>236.69</v>
      </c>
      <c r="O70" s="89">
        <f t="shared" si="43"/>
        <v>420</v>
      </c>
      <c r="P70" s="89">
        <f t="shared" si="43"/>
        <v>326.63</v>
      </c>
      <c r="Q70" s="30">
        <v>70</v>
      </c>
      <c r="R70" s="77">
        <v>0</v>
      </c>
      <c r="S70" s="30">
        <v>70</v>
      </c>
      <c r="T70" s="77">
        <v>80.47</v>
      </c>
      <c r="U70" s="30">
        <v>70</v>
      </c>
      <c r="V70" s="77">
        <v>59.17</v>
      </c>
      <c r="W70" s="30">
        <v>70</v>
      </c>
      <c r="X70" s="77">
        <v>144.11000000000001</v>
      </c>
      <c r="Y70" s="30">
        <v>70</v>
      </c>
      <c r="Z70" s="77">
        <v>71.010000000000005</v>
      </c>
      <c r="AA70" s="30">
        <v>70</v>
      </c>
      <c r="AB70" s="77">
        <v>234.73</v>
      </c>
      <c r="AC70" s="101">
        <f t="shared" si="32"/>
        <v>840</v>
      </c>
      <c r="AD70" s="102">
        <f t="shared" si="32"/>
        <v>916.12000000000012</v>
      </c>
    </row>
    <row r="71" spans="1:30" s="27" customFormat="1" ht="13.5" customHeight="1" x14ac:dyDescent="0.2">
      <c r="A71" s="24" t="s">
        <v>138</v>
      </c>
      <c r="B71" s="25" t="s">
        <v>139</v>
      </c>
      <c r="C71" s="30">
        <v>0</v>
      </c>
      <c r="D71" s="77">
        <v>0</v>
      </c>
      <c r="E71" s="30">
        <v>0</v>
      </c>
      <c r="F71" s="77">
        <v>0</v>
      </c>
      <c r="G71" s="30">
        <v>0</v>
      </c>
      <c r="H71" s="77">
        <v>0</v>
      </c>
      <c r="I71" s="30">
        <v>0</v>
      </c>
      <c r="J71" s="77">
        <v>0</v>
      </c>
      <c r="K71" s="30">
        <v>0</v>
      </c>
      <c r="L71" s="77">
        <v>0</v>
      </c>
      <c r="M71" s="30">
        <v>0</v>
      </c>
      <c r="N71" s="77">
        <v>0</v>
      </c>
      <c r="O71" s="89">
        <f t="shared" si="43"/>
        <v>0</v>
      </c>
      <c r="P71" s="89">
        <f t="shared" si="43"/>
        <v>0</v>
      </c>
      <c r="Q71" s="30">
        <v>0</v>
      </c>
      <c r="R71" s="77">
        <v>0</v>
      </c>
      <c r="S71" s="30">
        <v>0</v>
      </c>
      <c r="T71" s="77">
        <v>0</v>
      </c>
      <c r="U71" s="30">
        <v>0</v>
      </c>
      <c r="V71" s="77">
        <v>0</v>
      </c>
      <c r="W71" s="30">
        <v>0</v>
      </c>
      <c r="X71" s="77">
        <v>0</v>
      </c>
      <c r="Y71" s="30">
        <v>0</v>
      </c>
      <c r="Z71" s="77">
        <v>0</v>
      </c>
      <c r="AA71" s="30">
        <v>0</v>
      </c>
      <c r="AB71" s="77">
        <v>0</v>
      </c>
      <c r="AC71" s="101">
        <f t="shared" si="32"/>
        <v>0</v>
      </c>
      <c r="AD71" s="102">
        <f t="shared" si="32"/>
        <v>0</v>
      </c>
    </row>
    <row r="72" spans="1:30" s="27" customFormat="1" ht="13.5" customHeight="1" x14ac:dyDescent="0.2">
      <c r="A72" s="24" t="s">
        <v>140</v>
      </c>
      <c r="B72" s="25" t="s">
        <v>141</v>
      </c>
      <c r="C72" s="30">
        <v>57.5</v>
      </c>
      <c r="D72" s="77">
        <v>0</v>
      </c>
      <c r="E72" s="30">
        <v>57.5</v>
      </c>
      <c r="F72" s="77">
        <v>0</v>
      </c>
      <c r="G72" s="30">
        <v>57.5</v>
      </c>
      <c r="H72" s="77">
        <v>0</v>
      </c>
      <c r="I72" s="30">
        <v>57.5</v>
      </c>
      <c r="J72" s="77">
        <v>21.93</v>
      </c>
      <c r="K72" s="30">
        <v>57.5</v>
      </c>
      <c r="L72" s="77">
        <v>43.86</v>
      </c>
      <c r="M72" s="30">
        <v>57.5</v>
      </c>
      <c r="N72" s="77">
        <v>21.93</v>
      </c>
      <c r="O72" s="89">
        <f t="shared" si="43"/>
        <v>345</v>
      </c>
      <c r="P72" s="89">
        <f t="shared" si="43"/>
        <v>87.72</v>
      </c>
      <c r="Q72" s="30">
        <v>57.5</v>
      </c>
      <c r="R72" s="77">
        <v>21.93</v>
      </c>
      <c r="S72" s="30">
        <v>57.5</v>
      </c>
      <c r="T72" s="77">
        <v>21.93</v>
      </c>
      <c r="U72" s="30">
        <v>57.5</v>
      </c>
      <c r="V72" s="77">
        <v>21.93</v>
      </c>
      <c r="W72" s="30">
        <v>57.5</v>
      </c>
      <c r="X72" s="77">
        <v>21.93</v>
      </c>
      <c r="Y72" s="30">
        <v>57.5</v>
      </c>
      <c r="Z72" s="77">
        <v>21.93</v>
      </c>
      <c r="AA72" s="30">
        <v>57.5</v>
      </c>
      <c r="AB72" s="77">
        <v>21.93</v>
      </c>
      <c r="AC72" s="101">
        <f t="shared" si="32"/>
        <v>690</v>
      </c>
      <c r="AD72" s="102">
        <f t="shared" si="32"/>
        <v>219.30000000000004</v>
      </c>
    </row>
    <row r="73" spans="1:30" s="27" customFormat="1" ht="13.5" customHeight="1" x14ac:dyDescent="0.2">
      <c r="A73" s="24" t="s">
        <v>142</v>
      </c>
      <c r="B73" s="25" t="s">
        <v>143</v>
      </c>
      <c r="C73" s="30">
        <v>0</v>
      </c>
      <c r="D73" s="77">
        <v>0</v>
      </c>
      <c r="E73" s="30">
        <v>0</v>
      </c>
      <c r="F73" s="77">
        <v>0</v>
      </c>
      <c r="G73" s="30">
        <v>0</v>
      </c>
      <c r="H73" s="77">
        <v>0</v>
      </c>
      <c r="I73" s="30">
        <v>0</v>
      </c>
      <c r="J73" s="77">
        <v>0</v>
      </c>
      <c r="K73" s="30">
        <v>0</v>
      </c>
      <c r="L73" s="77">
        <v>0</v>
      </c>
      <c r="M73" s="30">
        <v>0</v>
      </c>
      <c r="N73" s="77">
        <v>0</v>
      </c>
      <c r="O73" s="89">
        <f t="shared" si="43"/>
        <v>0</v>
      </c>
      <c r="P73" s="89">
        <f t="shared" si="43"/>
        <v>0</v>
      </c>
      <c r="Q73" s="30">
        <v>0</v>
      </c>
      <c r="R73" s="77">
        <v>0</v>
      </c>
      <c r="S73" s="30">
        <v>0</v>
      </c>
      <c r="T73" s="77">
        <v>0</v>
      </c>
      <c r="U73" s="30">
        <v>0</v>
      </c>
      <c r="V73" s="77">
        <v>0</v>
      </c>
      <c r="W73" s="30">
        <v>0</v>
      </c>
      <c r="X73" s="77">
        <v>0</v>
      </c>
      <c r="Y73" s="30">
        <v>0</v>
      </c>
      <c r="Z73" s="77">
        <v>0</v>
      </c>
      <c r="AA73" s="30">
        <v>0</v>
      </c>
      <c r="AB73" s="77">
        <v>0</v>
      </c>
      <c r="AC73" s="101">
        <f t="shared" si="32"/>
        <v>0</v>
      </c>
      <c r="AD73" s="102">
        <f t="shared" si="32"/>
        <v>0</v>
      </c>
    </row>
    <row r="74" spans="1:30" s="27" customFormat="1" ht="13.5" customHeight="1" x14ac:dyDescent="0.2">
      <c r="A74" s="24" t="s">
        <v>144</v>
      </c>
      <c r="B74" s="25" t="s">
        <v>145</v>
      </c>
      <c r="C74" s="30">
        <v>0</v>
      </c>
      <c r="D74" s="77">
        <v>0</v>
      </c>
      <c r="E74" s="30">
        <v>0</v>
      </c>
      <c r="F74" s="77">
        <v>0</v>
      </c>
      <c r="G74" s="30">
        <v>0</v>
      </c>
      <c r="H74" s="77">
        <v>0</v>
      </c>
      <c r="I74" s="30">
        <v>0</v>
      </c>
      <c r="J74" s="77">
        <v>0</v>
      </c>
      <c r="K74" s="30">
        <v>0</v>
      </c>
      <c r="L74" s="77">
        <v>0</v>
      </c>
      <c r="M74" s="30">
        <v>0</v>
      </c>
      <c r="N74" s="77">
        <v>0</v>
      </c>
      <c r="O74" s="89">
        <f t="shared" si="43"/>
        <v>0</v>
      </c>
      <c r="P74" s="89">
        <f t="shared" si="43"/>
        <v>0</v>
      </c>
      <c r="Q74" s="30">
        <v>0</v>
      </c>
      <c r="R74" s="77">
        <v>0</v>
      </c>
      <c r="S74" s="30">
        <v>0</v>
      </c>
      <c r="T74" s="77">
        <v>0</v>
      </c>
      <c r="U74" s="30">
        <v>150</v>
      </c>
      <c r="V74" s="77">
        <v>0</v>
      </c>
      <c r="W74" s="30">
        <v>0</v>
      </c>
      <c r="X74" s="77">
        <v>123.79</v>
      </c>
      <c r="Y74" s="30">
        <v>0</v>
      </c>
      <c r="Z74" s="77">
        <v>0</v>
      </c>
      <c r="AA74" s="30">
        <v>0</v>
      </c>
      <c r="AB74" s="77">
        <v>0</v>
      </c>
      <c r="AC74" s="101">
        <f t="shared" si="32"/>
        <v>150</v>
      </c>
      <c r="AD74" s="102">
        <f t="shared" si="32"/>
        <v>123.79</v>
      </c>
    </row>
    <row r="75" spans="1:30" s="27" customFormat="1" ht="13.5" customHeight="1" x14ac:dyDescent="0.2">
      <c r="A75" s="24" t="s">
        <v>146</v>
      </c>
      <c r="B75" s="25" t="s">
        <v>147</v>
      </c>
      <c r="C75" s="30">
        <v>0</v>
      </c>
      <c r="D75" s="77">
        <v>0</v>
      </c>
      <c r="E75" s="30">
        <v>0</v>
      </c>
      <c r="F75" s="77">
        <v>0</v>
      </c>
      <c r="G75" s="30">
        <v>0</v>
      </c>
      <c r="H75" s="77">
        <v>0</v>
      </c>
      <c r="I75" s="30">
        <v>0</v>
      </c>
      <c r="J75" s="77">
        <v>0</v>
      </c>
      <c r="K75" s="30">
        <v>0</v>
      </c>
      <c r="L75" s="77">
        <v>0</v>
      </c>
      <c r="M75" s="30">
        <v>0</v>
      </c>
      <c r="N75" s="77">
        <v>0</v>
      </c>
      <c r="O75" s="89">
        <f t="shared" si="43"/>
        <v>0</v>
      </c>
      <c r="P75" s="89">
        <f t="shared" si="43"/>
        <v>0</v>
      </c>
      <c r="Q75" s="30">
        <v>1000</v>
      </c>
      <c r="R75" s="77">
        <v>0</v>
      </c>
      <c r="S75" s="30">
        <v>0</v>
      </c>
      <c r="T75" s="77">
        <v>0</v>
      </c>
      <c r="U75" s="30">
        <v>0</v>
      </c>
      <c r="V75" s="77">
        <v>0</v>
      </c>
      <c r="W75" s="30">
        <v>0</v>
      </c>
      <c r="X75" s="77">
        <v>0</v>
      </c>
      <c r="Y75" s="30">
        <v>0</v>
      </c>
      <c r="Z75" s="77">
        <v>0</v>
      </c>
      <c r="AA75" s="30">
        <v>0</v>
      </c>
      <c r="AB75" s="77">
        <v>0</v>
      </c>
      <c r="AC75" s="101">
        <f t="shared" si="32"/>
        <v>1000</v>
      </c>
      <c r="AD75" s="102">
        <f t="shared" si="32"/>
        <v>0</v>
      </c>
    </row>
    <row r="76" spans="1:30" s="27" customFormat="1" ht="13.5" customHeight="1" x14ac:dyDescent="0.2">
      <c r="A76" s="24" t="s">
        <v>148</v>
      </c>
      <c r="B76" s="25" t="s">
        <v>149</v>
      </c>
      <c r="C76" s="30">
        <v>0</v>
      </c>
      <c r="D76" s="77">
        <v>0</v>
      </c>
      <c r="E76" s="30">
        <v>0</v>
      </c>
      <c r="F76" s="77">
        <v>0</v>
      </c>
      <c r="G76" s="30">
        <v>0</v>
      </c>
      <c r="H76" s="77">
        <v>0</v>
      </c>
      <c r="I76" s="30">
        <v>0</v>
      </c>
      <c r="J76" s="77">
        <v>0</v>
      </c>
      <c r="K76" s="30">
        <v>0</v>
      </c>
      <c r="L76" s="77">
        <v>0</v>
      </c>
      <c r="M76" s="30">
        <v>0</v>
      </c>
      <c r="N76" s="77">
        <v>0</v>
      </c>
      <c r="O76" s="89">
        <f t="shared" si="43"/>
        <v>0</v>
      </c>
      <c r="P76" s="89">
        <f t="shared" si="43"/>
        <v>0</v>
      </c>
      <c r="Q76" s="30">
        <v>0</v>
      </c>
      <c r="R76" s="77">
        <v>0</v>
      </c>
      <c r="S76" s="30">
        <v>0</v>
      </c>
      <c r="T76" s="77">
        <v>0</v>
      </c>
      <c r="U76" s="30">
        <v>0</v>
      </c>
      <c r="V76" s="77">
        <v>0</v>
      </c>
      <c r="W76" s="30">
        <v>0</v>
      </c>
      <c r="X76" s="77">
        <v>118.34</v>
      </c>
      <c r="Y76" s="30">
        <v>0</v>
      </c>
      <c r="Z76" s="77">
        <v>0</v>
      </c>
      <c r="AA76" s="30">
        <v>0</v>
      </c>
      <c r="AB76" s="77">
        <v>0</v>
      </c>
      <c r="AC76" s="101">
        <f t="shared" si="32"/>
        <v>0</v>
      </c>
      <c r="AD76" s="102">
        <f t="shared" si="32"/>
        <v>118.34</v>
      </c>
    </row>
    <row r="77" spans="1:30" s="27" customFormat="1" ht="13.5" customHeight="1" x14ac:dyDescent="0.2">
      <c r="A77" s="24" t="s">
        <v>150</v>
      </c>
      <c r="B77" s="25" t="s">
        <v>151</v>
      </c>
      <c r="C77" s="30">
        <v>0</v>
      </c>
      <c r="D77" s="77">
        <v>0</v>
      </c>
      <c r="E77" s="30">
        <v>0</v>
      </c>
      <c r="F77" s="77">
        <v>0</v>
      </c>
      <c r="G77" s="30">
        <v>0</v>
      </c>
      <c r="H77" s="77">
        <v>0</v>
      </c>
      <c r="I77" s="30">
        <v>0</v>
      </c>
      <c r="J77" s="77">
        <v>0</v>
      </c>
      <c r="K77" s="30">
        <v>0</v>
      </c>
      <c r="L77" s="77">
        <v>0</v>
      </c>
      <c r="M77" s="30">
        <v>0</v>
      </c>
      <c r="N77" s="77">
        <v>0</v>
      </c>
      <c r="O77" s="89">
        <f t="shared" si="43"/>
        <v>0</v>
      </c>
      <c r="P77" s="89">
        <f t="shared" si="43"/>
        <v>0</v>
      </c>
      <c r="Q77" s="30">
        <v>0</v>
      </c>
      <c r="R77" s="77">
        <v>0</v>
      </c>
      <c r="S77" s="30">
        <v>0</v>
      </c>
      <c r="T77" s="77">
        <v>0</v>
      </c>
      <c r="U77" s="30">
        <v>0</v>
      </c>
      <c r="V77" s="77">
        <v>0</v>
      </c>
      <c r="W77" s="30">
        <v>0</v>
      </c>
      <c r="X77" s="77">
        <v>0</v>
      </c>
      <c r="Y77" s="30">
        <v>0</v>
      </c>
      <c r="Z77" s="77">
        <v>0</v>
      </c>
      <c r="AA77" s="30">
        <v>0</v>
      </c>
      <c r="AB77" s="77">
        <v>0</v>
      </c>
      <c r="AC77" s="101">
        <f t="shared" si="32"/>
        <v>0</v>
      </c>
      <c r="AD77" s="102">
        <f t="shared" si="32"/>
        <v>0</v>
      </c>
    </row>
    <row r="78" spans="1:30" s="27" customFormat="1" ht="13.5" customHeight="1" x14ac:dyDescent="0.2">
      <c r="A78" s="24" t="s">
        <v>152</v>
      </c>
      <c r="B78" s="25" t="s">
        <v>153</v>
      </c>
      <c r="C78" s="30">
        <v>0</v>
      </c>
      <c r="D78" s="77">
        <v>0</v>
      </c>
      <c r="E78" s="30">
        <v>0</v>
      </c>
      <c r="F78" s="77">
        <v>0</v>
      </c>
      <c r="G78" s="30">
        <v>0</v>
      </c>
      <c r="H78" s="77">
        <v>0</v>
      </c>
      <c r="I78" s="30">
        <v>0</v>
      </c>
      <c r="J78" s="77">
        <v>0</v>
      </c>
      <c r="K78" s="30">
        <v>0</v>
      </c>
      <c r="L78" s="77">
        <v>0</v>
      </c>
      <c r="M78" s="30">
        <v>0</v>
      </c>
      <c r="N78" s="77">
        <v>0</v>
      </c>
      <c r="O78" s="89">
        <f t="shared" si="43"/>
        <v>0</v>
      </c>
      <c r="P78" s="89">
        <f t="shared" si="43"/>
        <v>0</v>
      </c>
      <c r="Q78" s="30">
        <v>0</v>
      </c>
      <c r="R78" s="77">
        <v>0</v>
      </c>
      <c r="S78" s="30">
        <v>0</v>
      </c>
      <c r="T78" s="77">
        <v>0</v>
      </c>
      <c r="U78" s="30">
        <v>0</v>
      </c>
      <c r="V78" s="77">
        <v>0</v>
      </c>
      <c r="W78" s="30">
        <v>0</v>
      </c>
      <c r="X78" s="77">
        <v>0</v>
      </c>
      <c r="Y78" s="30">
        <v>0</v>
      </c>
      <c r="Z78" s="77">
        <v>0</v>
      </c>
      <c r="AA78" s="30">
        <v>0</v>
      </c>
      <c r="AB78" s="77">
        <v>0</v>
      </c>
      <c r="AC78" s="101">
        <f t="shared" si="32"/>
        <v>0</v>
      </c>
      <c r="AD78" s="102">
        <f t="shared" si="32"/>
        <v>0</v>
      </c>
    </row>
    <row r="79" spans="1:30" s="27" customFormat="1" ht="13.5" customHeight="1" x14ac:dyDescent="0.2">
      <c r="A79" s="24" t="s">
        <v>154</v>
      </c>
      <c r="B79" s="25" t="s">
        <v>155</v>
      </c>
      <c r="C79" s="30">
        <v>0</v>
      </c>
      <c r="D79" s="77">
        <v>0</v>
      </c>
      <c r="E79" s="30">
        <v>0</v>
      </c>
      <c r="F79" s="77">
        <v>0</v>
      </c>
      <c r="G79" s="30">
        <v>0</v>
      </c>
      <c r="H79" s="77">
        <v>0</v>
      </c>
      <c r="I79" s="30">
        <v>0</v>
      </c>
      <c r="J79" s="77">
        <v>0</v>
      </c>
      <c r="K79" s="30">
        <v>0</v>
      </c>
      <c r="L79" s="77">
        <v>0</v>
      </c>
      <c r="M79" s="30">
        <v>0</v>
      </c>
      <c r="N79" s="77">
        <v>0</v>
      </c>
      <c r="O79" s="89">
        <f t="shared" si="43"/>
        <v>0</v>
      </c>
      <c r="P79" s="89">
        <f t="shared" si="43"/>
        <v>0</v>
      </c>
      <c r="Q79" s="30">
        <v>0</v>
      </c>
      <c r="R79" s="77">
        <v>0</v>
      </c>
      <c r="S79" s="30">
        <v>0</v>
      </c>
      <c r="T79" s="77">
        <v>0</v>
      </c>
      <c r="U79" s="30">
        <v>0</v>
      </c>
      <c r="V79" s="77">
        <v>0</v>
      </c>
      <c r="W79" s="30">
        <v>0</v>
      </c>
      <c r="X79" s="77">
        <v>0</v>
      </c>
      <c r="Y79" s="30">
        <v>0</v>
      </c>
      <c r="Z79" s="77">
        <v>0</v>
      </c>
      <c r="AA79" s="30">
        <v>0</v>
      </c>
      <c r="AB79" s="77">
        <v>0</v>
      </c>
      <c r="AC79" s="101">
        <f t="shared" si="32"/>
        <v>0</v>
      </c>
      <c r="AD79" s="102">
        <f t="shared" si="32"/>
        <v>0</v>
      </c>
    </row>
    <row r="80" spans="1:30" s="27" customFormat="1" ht="13.5" customHeight="1" x14ac:dyDescent="0.2">
      <c r="A80" s="24" t="s">
        <v>156</v>
      </c>
      <c r="B80" s="25" t="s">
        <v>37</v>
      </c>
      <c r="C80" s="30">
        <v>0</v>
      </c>
      <c r="D80" s="77">
        <v>0</v>
      </c>
      <c r="E80" s="30">
        <v>0</v>
      </c>
      <c r="F80" s="77">
        <v>0</v>
      </c>
      <c r="G80" s="30">
        <v>0</v>
      </c>
      <c r="H80" s="77">
        <v>0</v>
      </c>
      <c r="I80" s="30">
        <v>0</v>
      </c>
      <c r="J80" s="77">
        <v>0</v>
      </c>
      <c r="K80" s="30">
        <v>0</v>
      </c>
      <c r="L80" s="77">
        <v>0</v>
      </c>
      <c r="M80" s="30">
        <v>0</v>
      </c>
      <c r="N80" s="77">
        <v>0</v>
      </c>
      <c r="O80" s="89">
        <f t="shared" si="43"/>
        <v>0</v>
      </c>
      <c r="P80" s="89">
        <f t="shared" si="43"/>
        <v>0</v>
      </c>
      <c r="Q80" s="30">
        <v>0</v>
      </c>
      <c r="R80" s="77">
        <v>0</v>
      </c>
      <c r="S80" s="30">
        <v>0</v>
      </c>
      <c r="T80" s="77">
        <v>0</v>
      </c>
      <c r="U80" s="30">
        <v>0</v>
      </c>
      <c r="V80" s="77">
        <v>0</v>
      </c>
      <c r="W80" s="30">
        <v>0</v>
      </c>
      <c r="X80" s="77">
        <v>0</v>
      </c>
      <c r="Y80" s="30">
        <v>0</v>
      </c>
      <c r="Z80" s="77">
        <v>0</v>
      </c>
      <c r="AA80" s="30">
        <v>0</v>
      </c>
      <c r="AB80" s="77">
        <v>0</v>
      </c>
      <c r="AC80" s="101">
        <f t="shared" si="32"/>
        <v>0</v>
      </c>
      <c r="AD80" s="102">
        <f t="shared" si="32"/>
        <v>0</v>
      </c>
    </row>
    <row r="81" spans="1:30" s="27" customFormat="1" ht="13.5" customHeight="1" x14ac:dyDescent="0.2">
      <c r="A81" s="24" t="s">
        <v>157</v>
      </c>
      <c r="B81" s="25" t="s">
        <v>158</v>
      </c>
      <c r="C81" s="30">
        <v>0</v>
      </c>
      <c r="D81" s="77">
        <v>0</v>
      </c>
      <c r="E81" s="30">
        <v>0</v>
      </c>
      <c r="F81" s="77">
        <v>0</v>
      </c>
      <c r="G81" s="30">
        <v>0</v>
      </c>
      <c r="H81" s="77">
        <v>1001.45</v>
      </c>
      <c r="I81" s="30">
        <v>1540</v>
      </c>
      <c r="J81" s="77">
        <v>0</v>
      </c>
      <c r="K81" s="30">
        <v>0</v>
      </c>
      <c r="L81" s="77">
        <v>0</v>
      </c>
      <c r="M81" s="30">
        <v>0</v>
      </c>
      <c r="N81" s="77">
        <v>19.57</v>
      </c>
      <c r="O81" s="89">
        <f t="shared" si="43"/>
        <v>1540</v>
      </c>
      <c r="P81" s="89">
        <f t="shared" si="43"/>
        <v>1021.0200000000001</v>
      </c>
      <c r="Q81" s="30">
        <v>0</v>
      </c>
      <c r="R81" s="77">
        <v>19.57</v>
      </c>
      <c r="S81" s="30">
        <v>0</v>
      </c>
      <c r="T81" s="77">
        <v>0</v>
      </c>
      <c r="U81" s="30">
        <v>0</v>
      </c>
      <c r="V81" s="77">
        <v>0</v>
      </c>
      <c r="W81" s="30">
        <v>0</v>
      </c>
      <c r="X81" s="77">
        <v>0</v>
      </c>
      <c r="Y81" s="30">
        <v>0</v>
      </c>
      <c r="Z81" s="77">
        <v>0</v>
      </c>
      <c r="AA81" s="30">
        <v>0</v>
      </c>
      <c r="AB81" s="77">
        <v>0</v>
      </c>
      <c r="AC81" s="101">
        <f t="shared" si="32"/>
        <v>1540</v>
      </c>
      <c r="AD81" s="102">
        <f t="shared" si="32"/>
        <v>1040.5900000000001</v>
      </c>
    </row>
    <row r="82" spans="1:30" s="27" customFormat="1" ht="13.5" customHeight="1" x14ac:dyDescent="0.2">
      <c r="A82" s="24" t="s">
        <v>159</v>
      </c>
      <c r="B82" s="25" t="s">
        <v>160</v>
      </c>
      <c r="C82" s="30">
        <v>0</v>
      </c>
      <c r="D82" s="77">
        <v>0</v>
      </c>
      <c r="E82" s="30">
        <v>0</v>
      </c>
      <c r="F82" s="77">
        <v>0</v>
      </c>
      <c r="G82" s="30">
        <v>0</v>
      </c>
      <c r="H82" s="77">
        <v>0</v>
      </c>
      <c r="I82" s="30">
        <v>0</v>
      </c>
      <c r="J82" s="77">
        <v>0</v>
      </c>
      <c r="K82" s="30">
        <v>0</v>
      </c>
      <c r="L82" s="77">
        <v>0</v>
      </c>
      <c r="M82" s="30">
        <v>0</v>
      </c>
      <c r="N82" s="77">
        <v>0</v>
      </c>
      <c r="O82" s="89">
        <f t="shared" si="43"/>
        <v>0</v>
      </c>
      <c r="P82" s="89">
        <f t="shared" si="43"/>
        <v>0</v>
      </c>
      <c r="Q82" s="30">
        <v>0</v>
      </c>
      <c r="R82" s="77">
        <v>0</v>
      </c>
      <c r="S82" s="30">
        <v>0</v>
      </c>
      <c r="T82" s="77">
        <v>0</v>
      </c>
      <c r="U82" s="30">
        <v>0</v>
      </c>
      <c r="V82" s="77">
        <v>0</v>
      </c>
      <c r="W82" s="30">
        <v>0</v>
      </c>
      <c r="X82" s="77">
        <v>0</v>
      </c>
      <c r="Y82" s="30">
        <v>0</v>
      </c>
      <c r="Z82" s="77">
        <v>0</v>
      </c>
      <c r="AA82" s="30">
        <v>0</v>
      </c>
      <c r="AB82" s="77">
        <v>0</v>
      </c>
      <c r="AC82" s="101">
        <f t="shared" si="32"/>
        <v>0</v>
      </c>
      <c r="AD82" s="102">
        <f t="shared" si="32"/>
        <v>0</v>
      </c>
    </row>
    <row r="83" spans="1:30" s="17" customFormat="1" ht="13.5" customHeight="1" x14ac:dyDescent="0.2">
      <c r="A83" s="24" t="s">
        <v>185</v>
      </c>
      <c r="B83" s="25" t="s">
        <v>187</v>
      </c>
      <c r="C83" s="30">
        <v>1608.465166</v>
      </c>
      <c r="D83" s="77">
        <v>0</v>
      </c>
      <c r="E83" s="30">
        <v>3513.3173219999994</v>
      </c>
      <c r="F83" s="77">
        <v>3248.4425769192758</v>
      </c>
      <c r="G83" s="30">
        <v>3458.4009319999996</v>
      </c>
      <c r="H83" s="77">
        <v>2310.4846928937818</v>
      </c>
      <c r="I83" s="30">
        <v>4401.4047599999994</v>
      </c>
      <c r="J83" s="77">
        <v>4576.3230460387267</v>
      </c>
      <c r="K83" s="30">
        <v>2007.257742</v>
      </c>
      <c r="L83" s="77">
        <v>2257.5348000000004</v>
      </c>
      <c r="M83" s="30">
        <v>3505.360518</v>
      </c>
      <c r="N83" s="77">
        <v>5271.9391534815395</v>
      </c>
      <c r="O83" s="89">
        <f t="shared" si="43"/>
        <v>18494.206439999998</v>
      </c>
      <c r="P83" s="89">
        <f t="shared" si="43"/>
        <v>17664.724269333325</v>
      </c>
      <c r="Q83" s="30">
        <v>1724.1107039999997</v>
      </c>
      <c r="R83" s="77">
        <v>2032.0363655318743</v>
      </c>
      <c r="S83" s="30">
        <v>2929.2755699999998</v>
      </c>
      <c r="T83" s="77">
        <v>4231.0117346938769</v>
      </c>
      <c r="U83" s="30">
        <v>3599.9129320000002</v>
      </c>
      <c r="V83" s="77">
        <v>3572.0040429839855</v>
      </c>
      <c r="W83" s="30">
        <v>2815.2409319999997</v>
      </c>
      <c r="X83" s="77">
        <v>2769.8034000000002</v>
      </c>
      <c r="Y83" s="30">
        <v>3629.5441219999993</v>
      </c>
      <c r="Z83" s="77">
        <v>4278.8444832772775</v>
      </c>
      <c r="AA83" s="30">
        <v>3339.8486939999998</v>
      </c>
      <c r="AB83" s="77">
        <v>2589.8786407913126</v>
      </c>
      <c r="AC83" s="101">
        <f t="shared" si="32"/>
        <v>36532.139393999998</v>
      </c>
      <c r="AD83" s="102">
        <f t="shared" si="32"/>
        <v>37138.302936611653</v>
      </c>
    </row>
    <row r="84" spans="1:30" s="17" customFormat="1" ht="13.5" customHeight="1" x14ac:dyDescent="0.2">
      <c r="A84" s="18" t="s">
        <v>161</v>
      </c>
      <c r="B84" s="19" t="s">
        <v>162</v>
      </c>
      <c r="C84" s="20">
        <f>C85+C87+C89+C91+C93</f>
        <v>0</v>
      </c>
      <c r="D84" s="71">
        <f>D85+D87+D89+D91+D93</f>
        <v>0</v>
      </c>
      <c r="E84" s="20">
        <f t="shared" ref="E84:AA84" si="44">E85+E87+E89+E91+E93</f>
        <v>0</v>
      </c>
      <c r="F84" s="71">
        <f>F85+F87+F89+F91+F93</f>
        <v>0</v>
      </c>
      <c r="G84" s="20">
        <f t="shared" si="44"/>
        <v>0</v>
      </c>
      <c r="H84" s="71">
        <f>H85+H87+H89+H91+H93</f>
        <v>0</v>
      </c>
      <c r="I84" s="20">
        <f t="shared" si="44"/>
        <v>0</v>
      </c>
      <c r="J84" s="71">
        <f>J85+J87+J89+J91+J93</f>
        <v>0</v>
      </c>
      <c r="K84" s="20">
        <f t="shared" si="44"/>
        <v>0</v>
      </c>
      <c r="L84" s="71">
        <f>L85+L87+L89+L91+L93</f>
        <v>0</v>
      </c>
      <c r="M84" s="20">
        <f t="shared" si="44"/>
        <v>0</v>
      </c>
      <c r="N84" s="71">
        <f>N85+N87+N89+N91+N93</f>
        <v>0</v>
      </c>
      <c r="O84" s="85">
        <f t="shared" ref="O84" si="45">O85+O87+O89+O91+O93</f>
        <v>0</v>
      </c>
      <c r="P84" s="85">
        <f>P85+P87+P89+P91+P93</f>
        <v>0</v>
      </c>
      <c r="Q84" s="20">
        <f t="shared" si="44"/>
        <v>0</v>
      </c>
      <c r="R84" s="71">
        <f>R85+R87+R89+R91+R93</f>
        <v>0</v>
      </c>
      <c r="S84" s="20">
        <f t="shared" si="44"/>
        <v>0</v>
      </c>
      <c r="T84" s="71">
        <f>T85+T87+T89+T91+T93</f>
        <v>0</v>
      </c>
      <c r="U84" s="20">
        <f t="shared" si="44"/>
        <v>0</v>
      </c>
      <c r="V84" s="71">
        <f>V85+V87+V89+V91+V93</f>
        <v>0</v>
      </c>
      <c r="W84" s="20">
        <f t="shared" si="44"/>
        <v>0</v>
      </c>
      <c r="X84" s="71">
        <f>X85+X87+X89+X91+X93</f>
        <v>0</v>
      </c>
      <c r="Y84" s="20">
        <f t="shared" si="44"/>
        <v>0</v>
      </c>
      <c r="Z84" s="71">
        <f>Z85+Z87+Z89+Z91+Z93</f>
        <v>0</v>
      </c>
      <c r="AA84" s="20">
        <f t="shared" si="44"/>
        <v>0</v>
      </c>
      <c r="AB84" s="71">
        <f>AB85+AB87+AB89+AB91+AB93</f>
        <v>0</v>
      </c>
      <c r="AC84" s="101">
        <f t="shared" si="32"/>
        <v>0</v>
      </c>
      <c r="AD84" s="102">
        <f t="shared" si="32"/>
        <v>0</v>
      </c>
    </row>
    <row r="85" spans="1:30" s="27" customFormat="1" ht="13.5" customHeight="1" x14ac:dyDescent="0.2">
      <c r="A85" s="35" t="s">
        <v>163</v>
      </c>
      <c r="B85" s="22" t="s">
        <v>164</v>
      </c>
      <c r="C85" s="23">
        <f>C86</f>
        <v>0</v>
      </c>
      <c r="D85" s="72">
        <f>D86</f>
        <v>0</v>
      </c>
      <c r="E85" s="23">
        <f t="shared" ref="E85:AA85" si="46">E86</f>
        <v>0</v>
      </c>
      <c r="F85" s="72">
        <f>F86</f>
        <v>0</v>
      </c>
      <c r="G85" s="23">
        <f t="shared" si="46"/>
        <v>0</v>
      </c>
      <c r="H85" s="72">
        <f>H86</f>
        <v>0</v>
      </c>
      <c r="I85" s="23">
        <f t="shared" si="46"/>
        <v>0</v>
      </c>
      <c r="J85" s="72">
        <f>J86</f>
        <v>0</v>
      </c>
      <c r="K85" s="23">
        <f t="shared" si="46"/>
        <v>0</v>
      </c>
      <c r="L85" s="72">
        <f>L86</f>
        <v>0</v>
      </c>
      <c r="M85" s="23">
        <f t="shared" si="46"/>
        <v>0</v>
      </c>
      <c r="N85" s="72">
        <f>N86</f>
        <v>0</v>
      </c>
      <c r="O85" s="86">
        <f t="shared" ref="O85" si="47">O86</f>
        <v>0</v>
      </c>
      <c r="P85" s="86">
        <f>P86</f>
        <v>0</v>
      </c>
      <c r="Q85" s="23">
        <f t="shared" si="46"/>
        <v>0</v>
      </c>
      <c r="R85" s="72">
        <f>R86</f>
        <v>0</v>
      </c>
      <c r="S85" s="23">
        <f t="shared" si="46"/>
        <v>0</v>
      </c>
      <c r="T85" s="72">
        <f>T86</f>
        <v>0</v>
      </c>
      <c r="U85" s="23">
        <f t="shared" si="46"/>
        <v>0</v>
      </c>
      <c r="V85" s="72">
        <f>V86</f>
        <v>0</v>
      </c>
      <c r="W85" s="23">
        <f t="shared" si="46"/>
        <v>0</v>
      </c>
      <c r="X85" s="72">
        <f>X86</f>
        <v>0</v>
      </c>
      <c r="Y85" s="23">
        <f t="shared" si="46"/>
        <v>0</v>
      </c>
      <c r="Z85" s="72">
        <f>Z86</f>
        <v>0</v>
      </c>
      <c r="AA85" s="23">
        <f t="shared" si="46"/>
        <v>0</v>
      </c>
      <c r="AB85" s="72">
        <f>AB86</f>
        <v>0</v>
      </c>
      <c r="AC85" s="101">
        <f t="shared" si="32"/>
        <v>0</v>
      </c>
      <c r="AD85" s="102">
        <f t="shared" si="32"/>
        <v>0</v>
      </c>
    </row>
    <row r="86" spans="1:30" s="27" customFormat="1" ht="13.5" customHeight="1" x14ac:dyDescent="0.2">
      <c r="A86" s="24" t="s">
        <v>165</v>
      </c>
      <c r="B86" s="25" t="s">
        <v>166</v>
      </c>
      <c r="C86" s="41">
        <v>0</v>
      </c>
      <c r="D86" s="79">
        <v>0</v>
      </c>
      <c r="E86" s="41">
        <v>0</v>
      </c>
      <c r="F86" s="79">
        <v>0</v>
      </c>
      <c r="G86" s="41">
        <v>0</v>
      </c>
      <c r="H86" s="79">
        <v>0</v>
      </c>
      <c r="I86" s="41">
        <v>0</v>
      </c>
      <c r="J86" s="79">
        <v>0</v>
      </c>
      <c r="K86" s="41">
        <v>0</v>
      </c>
      <c r="L86" s="79">
        <v>0</v>
      </c>
      <c r="M86" s="41">
        <v>0</v>
      </c>
      <c r="N86" s="79">
        <v>0</v>
      </c>
      <c r="O86" s="89">
        <f>C86+E86+G86+I86+K86+M86</f>
        <v>0</v>
      </c>
      <c r="P86" s="89">
        <f>D86+F86+H86+J86+L86+N86</f>
        <v>0</v>
      </c>
      <c r="Q86" s="41">
        <v>0</v>
      </c>
      <c r="R86" s="79">
        <v>0</v>
      </c>
      <c r="S86" s="41">
        <v>0</v>
      </c>
      <c r="T86" s="79">
        <v>0</v>
      </c>
      <c r="U86" s="41">
        <v>0</v>
      </c>
      <c r="V86" s="79">
        <v>0</v>
      </c>
      <c r="W86" s="41">
        <v>0</v>
      </c>
      <c r="X86" s="79">
        <v>0</v>
      </c>
      <c r="Y86" s="41">
        <v>0</v>
      </c>
      <c r="Z86" s="79">
        <v>0</v>
      </c>
      <c r="AA86" s="41">
        <v>0</v>
      </c>
      <c r="AB86" s="79">
        <v>0</v>
      </c>
      <c r="AC86" s="101">
        <f t="shared" si="32"/>
        <v>0</v>
      </c>
      <c r="AD86" s="102">
        <f t="shared" si="32"/>
        <v>0</v>
      </c>
    </row>
    <row r="87" spans="1:30" s="27" customFormat="1" ht="13.5" customHeight="1" x14ac:dyDescent="0.2">
      <c r="A87" s="35" t="s">
        <v>167</v>
      </c>
      <c r="B87" s="22" t="s">
        <v>168</v>
      </c>
      <c r="C87" s="23">
        <f>C88</f>
        <v>0</v>
      </c>
      <c r="D87" s="72">
        <f>D88</f>
        <v>0</v>
      </c>
      <c r="E87" s="23">
        <f t="shared" ref="E87:AA87" si="48">E88</f>
        <v>0</v>
      </c>
      <c r="F87" s="72">
        <f>F88</f>
        <v>0</v>
      </c>
      <c r="G87" s="23">
        <f t="shared" si="48"/>
        <v>0</v>
      </c>
      <c r="H87" s="72">
        <f>H88</f>
        <v>0</v>
      </c>
      <c r="I87" s="23">
        <f t="shared" si="48"/>
        <v>0</v>
      </c>
      <c r="J87" s="72">
        <f>J88</f>
        <v>0</v>
      </c>
      <c r="K87" s="23">
        <f t="shared" si="48"/>
        <v>0</v>
      </c>
      <c r="L87" s="72">
        <f>L88</f>
        <v>0</v>
      </c>
      <c r="M87" s="23">
        <f t="shared" si="48"/>
        <v>0</v>
      </c>
      <c r="N87" s="72">
        <f>N88</f>
        <v>0</v>
      </c>
      <c r="O87" s="86">
        <f t="shared" ref="O87" si="49">O88</f>
        <v>0</v>
      </c>
      <c r="P87" s="86">
        <f>P88</f>
        <v>0</v>
      </c>
      <c r="Q87" s="23">
        <f t="shared" si="48"/>
        <v>0</v>
      </c>
      <c r="R87" s="72">
        <f>R88</f>
        <v>0</v>
      </c>
      <c r="S87" s="23">
        <f t="shared" si="48"/>
        <v>0</v>
      </c>
      <c r="T87" s="72">
        <f>T88</f>
        <v>0</v>
      </c>
      <c r="U87" s="23">
        <f t="shared" si="48"/>
        <v>0</v>
      </c>
      <c r="V87" s="72">
        <f>V88</f>
        <v>0</v>
      </c>
      <c r="W87" s="23">
        <f t="shared" si="48"/>
        <v>0</v>
      </c>
      <c r="X87" s="72">
        <f>X88</f>
        <v>0</v>
      </c>
      <c r="Y87" s="23">
        <f t="shared" si="48"/>
        <v>0</v>
      </c>
      <c r="Z87" s="72">
        <f>Z88</f>
        <v>0</v>
      </c>
      <c r="AA87" s="23">
        <f t="shared" si="48"/>
        <v>0</v>
      </c>
      <c r="AB87" s="72">
        <f>AB88</f>
        <v>0</v>
      </c>
      <c r="AC87" s="101">
        <f t="shared" si="32"/>
        <v>0</v>
      </c>
      <c r="AD87" s="102">
        <f t="shared" si="32"/>
        <v>0</v>
      </c>
    </row>
    <row r="88" spans="1:30" s="27" customFormat="1" ht="13.5" customHeight="1" x14ac:dyDescent="0.2">
      <c r="A88" s="24" t="s">
        <v>169</v>
      </c>
      <c r="B88" s="25" t="s">
        <v>170</v>
      </c>
      <c r="C88" s="41">
        <v>0</v>
      </c>
      <c r="D88" s="79">
        <v>0</v>
      </c>
      <c r="E88" s="41">
        <v>0</v>
      </c>
      <c r="F88" s="79">
        <v>0</v>
      </c>
      <c r="G88" s="41">
        <v>0</v>
      </c>
      <c r="H88" s="79">
        <v>0</v>
      </c>
      <c r="I88" s="41">
        <v>0</v>
      </c>
      <c r="J88" s="79">
        <v>0</v>
      </c>
      <c r="K88" s="41">
        <v>0</v>
      </c>
      <c r="L88" s="79">
        <v>0</v>
      </c>
      <c r="M88" s="41">
        <v>0</v>
      </c>
      <c r="N88" s="79">
        <v>0</v>
      </c>
      <c r="O88" s="89">
        <f>C88+E88+G88+I88+K88+M88</f>
        <v>0</v>
      </c>
      <c r="P88" s="89">
        <f>D88+F88+H88+J88+L88+N88</f>
        <v>0</v>
      </c>
      <c r="Q88" s="41">
        <v>0</v>
      </c>
      <c r="R88" s="79">
        <v>0</v>
      </c>
      <c r="S88" s="41">
        <v>0</v>
      </c>
      <c r="T88" s="79">
        <v>0</v>
      </c>
      <c r="U88" s="41">
        <v>0</v>
      </c>
      <c r="V88" s="79">
        <v>0</v>
      </c>
      <c r="W88" s="41">
        <v>0</v>
      </c>
      <c r="X88" s="79">
        <v>0</v>
      </c>
      <c r="Y88" s="41">
        <v>0</v>
      </c>
      <c r="Z88" s="79">
        <v>0</v>
      </c>
      <c r="AA88" s="41">
        <v>0</v>
      </c>
      <c r="AB88" s="79">
        <v>0</v>
      </c>
      <c r="AC88" s="101">
        <f t="shared" si="32"/>
        <v>0</v>
      </c>
      <c r="AD88" s="102">
        <f t="shared" si="32"/>
        <v>0</v>
      </c>
    </row>
    <row r="89" spans="1:30" s="17" customFormat="1" ht="13.5" customHeight="1" x14ac:dyDescent="0.2">
      <c r="A89" s="35" t="s">
        <v>171</v>
      </c>
      <c r="B89" s="22" t="s">
        <v>172</v>
      </c>
      <c r="C89" s="23">
        <f>C90</f>
        <v>0</v>
      </c>
      <c r="D89" s="72">
        <f>D90</f>
        <v>0</v>
      </c>
      <c r="E89" s="23">
        <f t="shared" ref="E89:AA89" si="50">E90</f>
        <v>0</v>
      </c>
      <c r="F89" s="72">
        <f>F90</f>
        <v>0</v>
      </c>
      <c r="G89" s="23">
        <f t="shared" si="50"/>
        <v>0</v>
      </c>
      <c r="H89" s="72">
        <f>H90</f>
        <v>0</v>
      </c>
      <c r="I89" s="23">
        <f t="shared" si="50"/>
        <v>0</v>
      </c>
      <c r="J89" s="72">
        <f>J90</f>
        <v>0</v>
      </c>
      <c r="K89" s="23">
        <f t="shared" si="50"/>
        <v>0</v>
      </c>
      <c r="L89" s="72">
        <f>L90</f>
        <v>0</v>
      </c>
      <c r="M89" s="23">
        <f t="shared" si="50"/>
        <v>0</v>
      </c>
      <c r="N89" s="72">
        <f>N90</f>
        <v>0</v>
      </c>
      <c r="O89" s="86">
        <f t="shared" ref="O89" si="51">O90</f>
        <v>0</v>
      </c>
      <c r="P89" s="86">
        <f>P90</f>
        <v>0</v>
      </c>
      <c r="Q89" s="23">
        <f t="shared" si="50"/>
        <v>0</v>
      </c>
      <c r="R89" s="72">
        <f>R90</f>
        <v>0</v>
      </c>
      <c r="S89" s="23">
        <f t="shared" si="50"/>
        <v>0</v>
      </c>
      <c r="T89" s="72">
        <f>T90</f>
        <v>0</v>
      </c>
      <c r="U89" s="23">
        <f t="shared" si="50"/>
        <v>0</v>
      </c>
      <c r="V89" s="72">
        <f>V90</f>
        <v>0</v>
      </c>
      <c r="W89" s="23">
        <f t="shared" si="50"/>
        <v>0</v>
      </c>
      <c r="X89" s="72">
        <f>X90</f>
        <v>0</v>
      </c>
      <c r="Y89" s="23">
        <f t="shared" si="50"/>
        <v>0</v>
      </c>
      <c r="Z89" s="72">
        <f>Z90</f>
        <v>0</v>
      </c>
      <c r="AA89" s="23">
        <f t="shared" si="50"/>
        <v>0</v>
      </c>
      <c r="AB89" s="72">
        <f>AB90</f>
        <v>0</v>
      </c>
      <c r="AC89" s="101">
        <f t="shared" si="32"/>
        <v>0</v>
      </c>
      <c r="AD89" s="102">
        <f t="shared" si="32"/>
        <v>0</v>
      </c>
    </row>
    <row r="90" spans="1:30" s="27" customFormat="1" ht="13.5" customHeight="1" x14ac:dyDescent="0.2">
      <c r="A90" s="24" t="s">
        <v>173</v>
      </c>
      <c r="B90" s="25" t="s">
        <v>174</v>
      </c>
      <c r="C90" s="41">
        <v>0</v>
      </c>
      <c r="D90" s="79">
        <v>0</v>
      </c>
      <c r="E90" s="41">
        <v>0</v>
      </c>
      <c r="F90" s="79">
        <v>0</v>
      </c>
      <c r="G90" s="41">
        <v>0</v>
      </c>
      <c r="H90" s="79">
        <v>0</v>
      </c>
      <c r="I90" s="41">
        <v>0</v>
      </c>
      <c r="J90" s="79">
        <v>0</v>
      </c>
      <c r="K90" s="41">
        <v>0</v>
      </c>
      <c r="L90" s="79">
        <v>0</v>
      </c>
      <c r="M90" s="41">
        <v>0</v>
      </c>
      <c r="N90" s="79">
        <v>0</v>
      </c>
      <c r="O90" s="89">
        <f>C90+E90+G90+I90+K90+M90</f>
        <v>0</v>
      </c>
      <c r="P90" s="89">
        <f>D90+F90+H90+J90+L90+N90</f>
        <v>0</v>
      </c>
      <c r="Q90" s="41">
        <v>0</v>
      </c>
      <c r="R90" s="79">
        <v>0</v>
      </c>
      <c r="S90" s="41">
        <v>0</v>
      </c>
      <c r="T90" s="79">
        <v>0</v>
      </c>
      <c r="U90" s="41">
        <v>0</v>
      </c>
      <c r="V90" s="79">
        <v>0</v>
      </c>
      <c r="W90" s="41">
        <v>0</v>
      </c>
      <c r="X90" s="79">
        <v>0</v>
      </c>
      <c r="Y90" s="41">
        <v>0</v>
      </c>
      <c r="Z90" s="79">
        <v>0</v>
      </c>
      <c r="AA90" s="41">
        <v>0</v>
      </c>
      <c r="AB90" s="79">
        <v>0</v>
      </c>
      <c r="AC90" s="101">
        <f t="shared" si="32"/>
        <v>0</v>
      </c>
      <c r="AD90" s="102">
        <f t="shared" si="32"/>
        <v>0</v>
      </c>
    </row>
    <row r="91" spans="1:30" s="17" customFormat="1" ht="13.5" customHeight="1" x14ac:dyDescent="0.2">
      <c r="A91" s="35" t="s">
        <v>175</v>
      </c>
      <c r="B91" s="22" t="s">
        <v>176</v>
      </c>
      <c r="C91" s="23">
        <f>C92</f>
        <v>0</v>
      </c>
      <c r="D91" s="72">
        <f>D92</f>
        <v>0</v>
      </c>
      <c r="E91" s="23">
        <f t="shared" ref="E91:AA91" si="52">E92</f>
        <v>0</v>
      </c>
      <c r="F91" s="72">
        <f>F92</f>
        <v>0</v>
      </c>
      <c r="G91" s="23">
        <f t="shared" si="52"/>
        <v>0</v>
      </c>
      <c r="H91" s="72">
        <f>H92</f>
        <v>0</v>
      </c>
      <c r="I91" s="23">
        <f t="shared" si="52"/>
        <v>0</v>
      </c>
      <c r="J91" s="72">
        <f>J92</f>
        <v>0</v>
      </c>
      <c r="K91" s="23">
        <f t="shared" si="52"/>
        <v>0</v>
      </c>
      <c r="L91" s="72">
        <f>L92</f>
        <v>0</v>
      </c>
      <c r="M91" s="23">
        <f t="shared" si="52"/>
        <v>0</v>
      </c>
      <c r="N91" s="72">
        <f>N92</f>
        <v>0</v>
      </c>
      <c r="O91" s="86">
        <f t="shared" ref="O91" si="53">O92</f>
        <v>0</v>
      </c>
      <c r="P91" s="86">
        <f>P92</f>
        <v>0</v>
      </c>
      <c r="Q91" s="23">
        <f t="shared" si="52"/>
        <v>0</v>
      </c>
      <c r="R91" s="72">
        <f>R92</f>
        <v>0</v>
      </c>
      <c r="S91" s="23">
        <f t="shared" si="52"/>
        <v>0</v>
      </c>
      <c r="T91" s="72">
        <f>T92</f>
        <v>0</v>
      </c>
      <c r="U91" s="23">
        <f t="shared" si="52"/>
        <v>0</v>
      </c>
      <c r="V91" s="72">
        <f>V92</f>
        <v>0</v>
      </c>
      <c r="W91" s="23">
        <f t="shared" si="52"/>
        <v>0</v>
      </c>
      <c r="X91" s="72">
        <f>X92</f>
        <v>0</v>
      </c>
      <c r="Y91" s="23">
        <f t="shared" si="52"/>
        <v>0</v>
      </c>
      <c r="Z91" s="72">
        <f>Z92</f>
        <v>0</v>
      </c>
      <c r="AA91" s="23">
        <f t="shared" si="52"/>
        <v>0</v>
      </c>
      <c r="AB91" s="72">
        <f>AB92</f>
        <v>0</v>
      </c>
      <c r="AC91" s="101">
        <f t="shared" si="32"/>
        <v>0</v>
      </c>
      <c r="AD91" s="102">
        <f t="shared" si="32"/>
        <v>0</v>
      </c>
    </row>
    <row r="92" spans="1:30" s="27" customFormat="1" ht="13.5" customHeight="1" x14ac:dyDescent="0.2">
      <c r="A92" s="24" t="s">
        <v>177</v>
      </c>
      <c r="B92" s="25" t="s">
        <v>178</v>
      </c>
      <c r="C92" s="41">
        <v>0</v>
      </c>
      <c r="D92" s="79">
        <v>0</v>
      </c>
      <c r="E92" s="41">
        <v>0</v>
      </c>
      <c r="F92" s="79">
        <v>0</v>
      </c>
      <c r="G92" s="41">
        <v>0</v>
      </c>
      <c r="H92" s="79">
        <v>0</v>
      </c>
      <c r="I92" s="41">
        <v>0</v>
      </c>
      <c r="J92" s="79">
        <v>0</v>
      </c>
      <c r="K92" s="41">
        <v>0</v>
      </c>
      <c r="L92" s="79">
        <v>0</v>
      </c>
      <c r="M92" s="41">
        <v>0</v>
      </c>
      <c r="N92" s="79">
        <v>0</v>
      </c>
      <c r="O92" s="89">
        <f>C92+E92+G92+I92+K92+M92</f>
        <v>0</v>
      </c>
      <c r="P92" s="89">
        <f>D92+F92+H92+J92+L92+N92</f>
        <v>0</v>
      </c>
      <c r="Q92" s="41">
        <v>0</v>
      </c>
      <c r="R92" s="79">
        <v>0</v>
      </c>
      <c r="S92" s="41">
        <v>0</v>
      </c>
      <c r="T92" s="79">
        <v>0</v>
      </c>
      <c r="U92" s="41">
        <v>0</v>
      </c>
      <c r="V92" s="79">
        <v>0</v>
      </c>
      <c r="W92" s="41">
        <v>0</v>
      </c>
      <c r="X92" s="79">
        <v>0</v>
      </c>
      <c r="Y92" s="41">
        <v>0</v>
      </c>
      <c r="Z92" s="79">
        <v>0</v>
      </c>
      <c r="AA92" s="41">
        <v>0</v>
      </c>
      <c r="AB92" s="79">
        <v>0</v>
      </c>
      <c r="AC92" s="101">
        <f t="shared" si="32"/>
        <v>0</v>
      </c>
      <c r="AD92" s="102">
        <f t="shared" si="32"/>
        <v>0</v>
      </c>
    </row>
    <row r="93" spans="1:30" s="17" customFormat="1" ht="13.5" customHeight="1" x14ac:dyDescent="0.2">
      <c r="A93" s="35" t="s">
        <v>179</v>
      </c>
      <c r="B93" s="22" t="s">
        <v>180</v>
      </c>
      <c r="C93" s="23">
        <f>C94</f>
        <v>0</v>
      </c>
      <c r="D93" s="72">
        <f>D94</f>
        <v>0</v>
      </c>
      <c r="E93" s="23">
        <f t="shared" ref="E93:AA93" si="54">E94</f>
        <v>0</v>
      </c>
      <c r="F93" s="72">
        <f>F94</f>
        <v>0</v>
      </c>
      <c r="G93" s="23">
        <f t="shared" si="54"/>
        <v>0</v>
      </c>
      <c r="H93" s="72">
        <f>H94</f>
        <v>0</v>
      </c>
      <c r="I93" s="23">
        <f t="shared" si="54"/>
        <v>0</v>
      </c>
      <c r="J93" s="72">
        <f>J94</f>
        <v>0</v>
      </c>
      <c r="K93" s="23">
        <f t="shared" si="54"/>
        <v>0</v>
      </c>
      <c r="L93" s="72">
        <f>L94</f>
        <v>0</v>
      </c>
      <c r="M93" s="23">
        <f t="shared" si="54"/>
        <v>0</v>
      </c>
      <c r="N93" s="72">
        <f>N94</f>
        <v>0</v>
      </c>
      <c r="O93" s="86">
        <f t="shared" ref="O93" si="55">O94</f>
        <v>0</v>
      </c>
      <c r="P93" s="86">
        <f>P94</f>
        <v>0</v>
      </c>
      <c r="Q93" s="23">
        <f t="shared" si="54"/>
        <v>0</v>
      </c>
      <c r="R93" s="72">
        <f>R94</f>
        <v>0</v>
      </c>
      <c r="S93" s="23">
        <f t="shared" si="54"/>
        <v>0</v>
      </c>
      <c r="T93" s="72">
        <f>T94</f>
        <v>0</v>
      </c>
      <c r="U93" s="23">
        <f t="shared" si="54"/>
        <v>0</v>
      </c>
      <c r="V93" s="72">
        <f>V94</f>
        <v>0</v>
      </c>
      <c r="W93" s="23">
        <f t="shared" si="54"/>
        <v>0</v>
      </c>
      <c r="X93" s="72">
        <f>X94</f>
        <v>0</v>
      </c>
      <c r="Y93" s="23">
        <f t="shared" si="54"/>
        <v>0</v>
      </c>
      <c r="Z93" s="72">
        <f>Z94</f>
        <v>0</v>
      </c>
      <c r="AA93" s="23">
        <f t="shared" si="54"/>
        <v>0</v>
      </c>
      <c r="AB93" s="72">
        <f>AB94</f>
        <v>0</v>
      </c>
      <c r="AC93" s="101">
        <f t="shared" si="32"/>
        <v>0</v>
      </c>
      <c r="AD93" s="102">
        <f t="shared" si="32"/>
        <v>0</v>
      </c>
    </row>
    <row r="94" spans="1:30" s="17" customFormat="1" ht="13.5" customHeight="1" x14ac:dyDescent="0.2">
      <c r="A94" s="24" t="s">
        <v>181</v>
      </c>
      <c r="B94" s="25" t="s">
        <v>182</v>
      </c>
      <c r="C94" s="41">
        <v>0</v>
      </c>
      <c r="D94" s="79">
        <v>0</v>
      </c>
      <c r="E94" s="41">
        <v>0</v>
      </c>
      <c r="F94" s="79">
        <v>0</v>
      </c>
      <c r="G94" s="41">
        <v>0</v>
      </c>
      <c r="H94" s="79">
        <v>0</v>
      </c>
      <c r="I94" s="41">
        <v>0</v>
      </c>
      <c r="J94" s="79">
        <v>0</v>
      </c>
      <c r="K94" s="41">
        <v>0</v>
      </c>
      <c r="L94" s="79">
        <v>0</v>
      </c>
      <c r="M94" s="41">
        <v>0</v>
      </c>
      <c r="N94" s="79">
        <v>0</v>
      </c>
      <c r="O94" s="89">
        <f>C94+E94+G94+I94+K94+M94</f>
        <v>0</v>
      </c>
      <c r="P94" s="89">
        <f>D94+F94+H94+J94+L94+N94</f>
        <v>0</v>
      </c>
      <c r="Q94" s="41">
        <v>0</v>
      </c>
      <c r="R94" s="79">
        <v>0</v>
      </c>
      <c r="S94" s="41">
        <v>0</v>
      </c>
      <c r="T94" s="79">
        <v>0</v>
      </c>
      <c r="U94" s="41">
        <v>0</v>
      </c>
      <c r="V94" s="79">
        <v>0</v>
      </c>
      <c r="W94" s="41">
        <v>0</v>
      </c>
      <c r="X94" s="79">
        <v>0</v>
      </c>
      <c r="Y94" s="41">
        <v>0</v>
      </c>
      <c r="Z94" s="79">
        <v>0</v>
      </c>
      <c r="AA94" s="41">
        <v>0</v>
      </c>
      <c r="AB94" s="79">
        <v>0</v>
      </c>
      <c r="AC94" s="101">
        <f t="shared" si="32"/>
        <v>0</v>
      </c>
      <c r="AD94" s="102">
        <f t="shared" si="32"/>
        <v>0</v>
      </c>
    </row>
    <row r="95" spans="1:30" ht="13.5" customHeight="1" x14ac:dyDescent="0.25">
      <c r="A95" s="37"/>
      <c r="B95" s="15" t="s">
        <v>183</v>
      </c>
      <c r="C95" s="16">
        <f t="shared" ref="C95:AB95" si="56">C10-C33</f>
        <v>9866.3578189999971</v>
      </c>
      <c r="D95" s="70">
        <f t="shared" si="56"/>
        <v>-6414.51</v>
      </c>
      <c r="E95" s="16">
        <f t="shared" si="56"/>
        <v>4647.9656630000027</v>
      </c>
      <c r="F95" s="70">
        <f t="shared" si="56"/>
        <v>-9737.5025769192762</v>
      </c>
      <c r="G95" s="16">
        <f t="shared" si="56"/>
        <v>-14477.977946999999</v>
      </c>
      <c r="H95" s="70">
        <f t="shared" si="56"/>
        <v>-11580.384692893782</v>
      </c>
      <c r="I95" s="16">
        <f t="shared" si="56"/>
        <v>536.15822499999922</v>
      </c>
      <c r="J95" s="70">
        <f t="shared" si="56"/>
        <v>-11125.963046038727</v>
      </c>
      <c r="K95" s="16">
        <f t="shared" si="56"/>
        <v>11479.145242999999</v>
      </c>
      <c r="L95" s="70">
        <f t="shared" si="56"/>
        <v>14134.855200000002</v>
      </c>
      <c r="M95" s="16">
        <f t="shared" si="56"/>
        <v>-11236.857532999999</v>
      </c>
      <c r="N95" s="70">
        <f t="shared" si="56"/>
        <v>-7121.27</v>
      </c>
      <c r="O95" s="93">
        <f>C95+E95+G95+I95+K95+M95</f>
        <v>814.79147000000012</v>
      </c>
      <c r="P95" s="93">
        <f>D95+F95+H95+J95+L95+N95</f>
        <v>-31844.775115851786</v>
      </c>
      <c r="Q95" s="16">
        <f t="shared" si="56"/>
        <v>12655.572280999997</v>
      </c>
      <c r="R95" s="70">
        <f t="shared" si="56"/>
        <v>27050.063634468122</v>
      </c>
      <c r="S95" s="16">
        <f t="shared" si="56"/>
        <v>-10688.522584999999</v>
      </c>
      <c r="T95" s="70">
        <f t="shared" si="56"/>
        <v>-8271.6917346938772</v>
      </c>
      <c r="U95" s="16">
        <f t="shared" si="56"/>
        <v>-11592.029946999999</v>
      </c>
      <c r="V95" s="70">
        <f t="shared" si="56"/>
        <v>-7998.2640429839857</v>
      </c>
      <c r="W95" s="16">
        <f t="shared" si="56"/>
        <v>-10536.527946999999</v>
      </c>
      <c r="X95" s="70">
        <f t="shared" si="56"/>
        <v>14171.220737931031</v>
      </c>
      <c r="Y95" s="16">
        <f t="shared" si="56"/>
        <v>-11465.661136999999</v>
      </c>
      <c r="Z95" s="70">
        <f t="shared" si="56"/>
        <v>-7831.2144832772774</v>
      </c>
      <c r="AA95" s="16">
        <f t="shared" si="56"/>
        <v>-7157.1357089999983</v>
      </c>
      <c r="AB95" s="70">
        <f t="shared" si="56"/>
        <v>17811.561359208688</v>
      </c>
      <c r="AC95" s="101">
        <f t="shared" si="32"/>
        <v>-37969.513573999997</v>
      </c>
      <c r="AD95" s="102">
        <f t="shared" si="32"/>
        <v>3086.900354800915</v>
      </c>
    </row>
    <row r="96" spans="1:30" x14ac:dyDescent="0.25">
      <c r="AC96" s="103"/>
    </row>
    <row r="97" spans="15:30" x14ac:dyDescent="0.25">
      <c r="O97" s="87"/>
      <c r="P97" s="87"/>
      <c r="AC97" s="87"/>
      <c r="AD97" s="83"/>
    </row>
    <row r="98" spans="15:30" ht="15.75" thickBot="1" x14ac:dyDescent="0.3">
      <c r="O98" s="95"/>
      <c r="P98" s="95"/>
      <c r="AC98" s="87"/>
    </row>
  </sheetData>
  <mergeCells count="32">
    <mergeCell ref="AB8:AB9"/>
    <mergeCell ref="AD8:AD9"/>
    <mergeCell ref="T8:T9"/>
    <mergeCell ref="B1:AC2"/>
    <mergeCell ref="AA5:AC5"/>
    <mergeCell ref="AA6:AC6"/>
    <mergeCell ref="A8:B9"/>
    <mergeCell ref="C8:C9"/>
    <mergeCell ref="E8:E9"/>
    <mergeCell ref="G8:G9"/>
    <mergeCell ref="AA8:AA9"/>
    <mergeCell ref="AC8:AC9"/>
    <mergeCell ref="I8:I9"/>
    <mergeCell ref="K8:K9"/>
    <mergeCell ref="M8:M9"/>
    <mergeCell ref="Q8:Q9"/>
    <mergeCell ref="D8:D9"/>
    <mergeCell ref="F8:F9"/>
    <mergeCell ref="U8:U9"/>
    <mergeCell ref="W8:W9"/>
    <mergeCell ref="Z8:Z9"/>
    <mergeCell ref="Y8:Y9"/>
    <mergeCell ref="H8:H9"/>
    <mergeCell ref="L8:L9"/>
    <mergeCell ref="V8:V9"/>
    <mergeCell ref="N8:N9"/>
    <mergeCell ref="R8:R9"/>
    <mergeCell ref="J8:J9"/>
    <mergeCell ref="O8:O9"/>
    <mergeCell ref="P8:P9"/>
    <mergeCell ref="X8:X9"/>
    <mergeCell ref="S8:S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AD99"/>
  <sheetViews>
    <sheetView topLeftCell="A69" zoomScaleNormal="100" workbookViewId="0">
      <selection activeCell="AD10" sqref="AD10:AD95"/>
    </sheetView>
  </sheetViews>
  <sheetFormatPr baseColWidth="10" defaultColWidth="10" defaultRowHeight="15" x14ac:dyDescent="0.25"/>
  <cols>
    <col min="1" max="1" width="9.7109375" style="46" bestFit="1" customWidth="1"/>
    <col min="2" max="2" width="40.140625" style="45" bestFit="1" customWidth="1"/>
    <col min="3" max="4" width="11.7109375" style="46" hidden="1" customWidth="1"/>
    <col min="5" max="7" width="9.85546875" style="46" hidden="1" customWidth="1"/>
    <col min="8" max="8" width="9.85546875" style="10" hidden="1" customWidth="1"/>
    <col min="9" max="9" width="9.85546875" style="46" hidden="1" customWidth="1"/>
    <col min="10" max="10" width="9.85546875" style="10" hidden="1" customWidth="1"/>
    <col min="11" max="11" width="9.85546875" style="46" hidden="1" customWidth="1"/>
    <col min="12" max="12" width="9.85546875" style="10" hidden="1" customWidth="1"/>
    <col min="13" max="13" width="9.85546875" style="46" hidden="1" customWidth="1"/>
    <col min="14" max="14" width="10.5703125" style="10" hidden="1" customWidth="1"/>
    <col min="15" max="16" width="12" style="83" hidden="1" customWidth="1"/>
    <col min="17" max="17" width="9.85546875" style="46" hidden="1" customWidth="1"/>
    <col min="18" max="18" width="10.5703125" style="10" hidden="1" customWidth="1"/>
    <col min="19" max="19" width="9.85546875" style="46" hidden="1" customWidth="1"/>
    <col min="20" max="20" width="10.5703125" style="10" hidden="1" customWidth="1"/>
    <col min="21" max="21" width="9.85546875" style="46" hidden="1" customWidth="1"/>
    <col min="22" max="22" width="10.5703125" style="10" hidden="1" customWidth="1"/>
    <col min="23" max="23" width="9.85546875" style="46" hidden="1" customWidth="1"/>
    <col min="24" max="24" width="9.7109375" style="10" hidden="1" customWidth="1"/>
    <col min="25" max="25" width="9.85546875" style="46" hidden="1" customWidth="1"/>
    <col min="26" max="26" width="9.7109375" style="10" hidden="1" customWidth="1"/>
    <col min="27" max="27" width="9.85546875" style="46" customWidth="1"/>
    <col min="28" max="28" width="9.7109375" style="10" bestFit="1" customWidth="1"/>
    <col min="29" max="29" width="12" style="83" customWidth="1"/>
    <col min="30" max="30" width="11.7109375" style="87" customWidth="1"/>
    <col min="31" max="35" width="10" style="46" customWidth="1"/>
    <col min="36" max="270" width="10" style="46"/>
    <col min="271" max="271" width="9.7109375" style="46" bestFit="1" customWidth="1"/>
    <col min="272" max="272" width="40.140625" style="46" bestFit="1" customWidth="1"/>
    <col min="273" max="273" width="11.7109375" style="46" customWidth="1"/>
    <col min="274" max="284" width="9.85546875" style="46" customWidth="1"/>
    <col min="285" max="285" width="10.5703125" style="46" bestFit="1" customWidth="1"/>
    <col min="286" max="526" width="10" style="46"/>
    <col min="527" max="527" width="9.7109375" style="46" bestFit="1" customWidth="1"/>
    <col min="528" max="528" width="40.140625" style="46" bestFit="1" customWidth="1"/>
    <col min="529" max="529" width="11.7109375" style="46" customWidth="1"/>
    <col min="530" max="540" width="9.85546875" style="46" customWidth="1"/>
    <col min="541" max="541" width="10.5703125" style="46" bestFit="1" customWidth="1"/>
    <col min="542" max="782" width="10" style="46"/>
    <col min="783" max="783" width="9.7109375" style="46" bestFit="1" customWidth="1"/>
    <col min="784" max="784" width="40.140625" style="46" bestFit="1" customWidth="1"/>
    <col min="785" max="785" width="11.7109375" style="46" customWidth="1"/>
    <col min="786" max="796" width="9.85546875" style="46" customWidth="1"/>
    <col min="797" max="797" width="10.5703125" style="46" bestFit="1" customWidth="1"/>
    <col min="798" max="1038" width="10" style="46"/>
    <col min="1039" max="1039" width="9.7109375" style="46" bestFit="1" customWidth="1"/>
    <col min="1040" max="1040" width="40.140625" style="46" bestFit="1" customWidth="1"/>
    <col min="1041" max="1041" width="11.7109375" style="46" customWidth="1"/>
    <col min="1042" max="1052" width="9.85546875" style="46" customWidth="1"/>
    <col min="1053" max="1053" width="10.5703125" style="46" bestFit="1" customWidth="1"/>
    <col min="1054" max="1294" width="10" style="46"/>
    <col min="1295" max="1295" width="9.7109375" style="46" bestFit="1" customWidth="1"/>
    <col min="1296" max="1296" width="40.140625" style="46" bestFit="1" customWidth="1"/>
    <col min="1297" max="1297" width="11.7109375" style="46" customWidth="1"/>
    <col min="1298" max="1308" width="9.85546875" style="46" customWidth="1"/>
    <col min="1309" max="1309" width="10.5703125" style="46" bestFit="1" customWidth="1"/>
    <col min="1310" max="1550" width="10" style="46"/>
    <col min="1551" max="1551" width="9.7109375" style="46" bestFit="1" customWidth="1"/>
    <col min="1552" max="1552" width="40.140625" style="46" bestFit="1" customWidth="1"/>
    <col min="1553" max="1553" width="11.7109375" style="46" customWidth="1"/>
    <col min="1554" max="1564" width="9.85546875" style="46" customWidth="1"/>
    <col min="1565" max="1565" width="10.5703125" style="46" bestFit="1" customWidth="1"/>
    <col min="1566" max="1806" width="10" style="46"/>
    <col min="1807" max="1807" width="9.7109375" style="46" bestFit="1" customWidth="1"/>
    <col min="1808" max="1808" width="40.140625" style="46" bestFit="1" customWidth="1"/>
    <col min="1809" max="1809" width="11.7109375" style="46" customWidth="1"/>
    <col min="1810" max="1820" width="9.85546875" style="46" customWidth="1"/>
    <col min="1821" max="1821" width="10.5703125" style="46" bestFit="1" customWidth="1"/>
    <col min="1822" max="2062" width="10" style="46"/>
    <col min="2063" max="2063" width="9.7109375" style="46" bestFit="1" customWidth="1"/>
    <col min="2064" max="2064" width="40.140625" style="46" bestFit="1" customWidth="1"/>
    <col min="2065" max="2065" width="11.7109375" style="46" customWidth="1"/>
    <col min="2066" max="2076" width="9.85546875" style="46" customWidth="1"/>
    <col min="2077" max="2077" width="10.5703125" style="46" bestFit="1" customWidth="1"/>
    <col min="2078" max="2318" width="10" style="46"/>
    <col min="2319" max="2319" width="9.7109375" style="46" bestFit="1" customWidth="1"/>
    <col min="2320" max="2320" width="40.140625" style="46" bestFit="1" customWidth="1"/>
    <col min="2321" max="2321" width="11.7109375" style="46" customWidth="1"/>
    <col min="2322" max="2332" width="9.85546875" style="46" customWidth="1"/>
    <col min="2333" max="2333" width="10.5703125" style="46" bestFit="1" customWidth="1"/>
    <col min="2334" max="2574" width="10" style="46"/>
    <col min="2575" max="2575" width="9.7109375" style="46" bestFit="1" customWidth="1"/>
    <col min="2576" max="2576" width="40.140625" style="46" bestFit="1" customWidth="1"/>
    <col min="2577" max="2577" width="11.7109375" style="46" customWidth="1"/>
    <col min="2578" max="2588" width="9.85546875" style="46" customWidth="1"/>
    <col min="2589" max="2589" width="10.5703125" style="46" bestFit="1" customWidth="1"/>
    <col min="2590" max="2830" width="10" style="46"/>
    <col min="2831" max="2831" width="9.7109375" style="46" bestFit="1" customWidth="1"/>
    <col min="2832" max="2832" width="40.140625" style="46" bestFit="1" customWidth="1"/>
    <col min="2833" max="2833" width="11.7109375" style="46" customWidth="1"/>
    <col min="2834" max="2844" width="9.85546875" style="46" customWidth="1"/>
    <col min="2845" max="2845" width="10.5703125" style="46" bestFit="1" customWidth="1"/>
    <col min="2846" max="3086" width="10" style="46"/>
    <col min="3087" max="3087" width="9.7109375" style="46" bestFit="1" customWidth="1"/>
    <col min="3088" max="3088" width="40.140625" style="46" bestFit="1" customWidth="1"/>
    <col min="3089" max="3089" width="11.7109375" style="46" customWidth="1"/>
    <col min="3090" max="3100" width="9.85546875" style="46" customWidth="1"/>
    <col min="3101" max="3101" width="10.5703125" style="46" bestFit="1" customWidth="1"/>
    <col min="3102" max="3342" width="10" style="46"/>
    <col min="3343" max="3343" width="9.7109375" style="46" bestFit="1" customWidth="1"/>
    <col min="3344" max="3344" width="40.140625" style="46" bestFit="1" customWidth="1"/>
    <col min="3345" max="3345" width="11.7109375" style="46" customWidth="1"/>
    <col min="3346" max="3356" width="9.85546875" style="46" customWidth="1"/>
    <col min="3357" max="3357" width="10.5703125" style="46" bestFit="1" customWidth="1"/>
    <col min="3358" max="3598" width="10" style="46"/>
    <col min="3599" max="3599" width="9.7109375" style="46" bestFit="1" customWidth="1"/>
    <col min="3600" max="3600" width="40.140625" style="46" bestFit="1" customWidth="1"/>
    <col min="3601" max="3601" width="11.7109375" style="46" customWidth="1"/>
    <col min="3602" max="3612" width="9.85546875" style="46" customWidth="1"/>
    <col min="3613" max="3613" width="10.5703125" style="46" bestFit="1" customWidth="1"/>
    <col min="3614" max="3854" width="10" style="46"/>
    <col min="3855" max="3855" width="9.7109375" style="46" bestFit="1" customWidth="1"/>
    <col min="3856" max="3856" width="40.140625" style="46" bestFit="1" customWidth="1"/>
    <col min="3857" max="3857" width="11.7109375" style="46" customWidth="1"/>
    <col min="3858" max="3868" width="9.85546875" style="46" customWidth="1"/>
    <col min="3869" max="3869" width="10.5703125" style="46" bestFit="1" customWidth="1"/>
    <col min="3870" max="4110" width="10" style="46"/>
    <col min="4111" max="4111" width="9.7109375" style="46" bestFit="1" customWidth="1"/>
    <col min="4112" max="4112" width="40.140625" style="46" bestFit="1" customWidth="1"/>
    <col min="4113" max="4113" width="11.7109375" style="46" customWidth="1"/>
    <col min="4114" max="4124" width="9.85546875" style="46" customWidth="1"/>
    <col min="4125" max="4125" width="10.5703125" style="46" bestFit="1" customWidth="1"/>
    <col min="4126" max="4366" width="10" style="46"/>
    <col min="4367" max="4367" width="9.7109375" style="46" bestFit="1" customWidth="1"/>
    <col min="4368" max="4368" width="40.140625" style="46" bestFit="1" customWidth="1"/>
    <col min="4369" max="4369" width="11.7109375" style="46" customWidth="1"/>
    <col min="4370" max="4380" width="9.85546875" style="46" customWidth="1"/>
    <col min="4381" max="4381" width="10.5703125" style="46" bestFit="1" customWidth="1"/>
    <col min="4382" max="4622" width="10" style="46"/>
    <col min="4623" max="4623" width="9.7109375" style="46" bestFit="1" customWidth="1"/>
    <col min="4624" max="4624" width="40.140625" style="46" bestFit="1" customWidth="1"/>
    <col min="4625" max="4625" width="11.7109375" style="46" customWidth="1"/>
    <col min="4626" max="4636" width="9.85546875" style="46" customWidth="1"/>
    <col min="4637" max="4637" width="10.5703125" style="46" bestFit="1" customWidth="1"/>
    <col min="4638" max="4878" width="10" style="46"/>
    <col min="4879" max="4879" width="9.7109375" style="46" bestFit="1" customWidth="1"/>
    <col min="4880" max="4880" width="40.140625" style="46" bestFit="1" customWidth="1"/>
    <col min="4881" max="4881" width="11.7109375" style="46" customWidth="1"/>
    <col min="4882" max="4892" width="9.85546875" style="46" customWidth="1"/>
    <col min="4893" max="4893" width="10.5703125" style="46" bestFit="1" customWidth="1"/>
    <col min="4894" max="5134" width="10" style="46"/>
    <col min="5135" max="5135" width="9.7109375" style="46" bestFit="1" customWidth="1"/>
    <col min="5136" max="5136" width="40.140625" style="46" bestFit="1" customWidth="1"/>
    <col min="5137" max="5137" width="11.7109375" style="46" customWidth="1"/>
    <col min="5138" max="5148" width="9.85546875" style="46" customWidth="1"/>
    <col min="5149" max="5149" width="10.5703125" style="46" bestFit="1" customWidth="1"/>
    <col min="5150" max="5390" width="10" style="46"/>
    <col min="5391" max="5391" width="9.7109375" style="46" bestFit="1" customWidth="1"/>
    <col min="5392" max="5392" width="40.140625" style="46" bestFit="1" customWidth="1"/>
    <col min="5393" max="5393" width="11.7109375" style="46" customWidth="1"/>
    <col min="5394" max="5404" width="9.85546875" style="46" customWidth="1"/>
    <col min="5405" max="5405" width="10.5703125" style="46" bestFit="1" customWidth="1"/>
    <col min="5406" max="5646" width="10" style="46"/>
    <col min="5647" max="5647" width="9.7109375" style="46" bestFit="1" customWidth="1"/>
    <col min="5648" max="5648" width="40.140625" style="46" bestFit="1" customWidth="1"/>
    <col min="5649" max="5649" width="11.7109375" style="46" customWidth="1"/>
    <col min="5650" max="5660" width="9.85546875" style="46" customWidth="1"/>
    <col min="5661" max="5661" width="10.5703125" style="46" bestFit="1" customWidth="1"/>
    <col min="5662" max="5902" width="10" style="46"/>
    <col min="5903" max="5903" width="9.7109375" style="46" bestFit="1" customWidth="1"/>
    <col min="5904" max="5904" width="40.140625" style="46" bestFit="1" customWidth="1"/>
    <col min="5905" max="5905" width="11.7109375" style="46" customWidth="1"/>
    <col min="5906" max="5916" width="9.85546875" style="46" customWidth="1"/>
    <col min="5917" max="5917" width="10.5703125" style="46" bestFit="1" customWidth="1"/>
    <col min="5918" max="6158" width="10" style="46"/>
    <col min="6159" max="6159" width="9.7109375" style="46" bestFit="1" customWidth="1"/>
    <col min="6160" max="6160" width="40.140625" style="46" bestFit="1" customWidth="1"/>
    <col min="6161" max="6161" width="11.7109375" style="46" customWidth="1"/>
    <col min="6162" max="6172" width="9.85546875" style="46" customWidth="1"/>
    <col min="6173" max="6173" width="10.5703125" style="46" bestFit="1" customWidth="1"/>
    <col min="6174" max="6414" width="10" style="46"/>
    <col min="6415" max="6415" width="9.7109375" style="46" bestFit="1" customWidth="1"/>
    <col min="6416" max="6416" width="40.140625" style="46" bestFit="1" customWidth="1"/>
    <col min="6417" max="6417" width="11.7109375" style="46" customWidth="1"/>
    <col min="6418" max="6428" width="9.85546875" style="46" customWidth="1"/>
    <col min="6429" max="6429" width="10.5703125" style="46" bestFit="1" customWidth="1"/>
    <col min="6430" max="6670" width="10" style="46"/>
    <col min="6671" max="6671" width="9.7109375" style="46" bestFit="1" customWidth="1"/>
    <col min="6672" max="6672" width="40.140625" style="46" bestFit="1" customWidth="1"/>
    <col min="6673" max="6673" width="11.7109375" style="46" customWidth="1"/>
    <col min="6674" max="6684" width="9.85546875" style="46" customWidth="1"/>
    <col min="6685" max="6685" width="10.5703125" style="46" bestFit="1" customWidth="1"/>
    <col min="6686" max="6926" width="10" style="46"/>
    <col min="6927" max="6927" width="9.7109375" style="46" bestFit="1" customWidth="1"/>
    <col min="6928" max="6928" width="40.140625" style="46" bestFit="1" customWidth="1"/>
    <col min="6929" max="6929" width="11.7109375" style="46" customWidth="1"/>
    <col min="6930" max="6940" width="9.85546875" style="46" customWidth="1"/>
    <col min="6941" max="6941" width="10.5703125" style="46" bestFit="1" customWidth="1"/>
    <col min="6942" max="7182" width="10" style="46"/>
    <col min="7183" max="7183" width="9.7109375" style="46" bestFit="1" customWidth="1"/>
    <col min="7184" max="7184" width="40.140625" style="46" bestFit="1" customWidth="1"/>
    <col min="7185" max="7185" width="11.7109375" style="46" customWidth="1"/>
    <col min="7186" max="7196" width="9.85546875" style="46" customWidth="1"/>
    <col min="7197" max="7197" width="10.5703125" style="46" bestFit="1" customWidth="1"/>
    <col min="7198" max="7438" width="10" style="46"/>
    <col min="7439" max="7439" width="9.7109375" style="46" bestFit="1" customWidth="1"/>
    <col min="7440" max="7440" width="40.140625" style="46" bestFit="1" customWidth="1"/>
    <col min="7441" max="7441" width="11.7109375" style="46" customWidth="1"/>
    <col min="7442" max="7452" width="9.85546875" style="46" customWidth="1"/>
    <col min="7453" max="7453" width="10.5703125" style="46" bestFit="1" customWidth="1"/>
    <col min="7454" max="7694" width="10" style="46"/>
    <col min="7695" max="7695" width="9.7109375" style="46" bestFit="1" customWidth="1"/>
    <col min="7696" max="7696" width="40.140625" style="46" bestFit="1" customWidth="1"/>
    <col min="7697" max="7697" width="11.7109375" style="46" customWidth="1"/>
    <col min="7698" max="7708" width="9.85546875" style="46" customWidth="1"/>
    <col min="7709" max="7709" width="10.5703125" style="46" bestFit="1" customWidth="1"/>
    <col min="7710" max="7950" width="10" style="46"/>
    <col min="7951" max="7951" width="9.7109375" style="46" bestFit="1" customWidth="1"/>
    <col min="7952" max="7952" width="40.140625" style="46" bestFit="1" customWidth="1"/>
    <col min="7953" max="7953" width="11.7109375" style="46" customWidth="1"/>
    <col min="7954" max="7964" width="9.85546875" style="46" customWidth="1"/>
    <col min="7965" max="7965" width="10.5703125" style="46" bestFit="1" customWidth="1"/>
    <col min="7966" max="8206" width="10" style="46"/>
    <col min="8207" max="8207" width="9.7109375" style="46" bestFit="1" customWidth="1"/>
    <col min="8208" max="8208" width="40.140625" style="46" bestFit="1" customWidth="1"/>
    <col min="8209" max="8209" width="11.7109375" style="46" customWidth="1"/>
    <col min="8210" max="8220" width="9.85546875" style="46" customWidth="1"/>
    <col min="8221" max="8221" width="10.5703125" style="46" bestFit="1" customWidth="1"/>
    <col min="8222" max="8462" width="10" style="46"/>
    <col min="8463" max="8463" width="9.7109375" style="46" bestFit="1" customWidth="1"/>
    <col min="8464" max="8464" width="40.140625" style="46" bestFit="1" customWidth="1"/>
    <col min="8465" max="8465" width="11.7109375" style="46" customWidth="1"/>
    <col min="8466" max="8476" width="9.85546875" style="46" customWidth="1"/>
    <col min="8477" max="8477" width="10.5703125" style="46" bestFit="1" customWidth="1"/>
    <col min="8478" max="8718" width="10" style="46"/>
    <col min="8719" max="8719" width="9.7109375" style="46" bestFit="1" customWidth="1"/>
    <col min="8720" max="8720" width="40.140625" style="46" bestFit="1" customWidth="1"/>
    <col min="8721" max="8721" width="11.7109375" style="46" customWidth="1"/>
    <col min="8722" max="8732" width="9.85546875" style="46" customWidth="1"/>
    <col min="8733" max="8733" width="10.5703125" style="46" bestFit="1" customWidth="1"/>
    <col min="8734" max="8974" width="10" style="46"/>
    <col min="8975" max="8975" width="9.7109375" style="46" bestFit="1" customWidth="1"/>
    <col min="8976" max="8976" width="40.140625" style="46" bestFit="1" customWidth="1"/>
    <col min="8977" max="8977" width="11.7109375" style="46" customWidth="1"/>
    <col min="8978" max="8988" width="9.85546875" style="46" customWidth="1"/>
    <col min="8989" max="8989" width="10.5703125" style="46" bestFit="1" customWidth="1"/>
    <col min="8990" max="9230" width="10" style="46"/>
    <col min="9231" max="9231" width="9.7109375" style="46" bestFit="1" customWidth="1"/>
    <col min="9232" max="9232" width="40.140625" style="46" bestFit="1" customWidth="1"/>
    <col min="9233" max="9233" width="11.7109375" style="46" customWidth="1"/>
    <col min="9234" max="9244" width="9.85546875" style="46" customWidth="1"/>
    <col min="9245" max="9245" width="10.5703125" style="46" bestFit="1" customWidth="1"/>
    <col min="9246" max="9486" width="10" style="46"/>
    <col min="9487" max="9487" width="9.7109375" style="46" bestFit="1" customWidth="1"/>
    <col min="9488" max="9488" width="40.140625" style="46" bestFit="1" customWidth="1"/>
    <col min="9489" max="9489" width="11.7109375" style="46" customWidth="1"/>
    <col min="9490" max="9500" width="9.85546875" style="46" customWidth="1"/>
    <col min="9501" max="9501" width="10.5703125" style="46" bestFit="1" customWidth="1"/>
    <col min="9502" max="9742" width="10" style="46"/>
    <col min="9743" max="9743" width="9.7109375" style="46" bestFit="1" customWidth="1"/>
    <col min="9744" max="9744" width="40.140625" style="46" bestFit="1" customWidth="1"/>
    <col min="9745" max="9745" width="11.7109375" style="46" customWidth="1"/>
    <col min="9746" max="9756" width="9.85546875" style="46" customWidth="1"/>
    <col min="9757" max="9757" width="10.5703125" style="46" bestFit="1" customWidth="1"/>
    <col min="9758" max="9998" width="10" style="46"/>
    <col min="9999" max="9999" width="9.7109375" style="46" bestFit="1" customWidth="1"/>
    <col min="10000" max="10000" width="40.140625" style="46" bestFit="1" customWidth="1"/>
    <col min="10001" max="10001" width="11.7109375" style="46" customWidth="1"/>
    <col min="10002" max="10012" width="9.85546875" style="46" customWidth="1"/>
    <col min="10013" max="10013" width="10.5703125" style="46" bestFit="1" customWidth="1"/>
    <col min="10014" max="10254" width="10" style="46"/>
    <col min="10255" max="10255" width="9.7109375" style="46" bestFit="1" customWidth="1"/>
    <col min="10256" max="10256" width="40.140625" style="46" bestFit="1" customWidth="1"/>
    <col min="10257" max="10257" width="11.7109375" style="46" customWidth="1"/>
    <col min="10258" max="10268" width="9.85546875" style="46" customWidth="1"/>
    <col min="10269" max="10269" width="10.5703125" style="46" bestFit="1" customWidth="1"/>
    <col min="10270" max="10510" width="10" style="46"/>
    <col min="10511" max="10511" width="9.7109375" style="46" bestFit="1" customWidth="1"/>
    <col min="10512" max="10512" width="40.140625" style="46" bestFit="1" customWidth="1"/>
    <col min="10513" max="10513" width="11.7109375" style="46" customWidth="1"/>
    <col min="10514" max="10524" width="9.85546875" style="46" customWidth="1"/>
    <col min="10525" max="10525" width="10.5703125" style="46" bestFit="1" customWidth="1"/>
    <col min="10526" max="10766" width="10" style="46"/>
    <col min="10767" max="10767" width="9.7109375" style="46" bestFit="1" customWidth="1"/>
    <col min="10768" max="10768" width="40.140625" style="46" bestFit="1" customWidth="1"/>
    <col min="10769" max="10769" width="11.7109375" style="46" customWidth="1"/>
    <col min="10770" max="10780" width="9.85546875" style="46" customWidth="1"/>
    <col min="10781" max="10781" width="10.5703125" style="46" bestFit="1" customWidth="1"/>
    <col min="10782" max="11022" width="10" style="46"/>
    <col min="11023" max="11023" width="9.7109375" style="46" bestFit="1" customWidth="1"/>
    <col min="11024" max="11024" width="40.140625" style="46" bestFit="1" customWidth="1"/>
    <col min="11025" max="11025" width="11.7109375" style="46" customWidth="1"/>
    <col min="11026" max="11036" width="9.85546875" style="46" customWidth="1"/>
    <col min="11037" max="11037" width="10.5703125" style="46" bestFit="1" customWidth="1"/>
    <col min="11038" max="11278" width="10" style="46"/>
    <col min="11279" max="11279" width="9.7109375" style="46" bestFit="1" customWidth="1"/>
    <col min="11280" max="11280" width="40.140625" style="46" bestFit="1" customWidth="1"/>
    <col min="11281" max="11281" width="11.7109375" style="46" customWidth="1"/>
    <col min="11282" max="11292" width="9.85546875" style="46" customWidth="1"/>
    <col min="11293" max="11293" width="10.5703125" style="46" bestFit="1" customWidth="1"/>
    <col min="11294" max="11534" width="10" style="46"/>
    <col min="11535" max="11535" width="9.7109375" style="46" bestFit="1" customWidth="1"/>
    <col min="11536" max="11536" width="40.140625" style="46" bestFit="1" customWidth="1"/>
    <col min="11537" max="11537" width="11.7109375" style="46" customWidth="1"/>
    <col min="11538" max="11548" width="9.85546875" style="46" customWidth="1"/>
    <col min="11549" max="11549" width="10.5703125" style="46" bestFit="1" customWidth="1"/>
    <col min="11550" max="11790" width="10" style="46"/>
    <col min="11791" max="11791" width="9.7109375" style="46" bestFit="1" customWidth="1"/>
    <col min="11792" max="11792" width="40.140625" style="46" bestFit="1" customWidth="1"/>
    <col min="11793" max="11793" width="11.7109375" style="46" customWidth="1"/>
    <col min="11794" max="11804" width="9.85546875" style="46" customWidth="1"/>
    <col min="11805" max="11805" width="10.5703125" style="46" bestFit="1" customWidth="1"/>
    <col min="11806" max="12046" width="10" style="46"/>
    <col min="12047" max="12047" width="9.7109375" style="46" bestFit="1" customWidth="1"/>
    <col min="12048" max="12048" width="40.140625" style="46" bestFit="1" customWidth="1"/>
    <col min="12049" max="12049" width="11.7109375" style="46" customWidth="1"/>
    <col min="12050" max="12060" width="9.85546875" style="46" customWidth="1"/>
    <col min="12061" max="12061" width="10.5703125" style="46" bestFit="1" customWidth="1"/>
    <col min="12062" max="12302" width="10" style="46"/>
    <col min="12303" max="12303" width="9.7109375" style="46" bestFit="1" customWidth="1"/>
    <col min="12304" max="12304" width="40.140625" style="46" bestFit="1" customWidth="1"/>
    <col min="12305" max="12305" width="11.7109375" style="46" customWidth="1"/>
    <col min="12306" max="12316" width="9.85546875" style="46" customWidth="1"/>
    <col min="12317" max="12317" width="10.5703125" style="46" bestFit="1" customWidth="1"/>
    <col min="12318" max="12558" width="10" style="46"/>
    <col min="12559" max="12559" width="9.7109375" style="46" bestFit="1" customWidth="1"/>
    <col min="12560" max="12560" width="40.140625" style="46" bestFit="1" customWidth="1"/>
    <col min="12561" max="12561" width="11.7109375" style="46" customWidth="1"/>
    <col min="12562" max="12572" width="9.85546875" style="46" customWidth="1"/>
    <col min="12573" max="12573" width="10.5703125" style="46" bestFit="1" customWidth="1"/>
    <col min="12574" max="12814" width="10" style="46"/>
    <col min="12815" max="12815" width="9.7109375" style="46" bestFit="1" customWidth="1"/>
    <col min="12816" max="12816" width="40.140625" style="46" bestFit="1" customWidth="1"/>
    <col min="12817" max="12817" width="11.7109375" style="46" customWidth="1"/>
    <col min="12818" max="12828" width="9.85546875" style="46" customWidth="1"/>
    <col min="12829" max="12829" width="10.5703125" style="46" bestFit="1" customWidth="1"/>
    <col min="12830" max="13070" width="10" style="46"/>
    <col min="13071" max="13071" width="9.7109375" style="46" bestFit="1" customWidth="1"/>
    <col min="13072" max="13072" width="40.140625" style="46" bestFit="1" customWidth="1"/>
    <col min="13073" max="13073" width="11.7109375" style="46" customWidth="1"/>
    <col min="13074" max="13084" width="9.85546875" style="46" customWidth="1"/>
    <col min="13085" max="13085" width="10.5703125" style="46" bestFit="1" customWidth="1"/>
    <col min="13086" max="13326" width="10" style="46"/>
    <col min="13327" max="13327" width="9.7109375" style="46" bestFit="1" customWidth="1"/>
    <col min="13328" max="13328" width="40.140625" style="46" bestFit="1" customWidth="1"/>
    <col min="13329" max="13329" width="11.7109375" style="46" customWidth="1"/>
    <col min="13330" max="13340" width="9.85546875" style="46" customWidth="1"/>
    <col min="13341" max="13341" width="10.5703125" style="46" bestFit="1" customWidth="1"/>
    <col min="13342" max="13582" width="10" style="46"/>
    <col min="13583" max="13583" width="9.7109375" style="46" bestFit="1" customWidth="1"/>
    <col min="13584" max="13584" width="40.140625" style="46" bestFit="1" customWidth="1"/>
    <col min="13585" max="13585" width="11.7109375" style="46" customWidth="1"/>
    <col min="13586" max="13596" width="9.85546875" style="46" customWidth="1"/>
    <col min="13597" max="13597" width="10.5703125" style="46" bestFit="1" customWidth="1"/>
    <col min="13598" max="13838" width="10" style="46"/>
    <col min="13839" max="13839" width="9.7109375" style="46" bestFit="1" customWidth="1"/>
    <col min="13840" max="13840" width="40.140625" style="46" bestFit="1" customWidth="1"/>
    <col min="13841" max="13841" width="11.7109375" style="46" customWidth="1"/>
    <col min="13842" max="13852" width="9.85546875" style="46" customWidth="1"/>
    <col min="13853" max="13853" width="10.5703125" style="46" bestFit="1" customWidth="1"/>
    <col min="13854" max="14094" width="10" style="46"/>
    <col min="14095" max="14095" width="9.7109375" style="46" bestFit="1" customWidth="1"/>
    <col min="14096" max="14096" width="40.140625" style="46" bestFit="1" customWidth="1"/>
    <col min="14097" max="14097" width="11.7109375" style="46" customWidth="1"/>
    <col min="14098" max="14108" width="9.85546875" style="46" customWidth="1"/>
    <col min="14109" max="14109" width="10.5703125" style="46" bestFit="1" customWidth="1"/>
    <col min="14110" max="14350" width="10" style="46"/>
    <col min="14351" max="14351" width="9.7109375" style="46" bestFit="1" customWidth="1"/>
    <col min="14352" max="14352" width="40.140625" style="46" bestFit="1" customWidth="1"/>
    <col min="14353" max="14353" width="11.7109375" style="46" customWidth="1"/>
    <col min="14354" max="14364" width="9.85546875" style="46" customWidth="1"/>
    <col min="14365" max="14365" width="10.5703125" style="46" bestFit="1" customWidth="1"/>
    <col min="14366" max="14606" width="10" style="46"/>
    <col min="14607" max="14607" width="9.7109375" style="46" bestFit="1" customWidth="1"/>
    <col min="14608" max="14608" width="40.140625" style="46" bestFit="1" customWidth="1"/>
    <col min="14609" max="14609" width="11.7109375" style="46" customWidth="1"/>
    <col min="14610" max="14620" width="9.85546875" style="46" customWidth="1"/>
    <col min="14621" max="14621" width="10.5703125" style="46" bestFit="1" customWidth="1"/>
    <col min="14622" max="14862" width="10" style="46"/>
    <col min="14863" max="14863" width="9.7109375" style="46" bestFit="1" customWidth="1"/>
    <col min="14864" max="14864" width="40.140625" style="46" bestFit="1" customWidth="1"/>
    <col min="14865" max="14865" width="11.7109375" style="46" customWidth="1"/>
    <col min="14866" max="14876" width="9.85546875" style="46" customWidth="1"/>
    <col min="14877" max="14877" width="10.5703125" style="46" bestFit="1" customWidth="1"/>
    <col min="14878" max="15118" width="10" style="46"/>
    <col min="15119" max="15119" width="9.7109375" style="46" bestFit="1" customWidth="1"/>
    <col min="15120" max="15120" width="40.140625" style="46" bestFit="1" customWidth="1"/>
    <col min="15121" max="15121" width="11.7109375" style="46" customWidth="1"/>
    <col min="15122" max="15132" width="9.85546875" style="46" customWidth="1"/>
    <col min="15133" max="15133" width="10.5703125" style="46" bestFit="1" customWidth="1"/>
    <col min="15134" max="15374" width="10" style="46"/>
    <col min="15375" max="15375" width="9.7109375" style="46" bestFit="1" customWidth="1"/>
    <col min="15376" max="15376" width="40.140625" style="46" bestFit="1" customWidth="1"/>
    <col min="15377" max="15377" width="11.7109375" style="46" customWidth="1"/>
    <col min="15378" max="15388" width="9.85546875" style="46" customWidth="1"/>
    <col min="15389" max="15389" width="10.5703125" style="46" bestFit="1" customWidth="1"/>
    <col min="15390" max="15630" width="10" style="46"/>
    <col min="15631" max="15631" width="9.7109375" style="46" bestFit="1" customWidth="1"/>
    <col min="15632" max="15632" width="40.140625" style="46" bestFit="1" customWidth="1"/>
    <col min="15633" max="15633" width="11.7109375" style="46" customWidth="1"/>
    <col min="15634" max="15644" width="9.85546875" style="46" customWidth="1"/>
    <col min="15645" max="15645" width="10.5703125" style="46" bestFit="1" customWidth="1"/>
    <col min="15646" max="15886" width="10" style="46"/>
    <col min="15887" max="15887" width="9.7109375" style="46" bestFit="1" customWidth="1"/>
    <col min="15888" max="15888" width="40.140625" style="46" bestFit="1" customWidth="1"/>
    <col min="15889" max="15889" width="11.7109375" style="46" customWidth="1"/>
    <col min="15890" max="15900" width="9.85546875" style="46" customWidth="1"/>
    <col min="15901" max="15901" width="10.5703125" style="46" bestFit="1" customWidth="1"/>
    <col min="15902" max="16142" width="10" style="46"/>
    <col min="16143" max="16143" width="9.7109375" style="46" bestFit="1" customWidth="1"/>
    <col min="16144" max="16144" width="40.140625" style="46" bestFit="1" customWidth="1"/>
    <col min="16145" max="16145" width="11.7109375" style="46" customWidth="1"/>
    <col min="16146" max="16156" width="9.85546875" style="46" customWidth="1"/>
    <col min="16157" max="16157" width="10.5703125" style="46" bestFit="1" customWidth="1"/>
    <col min="16158" max="16384" width="10" style="46"/>
  </cols>
  <sheetData>
    <row r="1" spans="1:30" s="42" customFormat="1" ht="30" customHeight="1" x14ac:dyDescent="0.2">
      <c r="B1" s="160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2"/>
      <c r="AD1" s="100"/>
    </row>
    <row r="2" spans="1:30" s="42" customFormat="1" ht="30" customHeight="1" x14ac:dyDescent="0.2">
      <c r="A2" s="43"/>
      <c r="B2" s="16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5"/>
      <c r="AD2" s="100"/>
    </row>
    <row r="3" spans="1:30" x14ac:dyDescent="0.25">
      <c r="A3" s="44"/>
    </row>
    <row r="4" spans="1:30" x14ac:dyDescent="0.25">
      <c r="A4" s="47"/>
      <c r="B4" s="47"/>
      <c r="C4" s="47"/>
      <c r="D4" s="47"/>
      <c r="E4" s="47"/>
      <c r="F4" s="47"/>
      <c r="G4" s="47"/>
      <c r="H4" s="11"/>
      <c r="I4" s="47"/>
      <c r="J4" s="11"/>
      <c r="L4" s="11"/>
      <c r="N4" s="11"/>
      <c r="O4" s="84"/>
      <c r="P4" s="84"/>
      <c r="R4" s="11"/>
      <c r="T4" s="11"/>
      <c r="V4" s="11"/>
      <c r="X4" s="11"/>
      <c r="Z4" s="11"/>
      <c r="AB4" s="11"/>
    </row>
    <row r="5" spans="1:30" x14ac:dyDescent="0.25">
      <c r="A5" s="44"/>
      <c r="Y5" s="48" t="s">
        <v>1</v>
      </c>
      <c r="AA5" s="148">
        <v>2018</v>
      </c>
      <c r="AB5" s="149"/>
      <c r="AC5" s="150"/>
    </row>
    <row r="6" spans="1:30" x14ac:dyDescent="0.25">
      <c r="A6" s="44" t="s">
        <v>2</v>
      </c>
      <c r="B6" s="49"/>
      <c r="Y6" s="48" t="s">
        <v>3</v>
      </c>
      <c r="AA6" s="166"/>
      <c r="AB6" s="167"/>
      <c r="AC6" s="168"/>
    </row>
    <row r="8" spans="1:30" ht="12.75" customHeight="1" x14ac:dyDescent="0.2">
      <c r="A8" s="169" t="s">
        <v>4</v>
      </c>
      <c r="B8" s="170"/>
      <c r="C8" s="137" t="s">
        <v>5</v>
      </c>
      <c r="D8" s="134" t="s">
        <v>190</v>
      </c>
      <c r="E8" s="137" t="s">
        <v>6</v>
      </c>
      <c r="F8" s="134" t="s">
        <v>191</v>
      </c>
      <c r="G8" s="158" t="s">
        <v>7</v>
      </c>
      <c r="H8" s="134" t="s">
        <v>199</v>
      </c>
      <c r="I8" s="158" t="s">
        <v>8</v>
      </c>
      <c r="J8" s="134" t="s">
        <v>200</v>
      </c>
      <c r="K8" s="158" t="s">
        <v>9</v>
      </c>
      <c r="L8" s="134" t="s">
        <v>201</v>
      </c>
      <c r="M8" s="158" t="s">
        <v>10</v>
      </c>
      <c r="N8" s="134" t="s">
        <v>204</v>
      </c>
      <c r="O8" s="140" t="s">
        <v>202</v>
      </c>
      <c r="P8" s="140" t="s">
        <v>203</v>
      </c>
      <c r="Q8" s="158" t="s">
        <v>11</v>
      </c>
      <c r="R8" s="134" t="s">
        <v>205</v>
      </c>
      <c r="S8" s="158" t="s">
        <v>12</v>
      </c>
      <c r="T8" s="134" t="s">
        <v>206</v>
      </c>
      <c r="U8" s="158" t="s">
        <v>13</v>
      </c>
      <c r="V8" s="134" t="s">
        <v>207</v>
      </c>
      <c r="W8" s="158" t="s">
        <v>14</v>
      </c>
      <c r="X8" s="134" t="s">
        <v>208</v>
      </c>
      <c r="Y8" s="158" t="s">
        <v>15</v>
      </c>
      <c r="Z8" s="134" t="s">
        <v>212</v>
      </c>
      <c r="AA8" s="158" t="s">
        <v>16</v>
      </c>
      <c r="AB8" s="134" t="s">
        <v>213</v>
      </c>
      <c r="AC8" s="136" t="s">
        <v>17</v>
      </c>
      <c r="AD8" s="136" t="s">
        <v>213</v>
      </c>
    </row>
    <row r="9" spans="1:30" ht="12.75" customHeight="1" x14ac:dyDescent="0.2">
      <c r="A9" s="171"/>
      <c r="B9" s="172"/>
      <c r="C9" s="138"/>
      <c r="D9" s="135"/>
      <c r="E9" s="138"/>
      <c r="F9" s="135"/>
      <c r="G9" s="159"/>
      <c r="H9" s="135"/>
      <c r="I9" s="159"/>
      <c r="J9" s="135"/>
      <c r="K9" s="159"/>
      <c r="L9" s="135"/>
      <c r="M9" s="159"/>
      <c r="N9" s="135"/>
      <c r="O9" s="141"/>
      <c r="P9" s="141"/>
      <c r="Q9" s="159"/>
      <c r="R9" s="135"/>
      <c r="S9" s="159"/>
      <c r="T9" s="135"/>
      <c r="U9" s="159"/>
      <c r="V9" s="135"/>
      <c r="W9" s="159"/>
      <c r="X9" s="135"/>
      <c r="Y9" s="159"/>
      <c r="Z9" s="135"/>
      <c r="AA9" s="159"/>
      <c r="AB9" s="135"/>
      <c r="AC9" s="136"/>
      <c r="AD9" s="136"/>
    </row>
    <row r="10" spans="1:30" s="4" customFormat="1" ht="13.5" customHeight="1" x14ac:dyDescent="0.2">
      <c r="A10" s="1" t="s">
        <v>18</v>
      </c>
      <c r="B10" s="2" t="s">
        <v>19</v>
      </c>
      <c r="C10" s="3">
        <f>C11+C24+C27</f>
        <v>22411.199999999997</v>
      </c>
      <c r="D10" s="70">
        <f>D11+D24+D27</f>
        <v>23081.1</v>
      </c>
      <c r="E10" s="3">
        <f>E11+E24+E27</f>
        <v>0</v>
      </c>
      <c r="F10" s="70">
        <f>F11+F24+F27</f>
        <v>0</v>
      </c>
      <c r="G10" s="3">
        <f t="shared" ref="G10:AA10" si="0">G11+G24+G27</f>
        <v>0</v>
      </c>
      <c r="H10" s="70">
        <f>H11+H24+H27</f>
        <v>0</v>
      </c>
      <c r="I10" s="3">
        <f t="shared" si="0"/>
        <v>0</v>
      </c>
      <c r="J10" s="70">
        <f>J11+J24+J27</f>
        <v>182.7</v>
      </c>
      <c r="K10" s="3">
        <f t="shared" si="0"/>
        <v>0</v>
      </c>
      <c r="L10" s="70">
        <f>L11+L24+L27</f>
        <v>0</v>
      </c>
      <c r="M10" s="3">
        <f t="shared" si="0"/>
        <v>0</v>
      </c>
      <c r="N10" s="70">
        <f>N11+N24+N27</f>
        <v>0</v>
      </c>
      <c r="O10" s="88">
        <f t="shared" ref="O10" si="1">O11+O24+O27</f>
        <v>22411.199999999997</v>
      </c>
      <c r="P10" s="88">
        <f>P11+P24+P27</f>
        <v>23263.8</v>
      </c>
      <c r="Q10" s="3">
        <f t="shared" si="0"/>
        <v>17923.392</v>
      </c>
      <c r="R10" s="70">
        <f>R11+R24+R27</f>
        <v>17923.39</v>
      </c>
      <c r="S10" s="3">
        <f t="shared" si="0"/>
        <v>6149.16</v>
      </c>
      <c r="T10" s="70">
        <f>T11+T24+T27</f>
        <v>0</v>
      </c>
      <c r="U10" s="3">
        <f t="shared" si="0"/>
        <v>0</v>
      </c>
      <c r="V10" s="70">
        <f>V11+V24+V27</f>
        <v>0</v>
      </c>
      <c r="W10" s="3">
        <f t="shared" si="0"/>
        <v>13154.4</v>
      </c>
      <c r="X10" s="70">
        <f>X11+X24+X27</f>
        <v>6210.06</v>
      </c>
      <c r="Y10" s="3">
        <f t="shared" si="0"/>
        <v>22411.199999999997</v>
      </c>
      <c r="Z10" s="70">
        <f>Z11+Z24+Z27</f>
        <v>44649.09</v>
      </c>
      <c r="AA10" s="3">
        <f t="shared" si="0"/>
        <v>12110.4</v>
      </c>
      <c r="AB10" s="70">
        <f>AB11+AB24+AB27</f>
        <v>2088</v>
      </c>
      <c r="AC10" s="101">
        <f t="shared" ref="AC10:AD41" si="2">C10+E10+G10+I10+K10+M10+Q10+S10+U10+W10+Y10+AA10</f>
        <v>94159.751999999979</v>
      </c>
      <c r="AD10" s="102">
        <f>D10+F10+H10+J10+L10+N10+R10+T10+V10+X10+Z10+AB10</f>
        <v>94134.34</v>
      </c>
    </row>
    <row r="11" spans="1:30" s="4" customFormat="1" ht="13.5" customHeight="1" x14ac:dyDescent="0.2">
      <c r="A11" s="50" t="s">
        <v>20</v>
      </c>
      <c r="B11" s="51" t="s">
        <v>21</v>
      </c>
      <c r="C11" s="52">
        <f>C12+C17+C20+C22</f>
        <v>22411.199999999997</v>
      </c>
      <c r="D11" s="71">
        <f>D12+D17+D20+D22</f>
        <v>23081.1</v>
      </c>
      <c r="E11" s="52">
        <f t="shared" ref="E11:AA11" si="3">E12+E17+E20+E22</f>
        <v>0</v>
      </c>
      <c r="F11" s="71">
        <f>F12+F17+F20+F22</f>
        <v>0</v>
      </c>
      <c r="G11" s="52">
        <f t="shared" si="3"/>
        <v>0</v>
      </c>
      <c r="H11" s="71">
        <f>H12+H17+H20+H22</f>
        <v>0</v>
      </c>
      <c r="I11" s="52">
        <f t="shared" si="3"/>
        <v>0</v>
      </c>
      <c r="J11" s="71">
        <f>J12+J17+J20+J22</f>
        <v>182.7</v>
      </c>
      <c r="K11" s="52">
        <f t="shared" si="3"/>
        <v>0</v>
      </c>
      <c r="L11" s="71">
        <f>L12+L17+L20+L22</f>
        <v>0</v>
      </c>
      <c r="M11" s="52">
        <f t="shared" si="3"/>
        <v>0</v>
      </c>
      <c r="N11" s="71">
        <f>N12+N17+N20+N22</f>
        <v>0</v>
      </c>
      <c r="O11" s="85">
        <f t="shared" ref="O11" si="4">O12+O17+O20+O22</f>
        <v>22411.199999999997</v>
      </c>
      <c r="P11" s="85">
        <f>P12+P17+P20+P22</f>
        <v>23263.8</v>
      </c>
      <c r="Q11" s="52">
        <f t="shared" si="3"/>
        <v>17923.392</v>
      </c>
      <c r="R11" s="71">
        <f>R12+R17+R20+R22</f>
        <v>17923.39</v>
      </c>
      <c r="S11" s="52">
        <f t="shared" si="3"/>
        <v>6149.16</v>
      </c>
      <c r="T11" s="71">
        <f>T12+T17+T20+T22</f>
        <v>0</v>
      </c>
      <c r="U11" s="52">
        <f t="shared" si="3"/>
        <v>0</v>
      </c>
      <c r="V11" s="71">
        <f>V12+V17+V20+V22</f>
        <v>0</v>
      </c>
      <c r="W11" s="52">
        <f t="shared" si="3"/>
        <v>13154.4</v>
      </c>
      <c r="X11" s="71">
        <f>X12+X17+X20+X22</f>
        <v>6210.06</v>
      </c>
      <c r="Y11" s="52">
        <f t="shared" si="3"/>
        <v>22411.199999999997</v>
      </c>
      <c r="Z11" s="71">
        <f>Z12+Z17+Z20+Z22</f>
        <v>44649.09</v>
      </c>
      <c r="AA11" s="52">
        <f t="shared" si="3"/>
        <v>12110.4</v>
      </c>
      <c r="AB11" s="71">
        <f>AB12+AB17+AB20+AB22</f>
        <v>2088</v>
      </c>
      <c r="AC11" s="101">
        <f t="shared" si="2"/>
        <v>94159.751999999979</v>
      </c>
      <c r="AD11" s="102">
        <f t="shared" si="2"/>
        <v>94134.34</v>
      </c>
    </row>
    <row r="12" spans="1:30" s="4" customFormat="1" ht="13.5" customHeight="1" x14ac:dyDescent="0.2">
      <c r="A12" s="53" t="s">
        <v>22</v>
      </c>
      <c r="B12" s="54" t="s">
        <v>23</v>
      </c>
      <c r="C12" s="39">
        <f>C13+C14+C15+C16</f>
        <v>22411.199999999997</v>
      </c>
      <c r="D12" s="72">
        <f>D13+D14+D15+D16</f>
        <v>23081.1</v>
      </c>
      <c r="E12" s="39">
        <f t="shared" ref="E12:AA12" si="5">E13+E14+E15+E16</f>
        <v>0</v>
      </c>
      <c r="F12" s="72">
        <f>F13+F14+F15+F16</f>
        <v>0</v>
      </c>
      <c r="G12" s="39">
        <f t="shared" si="5"/>
        <v>0</v>
      </c>
      <c r="H12" s="72">
        <f>H13+H14+H15+H16</f>
        <v>0</v>
      </c>
      <c r="I12" s="39">
        <f t="shared" si="5"/>
        <v>0</v>
      </c>
      <c r="J12" s="72">
        <f>J13+J14+J15+J16</f>
        <v>182.7</v>
      </c>
      <c r="K12" s="39">
        <f t="shared" si="5"/>
        <v>0</v>
      </c>
      <c r="L12" s="72">
        <f>L13+L14+L15+L16</f>
        <v>0</v>
      </c>
      <c r="M12" s="39">
        <f t="shared" si="5"/>
        <v>0</v>
      </c>
      <c r="N12" s="72">
        <f>N13+N14+N15+N16</f>
        <v>0</v>
      </c>
      <c r="O12" s="86">
        <f t="shared" ref="O12" si="6">SUM(O13:O16)</f>
        <v>22411.199999999997</v>
      </c>
      <c r="P12" s="86">
        <f>SUM(P13:P16)</f>
        <v>23263.8</v>
      </c>
      <c r="Q12" s="39">
        <f t="shared" si="5"/>
        <v>17923.392</v>
      </c>
      <c r="R12" s="72">
        <f>R13+R14+R15+R16</f>
        <v>17923.39</v>
      </c>
      <c r="S12" s="39">
        <f t="shared" si="5"/>
        <v>6149.16</v>
      </c>
      <c r="T12" s="72">
        <f>T13+T14+T15+T16</f>
        <v>0</v>
      </c>
      <c r="U12" s="39">
        <f t="shared" si="5"/>
        <v>0</v>
      </c>
      <c r="V12" s="72">
        <f>V13+V14+V15+V16</f>
        <v>0</v>
      </c>
      <c r="W12" s="39">
        <f t="shared" si="5"/>
        <v>13154.4</v>
      </c>
      <c r="X12" s="72">
        <f>X13+X14+X15+X16</f>
        <v>6210.06</v>
      </c>
      <c r="Y12" s="39">
        <f t="shared" si="5"/>
        <v>22411.199999999997</v>
      </c>
      <c r="Z12" s="72">
        <f>Z13+Z14+Z15+Z16</f>
        <v>44649.09</v>
      </c>
      <c r="AA12" s="39">
        <f t="shared" si="5"/>
        <v>12110.4</v>
      </c>
      <c r="AB12" s="72">
        <f>AB13+AB14+AB15+AB16</f>
        <v>2088</v>
      </c>
      <c r="AC12" s="101">
        <f t="shared" si="2"/>
        <v>94159.751999999979</v>
      </c>
      <c r="AD12" s="102">
        <f t="shared" si="2"/>
        <v>94134.34</v>
      </c>
    </row>
    <row r="13" spans="1:30" s="58" customFormat="1" ht="13.5" customHeight="1" x14ac:dyDescent="0.2">
      <c r="A13" s="55" t="s">
        <v>24</v>
      </c>
      <c r="B13" s="56" t="s">
        <v>25</v>
      </c>
      <c r="C13" s="57">
        <v>0</v>
      </c>
      <c r="D13" s="73">
        <v>0</v>
      </c>
      <c r="E13" s="57">
        <v>0</v>
      </c>
      <c r="F13" s="73">
        <v>0</v>
      </c>
      <c r="G13" s="57">
        <v>0</v>
      </c>
      <c r="H13" s="73">
        <v>0</v>
      </c>
      <c r="I13" s="57">
        <v>0</v>
      </c>
      <c r="J13" s="73">
        <v>0</v>
      </c>
      <c r="K13" s="57">
        <v>0</v>
      </c>
      <c r="L13" s="73">
        <v>0</v>
      </c>
      <c r="M13" s="57">
        <v>0</v>
      </c>
      <c r="N13" s="73">
        <v>0</v>
      </c>
      <c r="O13" s="89">
        <f>C13+E13+G13+I13+K13+M13</f>
        <v>0</v>
      </c>
      <c r="P13" s="89">
        <f>D13+F13+H13+J13+L13+N13</f>
        <v>0</v>
      </c>
      <c r="Q13" s="57">
        <v>0</v>
      </c>
      <c r="R13" s="73">
        <v>0</v>
      </c>
      <c r="S13" s="57">
        <v>0</v>
      </c>
      <c r="T13" s="73">
        <v>0</v>
      </c>
      <c r="U13" s="57">
        <v>0</v>
      </c>
      <c r="V13" s="73">
        <v>0</v>
      </c>
      <c r="W13" s="57">
        <v>0</v>
      </c>
      <c r="X13" s="73">
        <v>0</v>
      </c>
      <c r="Y13" s="57">
        <v>0</v>
      </c>
      <c r="Z13" s="73">
        <v>0</v>
      </c>
      <c r="AA13" s="57">
        <v>0</v>
      </c>
      <c r="AB13" s="73">
        <v>0</v>
      </c>
      <c r="AC13" s="101">
        <f t="shared" si="2"/>
        <v>0</v>
      </c>
      <c r="AD13" s="102">
        <f t="shared" si="2"/>
        <v>0</v>
      </c>
    </row>
    <row r="14" spans="1:30" s="58" customFormat="1" ht="13.5" customHeight="1" x14ac:dyDescent="0.2">
      <c r="A14" s="55" t="s">
        <v>26</v>
      </c>
      <c r="B14" s="56" t="s">
        <v>27</v>
      </c>
      <c r="C14" s="57">
        <v>22411.199999999997</v>
      </c>
      <c r="D14" s="73">
        <v>23081.1</v>
      </c>
      <c r="E14" s="57">
        <v>0</v>
      </c>
      <c r="F14" s="73">
        <v>0</v>
      </c>
      <c r="G14" s="57">
        <v>0</v>
      </c>
      <c r="H14" s="73">
        <v>0</v>
      </c>
      <c r="I14" s="57">
        <v>0</v>
      </c>
      <c r="J14" s="73">
        <v>182.7</v>
      </c>
      <c r="K14" s="57">
        <v>0</v>
      </c>
      <c r="L14" s="73">
        <v>0</v>
      </c>
      <c r="M14" s="57">
        <v>0</v>
      </c>
      <c r="N14" s="73">
        <v>0</v>
      </c>
      <c r="O14" s="89">
        <f t="shared" ref="O14:P16" si="7">C14+E14+G14+I14+K14+M14</f>
        <v>22411.199999999997</v>
      </c>
      <c r="P14" s="89">
        <f t="shared" si="7"/>
        <v>23263.8</v>
      </c>
      <c r="Q14" s="57">
        <v>17923.392</v>
      </c>
      <c r="R14" s="73">
        <v>17923.39</v>
      </c>
      <c r="S14" s="57">
        <v>6149.16</v>
      </c>
      <c r="T14" s="73">
        <v>0</v>
      </c>
      <c r="U14" s="57">
        <v>0</v>
      </c>
      <c r="V14" s="73">
        <v>0</v>
      </c>
      <c r="W14" s="57">
        <v>13154.4</v>
      </c>
      <c r="X14" s="73">
        <v>6210.06</v>
      </c>
      <c r="Y14" s="57">
        <v>22411.199999999997</v>
      </c>
      <c r="Z14" s="73">
        <v>44649.09</v>
      </c>
      <c r="AA14" s="57">
        <v>12110.4</v>
      </c>
      <c r="AB14" s="73">
        <v>2088</v>
      </c>
      <c r="AC14" s="101">
        <f t="shared" si="2"/>
        <v>94159.751999999979</v>
      </c>
      <c r="AD14" s="102">
        <f t="shared" si="2"/>
        <v>94134.34</v>
      </c>
    </row>
    <row r="15" spans="1:30" s="58" customFormat="1" ht="13.5" customHeight="1" x14ac:dyDescent="0.2">
      <c r="A15" s="55" t="s">
        <v>28</v>
      </c>
      <c r="B15" s="56" t="s">
        <v>29</v>
      </c>
      <c r="C15" s="59">
        <v>0</v>
      </c>
      <c r="D15" s="74">
        <v>0</v>
      </c>
      <c r="E15" s="59">
        <v>0</v>
      </c>
      <c r="F15" s="74">
        <v>0</v>
      </c>
      <c r="G15" s="59">
        <v>0</v>
      </c>
      <c r="H15" s="74">
        <v>0</v>
      </c>
      <c r="I15" s="59">
        <v>0</v>
      </c>
      <c r="J15" s="74">
        <v>0</v>
      </c>
      <c r="K15" s="59">
        <v>0</v>
      </c>
      <c r="L15" s="74">
        <v>0</v>
      </c>
      <c r="M15" s="59">
        <v>0</v>
      </c>
      <c r="N15" s="74">
        <v>0</v>
      </c>
      <c r="O15" s="89">
        <f t="shared" si="7"/>
        <v>0</v>
      </c>
      <c r="P15" s="89">
        <f t="shared" si="7"/>
        <v>0</v>
      </c>
      <c r="Q15" s="59">
        <v>0</v>
      </c>
      <c r="R15" s="74">
        <v>0</v>
      </c>
      <c r="S15" s="59">
        <v>0</v>
      </c>
      <c r="T15" s="74">
        <v>0</v>
      </c>
      <c r="U15" s="59">
        <v>0</v>
      </c>
      <c r="V15" s="74">
        <v>0</v>
      </c>
      <c r="W15" s="59">
        <v>0</v>
      </c>
      <c r="X15" s="74">
        <v>0</v>
      </c>
      <c r="Y15" s="59">
        <v>0</v>
      </c>
      <c r="Z15" s="74">
        <v>0</v>
      </c>
      <c r="AA15" s="59">
        <v>0</v>
      </c>
      <c r="AB15" s="74">
        <v>0</v>
      </c>
      <c r="AC15" s="101">
        <f t="shared" si="2"/>
        <v>0</v>
      </c>
      <c r="AD15" s="102">
        <f t="shared" si="2"/>
        <v>0</v>
      </c>
    </row>
    <row r="16" spans="1:30" s="4" customFormat="1" ht="13.5" customHeight="1" x14ac:dyDescent="0.2">
      <c r="A16" s="55" t="s">
        <v>30</v>
      </c>
      <c r="B16" s="56" t="s">
        <v>31</v>
      </c>
      <c r="C16" s="57">
        <v>0</v>
      </c>
      <c r="D16" s="73">
        <v>0</v>
      </c>
      <c r="E16" s="57">
        <v>0</v>
      </c>
      <c r="F16" s="73">
        <v>0</v>
      </c>
      <c r="G16" s="57">
        <v>0</v>
      </c>
      <c r="H16" s="73">
        <v>0</v>
      </c>
      <c r="I16" s="57">
        <v>0</v>
      </c>
      <c r="J16" s="73">
        <v>0</v>
      </c>
      <c r="K16" s="57">
        <v>0</v>
      </c>
      <c r="L16" s="73">
        <v>0</v>
      </c>
      <c r="M16" s="57">
        <v>0</v>
      </c>
      <c r="N16" s="73">
        <v>0</v>
      </c>
      <c r="O16" s="89">
        <f t="shared" si="7"/>
        <v>0</v>
      </c>
      <c r="P16" s="89">
        <f t="shared" si="7"/>
        <v>0</v>
      </c>
      <c r="Q16" s="57">
        <v>0</v>
      </c>
      <c r="R16" s="73">
        <v>0</v>
      </c>
      <c r="S16" s="57">
        <v>0</v>
      </c>
      <c r="T16" s="73">
        <v>0</v>
      </c>
      <c r="U16" s="57">
        <v>0</v>
      </c>
      <c r="V16" s="73">
        <v>0</v>
      </c>
      <c r="W16" s="57">
        <v>0</v>
      </c>
      <c r="X16" s="73">
        <v>0</v>
      </c>
      <c r="Y16" s="57">
        <v>0</v>
      </c>
      <c r="Z16" s="73">
        <v>0</v>
      </c>
      <c r="AA16" s="57">
        <v>0</v>
      </c>
      <c r="AB16" s="73">
        <v>0</v>
      </c>
      <c r="AC16" s="101">
        <f t="shared" si="2"/>
        <v>0</v>
      </c>
      <c r="AD16" s="102">
        <f t="shared" si="2"/>
        <v>0</v>
      </c>
    </row>
    <row r="17" spans="1:30" s="4" customFormat="1" ht="13.5" customHeight="1" x14ac:dyDescent="0.2">
      <c r="A17" s="53" t="s">
        <v>32</v>
      </c>
      <c r="B17" s="54" t="s">
        <v>33</v>
      </c>
      <c r="C17" s="39">
        <f>C18+C19</f>
        <v>0</v>
      </c>
      <c r="D17" s="72">
        <f>D18+D19</f>
        <v>0</v>
      </c>
      <c r="E17" s="39">
        <f t="shared" ref="E17:AA17" si="8">E18+E19</f>
        <v>0</v>
      </c>
      <c r="F17" s="72">
        <f>F18+F19</f>
        <v>0</v>
      </c>
      <c r="G17" s="39">
        <f t="shared" si="8"/>
        <v>0</v>
      </c>
      <c r="H17" s="72">
        <f>H18+H19</f>
        <v>0</v>
      </c>
      <c r="I17" s="39">
        <f t="shared" si="8"/>
        <v>0</v>
      </c>
      <c r="J17" s="72">
        <f>J18+J19</f>
        <v>0</v>
      </c>
      <c r="K17" s="39">
        <f t="shared" si="8"/>
        <v>0</v>
      </c>
      <c r="L17" s="72">
        <f>L18+L19</f>
        <v>0</v>
      </c>
      <c r="M17" s="39">
        <f t="shared" si="8"/>
        <v>0</v>
      </c>
      <c r="N17" s="72">
        <f>N18+N19</f>
        <v>0</v>
      </c>
      <c r="O17" s="90">
        <f t="shared" ref="O17" si="9">O18+O19</f>
        <v>0</v>
      </c>
      <c r="P17" s="90">
        <f>P18+P19</f>
        <v>0</v>
      </c>
      <c r="Q17" s="39">
        <f t="shared" si="8"/>
        <v>0</v>
      </c>
      <c r="R17" s="72">
        <f>R18+R19</f>
        <v>0</v>
      </c>
      <c r="S17" s="39">
        <f t="shared" si="8"/>
        <v>0</v>
      </c>
      <c r="T17" s="72">
        <f>T18+T19</f>
        <v>0</v>
      </c>
      <c r="U17" s="39">
        <f t="shared" si="8"/>
        <v>0</v>
      </c>
      <c r="V17" s="72">
        <f>V18+V19</f>
        <v>0</v>
      </c>
      <c r="W17" s="39">
        <f t="shared" si="8"/>
        <v>0</v>
      </c>
      <c r="X17" s="72">
        <f>X18+X19</f>
        <v>0</v>
      </c>
      <c r="Y17" s="39">
        <f t="shared" si="8"/>
        <v>0</v>
      </c>
      <c r="Z17" s="72">
        <f>Z18+Z19</f>
        <v>0</v>
      </c>
      <c r="AA17" s="39">
        <f t="shared" si="8"/>
        <v>0</v>
      </c>
      <c r="AB17" s="72">
        <f>AB18+AB19</f>
        <v>0</v>
      </c>
      <c r="AC17" s="101">
        <f t="shared" si="2"/>
        <v>0</v>
      </c>
      <c r="AD17" s="102">
        <f t="shared" si="2"/>
        <v>0</v>
      </c>
    </row>
    <row r="18" spans="1:30" s="4" customFormat="1" ht="13.5" customHeight="1" x14ac:dyDescent="0.2">
      <c r="A18" s="55" t="s">
        <v>34</v>
      </c>
      <c r="B18" s="56" t="s">
        <v>35</v>
      </c>
      <c r="C18" s="57">
        <v>0</v>
      </c>
      <c r="D18" s="73">
        <v>0</v>
      </c>
      <c r="E18" s="57">
        <v>0</v>
      </c>
      <c r="F18" s="73">
        <v>0</v>
      </c>
      <c r="G18" s="57">
        <v>0</v>
      </c>
      <c r="H18" s="73">
        <v>0</v>
      </c>
      <c r="I18" s="57">
        <v>0</v>
      </c>
      <c r="J18" s="73">
        <v>0</v>
      </c>
      <c r="K18" s="57">
        <v>0</v>
      </c>
      <c r="L18" s="73">
        <v>0</v>
      </c>
      <c r="M18" s="57">
        <v>0</v>
      </c>
      <c r="N18" s="73">
        <v>0</v>
      </c>
      <c r="O18" s="89">
        <f t="shared" ref="O18:P19" si="10">C18+E18+G18+I18+K18+M18</f>
        <v>0</v>
      </c>
      <c r="P18" s="89">
        <f t="shared" si="10"/>
        <v>0</v>
      </c>
      <c r="Q18" s="60">
        <v>0</v>
      </c>
      <c r="R18" s="73">
        <v>0</v>
      </c>
      <c r="S18" s="57">
        <v>0</v>
      </c>
      <c r="T18" s="73">
        <v>0</v>
      </c>
      <c r="U18" s="57">
        <v>0</v>
      </c>
      <c r="V18" s="73">
        <v>0</v>
      </c>
      <c r="W18" s="57">
        <v>0</v>
      </c>
      <c r="X18" s="73">
        <v>0</v>
      </c>
      <c r="Y18" s="57">
        <v>0</v>
      </c>
      <c r="Z18" s="73">
        <v>0</v>
      </c>
      <c r="AA18" s="57">
        <v>0</v>
      </c>
      <c r="AB18" s="73">
        <v>0</v>
      </c>
      <c r="AC18" s="101">
        <f t="shared" si="2"/>
        <v>0</v>
      </c>
      <c r="AD18" s="102">
        <f t="shared" si="2"/>
        <v>0</v>
      </c>
    </row>
    <row r="19" spans="1:30" s="4" customFormat="1" ht="13.5" customHeight="1" x14ac:dyDescent="0.2">
      <c r="A19" s="55" t="s">
        <v>36</v>
      </c>
      <c r="B19" s="56" t="s">
        <v>37</v>
      </c>
      <c r="C19" s="57">
        <v>0</v>
      </c>
      <c r="D19" s="73">
        <v>0</v>
      </c>
      <c r="E19" s="57">
        <v>0</v>
      </c>
      <c r="F19" s="73">
        <v>0</v>
      </c>
      <c r="G19" s="57">
        <v>0</v>
      </c>
      <c r="H19" s="73">
        <v>0</v>
      </c>
      <c r="I19" s="57">
        <v>0</v>
      </c>
      <c r="J19" s="73">
        <v>0</v>
      </c>
      <c r="K19" s="57">
        <v>0</v>
      </c>
      <c r="L19" s="73">
        <v>0</v>
      </c>
      <c r="M19" s="57">
        <v>0</v>
      </c>
      <c r="N19" s="73">
        <v>0</v>
      </c>
      <c r="O19" s="89">
        <f t="shared" si="10"/>
        <v>0</v>
      </c>
      <c r="P19" s="89">
        <f t="shared" si="10"/>
        <v>0</v>
      </c>
      <c r="Q19" s="57">
        <v>0</v>
      </c>
      <c r="R19" s="73">
        <v>0</v>
      </c>
      <c r="S19" s="57">
        <v>0</v>
      </c>
      <c r="T19" s="73">
        <v>0</v>
      </c>
      <c r="U19" s="57">
        <v>0</v>
      </c>
      <c r="V19" s="73">
        <v>0</v>
      </c>
      <c r="W19" s="57">
        <v>0</v>
      </c>
      <c r="X19" s="73">
        <v>0</v>
      </c>
      <c r="Y19" s="57">
        <v>0</v>
      </c>
      <c r="Z19" s="73">
        <v>0</v>
      </c>
      <c r="AA19" s="57">
        <v>0</v>
      </c>
      <c r="AB19" s="73">
        <v>0</v>
      </c>
      <c r="AC19" s="101">
        <f t="shared" si="2"/>
        <v>0</v>
      </c>
      <c r="AD19" s="102">
        <f t="shared" si="2"/>
        <v>0</v>
      </c>
    </row>
    <row r="20" spans="1:30" s="4" customFormat="1" ht="13.5" customHeight="1" x14ac:dyDescent="0.2">
      <c r="A20" s="53" t="s">
        <v>38</v>
      </c>
      <c r="B20" s="54" t="s">
        <v>39</v>
      </c>
      <c r="C20" s="39">
        <f>C21</f>
        <v>0</v>
      </c>
      <c r="D20" s="72">
        <f>D21</f>
        <v>0</v>
      </c>
      <c r="E20" s="39">
        <f t="shared" ref="E20:AA20" si="11">E21</f>
        <v>0</v>
      </c>
      <c r="F20" s="72">
        <f>F21</f>
        <v>0</v>
      </c>
      <c r="G20" s="39">
        <f t="shared" si="11"/>
        <v>0</v>
      </c>
      <c r="H20" s="72">
        <f>H21</f>
        <v>0</v>
      </c>
      <c r="I20" s="39">
        <f t="shared" si="11"/>
        <v>0</v>
      </c>
      <c r="J20" s="72">
        <f>J21</f>
        <v>0</v>
      </c>
      <c r="K20" s="39">
        <f t="shared" si="11"/>
        <v>0</v>
      </c>
      <c r="L20" s="72">
        <f>L21</f>
        <v>0</v>
      </c>
      <c r="M20" s="39">
        <f t="shared" si="11"/>
        <v>0</v>
      </c>
      <c r="N20" s="72">
        <f>N21</f>
        <v>0</v>
      </c>
      <c r="O20" s="90">
        <f t="shared" ref="O20" si="12">O21</f>
        <v>0</v>
      </c>
      <c r="P20" s="90">
        <f>P21</f>
        <v>0</v>
      </c>
      <c r="Q20" s="39">
        <f t="shared" si="11"/>
        <v>0</v>
      </c>
      <c r="R20" s="72">
        <f>R21</f>
        <v>0</v>
      </c>
      <c r="S20" s="39">
        <f t="shared" si="11"/>
        <v>0</v>
      </c>
      <c r="T20" s="72">
        <f>T21</f>
        <v>0</v>
      </c>
      <c r="U20" s="39">
        <f t="shared" si="11"/>
        <v>0</v>
      </c>
      <c r="V20" s="72">
        <f>V21</f>
        <v>0</v>
      </c>
      <c r="W20" s="39">
        <f t="shared" si="11"/>
        <v>0</v>
      </c>
      <c r="X20" s="72">
        <f>X21</f>
        <v>0</v>
      </c>
      <c r="Y20" s="39">
        <f t="shared" si="11"/>
        <v>0</v>
      </c>
      <c r="Z20" s="72">
        <f>Z21</f>
        <v>0</v>
      </c>
      <c r="AA20" s="39">
        <f t="shared" si="11"/>
        <v>0</v>
      </c>
      <c r="AB20" s="72">
        <f>AB21</f>
        <v>0</v>
      </c>
      <c r="AC20" s="101">
        <f t="shared" si="2"/>
        <v>0</v>
      </c>
      <c r="AD20" s="102">
        <f t="shared" si="2"/>
        <v>0</v>
      </c>
    </row>
    <row r="21" spans="1:30" s="4" customFormat="1" ht="13.5" customHeight="1" x14ac:dyDescent="0.2">
      <c r="A21" s="55" t="s">
        <v>40</v>
      </c>
      <c r="B21" s="56" t="s">
        <v>41</v>
      </c>
      <c r="C21" s="57">
        <v>0</v>
      </c>
      <c r="D21" s="73">
        <v>0</v>
      </c>
      <c r="E21" s="57">
        <v>0</v>
      </c>
      <c r="F21" s="73">
        <v>0</v>
      </c>
      <c r="G21" s="57">
        <v>0</v>
      </c>
      <c r="H21" s="73">
        <v>0</v>
      </c>
      <c r="I21" s="57">
        <v>0</v>
      </c>
      <c r="J21" s="73">
        <v>0</v>
      </c>
      <c r="K21" s="57">
        <v>0</v>
      </c>
      <c r="L21" s="73">
        <v>0</v>
      </c>
      <c r="M21" s="57">
        <v>0</v>
      </c>
      <c r="N21" s="73">
        <v>0</v>
      </c>
      <c r="O21" s="89">
        <f>C21+E21+G21+I21+K21+M21</f>
        <v>0</v>
      </c>
      <c r="P21" s="89">
        <f>D21+F21+H21+J21+L21+N21</f>
        <v>0</v>
      </c>
      <c r="Q21" s="57">
        <v>0</v>
      </c>
      <c r="R21" s="73">
        <v>0</v>
      </c>
      <c r="S21" s="57">
        <v>0</v>
      </c>
      <c r="T21" s="73">
        <v>0</v>
      </c>
      <c r="U21" s="57">
        <v>0</v>
      </c>
      <c r="V21" s="73">
        <v>0</v>
      </c>
      <c r="W21" s="57">
        <v>0</v>
      </c>
      <c r="X21" s="73">
        <v>0</v>
      </c>
      <c r="Y21" s="57">
        <v>0</v>
      </c>
      <c r="Z21" s="73">
        <v>0</v>
      </c>
      <c r="AA21" s="57">
        <v>0</v>
      </c>
      <c r="AB21" s="73">
        <v>0</v>
      </c>
      <c r="AC21" s="101">
        <f t="shared" si="2"/>
        <v>0</v>
      </c>
      <c r="AD21" s="102">
        <f t="shared" si="2"/>
        <v>0</v>
      </c>
    </row>
    <row r="22" spans="1:30" s="4" customFormat="1" ht="13.5" customHeight="1" x14ac:dyDescent="0.2">
      <c r="A22" s="53" t="s">
        <v>42</v>
      </c>
      <c r="B22" s="54" t="s">
        <v>43</v>
      </c>
      <c r="C22" s="39">
        <f>C23</f>
        <v>0</v>
      </c>
      <c r="D22" s="72">
        <f>D23</f>
        <v>0</v>
      </c>
      <c r="E22" s="39">
        <f t="shared" ref="E22:AA22" si="13">E23</f>
        <v>0</v>
      </c>
      <c r="F22" s="72">
        <f>F23</f>
        <v>0</v>
      </c>
      <c r="G22" s="39">
        <f t="shared" si="13"/>
        <v>0</v>
      </c>
      <c r="H22" s="72">
        <f>H23</f>
        <v>0</v>
      </c>
      <c r="I22" s="39">
        <f t="shared" si="13"/>
        <v>0</v>
      </c>
      <c r="J22" s="72">
        <f>J23</f>
        <v>0</v>
      </c>
      <c r="K22" s="39">
        <f t="shared" si="13"/>
        <v>0</v>
      </c>
      <c r="L22" s="72">
        <f>L23</f>
        <v>0</v>
      </c>
      <c r="M22" s="39">
        <f t="shared" si="13"/>
        <v>0</v>
      </c>
      <c r="N22" s="72">
        <f>N23</f>
        <v>0</v>
      </c>
      <c r="O22" s="90">
        <f t="shared" ref="O22" si="14">O23</f>
        <v>0</v>
      </c>
      <c r="P22" s="90">
        <f>P23</f>
        <v>0</v>
      </c>
      <c r="Q22" s="39">
        <f t="shared" si="13"/>
        <v>0</v>
      </c>
      <c r="R22" s="72">
        <f>R23</f>
        <v>0</v>
      </c>
      <c r="S22" s="39">
        <f t="shared" si="13"/>
        <v>0</v>
      </c>
      <c r="T22" s="72">
        <f>T23</f>
        <v>0</v>
      </c>
      <c r="U22" s="39">
        <f t="shared" si="13"/>
        <v>0</v>
      </c>
      <c r="V22" s="72">
        <f>V23</f>
        <v>0</v>
      </c>
      <c r="W22" s="39">
        <f t="shared" si="13"/>
        <v>0</v>
      </c>
      <c r="X22" s="72">
        <f>X23</f>
        <v>0</v>
      </c>
      <c r="Y22" s="39">
        <f t="shared" si="13"/>
        <v>0</v>
      </c>
      <c r="Z22" s="72">
        <f>Z23</f>
        <v>0</v>
      </c>
      <c r="AA22" s="39">
        <f t="shared" si="13"/>
        <v>0</v>
      </c>
      <c r="AB22" s="72">
        <f>AB23</f>
        <v>0</v>
      </c>
      <c r="AC22" s="101">
        <f t="shared" si="2"/>
        <v>0</v>
      </c>
      <c r="AD22" s="102">
        <f t="shared" si="2"/>
        <v>0</v>
      </c>
    </row>
    <row r="23" spans="1:30" s="4" customFormat="1" ht="13.5" customHeight="1" x14ac:dyDescent="0.2">
      <c r="A23" s="55" t="s">
        <v>44</v>
      </c>
      <c r="B23" s="56" t="s">
        <v>45</v>
      </c>
      <c r="C23" s="57">
        <v>0</v>
      </c>
      <c r="D23" s="73">
        <v>0</v>
      </c>
      <c r="E23" s="57">
        <v>0</v>
      </c>
      <c r="F23" s="73">
        <v>0</v>
      </c>
      <c r="G23" s="57">
        <v>0</v>
      </c>
      <c r="H23" s="73">
        <v>0</v>
      </c>
      <c r="I23" s="57">
        <v>0</v>
      </c>
      <c r="J23" s="73">
        <v>0</v>
      </c>
      <c r="K23" s="57">
        <v>0</v>
      </c>
      <c r="L23" s="73">
        <v>0</v>
      </c>
      <c r="M23" s="57">
        <v>0</v>
      </c>
      <c r="N23" s="73">
        <v>0</v>
      </c>
      <c r="O23" s="89">
        <f>C23+E23+G23+I23+K23+M23</f>
        <v>0</v>
      </c>
      <c r="P23" s="89">
        <f>D23+F23+H23+J23+L23+N23</f>
        <v>0</v>
      </c>
      <c r="Q23" s="57">
        <v>0</v>
      </c>
      <c r="R23" s="73">
        <v>0</v>
      </c>
      <c r="S23" s="57">
        <v>0</v>
      </c>
      <c r="T23" s="73">
        <v>0</v>
      </c>
      <c r="U23" s="57">
        <v>0</v>
      </c>
      <c r="V23" s="73">
        <v>0</v>
      </c>
      <c r="W23" s="57">
        <v>0</v>
      </c>
      <c r="X23" s="73">
        <v>0</v>
      </c>
      <c r="Y23" s="57">
        <v>0</v>
      </c>
      <c r="Z23" s="73">
        <v>0</v>
      </c>
      <c r="AA23" s="57">
        <v>0</v>
      </c>
      <c r="AB23" s="73">
        <v>0</v>
      </c>
      <c r="AC23" s="101">
        <f t="shared" si="2"/>
        <v>0</v>
      </c>
      <c r="AD23" s="102">
        <f t="shared" si="2"/>
        <v>0</v>
      </c>
    </row>
    <row r="24" spans="1:30" s="4" customFormat="1" ht="13.5" customHeight="1" x14ac:dyDescent="0.2">
      <c r="A24" s="50" t="s">
        <v>46</v>
      </c>
      <c r="B24" s="51" t="s">
        <v>47</v>
      </c>
      <c r="C24" s="52">
        <f>C25</f>
        <v>0</v>
      </c>
      <c r="D24" s="71">
        <f>D25</f>
        <v>0</v>
      </c>
      <c r="E24" s="52">
        <f t="shared" ref="E24:AA25" si="15">E25</f>
        <v>0</v>
      </c>
      <c r="F24" s="71">
        <f>F25</f>
        <v>0</v>
      </c>
      <c r="G24" s="52">
        <f t="shared" si="15"/>
        <v>0</v>
      </c>
      <c r="H24" s="71">
        <f>H25</f>
        <v>0</v>
      </c>
      <c r="I24" s="52">
        <f t="shared" si="15"/>
        <v>0</v>
      </c>
      <c r="J24" s="71">
        <f>J25</f>
        <v>0</v>
      </c>
      <c r="K24" s="52">
        <f t="shared" si="15"/>
        <v>0</v>
      </c>
      <c r="L24" s="71">
        <f>L25</f>
        <v>0</v>
      </c>
      <c r="M24" s="52">
        <f t="shared" si="15"/>
        <v>0</v>
      </c>
      <c r="N24" s="71">
        <f>N25</f>
        <v>0</v>
      </c>
      <c r="O24" s="91">
        <f t="shared" ref="O24:O25" si="16">O25</f>
        <v>0</v>
      </c>
      <c r="P24" s="91">
        <f>P25</f>
        <v>0</v>
      </c>
      <c r="Q24" s="52">
        <f t="shared" si="15"/>
        <v>0</v>
      </c>
      <c r="R24" s="71">
        <f>R25</f>
        <v>0</v>
      </c>
      <c r="S24" s="52">
        <f t="shared" si="15"/>
        <v>0</v>
      </c>
      <c r="T24" s="71">
        <f>T25</f>
        <v>0</v>
      </c>
      <c r="U24" s="52">
        <f t="shared" si="15"/>
        <v>0</v>
      </c>
      <c r="V24" s="71">
        <f>V25</f>
        <v>0</v>
      </c>
      <c r="W24" s="52">
        <f t="shared" si="15"/>
        <v>0</v>
      </c>
      <c r="X24" s="71">
        <f>X25</f>
        <v>0</v>
      </c>
      <c r="Y24" s="52">
        <f t="shared" si="15"/>
        <v>0</v>
      </c>
      <c r="Z24" s="71">
        <f>Z25</f>
        <v>0</v>
      </c>
      <c r="AA24" s="52">
        <f t="shared" si="15"/>
        <v>0</v>
      </c>
      <c r="AB24" s="71">
        <f>AB25</f>
        <v>0</v>
      </c>
      <c r="AC24" s="101">
        <f t="shared" si="2"/>
        <v>0</v>
      </c>
      <c r="AD24" s="102">
        <f t="shared" si="2"/>
        <v>0</v>
      </c>
    </row>
    <row r="25" spans="1:30" s="4" customFormat="1" ht="13.5" customHeight="1" x14ac:dyDescent="0.2">
      <c r="A25" s="53" t="s">
        <v>48</v>
      </c>
      <c r="B25" s="54" t="s">
        <v>49</v>
      </c>
      <c r="C25" s="39">
        <f>C26</f>
        <v>0</v>
      </c>
      <c r="D25" s="72">
        <f>D26</f>
        <v>0</v>
      </c>
      <c r="E25" s="39">
        <f t="shared" si="15"/>
        <v>0</v>
      </c>
      <c r="F25" s="72">
        <f>F26</f>
        <v>0</v>
      </c>
      <c r="G25" s="39">
        <f t="shared" si="15"/>
        <v>0</v>
      </c>
      <c r="H25" s="72">
        <f>H26</f>
        <v>0</v>
      </c>
      <c r="I25" s="39">
        <f t="shared" si="15"/>
        <v>0</v>
      </c>
      <c r="J25" s="72">
        <f>J26</f>
        <v>0</v>
      </c>
      <c r="K25" s="39">
        <f t="shared" si="15"/>
        <v>0</v>
      </c>
      <c r="L25" s="72">
        <f>L26</f>
        <v>0</v>
      </c>
      <c r="M25" s="39">
        <f t="shared" si="15"/>
        <v>0</v>
      </c>
      <c r="N25" s="72">
        <f>N26</f>
        <v>0</v>
      </c>
      <c r="O25" s="90">
        <f t="shared" si="16"/>
        <v>0</v>
      </c>
      <c r="P25" s="90">
        <f>P26</f>
        <v>0</v>
      </c>
      <c r="Q25" s="39">
        <f t="shared" si="15"/>
        <v>0</v>
      </c>
      <c r="R25" s="72">
        <f>R26</f>
        <v>0</v>
      </c>
      <c r="S25" s="39">
        <f t="shared" si="15"/>
        <v>0</v>
      </c>
      <c r="T25" s="72">
        <f>T26</f>
        <v>0</v>
      </c>
      <c r="U25" s="39">
        <f t="shared" si="15"/>
        <v>0</v>
      </c>
      <c r="V25" s="72">
        <f>V26</f>
        <v>0</v>
      </c>
      <c r="W25" s="39">
        <f t="shared" si="15"/>
        <v>0</v>
      </c>
      <c r="X25" s="72">
        <f>X26</f>
        <v>0</v>
      </c>
      <c r="Y25" s="39">
        <f t="shared" si="15"/>
        <v>0</v>
      </c>
      <c r="Z25" s="72">
        <f>Z26</f>
        <v>0</v>
      </c>
      <c r="AA25" s="39">
        <f t="shared" si="15"/>
        <v>0</v>
      </c>
      <c r="AB25" s="72">
        <f>AB26</f>
        <v>0</v>
      </c>
      <c r="AC25" s="101">
        <f t="shared" si="2"/>
        <v>0</v>
      </c>
      <c r="AD25" s="102">
        <f t="shared" si="2"/>
        <v>0</v>
      </c>
    </row>
    <row r="26" spans="1:30" s="4" customFormat="1" ht="13.5" customHeight="1" x14ac:dyDescent="0.2">
      <c r="A26" s="55" t="s">
        <v>50</v>
      </c>
      <c r="B26" s="56" t="s">
        <v>51</v>
      </c>
      <c r="C26" s="57">
        <v>0</v>
      </c>
      <c r="D26" s="73">
        <v>0</v>
      </c>
      <c r="E26" s="57">
        <v>0</v>
      </c>
      <c r="F26" s="73">
        <v>0</v>
      </c>
      <c r="G26" s="57">
        <v>0</v>
      </c>
      <c r="H26" s="73">
        <v>0</v>
      </c>
      <c r="I26" s="57">
        <v>0</v>
      </c>
      <c r="J26" s="73">
        <v>0</v>
      </c>
      <c r="K26" s="57">
        <v>0</v>
      </c>
      <c r="L26" s="73">
        <v>0</v>
      </c>
      <c r="M26" s="57">
        <v>0</v>
      </c>
      <c r="N26" s="73">
        <v>0</v>
      </c>
      <c r="O26" s="89">
        <f>C26+E26+G26+I26+K26+M26</f>
        <v>0</v>
      </c>
      <c r="P26" s="89">
        <f>D26+F26+H26+J26+L26+N26</f>
        <v>0</v>
      </c>
      <c r="Q26" s="57">
        <v>0</v>
      </c>
      <c r="R26" s="73">
        <v>0</v>
      </c>
      <c r="S26" s="57">
        <v>0</v>
      </c>
      <c r="T26" s="73">
        <v>0</v>
      </c>
      <c r="U26" s="57">
        <v>0</v>
      </c>
      <c r="V26" s="73">
        <v>0</v>
      </c>
      <c r="W26" s="57">
        <v>0</v>
      </c>
      <c r="X26" s="73">
        <v>0</v>
      </c>
      <c r="Y26" s="57">
        <v>0</v>
      </c>
      <c r="Z26" s="73">
        <v>0</v>
      </c>
      <c r="AA26" s="57">
        <v>0</v>
      </c>
      <c r="AB26" s="73">
        <v>0</v>
      </c>
      <c r="AC26" s="101">
        <f t="shared" si="2"/>
        <v>0</v>
      </c>
      <c r="AD26" s="102">
        <f t="shared" si="2"/>
        <v>0</v>
      </c>
    </row>
    <row r="27" spans="1:30" s="4" customFormat="1" ht="13.5" customHeight="1" x14ac:dyDescent="0.2">
      <c r="A27" s="50" t="s">
        <v>52</v>
      </c>
      <c r="B27" s="51" t="s">
        <v>53</v>
      </c>
      <c r="C27" s="52">
        <f>C28+C31</f>
        <v>0</v>
      </c>
      <c r="D27" s="71">
        <f>D28+D31</f>
        <v>0</v>
      </c>
      <c r="E27" s="52">
        <f t="shared" ref="E27:AA27" si="17">E28+E31</f>
        <v>0</v>
      </c>
      <c r="F27" s="71">
        <f>F28+F31</f>
        <v>0</v>
      </c>
      <c r="G27" s="52">
        <f t="shared" si="17"/>
        <v>0</v>
      </c>
      <c r="H27" s="71">
        <f>H28+H31</f>
        <v>0</v>
      </c>
      <c r="I27" s="52">
        <f t="shared" si="17"/>
        <v>0</v>
      </c>
      <c r="J27" s="71">
        <f>J28+J31</f>
        <v>0</v>
      </c>
      <c r="K27" s="52">
        <f t="shared" si="17"/>
        <v>0</v>
      </c>
      <c r="L27" s="71">
        <f>L28+L31</f>
        <v>0</v>
      </c>
      <c r="M27" s="52">
        <f t="shared" si="17"/>
        <v>0</v>
      </c>
      <c r="N27" s="71">
        <f>N28+N31</f>
        <v>0</v>
      </c>
      <c r="O27" s="91">
        <f t="shared" ref="O27" si="18">O28+O31</f>
        <v>0</v>
      </c>
      <c r="P27" s="91">
        <f>P28+P31</f>
        <v>0</v>
      </c>
      <c r="Q27" s="52">
        <f t="shared" si="17"/>
        <v>0</v>
      </c>
      <c r="R27" s="71">
        <f>R28+R31</f>
        <v>0</v>
      </c>
      <c r="S27" s="52">
        <f t="shared" si="17"/>
        <v>0</v>
      </c>
      <c r="T27" s="71">
        <f>T28+T31</f>
        <v>0</v>
      </c>
      <c r="U27" s="52">
        <f t="shared" si="17"/>
        <v>0</v>
      </c>
      <c r="V27" s="71">
        <f>V28+V31</f>
        <v>0</v>
      </c>
      <c r="W27" s="52">
        <f t="shared" si="17"/>
        <v>0</v>
      </c>
      <c r="X27" s="71">
        <f>X28+X31</f>
        <v>0</v>
      </c>
      <c r="Y27" s="52">
        <f t="shared" si="17"/>
        <v>0</v>
      </c>
      <c r="Z27" s="71">
        <f>Z28+Z31</f>
        <v>0</v>
      </c>
      <c r="AA27" s="52">
        <f t="shared" si="17"/>
        <v>0</v>
      </c>
      <c r="AB27" s="71">
        <f>AB28+AB31</f>
        <v>0</v>
      </c>
      <c r="AC27" s="101">
        <f t="shared" si="2"/>
        <v>0</v>
      </c>
      <c r="AD27" s="102">
        <f t="shared" si="2"/>
        <v>0</v>
      </c>
    </row>
    <row r="28" spans="1:30" s="4" customFormat="1" ht="13.5" customHeight="1" x14ac:dyDescent="0.2">
      <c r="A28" s="53" t="s">
        <v>54</v>
      </c>
      <c r="B28" s="54" t="s">
        <v>55</v>
      </c>
      <c r="C28" s="39">
        <f>C29+C30</f>
        <v>0</v>
      </c>
      <c r="D28" s="72">
        <f>D29+D30</f>
        <v>0</v>
      </c>
      <c r="E28" s="39">
        <f t="shared" ref="E28:AA28" si="19">E29+E30</f>
        <v>0</v>
      </c>
      <c r="F28" s="72">
        <f>F29+F30</f>
        <v>0</v>
      </c>
      <c r="G28" s="39">
        <f t="shared" si="19"/>
        <v>0</v>
      </c>
      <c r="H28" s="72">
        <f>H29+H30</f>
        <v>0</v>
      </c>
      <c r="I28" s="39">
        <f t="shared" si="19"/>
        <v>0</v>
      </c>
      <c r="J28" s="72">
        <f>J29+J30</f>
        <v>0</v>
      </c>
      <c r="K28" s="39">
        <f t="shared" si="19"/>
        <v>0</v>
      </c>
      <c r="L28" s="72">
        <f>L29+L30</f>
        <v>0</v>
      </c>
      <c r="M28" s="39">
        <f t="shared" si="19"/>
        <v>0</v>
      </c>
      <c r="N28" s="72">
        <f>N29+N30</f>
        <v>0</v>
      </c>
      <c r="O28" s="90">
        <f t="shared" ref="O28" si="20">O29+O30</f>
        <v>0</v>
      </c>
      <c r="P28" s="90">
        <f>P29+P30</f>
        <v>0</v>
      </c>
      <c r="Q28" s="39">
        <f t="shared" si="19"/>
        <v>0</v>
      </c>
      <c r="R28" s="72">
        <f>R29+R30</f>
        <v>0</v>
      </c>
      <c r="S28" s="39">
        <f t="shared" si="19"/>
        <v>0</v>
      </c>
      <c r="T28" s="72">
        <f>T29+T30</f>
        <v>0</v>
      </c>
      <c r="U28" s="39">
        <f t="shared" si="19"/>
        <v>0</v>
      </c>
      <c r="V28" s="72">
        <f>V29+V30</f>
        <v>0</v>
      </c>
      <c r="W28" s="39">
        <f t="shared" si="19"/>
        <v>0</v>
      </c>
      <c r="X28" s="72">
        <f>X29+X30</f>
        <v>0</v>
      </c>
      <c r="Y28" s="39">
        <f t="shared" si="19"/>
        <v>0</v>
      </c>
      <c r="Z28" s="72">
        <f>Z29+Z30</f>
        <v>0</v>
      </c>
      <c r="AA28" s="39">
        <f t="shared" si="19"/>
        <v>0</v>
      </c>
      <c r="AB28" s="72">
        <f>AB29+AB30</f>
        <v>0</v>
      </c>
      <c r="AC28" s="101">
        <f t="shared" si="2"/>
        <v>0</v>
      </c>
      <c r="AD28" s="102">
        <f t="shared" si="2"/>
        <v>0</v>
      </c>
    </row>
    <row r="29" spans="1:30" s="58" customFormat="1" ht="13.5" customHeight="1" x14ac:dyDescent="0.2">
      <c r="A29" s="55" t="s">
        <v>56</v>
      </c>
      <c r="B29" s="56" t="s">
        <v>57</v>
      </c>
      <c r="C29" s="57">
        <v>0</v>
      </c>
      <c r="D29" s="73">
        <v>0</v>
      </c>
      <c r="E29" s="57">
        <v>0</v>
      </c>
      <c r="F29" s="73">
        <v>0</v>
      </c>
      <c r="G29" s="57">
        <v>0</v>
      </c>
      <c r="H29" s="73">
        <v>0</v>
      </c>
      <c r="I29" s="57">
        <v>0</v>
      </c>
      <c r="J29" s="73">
        <v>0</v>
      </c>
      <c r="K29" s="57">
        <v>0</v>
      </c>
      <c r="L29" s="73">
        <v>0</v>
      </c>
      <c r="M29" s="57">
        <v>0</v>
      </c>
      <c r="N29" s="73">
        <v>0</v>
      </c>
      <c r="O29" s="89">
        <f t="shared" ref="O29:P30" si="21">C29+E29+G29+I29+K29+M29</f>
        <v>0</v>
      </c>
      <c r="P29" s="89">
        <f t="shared" si="21"/>
        <v>0</v>
      </c>
      <c r="Q29" s="57">
        <v>0</v>
      </c>
      <c r="R29" s="73">
        <v>0</v>
      </c>
      <c r="S29" s="57">
        <v>0</v>
      </c>
      <c r="T29" s="73">
        <v>0</v>
      </c>
      <c r="U29" s="57">
        <v>0</v>
      </c>
      <c r="V29" s="73">
        <v>0</v>
      </c>
      <c r="W29" s="57">
        <v>0</v>
      </c>
      <c r="X29" s="73">
        <v>0</v>
      </c>
      <c r="Y29" s="57">
        <v>0</v>
      </c>
      <c r="Z29" s="73">
        <v>0</v>
      </c>
      <c r="AA29" s="57">
        <v>0</v>
      </c>
      <c r="AB29" s="73">
        <v>0</v>
      </c>
      <c r="AC29" s="101">
        <f t="shared" si="2"/>
        <v>0</v>
      </c>
      <c r="AD29" s="102">
        <f t="shared" si="2"/>
        <v>0</v>
      </c>
    </row>
    <row r="30" spans="1:30" s="4" customFormat="1" ht="13.5" customHeight="1" x14ac:dyDescent="0.2">
      <c r="A30" s="55" t="s">
        <v>58</v>
      </c>
      <c r="B30" s="56" t="s">
        <v>59</v>
      </c>
      <c r="C30" s="57">
        <v>0</v>
      </c>
      <c r="D30" s="73">
        <v>0</v>
      </c>
      <c r="E30" s="57">
        <v>0</v>
      </c>
      <c r="F30" s="73">
        <v>0</v>
      </c>
      <c r="G30" s="57">
        <v>0</v>
      </c>
      <c r="H30" s="73">
        <v>0</v>
      </c>
      <c r="I30" s="57">
        <v>0</v>
      </c>
      <c r="J30" s="73">
        <v>0</v>
      </c>
      <c r="K30" s="57">
        <v>0</v>
      </c>
      <c r="L30" s="73">
        <v>0</v>
      </c>
      <c r="M30" s="57">
        <v>0</v>
      </c>
      <c r="N30" s="73">
        <v>0</v>
      </c>
      <c r="O30" s="89">
        <f t="shared" si="21"/>
        <v>0</v>
      </c>
      <c r="P30" s="89">
        <f t="shared" si="21"/>
        <v>0</v>
      </c>
      <c r="Q30" s="57">
        <v>0</v>
      </c>
      <c r="R30" s="73">
        <v>0</v>
      </c>
      <c r="S30" s="57">
        <v>0</v>
      </c>
      <c r="T30" s="73">
        <v>0</v>
      </c>
      <c r="U30" s="57">
        <v>0</v>
      </c>
      <c r="V30" s="73">
        <v>0</v>
      </c>
      <c r="W30" s="57">
        <v>0</v>
      </c>
      <c r="X30" s="73">
        <v>0</v>
      </c>
      <c r="Y30" s="57">
        <v>0</v>
      </c>
      <c r="Z30" s="73">
        <v>0</v>
      </c>
      <c r="AA30" s="57">
        <v>0</v>
      </c>
      <c r="AB30" s="73">
        <v>0</v>
      </c>
      <c r="AC30" s="101">
        <f t="shared" si="2"/>
        <v>0</v>
      </c>
      <c r="AD30" s="102">
        <f t="shared" si="2"/>
        <v>0</v>
      </c>
    </row>
    <row r="31" spans="1:30" s="4" customFormat="1" ht="13.5" customHeight="1" x14ac:dyDescent="0.2">
      <c r="A31" s="53" t="s">
        <v>60</v>
      </c>
      <c r="B31" s="54" t="s">
        <v>61</v>
      </c>
      <c r="C31" s="39">
        <f>C32</f>
        <v>0</v>
      </c>
      <c r="D31" s="72">
        <f>D32</f>
        <v>0</v>
      </c>
      <c r="E31" s="39">
        <f t="shared" ref="E31:AA31" si="22">E32</f>
        <v>0</v>
      </c>
      <c r="F31" s="72">
        <f>F32</f>
        <v>0</v>
      </c>
      <c r="G31" s="39">
        <f t="shared" si="22"/>
        <v>0</v>
      </c>
      <c r="H31" s="72">
        <f>H32</f>
        <v>0</v>
      </c>
      <c r="I31" s="39">
        <f t="shared" si="22"/>
        <v>0</v>
      </c>
      <c r="J31" s="72">
        <f>J32</f>
        <v>0</v>
      </c>
      <c r="K31" s="39">
        <f t="shared" si="22"/>
        <v>0</v>
      </c>
      <c r="L31" s="72">
        <f>L32</f>
        <v>0</v>
      </c>
      <c r="M31" s="39">
        <f t="shared" si="22"/>
        <v>0</v>
      </c>
      <c r="N31" s="72">
        <f>N32</f>
        <v>0</v>
      </c>
      <c r="O31" s="90">
        <f t="shared" ref="O31" si="23">O32</f>
        <v>0</v>
      </c>
      <c r="P31" s="90">
        <f>P32</f>
        <v>0</v>
      </c>
      <c r="Q31" s="39">
        <f t="shared" si="22"/>
        <v>0</v>
      </c>
      <c r="R31" s="72">
        <f>R32</f>
        <v>0</v>
      </c>
      <c r="S31" s="39">
        <f t="shared" si="22"/>
        <v>0</v>
      </c>
      <c r="T31" s="72">
        <f>T32</f>
        <v>0</v>
      </c>
      <c r="U31" s="39">
        <f t="shared" si="22"/>
        <v>0</v>
      </c>
      <c r="V31" s="72">
        <f>V32</f>
        <v>0</v>
      </c>
      <c r="W31" s="39">
        <f t="shared" si="22"/>
        <v>0</v>
      </c>
      <c r="X31" s="72">
        <f>X32</f>
        <v>0</v>
      </c>
      <c r="Y31" s="39">
        <f t="shared" si="22"/>
        <v>0</v>
      </c>
      <c r="Z31" s="72">
        <f>Z32</f>
        <v>0</v>
      </c>
      <c r="AA31" s="39">
        <f t="shared" si="22"/>
        <v>0</v>
      </c>
      <c r="AB31" s="72">
        <f>AB32</f>
        <v>0</v>
      </c>
      <c r="AC31" s="101">
        <f t="shared" si="2"/>
        <v>0</v>
      </c>
      <c r="AD31" s="102">
        <f t="shared" si="2"/>
        <v>0</v>
      </c>
    </row>
    <row r="32" spans="1:30" s="58" customFormat="1" ht="13.5" customHeight="1" x14ac:dyDescent="0.2">
      <c r="A32" s="55" t="s">
        <v>62</v>
      </c>
      <c r="B32" s="56" t="s">
        <v>51</v>
      </c>
      <c r="C32" s="57">
        <v>0</v>
      </c>
      <c r="D32" s="73">
        <v>0</v>
      </c>
      <c r="E32" s="57">
        <v>0</v>
      </c>
      <c r="F32" s="73">
        <v>0</v>
      </c>
      <c r="G32" s="57">
        <v>0</v>
      </c>
      <c r="H32" s="73">
        <v>0</v>
      </c>
      <c r="I32" s="57">
        <v>0</v>
      </c>
      <c r="J32" s="73">
        <v>0</v>
      </c>
      <c r="K32" s="57">
        <v>0</v>
      </c>
      <c r="L32" s="73">
        <v>0</v>
      </c>
      <c r="M32" s="57">
        <v>0</v>
      </c>
      <c r="N32" s="73">
        <v>0</v>
      </c>
      <c r="O32" s="89">
        <f>C32+E32+G32+I32+K32+M32</f>
        <v>0</v>
      </c>
      <c r="P32" s="89">
        <f>D32+F32+H32+J32+L32+N32</f>
        <v>0</v>
      </c>
      <c r="Q32" s="57">
        <v>0</v>
      </c>
      <c r="R32" s="73">
        <v>0</v>
      </c>
      <c r="S32" s="57">
        <v>0</v>
      </c>
      <c r="T32" s="73">
        <v>0</v>
      </c>
      <c r="U32" s="57">
        <v>0</v>
      </c>
      <c r="V32" s="73">
        <v>0</v>
      </c>
      <c r="W32" s="57">
        <v>0</v>
      </c>
      <c r="X32" s="73">
        <v>0</v>
      </c>
      <c r="Y32" s="57">
        <v>0</v>
      </c>
      <c r="Z32" s="73">
        <v>0</v>
      </c>
      <c r="AA32" s="57">
        <v>0</v>
      </c>
      <c r="AB32" s="73">
        <v>0</v>
      </c>
      <c r="AC32" s="101">
        <f t="shared" si="2"/>
        <v>0</v>
      </c>
      <c r="AD32" s="102">
        <f t="shared" si="2"/>
        <v>0</v>
      </c>
    </row>
    <row r="33" spans="1:30" s="4" customFormat="1" ht="13.5" customHeight="1" x14ac:dyDescent="0.2">
      <c r="A33" s="1" t="s">
        <v>63</v>
      </c>
      <c r="B33" s="2" t="s">
        <v>64</v>
      </c>
      <c r="C33" s="3">
        <f t="shared" ref="C33:AB33" si="24">C34+C37+C50+C84</f>
        <v>7726.9370149999995</v>
      </c>
      <c r="D33" s="70">
        <f t="shared" si="24"/>
        <v>16544.936543841355</v>
      </c>
      <c r="E33" s="3">
        <f t="shared" si="24"/>
        <v>8282.5470150000001</v>
      </c>
      <c r="F33" s="70">
        <f t="shared" si="24"/>
        <v>4279.3589951621052</v>
      </c>
      <c r="G33" s="3">
        <f t="shared" si="24"/>
        <v>17954.137015</v>
      </c>
      <c r="H33" s="70">
        <f t="shared" si="24"/>
        <v>3079.8999999999996</v>
      </c>
      <c r="I33" s="3">
        <f t="shared" si="24"/>
        <v>6954.1370149999993</v>
      </c>
      <c r="J33" s="70">
        <f t="shared" si="24"/>
        <v>3045.04</v>
      </c>
      <c r="K33" s="3">
        <f t="shared" si="24"/>
        <v>6954.1370149999993</v>
      </c>
      <c r="L33" s="70">
        <f t="shared" si="24"/>
        <v>3614.6699999999992</v>
      </c>
      <c r="M33" s="3">
        <f t="shared" si="24"/>
        <v>6954.1370149999993</v>
      </c>
      <c r="N33" s="70">
        <f t="shared" si="24"/>
        <v>3263.6099999999997</v>
      </c>
      <c r="O33" s="88">
        <f t="shared" si="24"/>
        <v>-80556.917909999989</v>
      </c>
      <c r="P33" s="88">
        <f t="shared" si="24"/>
        <v>-123929.44392026252</v>
      </c>
      <c r="Q33" s="3">
        <f t="shared" si="24"/>
        <v>12590.185014999999</v>
      </c>
      <c r="R33" s="70">
        <f t="shared" si="24"/>
        <v>7621.857931034483</v>
      </c>
      <c r="S33" s="3">
        <f t="shared" si="24"/>
        <v>10086.257014999999</v>
      </c>
      <c r="T33" s="70">
        <f t="shared" si="24"/>
        <v>3867.0899999999997</v>
      </c>
      <c r="U33" s="3">
        <f t="shared" si="24"/>
        <v>7104.1370149999993</v>
      </c>
      <c r="V33" s="70">
        <f t="shared" si="24"/>
        <v>2080.5299999999997</v>
      </c>
      <c r="W33" s="3">
        <f t="shared" si="24"/>
        <v>12322.834395</v>
      </c>
      <c r="X33" s="70">
        <f t="shared" si="24"/>
        <v>6942.8810000000012</v>
      </c>
      <c r="Y33" s="3">
        <f t="shared" si="24"/>
        <v>17947.057014999999</v>
      </c>
      <c r="Z33" s="70">
        <f t="shared" si="24"/>
        <v>12825.283793103448</v>
      </c>
      <c r="AA33" s="3">
        <f t="shared" si="24"/>
        <v>10629.657014999999</v>
      </c>
      <c r="AB33" s="70">
        <f t="shared" si="24"/>
        <v>2214.5299999999997</v>
      </c>
      <c r="AC33" s="101">
        <f t="shared" si="2"/>
        <v>125506.15956</v>
      </c>
      <c r="AD33" s="102">
        <f t="shared" si="2"/>
        <v>69379.68826314139</v>
      </c>
    </row>
    <row r="34" spans="1:30" s="4" customFormat="1" ht="13.5" customHeight="1" x14ac:dyDescent="0.2">
      <c r="A34" s="50" t="s">
        <v>65</v>
      </c>
      <c r="B34" s="51" t="s">
        <v>66</v>
      </c>
      <c r="C34" s="61">
        <f>C35</f>
        <v>0</v>
      </c>
      <c r="D34" s="75">
        <f>D35</f>
        <v>0</v>
      </c>
      <c r="E34" s="61">
        <f t="shared" ref="E34:AA35" si="25">E35</f>
        <v>0</v>
      </c>
      <c r="F34" s="75">
        <f>F35</f>
        <v>0</v>
      </c>
      <c r="G34" s="61">
        <f t="shared" si="25"/>
        <v>0</v>
      </c>
      <c r="H34" s="75">
        <f>H35</f>
        <v>0</v>
      </c>
      <c r="I34" s="61">
        <f t="shared" si="25"/>
        <v>0</v>
      </c>
      <c r="J34" s="75">
        <f>J35</f>
        <v>0</v>
      </c>
      <c r="K34" s="61">
        <f t="shared" si="25"/>
        <v>0</v>
      </c>
      <c r="L34" s="75">
        <f>L35</f>
        <v>0</v>
      </c>
      <c r="M34" s="61">
        <f t="shared" si="25"/>
        <v>0</v>
      </c>
      <c r="N34" s="75">
        <f>N35</f>
        <v>0</v>
      </c>
      <c r="O34" s="85">
        <f t="shared" ref="O34:O35" si="26">O35</f>
        <v>0</v>
      </c>
      <c r="P34" s="85">
        <f>P35</f>
        <v>0</v>
      </c>
      <c r="Q34" s="61">
        <f t="shared" si="25"/>
        <v>0</v>
      </c>
      <c r="R34" s="75">
        <f>R35</f>
        <v>0</v>
      </c>
      <c r="S34" s="61">
        <f t="shared" si="25"/>
        <v>0</v>
      </c>
      <c r="T34" s="75">
        <f>T35</f>
        <v>0</v>
      </c>
      <c r="U34" s="61">
        <f t="shared" si="25"/>
        <v>0</v>
      </c>
      <c r="V34" s="75">
        <f>V35</f>
        <v>0</v>
      </c>
      <c r="W34" s="61">
        <f t="shared" si="25"/>
        <v>0</v>
      </c>
      <c r="X34" s="75">
        <f>X35</f>
        <v>0</v>
      </c>
      <c r="Y34" s="61">
        <f t="shared" si="25"/>
        <v>0</v>
      </c>
      <c r="Z34" s="75">
        <f>Z35</f>
        <v>0</v>
      </c>
      <c r="AA34" s="61">
        <f t="shared" si="25"/>
        <v>0</v>
      </c>
      <c r="AB34" s="75">
        <f>AB35</f>
        <v>0</v>
      </c>
      <c r="AC34" s="101">
        <f t="shared" si="2"/>
        <v>0</v>
      </c>
      <c r="AD34" s="102">
        <f t="shared" si="2"/>
        <v>0</v>
      </c>
    </row>
    <row r="35" spans="1:30" s="4" customFormat="1" ht="13.5" customHeight="1" x14ac:dyDescent="0.2">
      <c r="A35" s="53" t="s">
        <v>67</v>
      </c>
      <c r="B35" s="54" t="s">
        <v>68</v>
      </c>
      <c r="C35" s="62">
        <f>C36</f>
        <v>0</v>
      </c>
      <c r="D35" s="76">
        <f>D36</f>
        <v>0</v>
      </c>
      <c r="E35" s="62">
        <f t="shared" si="25"/>
        <v>0</v>
      </c>
      <c r="F35" s="76">
        <f>F36</f>
        <v>0</v>
      </c>
      <c r="G35" s="62">
        <f t="shared" si="25"/>
        <v>0</v>
      </c>
      <c r="H35" s="76">
        <f>H36</f>
        <v>0</v>
      </c>
      <c r="I35" s="62">
        <f t="shared" si="25"/>
        <v>0</v>
      </c>
      <c r="J35" s="76">
        <f>J36</f>
        <v>0</v>
      </c>
      <c r="K35" s="62">
        <f t="shared" si="25"/>
        <v>0</v>
      </c>
      <c r="L35" s="76">
        <f>L36</f>
        <v>0</v>
      </c>
      <c r="M35" s="62">
        <f t="shared" si="25"/>
        <v>0</v>
      </c>
      <c r="N35" s="76">
        <f>N36</f>
        <v>0</v>
      </c>
      <c r="O35" s="86">
        <f t="shared" si="26"/>
        <v>0</v>
      </c>
      <c r="P35" s="86">
        <f>P36</f>
        <v>0</v>
      </c>
      <c r="Q35" s="62">
        <f t="shared" si="25"/>
        <v>0</v>
      </c>
      <c r="R35" s="76">
        <f>R36</f>
        <v>0</v>
      </c>
      <c r="S35" s="62">
        <f t="shared" si="25"/>
        <v>0</v>
      </c>
      <c r="T35" s="76">
        <f>T36</f>
        <v>0</v>
      </c>
      <c r="U35" s="62">
        <f t="shared" si="25"/>
        <v>0</v>
      </c>
      <c r="V35" s="76">
        <f>V36</f>
        <v>0</v>
      </c>
      <c r="W35" s="62">
        <f t="shared" si="25"/>
        <v>0</v>
      </c>
      <c r="X35" s="76">
        <f>X36</f>
        <v>0</v>
      </c>
      <c r="Y35" s="62">
        <f t="shared" si="25"/>
        <v>0</v>
      </c>
      <c r="Z35" s="76">
        <f>Z36</f>
        <v>0</v>
      </c>
      <c r="AA35" s="62">
        <f t="shared" si="25"/>
        <v>0</v>
      </c>
      <c r="AB35" s="76">
        <f>AB36</f>
        <v>0</v>
      </c>
      <c r="AC35" s="101">
        <f t="shared" si="2"/>
        <v>0</v>
      </c>
      <c r="AD35" s="102">
        <f t="shared" si="2"/>
        <v>0</v>
      </c>
    </row>
    <row r="36" spans="1:30" s="58" customFormat="1" ht="13.5" customHeight="1" x14ac:dyDescent="0.2">
      <c r="A36" s="55" t="s">
        <v>69</v>
      </c>
      <c r="B36" s="56" t="s">
        <v>184</v>
      </c>
      <c r="C36" s="60">
        <v>0</v>
      </c>
      <c r="D36" s="77">
        <v>0</v>
      </c>
      <c r="E36" s="60">
        <v>0</v>
      </c>
      <c r="F36" s="77">
        <v>0</v>
      </c>
      <c r="G36" s="60">
        <v>0</v>
      </c>
      <c r="H36" s="77">
        <v>0</v>
      </c>
      <c r="I36" s="60">
        <v>0</v>
      </c>
      <c r="J36" s="77">
        <v>0</v>
      </c>
      <c r="K36" s="60">
        <v>0</v>
      </c>
      <c r="L36" s="77">
        <v>0</v>
      </c>
      <c r="M36" s="60">
        <v>0</v>
      </c>
      <c r="N36" s="77">
        <v>0</v>
      </c>
      <c r="O36" s="89">
        <f>C36+E36+G36+I36+K36+M36</f>
        <v>0</v>
      </c>
      <c r="P36" s="89">
        <f>D36+F36+H36+J36+L36+N36</f>
        <v>0</v>
      </c>
      <c r="Q36" s="60">
        <v>0</v>
      </c>
      <c r="R36" s="77">
        <v>0</v>
      </c>
      <c r="S36" s="60">
        <v>0</v>
      </c>
      <c r="T36" s="77">
        <v>0</v>
      </c>
      <c r="U36" s="60">
        <v>0</v>
      </c>
      <c r="V36" s="77">
        <v>0</v>
      </c>
      <c r="W36" s="60">
        <v>0</v>
      </c>
      <c r="X36" s="77">
        <v>0</v>
      </c>
      <c r="Y36" s="60">
        <v>0</v>
      </c>
      <c r="Z36" s="77">
        <v>0</v>
      </c>
      <c r="AA36" s="60">
        <v>0</v>
      </c>
      <c r="AB36" s="77">
        <v>0</v>
      </c>
      <c r="AC36" s="101">
        <f t="shared" si="2"/>
        <v>0</v>
      </c>
      <c r="AD36" s="102">
        <f t="shared" si="2"/>
        <v>0</v>
      </c>
    </row>
    <row r="37" spans="1:30" s="4" customFormat="1" ht="13.5" customHeight="1" x14ac:dyDescent="0.2">
      <c r="A37" s="50" t="s">
        <v>71</v>
      </c>
      <c r="B37" s="51" t="s">
        <v>72</v>
      </c>
      <c r="C37" s="52">
        <f>C38+C46</f>
        <v>6168.6370149999993</v>
      </c>
      <c r="D37" s="71">
        <f>D38+D46</f>
        <v>5396.48</v>
      </c>
      <c r="E37" s="52">
        <f t="shared" ref="E37:AA37" si="27">E38+E46</f>
        <v>6168.6370149999993</v>
      </c>
      <c r="F37" s="71">
        <f>F38+F46</f>
        <v>2301.7200000000003</v>
      </c>
      <c r="G37" s="52">
        <f t="shared" si="27"/>
        <v>6168.6370149999993</v>
      </c>
      <c r="H37" s="71">
        <f>H38+H46</f>
        <v>2276.89</v>
      </c>
      <c r="I37" s="52">
        <f t="shared" si="27"/>
        <v>6168.6370149999993</v>
      </c>
      <c r="J37" s="71">
        <f>J38+J46</f>
        <v>2289.3000000000002</v>
      </c>
      <c r="K37" s="52">
        <f t="shared" si="27"/>
        <v>6168.6370149999993</v>
      </c>
      <c r="L37" s="71">
        <f>L38+L46</f>
        <v>2868.7399999999993</v>
      </c>
      <c r="M37" s="52">
        <f t="shared" si="27"/>
        <v>6168.6370149999993</v>
      </c>
      <c r="N37" s="71">
        <f>N38+N46</f>
        <v>2415.9499999999998</v>
      </c>
      <c r="O37" s="85">
        <f t="shared" ref="O37" si="28">O38+O46</f>
        <v>37011.822089999994</v>
      </c>
      <c r="P37" s="85">
        <f>P38+P46</f>
        <v>17549.080000000002</v>
      </c>
      <c r="Q37" s="52">
        <f t="shared" si="27"/>
        <v>9928.2370149999988</v>
      </c>
      <c r="R37" s="71">
        <f>R38+R46</f>
        <v>4247</v>
      </c>
      <c r="S37" s="52">
        <f t="shared" si="27"/>
        <v>8675.0370149999999</v>
      </c>
      <c r="T37" s="71">
        <f>T38+T46</f>
        <v>1294.21</v>
      </c>
      <c r="U37" s="52">
        <f t="shared" si="27"/>
        <v>6168.6370149999993</v>
      </c>
      <c r="V37" s="71">
        <f>V38+V46</f>
        <v>1290.06</v>
      </c>
      <c r="W37" s="52">
        <f t="shared" si="27"/>
        <v>10239.014395</v>
      </c>
      <c r="X37" s="71">
        <f>X38+X46</f>
        <v>3390.48</v>
      </c>
      <c r="Y37" s="52">
        <f t="shared" si="27"/>
        <v>8745.0370149999999</v>
      </c>
      <c r="Z37" s="71">
        <f>Z38+Z46</f>
        <v>9666.89</v>
      </c>
      <c r="AA37" s="52">
        <f t="shared" si="27"/>
        <v>7561.8370149999992</v>
      </c>
      <c r="AB37" s="71">
        <f>AB38+AB46</f>
        <v>1273.52</v>
      </c>
      <c r="AC37" s="101">
        <f t="shared" si="2"/>
        <v>88329.621559999985</v>
      </c>
      <c r="AD37" s="102">
        <f t="shared" si="2"/>
        <v>38711.24</v>
      </c>
    </row>
    <row r="38" spans="1:30" s="58" customFormat="1" ht="13.5" customHeight="1" x14ac:dyDescent="0.2">
      <c r="A38" s="53" t="s">
        <v>71</v>
      </c>
      <c r="B38" s="54" t="s">
        <v>73</v>
      </c>
      <c r="C38" s="39">
        <f>C39+C40+C41+C42+C43+C44+C45</f>
        <v>6168.6370149999993</v>
      </c>
      <c r="D38" s="72">
        <f>D39+D40+D41+D42+D43+D44+D45</f>
        <v>2264.48</v>
      </c>
      <c r="E38" s="39">
        <f t="shared" ref="E38:AA38" si="29">E39+E40+E41+E42+E43+E44+E45</f>
        <v>6168.6370149999993</v>
      </c>
      <c r="F38" s="72">
        <f>F39+F40+F41+F42+F43+F44+F45</f>
        <v>2301.7200000000003</v>
      </c>
      <c r="G38" s="39">
        <f t="shared" si="29"/>
        <v>6168.6370149999993</v>
      </c>
      <c r="H38" s="72">
        <f>H39+H40+H41+H42+H43+H44+H45</f>
        <v>2276.89</v>
      </c>
      <c r="I38" s="39">
        <f t="shared" si="29"/>
        <v>6168.6370149999993</v>
      </c>
      <c r="J38" s="72">
        <f>J39+J40+J41+J42+J43+J44+J45</f>
        <v>2289.3000000000002</v>
      </c>
      <c r="K38" s="39">
        <f t="shared" si="29"/>
        <v>6168.6370149999993</v>
      </c>
      <c r="L38" s="72">
        <f>L39+L40+L41+L42+L43+L44+L45</f>
        <v>2868.7399999999993</v>
      </c>
      <c r="M38" s="39">
        <f t="shared" si="29"/>
        <v>6168.6370149999993</v>
      </c>
      <c r="N38" s="72">
        <f>N39+N40+N41+N42+N43+N44+N45</f>
        <v>2415.9499999999998</v>
      </c>
      <c r="O38" s="86">
        <f t="shared" ref="O38" si="30">SUM(O39:O45)</f>
        <v>37011.822089999994</v>
      </c>
      <c r="P38" s="86">
        <f>SUM(P39:P45)</f>
        <v>14417.080000000002</v>
      </c>
      <c r="Q38" s="39">
        <f t="shared" si="29"/>
        <v>6168.6370149999993</v>
      </c>
      <c r="R38" s="72">
        <f>R39+R40+R41+R42+R43+R44+R45</f>
        <v>1281.79</v>
      </c>
      <c r="S38" s="39">
        <f t="shared" si="29"/>
        <v>6168.6370149999993</v>
      </c>
      <c r="T38" s="72">
        <f>T39+T40+T41+T42+T43+T44+T45</f>
        <v>1294.21</v>
      </c>
      <c r="U38" s="39">
        <f t="shared" si="29"/>
        <v>6168.6370149999993</v>
      </c>
      <c r="V38" s="72">
        <f>V39+V40+V41+V42+V43+V44+V45</f>
        <v>1290.06</v>
      </c>
      <c r="W38" s="39">
        <f t="shared" si="29"/>
        <v>7662.6143949999996</v>
      </c>
      <c r="X38" s="72">
        <f>X39+X40+X41+X42+X43+X44+X45</f>
        <v>1302.48</v>
      </c>
      <c r="Y38" s="39">
        <f t="shared" si="29"/>
        <v>6168.6370149999993</v>
      </c>
      <c r="Z38" s="72">
        <f>Z39+Z40+Z41+Z42+Z43+Z44+Z45</f>
        <v>1314.8899999999999</v>
      </c>
      <c r="AA38" s="39">
        <f t="shared" si="29"/>
        <v>6168.6370149999993</v>
      </c>
      <c r="AB38" s="72">
        <f>AB39+AB40+AB41+AB42+AB43+AB44+AB45</f>
        <v>1273.52</v>
      </c>
      <c r="AC38" s="101">
        <f t="shared" si="2"/>
        <v>75517.621559999985</v>
      </c>
      <c r="AD38" s="102">
        <f t="shared" si="2"/>
        <v>22174.03</v>
      </c>
    </row>
    <row r="39" spans="1:30" s="58" customFormat="1" ht="13.5" customHeight="1" x14ac:dyDescent="0.2">
      <c r="A39" s="55" t="s">
        <v>74</v>
      </c>
      <c r="B39" s="56" t="s">
        <v>75</v>
      </c>
      <c r="C39" s="60">
        <v>4207.2950000000001</v>
      </c>
      <c r="D39" s="77">
        <v>1565.96</v>
      </c>
      <c r="E39" s="60">
        <v>4207.2950000000001</v>
      </c>
      <c r="F39" s="77">
        <v>1565.96</v>
      </c>
      <c r="G39" s="60">
        <v>4207.2950000000001</v>
      </c>
      <c r="H39" s="77">
        <v>1565.96</v>
      </c>
      <c r="I39" s="60">
        <v>4207.2950000000001</v>
      </c>
      <c r="J39" s="77">
        <v>1565.96</v>
      </c>
      <c r="K39" s="60">
        <v>4207.2950000000001</v>
      </c>
      <c r="L39" s="77">
        <v>1983.61</v>
      </c>
      <c r="M39" s="60">
        <v>4207.2950000000001</v>
      </c>
      <c r="N39" s="77">
        <v>1649.49</v>
      </c>
      <c r="O39" s="89">
        <f t="shared" ref="O39:P45" si="31">C39+E39+G39+I39+K39+M39</f>
        <v>25243.769999999997</v>
      </c>
      <c r="P39" s="89">
        <f t="shared" si="31"/>
        <v>9896.94</v>
      </c>
      <c r="Q39" s="60">
        <v>4207.2950000000001</v>
      </c>
      <c r="R39" s="77">
        <v>878.3</v>
      </c>
      <c r="S39" s="60">
        <v>4207.2950000000001</v>
      </c>
      <c r="T39" s="77">
        <v>878.3</v>
      </c>
      <c r="U39" s="60">
        <v>4207.2950000000001</v>
      </c>
      <c r="V39" s="77">
        <v>878.3</v>
      </c>
      <c r="W39" s="60">
        <v>5213.4350000000004</v>
      </c>
      <c r="X39" s="77">
        <v>878.3</v>
      </c>
      <c r="Y39" s="60">
        <v>4207.2950000000001</v>
      </c>
      <c r="Z39" s="77">
        <v>878.3</v>
      </c>
      <c r="AA39" s="60">
        <v>4207.2950000000001</v>
      </c>
      <c r="AB39" s="77">
        <v>878.3</v>
      </c>
      <c r="AC39" s="101">
        <f t="shared" si="2"/>
        <v>51493.679999999986</v>
      </c>
      <c r="AD39" s="102">
        <f t="shared" si="2"/>
        <v>15166.739999999996</v>
      </c>
    </row>
    <row r="40" spans="1:30" s="58" customFormat="1" ht="13.5" customHeight="1" x14ac:dyDescent="0.2">
      <c r="A40" s="63" t="s">
        <v>76</v>
      </c>
      <c r="B40" s="64" t="s">
        <v>77</v>
      </c>
      <c r="C40" s="65">
        <v>703.03899450000006</v>
      </c>
      <c r="D40" s="78">
        <v>261.67</v>
      </c>
      <c r="E40" s="65">
        <v>703.03899450000006</v>
      </c>
      <c r="F40" s="78">
        <v>261.67</v>
      </c>
      <c r="G40" s="65">
        <v>703.03899450000006</v>
      </c>
      <c r="H40" s="78">
        <v>261.67</v>
      </c>
      <c r="I40" s="65">
        <v>703.03899450000006</v>
      </c>
      <c r="J40" s="78">
        <v>261.67</v>
      </c>
      <c r="K40" s="65">
        <v>703.03899450000006</v>
      </c>
      <c r="L40" s="78">
        <v>331.47</v>
      </c>
      <c r="M40" s="65">
        <v>703.03899450000006</v>
      </c>
      <c r="N40" s="78">
        <v>275.63</v>
      </c>
      <c r="O40" s="92">
        <f t="shared" si="31"/>
        <v>4218.2339670000001</v>
      </c>
      <c r="P40" s="92">
        <f t="shared" si="31"/>
        <v>1653.7800000000002</v>
      </c>
      <c r="Q40" s="65">
        <v>703.03899450000006</v>
      </c>
      <c r="R40" s="78">
        <v>146.76</v>
      </c>
      <c r="S40" s="65">
        <v>703.03899450000006</v>
      </c>
      <c r="T40" s="78">
        <v>146.76</v>
      </c>
      <c r="U40" s="65">
        <v>703.03899450000006</v>
      </c>
      <c r="V40" s="78">
        <v>146.76</v>
      </c>
      <c r="W40" s="65">
        <v>871.16498850000005</v>
      </c>
      <c r="X40" s="78">
        <v>146.76</v>
      </c>
      <c r="Y40" s="65">
        <v>703.03899450000006</v>
      </c>
      <c r="Z40" s="78">
        <v>146.76</v>
      </c>
      <c r="AA40" s="65">
        <v>703.03899450000006</v>
      </c>
      <c r="AB40" s="78">
        <v>146.76</v>
      </c>
      <c r="AC40" s="101">
        <f t="shared" si="2"/>
        <v>8604.5939279999984</v>
      </c>
      <c r="AD40" s="102">
        <f t="shared" si="2"/>
        <v>2534.3400000000011</v>
      </c>
    </row>
    <row r="41" spans="1:30" s="58" customFormat="1" ht="13.5" customHeight="1" x14ac:dyDescent="0.2">
      <c r="A41" s="63" t="s">
        <v>78</v>
      </c>
      <c r="B41" s="64" t="s">
        <v>79</v>
      </c>
      <c r="C41" s="65">
        <v>700.93534699999998</v>
      </c>
      <c r="D41" s="78">
        <v>260.89</v>
      </c>
      <c r="E41" s="65">
        <v>700.93534699999998</v>
      </c>
      <c r="F41" s="78">
        <v>260.89</v>
      </c>
      <c r="G41" s="65">
        <v>700.93534699999998</v>
      </c>
      <c r="H41" s="78">
        <v>260.89</v>
      </c>
      <c r="I41" s="65">
        <v>700.93534699999998</v>
      </c>
      <c r="J41" s="78">
        <v>260.89</v>
      </c>
      <c r="K41" s="65">
        <v>700.93534699999998</v>
      </c>
      <c r="L41" s="78">
        <v>330.49</v>
      </c>
      <c r="M41" s="65">
        <v>700.93534699999998</v>
      </c>
      <c r="N41" s="78">
        <v>274.81</v>
      </c>
      <c r="O41" s="92">
        <f t="shared" si="31"/>
        <v>4205.6120819999996</v>
      </c>
      <c r="P41" s="92">
        <f t="shared" si="31"/>
        <v>1648.86</v>
      </c>
      <c r="Q41" s="65">
        <v>700.93534699999998</v>
      </c>
      <c r="R41" s="78">
        <v>146.33000000000001</v>
      </c>
      <c r="S41" s="65">
        <v>700.93534699999998</v>
      </c>
      <c r="T41" s="78">
        <v>146.33000000000001</v>
      </c>
      <c r="U41" s="65">
        <v>700.93534699999998</v>
      </c>
      <c r="V41" s="78">
        <v>146.33000000000001</v>
      </c>
      <c r="W41" s="65">
        <v>868.55827099999999</v>
      </c>
      <c r="X41" s="78">
        <v>146.33000000000001</v>
      </c>
      <c r="Y41" s="65">
        <v>700.93534699999998</v>
      </c>
      <c r="Z41" s="78">
        <v>146.33000000000001</v>
      </c>
      <c r="AA41" s="65">
        <v>700.93534699999998</v>
      </c>
      <c r="AB41" s="78">
        <v>146.33000000000001</v>
      </c>
      <c r="AC41" s="101">
        <f t="shared" si="2"/>
        <v>8578.8470879999986</v>
      </c>
      <c r="AD41" s="102">
        <f t="shared" si="2"/>
        <v>2526.8399999999997</v>
      </c>
    </row>
    <row r="42" spans="1:30" s="58" customFormat="1" ht="13.5" customHeight="1" x14ac:dyDescent="0.2">
      <c r="A42" s="63" t="s">
        <v>80</v>
      </c>
      <c r="B42" s="64" t="s">
        <v>81</v>
      </c>
      <c r="C42" s="65">
        <v>350.46767349999999</v>
      </c>
      <c r="D42" s="78">
        <v>130.44</v>
      </c>
      <c r="E42" s="65">
        <v>350.46767349999999</v>
      </c>
      <c r="F42" s="78">
        <v>130.44</v>
      </c>
      <c r="G42" s="65">
        <v>350.46767349999999</v>
      </c>
      <c r="H42" s="78">
        <v>130.44</v>
      </c>
      <c r="I42" s="65">
        <v>350.46767349999999</v>
      </c>
      <c r="J42" s="78">
        <v>130.44</v>
      </c>
      <c r="K42" s="65">
        <v>350.46767349999999</v>
      </c>
      <c r="L42" s="78">
        <v>165.24</v>
      </c>
      <c r="M42" s="65">
        <v>350.46767349999999</v>
      </c>
      <c r="N42" s="78">
        <v>137.4</v>
      </c>
      <c r="O42" s="92">
        <f t="shared" si="31"/>
        <v>2102.8060409999998</v>
      </c>
      <c r="P42" s="92">
        <f t="shared" si="31"/>
        <v>824.4</v>
      </c>
      <c r="Q42" s="65">
        <v>350.46767349999999</v>
      </c>
      <c r="R42" s="78">
        <v>73.16</v>
      </c>
      <c r="S42" s="65">
        <v>350.46767349999999</v>
      </c>
      <c r="T42" s="78">
        <v>73.16</v>
      </c>
      <c r="U42" s="65">
        <v>350.46767349999999</v>
      </c>
      <c r="V42" s="78">
        <v>73.16</v>
      </c>
      <c r="W42" s="65">
        <v>434.2791355</v>
      </c>
      <c r="X42" s="78">
        <v>73.16</v>
      </c>
      <c r="Y42" s="65">
        <v>350.46767349999999</v>
      </c>
      <c r="Z42" s="78">
        <v>73.16</v>
      </c>
      <c r="AA42" s="65">
        <v>350.46767349999999</v>
      </c>
      <c r="AB42" s="78">
        <v>73.16</v>
      </c>
      <c r="AC42" s="101">
        <f t="shared" ref="AC42:AD95" si="32">C42+E42+G42+I42+K42+M42+Q42+S42+U42+W42+Y42+AA42</f>
        <v>4289.4235439999993</v>
      </c>
      <c r="AD42" s="102">
        <f t="shared" si="32"/>
        <v>1263.3600000000001</v>
      </c>
    </row>
    <row r="43" spans="1:30" s="58" customFormat="1" ht="13.5" customHeight="1" x14ac:dyDescent="0.2">
      <c r="A43" s="55" t="s">
        <v>82</v>
      </c>
      <c r="B43" s="56" t="s">
        <v>83</v>
      </c>
      <c r="C43" s="60">
        <v>0</v>
      </c>
      <c r="D43" s="77">
        <v>0</v>
      </c>
      <c r="E43" s="60">
        <v>0</v>
      </c>
      <c r="F43" s="77">
        <v>0</v>
      </c>
      <c r="G43" s="60">
        <v>0</v>
      </c>
      <c r="H43" s="77">
        <v>0</v>
      </c>
      <c r="I43" s="60">
        <v>0</v>
      </c>
      <c r="J43" s="77">
        <v>0</v>
      </c>
      <c r="K43" s="60">
        <v>0</v>
      </c>
      <c r="L43" s="77">
        <v>0</v>
      </c>
      <c r="M43" s="60">
        <v>0</v>
      </c>
      <c r="N43" s="77">
        <v>0</v>
      </c>
      <c r="O43" s="89">
        <f t="shared" si="31"/>
        <v>0</v>
      </c>
      <c r="P43" s="89">
        <f t="shared" si="31"/>
        <v>0</v>
      </c>
      <c r="Q43" s="60">
        <v>0</v>
      </c>
      <c r="R43" s="77">
        <v>0</v>
      </c>
      <c r="S43" s="60">
        <v>0</v>
      </c>
      <c r="T43" s="77">
        <v>0</v>
      </c>
      <c r="U43" s="60">
        <v>0</v>
      </c>
      <c r="V43" s="77">
        <v>0</v>
      </c>
      <c r="W43" s="60">
        <v>0</v>
      </c>
      <c r="X43" s="77">
        <v>0</v>
      </c>
      <c r="Y43" s="60">
        <v>0</v>
      </c>
      <c r="Z43" s="77">
        <v>0</v>
      </c>
      <c r="AA43" s="60">
        <v>0</v>
      </c>
      <c r="AB43" s="77">
        <v>0</v>
      </c>
      <c r="AC43" s="101">
        <f t="shared" si="32"/>
        <v>0</v>
      </c>
      <c r="AD43" s="102">
        <f t="shared" si="32"/>
        <v>0</v>
      </c>
    </row>
    <row r="44" spans="1:30" s="58" customFormat="1" ht="13.5" customHeight="1" x14ac:dyDescent="0.2">
      <c r="A44" s="55" t="s">
        <v>84</v>
      </c>
      <c r="B44" s="56" t="s">
        <v>85</v>
      </c>
      <c r="C44" s="60">
        <v>0</v>
      </c>
      <c r="D44" s="77">
        <v>0</v>
      </c>
      <c r="E44" s="60">
        <v>0</v>
      </c>
      <c r="F44" s="77">
        <v>0</v>
      </c>
      <c r="G44" s="60">
        <v>0</v>
      </c>
      <c r="H44" s="77">
        <v>0</v>
      </c>
      <c r="I44" s="60">
        <v>0</v>
      </c>
      <c r="J44" s="77">
        <v>0</v>
      </c>
      <c r="K44" s="60">
        <v>0</v>
      </c>
      <c r="L44" s="77">
        <v>0</v>
      </c>
      <c r="M44" s="60">
        <v>0</v>
      </c>
      <c r="N44" s="77">
        <v>0</v>
      </c>
      <c r="O44" s="89">
        <f t="shared" si="31"/>
        <v>0</v>
      </c>
      <c r="P44" s="89">
        <f t="shared" si="31"/>
        <v>0</v>
      </c>
      <c r="Q44" s="60">
        <v>0</v>
      </c>
      <c r="R44" s="77">
        <v>0</v>
      </c>
      <c r="S44" s="60">
        <v>0</v>
      </c>
      <c r="T44" s="77">
        <v>0</v>
      </c>
      <c r="U44" s="60">
        <v>0</v>
      </c>
      <c r="V44" s="77">
        <v>0</v>
      </c>
      <c r="W44" s="60">
        <v>0</v>
      </c>
      <c r="X44" s="77">
        <v>0</v>
      </c>
      <c r="Y44" s="60">
        <v>0</v>
      </c>
      <c r="Z44" s="77">
        <v>0</v>
      </c>
      <c r="AA44" s="60">
        <v>0</v>
      </c>
      <c r="AB44" s="77">
        <v>0</v>
      </c>
      <c r="AC44" s="101">
        <f t="shared" si="32"/>
        <v>0</v>
      </c>
      <c r="AD44" s="102">
        <f t="shared" si="32"/>
        <v>0</v>
      </c>
    </row>
    <row r="45" spans="1:30" s="58" customFormat="1" ht="13.5" customHeight="1" x14ac:dyDescent="0.2">
      <c r="A45" s="55" t="s">
        <v>86</v>
      </c>
      <c r="B45" s="56" t="s">
        <v>87</v>
      </c>
      <c r="C45" s="60">
        <v>206.9</v>
      </c>
      <c r="D45" s="77">
        <v>45.52</v>
      </c>
      <c r="E45" s="60">
        <v>206.9</v>
      </c>
      <c r="F45" s="77">
        <v>82.76</v>
      </c>
      <c r="G45" s="60">
        <v>206.9</v>
      </c>
      <c r="H45" s="77">
        <v>57.93</v>
      </c>
      <c r="I45" s="60">
        <v>206.9</v>
      </c>
      <c r="J45" s="77">
        <v>70.34</v>
      </c>
      <c r="K45" s="60">
        <v>206.9</v>
      </c>
      <c r="L45" s="77">
        <v>57.93</v>
      </c>
      <c r="M45" s="60">
        <v>206.9</v>
      </c>
      <c r="N45" s="77">
        <v>78.62</v>
      </c>
      <c r="O45" s="89">
        <f t="shared" si="31"/>
        <v>1241.4000000000001</v>
      </c>
      <c r="P45" s="89">
        <f t="shared" si="31"/>
        <v>393.1</v>
      </c>
      <c r="Q45" s="60">
        <v>206.9</v>
      </c>
      <c r="R45" s="77">
        <v>37.24</v>
      </c>
      <c r="S45" s="60">
        <v>206.9</v>
      </c>
      <c r="T45" s="77">
        <v>49.66</v>
      </c>
      <c r="U45" s="60">
        <v>206.9</v>
      </c>
      <c r="V45" s="77">
        <v>45.51</v>
      </c>
      <c r="W45" s="60">
        <v>275.17700000000002</v>
      </c>
      <c r="X45" s="77">
        <v>57.93</v>
      </c>
      <c r="Y45" s="60">
        <v>206.9</v>
      </c>
      <c r="Z45" s="77">
        <v>70.34</v>
      </c>
      <c r="AA45" s="60">
        <v>206.9</v>
      </c>
      <c r="AB45" s="77">
        <v>28.97</v>
      </c>
      <c r="AC45" s="101">
        <f t="shared" si="32"/>
        <v>2551.0770000000007</v>
      </c>
      <c r="AD45" s="102">
        <f t="shared" si="32"/>
        <v>682.75</v>
      </c>
    </row>
    <row r="46" spans="1:30" s="58" customFormat="1" ht="13.5" customHeight="1" x14ac:dyDescent="0.2">
      <c r="A46" s="53" t="s">
        <v>88</v>
      </c>
      <c r="B46" s="54" t="s">
        <v>89</v>
      </c>
      <c r="C46" s="39">
        <f>C47+C48+C49</f>
        <v>0</v>
      </c>
      <c r="D46" s="72">
        <f>D47+D48+D49</f>
        <v>3132</v>
      </c>
      <c r="E46" s="39">
        <f t="shared" ref="E46:AA46" si="33">E47+E48+E49</f>
        <v>0</v>
      </c>
      <c r="F46" s="72">
        <f>F47+F48+F49</f>
        <v>0</v>
      </c>
      <c r="G46" s="39">
        <f t="shared" si="33"/>
        <v>0</v>
      </c>
      <c r="H46" s="72">
        <f>H47+H48+H49</f>
        <v>0</v>
      </c>
      <c r="I46" s="39">
        <f t="shared" si="33"/>
        <v>0</v>
      </c>
      <c r="J46" s="72">
        <f>J47+J48+J49</f>
        <v>0</v>
      </c>
      <c r="K46" s="39">
        <f t="shared" si="33"/>
        <v>0</v>
      </c>
      <c r="L46" s="72">
        <f>L47+L48+L49</f>
        <v>0</v>
      </c>
      <c r="M46" s="39">
        <f t="shared" si="33"/>
        <v>0</v>
      </c>
      <c r="N46" s="72">
        <f>N47+N48+N49</f>
        <v>0</v>
      </c>
      <c r="O46" s="86">
        <f t="shared" ref="O46" si="34">SUM(O47:O49)</f>
        <v>0</v>
      </c>
      <c r="P46" s="86">
        <f>SUM(P47:P49)</f>
        <v>3132</v>
      </c>
      <c r="Q46" s="39">
        <f t="shared" si="33"/>
        <v>3759.6000000000004</v>
      </c>
      <c r="R46" s="72">
        <f>R47+R48+R49</f>
        <v>2965.21</v>
      </c>
      <c r="S46" s="39">
        <f t="shared" si="33"/>
        <v>2506.4</v>
      </c>
      <c r="T46" s="72">
        <f>T47+T48+T49</f>
        <v>0</v>
      </c>
      <c r="U46" s="39">
        <f t="shared" si="33"/>
        <v>0</v>
      </c>
      <c r="V46" s="72">
        <f>V47+V48+V49</f>
        <v>0</v>
      </c>
      <c r="W46" s="39">
        <f t="shared" si="33"/>
        <v>2576.4</v>
      </c>
      <c r="X46" s="72">
        <f>X47+X48+X49</f>
        <v>2088</v>
      </c>
      <c r="Y46" s="39">
        <f t="shared" si="33"/>
        <v>2576.4</v>
      </c>
      <c r="Z46" s="72">
        <f>Z47+Z48+Z49</f>
        <v>8352</v>
      </c>
      <c r="AA46" s="39">
        <f t="shared" si="33"/>
        <v>1393.2</v>
      </c>
      <c r="AB46" s="72">
        <f>AB47+AB48+AB49</f>
        <v>0</v>
      </c>
      <c r="AC46" s="101">
        <f t="shared" si="32"/>
        <v>12812</v>
      </c>
      <c r="AD46" s="102">
        <f t="shared" si="32"/>
        <v>16537.21</v>
      </c>
    </row>
    <row r="47" spans="1:30" s="58" customFormat="1" ht="13.5" customHeight="1" x14ac:dyDescent="0.2">
      <c r="A47" s="55" t="s">
        <v>90</v>
      </c>
      <c r="B47" s="56" t="s">
        <v>91</v>
      </c>
      <c r="C47" s="60">
        <v>0</v>
      </c>
      <c r="D47" s="77">
        <v>0</v>
      </c>
      <c r="E47" s="60">
        <v>0</v>
      </c>
      <c r="F47" s="77">
        <v>0</v>
      </c>
      <c r="G47" s="60">
        <v>0</v>
      </c>
      <c r="H47" s="77">
        <v>0</v>
      </c>
      <c r="I47" s="60">
        <v>0</v>
      </c>
      <c r="J47" s="77">
        <v>0</v>
      </c>
      <c r="K47" s="60">
        <v>0</v>
      </c>
      <c r="L47" s="77">
        <v>0</v>
      </c>
      <c r="M47" s="60">
        <v>0</v>
      </c>
      <c r="N47" s="77">
        <v>0</v>
      </c>
      <c r="O47" s="89">
        <f t="shared" ref="O47:P49" si="35">C47+E47+G47+I47+K47+M47</f>
        <v>0</v>
      </c>
      <c r="P47" s="89">
        <f t="shared" si="35"/>
        <v>0</v>
      </c>
      <c r="Q47" s="60">
        <v>0</v>
      </c>
      <c r="R47" s="77">
        <v>0</v>
      </c>
      <c r="S47" s="60">
        <v>0</v>
      </c>
      <c r="T47" s="77">
        <v>0</v>
      </c>
      <c r="U47" s="60">
        <v>0</v>
      </c>
      <c r="V47" s="77">
        <v>0</v>
      </c>
      <c r="W47" s="60">
        <v>0</v>
      </c>
      <c r="X47" s="77">
        <v>0</v>
      </c>
      <c r="Y47" s="60">
        <v>0</v>
      </c>
      <c r="Z47" s="77">
        <v>0</v>
      </c>
      <c r="AA47" s="60">
        <v>0</v>
      </c>
      <c r="AB47" s="77">
        <v>0</v>
      </c>
      <c r="AC47" s="101">
        <f t="shared" si="32"/>
        <v>0</v>
      </c>
      <c r="AD47" s="102">
        <f t="shared" si="32"/>
        <v>0</v>
      </c>
    </row>
    <row r="48" spans="1:30" s="58" customFormat="1" ht="13.5" customHeight="1" x14ac:dyDescent="0.2">
      <c r="A48" s="55" t="s">
        <v>92</v>
      </c>
      <c r="B48" s="56" t="s">
        <v>93</v>
      </c>
      <c r="C48" s="60">
        <v>0</v>
      </c>
      <c r="D48" s="77">
        <v>0</v>
      </c>
      <c r="E48" s="60">
        <v>0</v>
      </c>
      <c r="F48" s="77">
        <v>0</v>
      </c>
      <c r="G48" s="60">
        <v>0</v>
      </c>
      <c r="H48" s="77">
        <v>0</v>
      </c>
      <c r="I48" s="60">
        <v>0</v>
      </c>
      <c r="J48" s="77">
        <v>0</v>
      </c>
      <c r="K48" s="60">
        <v>0</v>
      </c>
      <c r="L48" s="77">
        <v>0</v>
      </c>
      <c r="M48" s="60">
        <v>0</v>
      </c>
      <c r="N48" s="77">
        <v>0</v>
      </c>
      <c r="O48" s="89">
        <f t="shared" si="35"/>
        <v>0</v>
      </c>
      <c r="P48" s="89">
        <f t="shared" si="35"/>
        <v>0</v>
      </c>
      <c r="Q48" s="60">
        <v>0</v>
      </c>
      <c r="R48" s="77">
        <v>0</v>
      </c>
      <c r="S48" s="60">
        <v>0</v>
      </c>
      <c r="T48" s="77">
        <v>0</v>
      </c>
      <c r="U48" s="60">
        <v>0</v>
      </c>
      <c r="V48" s="77">
        <v>0</v>
      </c>
      <c r="W48" s="60">
        <v>0</v>
      </c>
      <c r="X48" s="77">
        <v>0</v>
      </c>
      <c r="Y48" s="60">
        <v>0</v>
      </c>
      <c r="Z48" s="77">
        <v>0</v>
      </c>
      <c r="AA48" s="60">
        <v>0</v>
      </c>
      <c r="AB48" s="77">
        <v>0</v>
      </c>
      <c r="AC48" s="101">
        <f t="shared" si="32"/>
        <v>0</v>
      </c>
      <c r="AD48" s="102">
        <f t="shared" si="32"/>
        <v>0</v>
      </c>
    </row>
    <row r="49" spans="1:30" s="58" customFormat="1" ht="13.5" customHeight="1" x14ac:dyDescent="0.2">
      <c r="A49" s="55" t="s">
        <v>94</v>
      </c>
      <c r="B49" s="56" t="s">
        <v>95</v>
      </c>
      <c r="C49" s="60">
        <v>0</v>
      </c>
      <c r="D49" s="77">
        <v>3132</v>
      </c>
      <c r="E49" s="60">
        <v>0</v>
      </c>
      <c r="F49" s="77">
        <v>0</v>
      </c>
      <c r="G49" s="60">
        <v>0</v>
      </c>
      <c r="H49" s="77">
        <v>0</v>
      </c>
      <c r="I49" s="60">
        <v>0</v>
      </c>
      <c r="J49" s="77">
        <v>0</v>
      </c>
      <c r="K49" s="60">
        <v>0</v>
      </c>
      <c r="L49" s="77">
        <v>0</v>
      </c>
      <c r="M49" s="60">
        <v>0</v>
      </c>
      <c r="N49" s="77">
        <v>0</v>
      </c>
      <c r="O49" s="89">
        <f t="shared" si="35"/>
        <v>0</v>
      </c>
      <c r="P49" s="89">
        <f t="shared" si="35"/>
        <v>3132</v>
      </c>
      <c r="Q49" s="60">
        <v>3759.6000000000004</v>
      </c>
      <c r="R49" s="77">
        <v>2965.21</v>
      </c>
      <c r="S49" s="60">
        <v>2506.4</v>
      </c>
      <c r="T49" s="77">
        <v>0</v>
      </c>
      <c r="U49" s="60">
        <v>0</v>
      </c>
      <c r="V49" s="77">
        <v>0</v>
      </c>
      <c r="W49" s="60">
        <v>2576.4</v>
      </c>
      <c r="X49" s="77">
        <v>2088</v>
      </c>
      <c r="Y49" s="60">
        <v>2576.4</v>
      </c>
      <c r="Z49" s="77">
        <v>8352</v>
      </c>
      <c r="AA49" s="60">
        <v>1393.2</v>
      </c>
      <c r="AB49" s="77">
        <v>0</v>
      </c>
      <c r="AC49" s="101">
        <f t="shared" si="32"/>
        <v>12812</v>
      </c>
      <c r="AD49" s="102">
        <f t="shared" si="32"/>
        <v>16537.21</v>
      </c>
    </row>
    <row r="50" spans="1:30" s="4" customFormat="1" ht="13.5" customHeight="1" x14ac:dyDescent="0.2">
      <c r="A50" s="66" t="s">
        <v>96</v>
      </c>
      <c r="B50" s="51" t="s">
        <v>97</v>
      </c>
      <c r="C50" s="52">
        <f>C51</f>
        <v>1558.2999999999997</v>
      </c>
      <c r="D50" s="71">
        <f>D51</f>
        <v>11148.456543841356</v>
      </c>
      <c r="E50" s="52">
        <f t="shared" ref="E50:AA50" si="36">E51</f>
        <v>2113.91</v>
      </c>
      <c r="F50" s="71">
        <f>F51</f>
        <v>1977.6389951621045</v>
      </c>
      <c r="G50" s="52">
        <f t="shared" si="36"/>
        <v>11785.5</v>
      </c>
      <c r="H50" s="71">
        <f>H51</f>
        <v>803.01</v>
      </c>
      <c r="I50" s="52">
        <f t="shared" si="36"/>
        <v>785.5</v>
      </c>
      <c r="J50" s="71">
        <f>J51</f>
        <v>755.7399999999999</v>
      </c>
      <c r="K50" s="52">
        <f t="shared" si="36"/>
        <v>785.5</v>
      </c>
      <c r="L50" s="71">
        <f>L51</f>
        <v>745.93000000000006</v>
      </c>
      <c r="M50" s="52">
        <f t="shared" si="36"/>
        <v>785.5</v>
      </c>
      <c r="N50" s="71">
        <f>N51</f>
        <v>847.66</v>
      </c>
      <c r="O50" s="85">
        <f t="shared" ref="O50" si="37">O51</f>
        <v>-117568.73999999999</v>
      </c>
      <c r="P50" s="85">
        <f>P51</f>
        <v>-141478.52392026252</v>
      </c>
      <c r="Q50" s="52">
        <f t="shared" si="36"/>
        <v>2661.9479999999999</v>
      </c>
      <c r="R50" s="71">
        <f>R51</f>
        <v>3374.8579310344826</v>
      </c>
      <c r="S50" s="52">
        <f t="shared" si="36"/>
        <v>1411.22</v>
      </c>
      <c r="T50" s="71">
        <f>T51</f>
        <v>2572.8799999999997</v>
      </c>
      <c r="U50" s="52">
        <f t="shared" si="36"/>
        <v>935.5</v>
      </c>
      <c r="V50" s="71">
        <f>V51</f>
        <v>790.46999999999991</v>
      </c>
      <c r="W50" s="52">
        <f t="shared" si="36"/>
        <v>2083.8199999999997</v>
      </c>
      <c r="X50" s="71">
        <f>X51</f>
        <v>3552.4010000000007</v>
      </c>
      <c r="Y50" s="52">
        <f t="shared" si="36"/>
        <v>9202.02</v>
      </c>
      <c r="Z50" s="71">
        <f>Z51</f>
        <v>3158.3937931034479</v>
      </c>
      <c r="AA50" s="52">
        <f t="shared" si="36"/>
        <v>3067.8199999999997</v>
      </c>
      <c r="AB50" s="71">
        <f>AB51</f>
        <v>941.00999999999988</v>
      </c>
      <c r="AC50" s="101">
        <f t="shared" si="32"/>
        <v>37176.538</v>
      </c>
      <c r="AD50" s="102">
        <f t="shared" si="32"/>
        <v>30668.448263141392</v>
      </c>
    </row>
    <row r="51" spans="1:30" s="4" customFormat="1" ht="13.5" customHeight="1" x14ac:dyDescent="0.2">
      <c r="A51" s="67" t="s">
        <v>98</v>
      </c>
      <c r="B51" s="54" t="s">
        <v>99</v>
      </c>
      <c r="C51" s="39">
        <f>SUM(C52:C83)</f>
        <v>1558.2999999999997</v>
      </c>
      <c r="D51" s="72">
        <f>SUM(D52:D83)</f>
        <v>11148.456543841356</v>
      </c>
      <c r="E51" s="39">
        <f t="shared" ref="E51:Y51" si="38">SUM(E52:E83)</f>
        <v>2113.91</v>
      </c>
      <c r="F51" s="72">
        <f>SUM(F52:F83)</f>
        <v>1977.6389951621045</v>
      </c>
      <c r="G51" s="39">
        <f t="shared" si="38"/>
        <v>11785.5</v>
      </c>
      <c r="H51" s="72">
        <f>SUM(H52:H83)</f>
        <v>803.01</v>
      </c>
      <c r="I51" s="39">
        <f t="shared" si="38"/>
        <v>785.5</v>
      </c>
      <c r="J51" s="72">
        <f>SUM(J52:J83)</f>
        <v>755.7399999999999</v>
      </c>
      <c r="K51" s="39">
        <f t="shared" si="38"/>
        <v>785.5</v>
      </c>
      <c r="L51" s="72">
        <f>SUM(L52:L83)</f>
        <v>745.93000000000006</v>
      </c>
      <c r="M51" s="39">
        <f t="shared" si="38"/>
        <v>785.5</v>
      </c>
      <c r="N51" s="72">
        <f t="shared" ref="N51" si="39">SUM(N52:N82)</f>
        <v>847.66</v>
      </c>
      <c r="O51" s="86">
        <f>SUM(O52:O83)+'[5]DN-RLP'!R95+'[5]SA-RLP'!R95</f>
        <v>-117568.73999999999</v>
      </c>
      <c r="P51" s="86">
        <f>SUM(P52:P83)+'[5]DN-RLP'!S95+'[5]SA-RLP'!S95</f>
        <v>-141478.52392026252</v>
      </c>
      <c r="Q51" s="39">
        <f t="shared" si="38"/>
        <v>2661.9479999999999</v>
      </c>
      <c r="R51" s="23">
        <f t="shared" si="38"/>
        <v>3374.8579310344826</v>
      </c>
      <c r="S51" s="39">
        <f t="shared" si="38"/>
        <v>1411.22</v>
      </c>
      <c r="T51" s="23">
        <f t="shared" si="38"/>
        <v>2572.8799999999997</v>
      </c>
      <c r="U51" s="39">
        <f t="shared" si="38"/>
        <v>935.5</v>
      </c>
      <c r="V51" s="23">
        <f t="shared" ref="V51" si="40">SUM(V52:V83)</f>
        <v>790.46999999999991</v>
      </c>
      <c r="W51" s="39">
        <f t="shared" si="38"/>
        <v>2083.8199999999997</v>
      </c>
      <c r="X51" s="72">
        <f>SUM(X52:X83)</f>
        <v>3552.4010000000007</v>
      </c>
      <c r="Y51" s="39">
        <f t="shared" si="38"/>
        <v>9202.02</v>
      </c>
      <c r="Z51" s="72">
        <f>SUM(Z52:Z83)</f>
        <v>3158.3937931034479</v>
      </c>
      <c r="AA51" s="72">
        <f>SUM(AA52:AA83)</f>
        <v>3067.8199999999997</v>
      </c>
      <c r="AB51" s="72">
        <f>SUM(AB52:AB83)</f>
        <v>941.00999999999988</v>
      </c>
      <c r="AC51" s="101">
        <f t="shared" si="32"/>
        <v>37176.538</v>
      </c>
      <c r="AD51" s="102">
        <f t="shared" si="32"/>
        <v>30668.448263141392</v>
      </c>
    </row>
    <row r="52" spans="1:30" s="58" customFormat="1" ht="13.5" customHeight="1" x14ac:dyDescent="0.2">
      <c r="A52" s="55" t="s">
        <v>100</v>
      </c>
      <c r="B52" s="56" t="s">
        <v>101</v>
      </c>
      <c r="C52" s="60">
        <v>0</v>
      </c>
      <c r="D52" s="77">
        <v>0</v>
      </c>
      <c r="E52" s="60">
        <v>0</v>
      </c>
      <c r="F52" s="77">
        <v>0</v>
      </c>
      <c r="G52" s="60">
        <v>0</v>
      </c>
      <c r="H52" s="77">
        <v>0</v>
      </c>
      <c r="I52" s="60">
        <v>0</v>
      </c>
      <c r="J52" s="77">
        <v>0</v>
      </c>
      <c r="K52" s="60">
        <v>0</v>
      </c>
      <c r="L52" s="77">
        <v>0</v>
      </c>
      <c r="M52" s="60">
        <v>0</v>
      </c>
      <c r="N52" s="77">
        <v>0</v>
      </c>
      <c r="O52" s="89">
        <f t="shared" ref="O52:P83" si="41">C52+E52+G52+I52+K52+M52</f>
        <v>0</v>
      </c>
      <c r="P52" s="89">
        <f t="shared" si="41"/>
        <v>0</v>
      </c>
      <c r="Q52" s="60">
        <v>0</v>
      </c>
      <c r="R52" s="77">
        <v>0</v>
      </c>
      <c r="S52" s="60">
        <v>0</v>
      </c>
      <c r="T52" s="77">
        <v>0</v>
      </c>
      <c r="U52" s="60">
        <v>0</v>
      </c>
      <c r="V52" s="77">
        <v>0</v>
      </c>
      <c r="W52" s="60">
        <v>0</v>
      </c>
      <c r="X52" s="77">
        <v>0</v>
      </c>
      <c r="Y52" s="60">
        <v>0</v>
      </c>
      <c r="Z52" s="77">
        <v>0</v>
      </c>
      <c r="AA52" s="60">
        <v>0</v>
      </c>
      <c r="AB52" s="77">
        <v>0</v>
      </c>
      <c r="AC52" s="101">
        <f t="shared" si="32"/>
        <v>0</v>
      </c>
      <c r="AD52" s="102">
        <f t="shared" si="32"/>
        <v>0</v>
      </c>
    </row>
    <row r="53" spans="1:30" s="58" customFormat="1" ht="13.5" customHeight="1" x14ac:dyDescent="0.2">
      <c r="A53" s="55" t="s">
        <v>102</v>
      </c>
      <c r="B53" s="56" t="s">
        <v>103</v>
      </c>
      <c r="C53" s="60">
        <v>0</v>
      </c>
      <c r="D53" s="77">
        <v>0</v>
      </c>
      <c r="E53" s="60">
        <v>0</v>
      </c>
      <c r="F53" s="77">
        <v>0</v>
      </c>
      <c r="G53" s="60">
        <v>0</v>
      </c>
      <c r="H53" s="77">
        <v>0</v>
      </c>
      <c r="I53" s="60">
        <v>0</v>
      </c>
      <c r="J53" s="77">
        <v>0</v>
      </c>
      <c r="K53" s="60">
        <v>0</v>
      </c>
      <c r="L53" s="77">
        <v>0</v>
      </c>
      <c r="M53" s="60">
        <v>0</v>
      </c>
      <c r="N53" s="77">
        <v>0</v>
      </c>
      <c r="O53" s="89">
        <f t="shared" si="41"/>
        <v>0</v>
      </c>
      <c r="P53" s="89">
        <f t="shared" si="41"/>
        <v>0</v>
      </c>
      <c r="Q53" s="60">
        <v>0</v>
      </c>
      <c r="R53" s="77">
        <v>0</v>
      </c>
      <c r="S53" s="60">
        <v>0</v>
      </c>
      <c r="T53" s="77">
        <v>1758.7</v>
      </c>
      <c r="U53" s="60">
        <v>0</v>
      </c>
      <c r="V53" s="77">
        <v>0</v>
      </c>
      <c r="W53" s="60">
        <v>0</v>
      </c>
      <c r="X53" s="77">
        <v>0</v>
      </c>
      <c r="Y53" s="60">
        <v>6049</v>
      </c>
      <c r="Z53" s="77">
        <v>0</v>
      </c>
      <c r="AA53" s="60">
        <v>0</v>
      </c>
      <c r="AB53" s="77">
        <v>0</v>
      </c>
      <c r="AC53" s="101">
        <f t="shared" si="32"/>
        <v>6049</v>
      </c>
      <c r="AD53" s="102">
        <f t="shared" si="32"/>
        <v>1758.7</v>
      </c>
    </row>
    <row r="54" spans="1:30" s="58" customFormat="1" ht="13.5" customHeight="1" x14ac:dyDescent="0.2">
      <c r="A54" s="55" t="s">
        <v>104</v>
      </c>
      <c r="B54" s="56" t="s">
        <v>105</v>
      </c>
      <c r="C54" s="60">
        <v>16</v>
      </c>
      <c r="D54" s="77">
        <v>0</v>
      </c>
      <c r="E54" s="60">
        <v>16</v>
      </c>
      <c r="F54" s="77">
        <v>0</v>
      </c>
      <c r="G54" s="60">
        <v>16</v>
      </c>
      <c r="H54" s="77">
        <v>0</v>
      </c>
      <c r="I54" s="60">
        <v>16</v>
      </c>
      <c r="J54" s="77">
        <v>0</v>
      </c>
      <c r="K54" s="60">
        <v>16</v>
      </c>
      <c r="L54" s="77">
        <v>0</v>
      </c>
      <c r="M54" s="60">
        <v>16</v>
      </c>
      <c r="N54" s="77">
        <v>0</v>
      </c>
      <c r="O54" s="89">
        <f t="shared" si="41"/>
        <v>96</v>
      </c>
      <c r="P54" s="89">
        <f t="shared" si="41"/>
        <v>0</v>
      </c>
      <c r="Q54" s="60">
        <v>16</v>
      </c>
      <c r="R54" s="77">
        <v>0</v>
      </c>
      <c r="S54" s="60">
        <v>16</v>
      </c>
      <c r="T54" s="77">
        <v>0</v>
      </c>
      <c r="U54" s="60">
        <v>16</v>
      </c>
      <c r="V54" s="77">
        <v>0</v>
      </c>
      <c r="W54" s="60">
        <v>16</v>
      </c>
      <c r="X54" s="77">
        <v>0</v>
      </c>
      <c r="Y54" s="60">
        <v>16</v>
      </c>
      <c r="Z54" s="77">
        <v>0</v>
      </c>
      <c r="AA54" s="60">
        <v>16</v>
      </c>
      <c r="AB54" s="77">
        <v>0</v>
      </c>
      <c r="AC54" s="101">
        <f t="shared" si="32"/>
        <v>192</v>
      </c>
      <c r="AD54" s="102">
        <f t="shared" si="32"/>
        <v>0</v>
      </c>
    </row>
    <row r="55" spans="1:30" s="58" customFormat="1" ht="13.5" customHeight="1" x14ac:dyDescent="0.2">
      <c r="A55" s="55" t="s">
        <v>106</v>
      </c>
      <c r="B55" s="56" t="s">
        <v>107</v>
      </c>
      <c r="C55" s="60">
        <v>228</v>
      </c>
      <c r="D55" s="77">
        <v>152.05000000000001</v>
      </c>
      <c r="E55" s="60">
        <v>228</v>
      </c>
      <c r="F55" s="77">
        <v>126.52</v>
      </c>
      <c r="G55" s="60">
        <v>228</v>
      </c>
      <c r="H55" s="77">
        <v>125.72</v>
      </c>
      <c r="I55" s="60">
        <v>228</v>
      </c>
      <c r="J55" s="77">
        <v>140.16</v>
      </c>
      <c r="K55" s="60">
        <v>228</v>
      </c>
      <c r="L55" s="77">
        <v>114.72</v>
      </c>
      <c r="M55" s="60">
        <v>228</v>
      </c>
      <c r="N55" s="77">
        <v>167.24</v>
      </c>
      <c r="O55" s="89">
        <f t="shared" si="41"/>
        <v>1368</v>
      </c>
      <c r="P55" s="89">
        <f t="shared" si="41"/>
        <v>826.41</v>
      </c>
      <c r="Q55" s="60">
        <v>228</v>
      </c>
      <c r="R55" s="77">
        <v>266.13</v>
      </c>
      <c r="S55" s="60">
        <v>228</v>
      </c>
      <c r="T55" s="77">
        <v>124.43</v>
      </c>
      <c r="U55" s="60">
        <v>228</v>
      </c>
      <c r="V55" s="77">
        <v>122.02</v>
      </c>
      <c r="W55" s="60">
        <v>228</v>
      </c>
      <c r="X55" s="77">
        <v>126.78</v>
      </c>
      <c r="Y55" s="60">
        <v>228</v>
      </c>
      <c r="Z55" s="77">
        <v>334.8</v>
      </c>
      <c r="AA55" s="60">
        <v>228</v>
      </c>
      <c r="AB55" s="77">
        <v>76.489999999999995</v>
      </c>
      <c r="AC55" s="101">
        <f t="shared" si="32"/>
        <v>2736</v>
      </c>
      <c r="AD55" s="102">
        <f t="shared" si="32"/>
        <v>1877.06</v>
      </c>
    </row>
    <row r="56" spans="1:30" s="58" customFormat="1" ht="13.5" customHeight="1" x14ac:dyDescent="0.2">
      <c r="A56" s="55" t="s">
        <v>108</v>
      </c>
      <c r="B56" s="56" t="s">
        <v>109</v>
      </c>
      <c r="C56" s="60">
        <v>0</v>
      </c>
      <c r="D56" s="77">
        <v>0</v>
      </c>
      <c r="E56" s="60">
        <v>0</v>
      </c>
      <c r="F56" s="77">
        <v>0</v>
      </c>
      <c r="G56" s="60">
        <v>0</v>
      </c>
      <c r="H56" s="77">
        <v>0</v>
      </c>
      <c r="I56" s="60">
        <v>0</v>
      </c>
      <c r="J56" s="77">
        <v>0</v>
      </c>
      <c r="K56" s="60">
        <v>0</v>
      </c>
      <c r="L56" s="77">
        <v>0</v>
      </c>
      <c r="M56" s="60">
        <v>0</v>
      </c>
      <c r="N56" s="77">
        <v>0</v>
      </c>
      <c r="O56" s="89">
        <f t="shared" si="41"/>
        <v>0</v>
      </c>
      <c r="P56" s="89">
        <f t="shared" si="41"/>
        <v>0</v>
      </c>
      <c r="Q56" s="60">
        <v>0</v>
      </c>
      <c r="R56" s="77">
        <v>0</v>
      </c>
      <c r="S56" s="60">
        <v>0</v>
      </c>
      <c r="T56" s="77">
        <v>0</v>
      </c>
      <c r="U56" s="60">
        <v>0</v>
      </c>
      <c r="V56" s="77">
        <v>0</v>
      </c>
      <c r="W56" s="60">
        <v>0</v>
      </c>
      <c r="X56" s="77">
        <v>0</v>
      </c>
      <c r="Y56" s="60">
        <v>0</v>
      </c>
      <c r="Z56" s="77">
        <v>0</v>
      </c>
      <c r="AA56" s="60">
        <v>0</v>
      </c>
      <c r="AB56" s="77">
        <v>0</v>
      </c>
      <c r="AC56" s="101">
        <f t="shared" si="32"/>
        <v>0</v>
      </c>
      <c r="AD56" s="102">
        <f t="shared" si="32"/>
        <v>0</v>
      </c>
    </row>
    <row r="57" spans="1:30" s="58" customFormat="1" ht="13.5" customHeight="1" x14ac:dyDescent="0.2">
      <c r="A57" s="55" t="s">
        <v>110</v>
      </c>
      <c r="B57" s="56" t="s">
        <v>111</v>
      </c>
      <c r="C57" s="60">
        <v>0</v>
      </c>
      <c r="D57" s="77">
        <v>0</v>
      </c>
      <c r="E57" s="60">
        <v>0</v>
      </c>
      <c r="F57" s="77">
        <v>0</v>
      </c>
      <c r="G57" s="60">
        <v>0</v>
      </c>
      <c r="H57" s="77">
        <v>0</v>
      </c>
      <c r="I57" s="60">
        <v>0</v>
      </c>
      <c r="J57" s="77">
        <v>0</v>
      </c>
      <c r="K57" s="60">
        <v>0</v>
      </c>
      <c r="L57" s="77">
        <v>0</v>
      </c>
      <c r="M57" s="60">
        <v>0</v>
      </c>
      <c r="N57" s="77">
        <v>0</v>
      </c>
      <c r="O57" s="89">
        <f t="shared" si="41"/>
        <v>0</v>
      </c>
      <c r="P57" s="89">
        <f t="shared" si="41"/>
        <v>0</v>
      </c>
      <c r="Q57" s="60">
        <v>0</v>
      </c>
      <c r="R57" s="77">
        <v>171.39</v>
      </c>
      <c r="S57" s="60">
        <v>0</v>
      </c>
      <c r="T57" s="77">
        <v>0</v>
      </c>
      <c r="U57" s="60">
        <v>0</v>
      </c>
      <c r="V57" s="77">
        <v>0</v>
      </c>
      <c r="W57" s="60">
        <v>0</v>
      </c>
      <c r="X57" s="77">
        <v>0</v>
      </c>
      <c r="Y57" s="60">
        <v>0</v>
      </c>
      <c r="Z57" s="77">
        <v>0</v>
      </c>
      <c r="AA57" s="60">
        <v>0</v>
      </c>
      <c r="AB57" s="77">
        <v>0</v>
      </c>
      <c r="AC57" s="101">
        <f t="shared" si="32"/>
        <v>0</v>
      </c>
      <c r="AD57" s="102">
        <f t="shared" si="32"/>
        <v>171.39</v>
      </c>
    </row>
    <row r="58" spans="1:30" s="58" customFormat="1" ht="13.5" customHeight="1" x14ac:dyDescent="0.2">
      <c r="A58" s="55" t="s">
        <v>112</v>
      </c>
      <c r="B58" s="56" t="s">
        <v>113</v>
      </c>
      <c r="C58" s="60">
        <v>0</v>
      </c>
      <c r="D58" s="77">
        <v>0</v>
      </c>
      <c r="E58" s="60">
        <v>0</v>
      </c>
      <c r="F58" s="77">
        <v>0</v>
      </c>
      <c r="G58" s="60">
        <v>0</v>
      </c>
      <c r="H58" s="77">
        <v>0</v>
      </c>
      <c r="I58" s="60">
        <v>0</v>
      </c>
      <c r="J58" s="77">
        <v>0</v>
      </c>
      <c r="K58" s="60">
        <v>0</v>
      </c>
      <c r="L58" s="77">
        <v>0</v>
      </c>
      <c r="M58" s="60">
        <v>0</v>
      </c>
      <c r="N58" s="77">
        <v>0</v>
      </c>
      <c r="O58" s="89">
        <f t="shared" si="41"/>
        <v>0</v>
      </c>
      <c r="P58" s="89">
        <f t="shared" si="41"/>
        <v>0</v>
      </c>
      <c r="Q58" s="60">
        <v>0</v>
      </c>
      <c r="R58" s="77">
        <v>0</v>
      </c>
      <c r="S58" s="60">
        <v>0</v>
      </c>
      <c r="T58" s="77">
        <v>0</v>
      </c>
      <c r="U58" s="60">
        <v>0</v>
      </c>
      <c r="V58" s="77">
        <v>0</v>
      </c>
      <c r="W58" s="60">
        <v>0</v>
      </c>
      <c r="X58" s="77">
        <v>97.53</v>
      </c>
      <c r="Y58" s="60">
        <v>0</v>
      </c>
      <c r="Z58" s="77">
        <v>0</v>
      </c>
      <c r="AA58" s="60">
        <v>0</v>
      </c>
      <c r="AB58" s="77">
        <v>0</v>
      </c>
      <c r="AC58" s="101">
        <f t="shared" si="32"/>
        <v>0</v>
      </c>
      <c r="AD58" s="102">
        <f t="shared" si="32"/>
        <v>97.53</v>
      </c>
    </row>
    <row r="59" spans="1:30" s="58" customFormat="1" ht="13.5" customHeight="1" x14ac:dyDescent="0.2">
      <c r="A59" s="55" t="s">
        <v>114</v>
      </c>
      <c r="B59" s="56" t="s">
        <v>115</v>
      </c>
      <c r="C59" s="60">
        <v>400</v>
      </c>
      <c r="D59" s="77">
        <v>587.35</v>
      </c>
      <c r="E59" s="60">
        <v>400</v>
      </c>
      <c r="F59" s="77">
        <v>587.35</v>
      </c>
      <c r="G59" s="60">
        <v>400</v>
      </c>
      <c r="H59" s="77">
        <v>587.35</v>
      </c>
      <c r="I59" s="60">
        <v>400</v>
      </c>
      <c r="J59" s="77">
        <v>587.35</v>
      </c>
      <c r="K59" s="60">
        <v>400</v>
      </c>
      <c r="L59" s="77">
        <v>587.35</v>
      </c>
      <c r="M59" s="60">
        <v>400</v>
      </c>
      <c r="N59" s="77">
        <v>587.48</v>
      </c>
      <c r="O59" s="89">
        <f t="shared" si="41"/>
        <v>2400</v>
      </c>
      <c r="P59" s="89">
        <f t="shared" si="41"/>
        <v>3524.23</v>
      </c>
      <c r="Q59" s="60">
        <v>400</v>
      </c>
      <c r="R59" s="77">
        <v>587.36</v>
      </c>
      <c r="S59" s="60">
        <v>400</v>
      </c>
      <c r="T59" s="77">
        <v>587.35</v>
      </c>
      <c r="U59" s="60">
        <v>400</v>
      </c>
      <c r="V59" s="77">
        <v>587.35</v>
      </c>
      <c r="W59" s="60">
        <v>400</v>
      </c>
      <c r="X59" s="77">
        <v>587.35</v>
      </c>
      <c r="Y59" s="60">
        <v>400</v>
      </c>
      <c r="Z59" s="77">
        <v>587.35</v>
      </c>
      <c r="AA59" s="60">
        <v>400</v>
      </c>
      <c r="AB59" s="77">
        <v>587.35</v>
      </c>
      <c r="AC59" s="101">
        <f t="shared" si="32"/>
        <v>4800</v>
      </c>
      <c r="AD59" s="102">
        <f t="shared" si="32"/>
        <v>7048.340000000002</v>
      </c>
    </row>
    <row r="60" spans="1:30" s="58" customFormat="1" ht="13.5" customHeight="1" x14ac:dyDescent="0.2">
      <c r="A60" s="55" t="s">
        <v>116</v>
      </c>
      <c r="B60" s="56" t="s">
        <v>117</v>
      </c>
      <c r="C60" s="60">
        <v>0</v>
      </c>
      <c r="D60" s="77">
        <v>0</v>
      </c>
      <c r="E60" s="60">
        <v>0</v>
      </c>
      <c r="F60" s="77">
        <v>0</v>
      </c>
      <c r="G60" s="60">
        <v>0</v>
      </c>
      <c r="H60" s="77">
        <v>0</v>
      </c>
      <c r="I60" s="60">
        <v>0</v>
      </c>
      <c r="J60" s="77">
        <v>0</v>
      </c>
      <c r="K60" s="60">
        <v>0</v>
      </c>
      <c r="L60" s="77">
        <v>0</v>
      </c>
      <c r="M60" s="60">
        <v>0</v>
      </c>
      <c r="N60" s="77">
        <v>0</v>
      </c>
      <c r="O60" s="89">
        <f t="shared" si="41"/>
        <v>0</v>
      </c>
      <c r="P60" s="89">
        <f t="shared" si="41"/>
        <v>0</v>
      </c>
      <c r="Q60" s="60">
        <v>0</v>
      </c>
      <c r="R60" s="77">
        <v>0</v>
      </c>
      <c r="S60" s="60">
        <v>0</v>
      </c>
      <c r="T60" s="77">
        <v>0</v>
      </c>
      <c r="U60" s="60">
        <v>0</v>
      </c>
      <c r="V60" s="77">
        <v>0</v>
      </c>
      <c r="W60" s="60">
        <v>0</v>
      </c>
      <c r="X60" s="77">
        <v>0</v>
      </c>
      <c r="Y60" s="60">
        <v>0</v>
      </c>
      <c r="Z60" s="77">
        <v>0</v>
      </c>
      <c r="AA60" s="60">
        <v>0</v>
      </c>
      <c r="AB60" s="77">
        <v>0</v>
      </c>
      <c r="AC60" s="101">
        <f t="shared" si="32"/>
        <v>0</v>
      </c>
      <c r="AD60" s="102">
        <f t="shared" si="32"/>
        <v>0</v>
      </c>
    </row>
    <row r="61" spans="1:30" s="58" customFormat="1" ht="13.5" customHeight="1" x14ac:dyDescent="0.2">
      <c r="A61" s="55" t="s">
        <v>118</v>
      </c>
      <c r="B61" s="56" t="s">
        <v>119</v>
      </c>
      <c r="C61" s="60">
        <v>0</v>
      </c>
      <c r="D61" s="77">
        <v>0</v>
      </c>
      <c r="E61" s="60">
        <v>0</v>
      </c>
      <c r="F61" s="77">
        <v>0</v>
      </c>
      <c r="G61" s="60">
        <v>0</v>
      </c>
      <c r="H61" s="77">
        <v>0</v>
      </c>
      <c r="I61" s="60">
        <v>0</v>
      </c>
      <c r="J61" s="77">
        <v>0</v>
      </c>
      <c r="K61" s="60">
        <v>0</v>
      </c>
      <c r="L61" s="77">
        <v>0</v>
      </c>
      <c r="M61" s="60">
        <v>0</v>
      </c>
      <c r="N61" s="77">
        <v>0</v>
      </c>
      <c r="O61" s="89">
        <f t="shared" si="41"/>
        <v>0</v>
      </c>
      <c r="P61" s="89">
        <f t="shared" si="41"/>
        <v>0</v>
      </c>
      <c r="Q61" s="60">
        <v>0</v>
      </c>
      <c r="R61" s="77">
        <v>0</v>
      </c>
      <c r="S61" s="60">
        <v>0</v>
      </c>
      <c r="T61" s="77">
        <v>0</v>
      </c>
      <c r="U61" s="60">
        <v>0</v>
      </c>
      <c r="V61" s="77">
        <v>0</v>
      </c>
      <c r="W61" s="60">
        <v>0</v>
      </c>
      <c r="X61" s="77">
        <v>0</v>
      </c>
      <c r="Y61" s="60">
        <v>0</v>
      </c>
      <c r="Z61" s="77">
        <v>0</v>
      </c>
      <c r="AA61" s="60">
        <v>0</v>
      </c>
      <c r="AB61" s="77">
        <v>0</v>
      </c>
      <c r="AC61" s="101">
        <f t="shared" si="32"/>
        <v>0</v>
      </c>
      <c r="AD61" s="102">
        <f t="shared" si="32"/>
        <v>0</v>
      </c>
    </row>
    <row r="62" spans="1:30" s="58" customFormat="1" ht="13.5" customHeight="1" x14ac:dyDescent="0.2">
      <c r="A62" s="55" t="s">
        <v>120</v>
      </c>
      <c r="B62" s="56" t="s">
        <v>121</v>
      </c>
      <c r="C62" s="60">
        <v>772.79999999999984</v>
      </c>
      <c r="D62" s="77">
        <f>D10*100/87*3%</f>
        <v>795.9</v>
      </c>
      <c r="E62" s="60">
        <v>0</v>
      </c>
      <c r="F62" s="77">
        <f>F10*100/87*3%</f>
        <v>0</v>
      </c>
      <c r="G62" s="60">
        <v>0</v>
      </c>
      <c r="H62" s="77">
        <f>H10*100/87*3%</f>
        <v>0</v>
      </c>
      <c r="I62" s="60">
        <v>0</v>
      </c>
      <c r="J62" s="77">
        <f>J10*100/87*3%</f>
        <v>6.3</v>
      </c>
      <c r="K62" s="60">
        <v>0</v>
      </c>
      <c r="L62" s="77">
        <f>L10*100/87*3%</f>
        <v>0</v>
      </c>
      <c r="M62" s="60">
        <v>0</v>
      </c>
      <c r="N62" s="77">
        <f>N10*100/87*3%</f>
        <v>0</v>
      </c>
      <c r="O62" s="89">
        <f t="shared" si="41"/>
        <v>772.79999999999984</v>
      </c>
      <c r="P62" s="89">
        <f t="shared" si="41"/>
        <v>802.19999999999993</v>
      </c>
      <c r="Q62" s="60">
        <v>618.04799999999989</v>
      </c>
      <c r="R62" s="77">
        <f>R10*100/87*3%</f>
        <v>618.04793103448276</v>
      </c>
      <c r="S62" s="60">
        <v>212.04</v>
      </c>
      <c r="T62" s="77">
        <f>T10*100/87*3%</f>
        <v>0</v>
      </c>
      <c r="U62" s="60">
        <v>0</v>
      </c>
      <c r="V62" s="77">
        <f>V10*100/87*3%</f>
        <v>0</v>
      </c>
      <c r="W62" s="60">
        <v>453.59999999999997</v>
      </c>
      <c r="X62" s="77">
        <v>214.14</v>
      </c>
      <c r="Y62" s="60">
        <v>772.79999999999984</v>
      </c>
      <c r="Z62" s="77">
        <f>Z10*100/87*3%</f>
        <v>1539.6237931034482</v>
      </c>
      <c r="AA62" s="60">
        <v>417.59999999999997</v>
      </c>
      <c r="AB62" s="77">
        <f>AB10*100/87*3%</f>
        <v>72</v>
      </c>
      <c r="AC62" s="101">
        <f t="shared" si="32"/>
        <v>3246.8879999999995</v>
      </c>
      <c r="AD62" s="102">
        <f t="shared" si="32"/>
        <v>3246.0117241379312</v>
      </c>
    </row>
    <row r="63" spans="1:30" s="58" customFormat="1" ht="13.5" customHeight="1" x14ac:dyDescent="0.2">
      <c r="A63" s="55" t="s">
        <v>122</v>
      </c>
      <c r="B63" s="56" t="s">
        <v>123</v>
      </c>
      <c r="C63" s="60">
        <v>0</v>
      </c>
      <c r="D63" s="77">
        <v>0</v>
      </c>
      <c r="E63" s="60">
        <v>0</v>
      </c>
      <c r="F63" s="77">
        <v>0</v>
      </c>
      <c r="G63" s="60">
        <v>0</v>
      </c>
      <c r="H63" s="77">
        <v>0</v>
      </c>
      <c r="I63" s="60">
        <v>0</v>
      </c>
      <c r="J63" s="77">
        <v>0</v>
      </c>
      <c r="K63" s="60">
        <v>0</v>
      </c>
      <c r="L63" s="77">
        <v>0</v>
      </c>
      <c r="M63" s="60">
        <v>0</v>
      </c>
      <c r="N63" s="77">
        <v>0</v>
      </c>
      <c r="O63" s="89">
        <f t="shared" si="41"/>
        <v>0</v>
      </c>
      <c r="P63" s="89">
        <f t="shared" si="41"/>
        <v>0</v>
      </c>
      <c r="Q63" s="60">
        <v>0</v>
      </c>
      <c r="R63" s="77">
        <v>0</v>
      </c>
      <c r="S63" s="60">
        <v>0</v>
      </c>
      <c r="T63" s="77">
        <v>0</v>
      </c>
      <c r="U63" s="60">
        <v>0</v>
      </c>
      <c r="V63" s="77">
        <v>0</v>
      </c>
      <c r="W63" s="60">
        <v>0</v>
      </c>
      <c r="X63" s="77">
        <v>0</v>
      </c>
      <c r="Y63" s="60">
        <v>0</v>
      </c>
      <c r="Z63" s="77">
        <v>0</v>
      </c>
      <c r="AA63" s="60">
        <v>0</v>
      </c>
      <c r="AB63" s="77">
        <v>0</v>
      </c>
      <c r="AC63" s="101">
        <f t="shared" si="32"/>
        <v>0</v>
      </c>
      <c r="AD63" s="102">
        <f t="shared" si="32"/>
        <v>0</v>
      </c>
    </row>
    <row r="64" spans="1:30" s="58" customFormat="1" ht="13.5" customHeight="1" x14ac:dyDescent="0.2">
      <c r="A64" s="55" t="s">
        <v>124</v>
      </c>
      <c r="B64" s="56" t="s">
        <v>125</v>
      </c>
      <c r="C64" s="60">
        <v>0</v>
      </c>
      <c r="D64" s="77">
        <v>0</v>
      </c>
      <c r="E64" s="60">
        <v>0</v>
      </c>
      <c r="F64" s="77">
        <v>0</v>
      </c>
      <c r="G64" s="60">
        <v>0</v>
      </c>
      <c r="H64" s="77">
        <v>0</v>
      </c>
      <c r="I64" s="60">
        <v>0</v>
      </c>
      <c r="J64" s="77">
        <v>0</v>
      </c>
      <c r="K64" s="60">
        <v>0</v>
      </c>
      <c r="L64" s="77">
        <v>0</v>
      </c>
      <c r="M64" s="60">
        <v>0</v>
      </c>
      <c r="N64" s="77">
        <v>0</v>
      </c>
      <c r="O64" s="89">
        <f t="shared" si="41"/>
        <v>0</v>
      </c>
      <c r="P64" s="89">
        <f t="shared" si="41"/>
        <v>0</v>
      </c>
      <c r="Q64" s="60">
        <v>0</v>
      </c>
      <c r="R64" s="77">
        <v>0</v>
      </c>
      <c r="S64" s="60">
        <v>0</v>
      </c>
      <c r="T64" s="77">
        <v>0</v>
      </c>
      <c r="U64" s="60">
        <v>0</v>
      </c>
      <c r="V64" s="77">
        <v>0</v>
      </c>
      <c r="W64" s="60">
        <v>0</v>
      </c>
      <c r="X64" s="77">
        <v>0</v>
      </c>
      <c r="Y64" s="60">
        <v>0</v>
      </c>
      <c r="Z64" s="77">
        <v>0</v>
      </c>
      <c r="AA64" s="60">
        <v>0</v>
      </c>
      <c r="AB64" s="77">
        <v>0</v>
      </c>
      <c r="AC64" s="101">
        <f t="shared" si="32"/>
        <v>0</v>
      </c>
      <c r="AD64" s="102">
        <f t="shared" si="32"/>
        <v>0</v>
      </c>
    </row>
    <row r="65" spans="1:30" s="58" customFormat="1" ht="13.5" customHeight="1" x14ac:dyDescent="0.2">
      <c r="A65" s="55" t="s">
        <v>126</v>
      </c>
      <c r="B65" s="56" t="s">
        <v>127</v>
      </c>
      <c r="C65" s="60">
        <v>4</v>
      </c>
      <c r="D65" s="77">
        <v>0</v>
      </c>
      <c r="E65" s="60">
        <v>4</v>
      </c>
      <c r="F65" s="77">
        <v>0</v>
      </c>
      <c r="G65" s="60">
        <v>4</v>
      </c>
      <c r="H65" s="77">
        <v>0</v>
      </c>
      <c r="I65" s="60">
        <v>4</v>
      </c>
      <c r="J65" s="77">
        <v>0</v>
      </c>
      <c r="K65" s="60">
        <v>4</v>
      </c>
      <c r="L65" s="77">
        <v>0</v>
      </c>
      <c r="M65" s="60">
        <v>4</v>
      </c>
      <c r="N65" s="77">
        <v>0</v>
      </c>
      <c r="O65" s="89">
        <f t="shared" si="41"/>
        <v>24</v>
      </c>
      <c r="P65" s="89">
        <f t="shared" si="41"/>
        <v>0</v>
      </c>
      <c r="Q65" s="60">
        <v>4</v>
      </c>
      <c r="R65" s="77">
        <v>0</v>
      </c>
      <c r="S65" s="60">
        <v>4</v>
      </c>
      <c r="T65" s="77">
        <v>0</v>
      </c>
      <c r="U65" s="60">
        <v>4</v>
      </c>
      <c r="V65" s="77">
        <v>0</v>
      </c>
      <c r="W65" s="60">
        <v>4</v>
      </c>
      <c r="X65" s="77">
        <v>0</v>
      </c>
      <c r="Y65" s="60">
        <v>4</v>
      </c>
      <c r="Z65" s="77">
        <v>0</v>
      </c>
      <c r="AA65" s="60">
        <v>4</v>
      </c>
      <c r="AB65" s="77">
        <v>0</v>
      </c>
      <c r="AC65" s="101">
        <f t="shared" si="32"/>
        <v>48</v>
      </c>
      <c r="AD65" s="102">
        <f t="shared" si="32"/>
        <v>0</v>
      </c>
    </row>
    <row r="66" spans="1:30" s="68" customFormat="1" ht="13.5" customHeight="1" x14ac:dyDescent="0.2">
      <c r="A66" s="55" t="s">
        <v>128</v>
      </c>
      <c r="B66" s="56" t="s">
        <v>129</v>
      </c>
      <c r="C66" s="60">
        <v>0</v>
      </c>
      <c r="D66" s="77">
        <v>210</v>
      </c>
      <c r="E66" s="60">
        <v>0</v>
      </c>
      <c r="F66" s="77">
        <v>0</v>
      </c>
      <c r="G66" s="60">
        <v>0</v>
      </c>
      <c r="H66" s="77">
        <v>0</v>
      </c>
      <c r="I66" s="60">
        <v>0</v>
      </c>
      <c r="J66" s="77">
        <v>0</v>
      </c>
      <c r="K66" s="60">
        <v>0</v>
      </c>
      <c r="L66" s="77">
        <v>0</v>
      </c>
      <c r="M66" s="60">
        <v>0</v>
      </c>
      <c r="N66" s="77">
        <v>0</v>
      </c>
      <c r="O66" s="89">
        <f t="shared" si="41"/>
        <v>0</v>
      </c>
      <c r="P66" s="89">
        <f t="shared" si="41"/>
        <v>210</v>
      </c>
      <c r="Q66" s="60">
        <v>1258.4000000000001</v>
      </c>
      <c r="R66" s="77">
        <v>1710</v>
      </c>
      <c r="S66" s="60">
        <v>413.68</v>
      </c>
      <c r="T66" s="77">
        <v>0</v>
      </c>
      <c r="U66" s="60">
        <v>0</v>
      </c>
      <c r="V66" s="77">
        <v>0</v>
      </c>
      <c r="W66" s="60">
        <v>844.72</v>
      </c>
      <c r="X66" s="77">
        <v>140</v>
      </c>
      <c r="Y66" s="60">
        <v>1594.72</v>
      </c>
      <c r="Z66" s="77">
        <v>603.67999999999995</v>
      </c>
      <c r="AA66" s="60">
        <v>1864.72</v>
      </c>
      <c r="AB66" s="77">
        <v>0</v>
      </c>
      <c r="AC66" s="101">
        <f t="shared" si="32"/>
        <v>5976.2400000000007</v>
      </c>
      <c r="AD66" s="102">
        <f t="shared" si="32"/>
        <v>2663.68</v>
      </c>
    </row>
    <row r="67" spans="1:30" s="58" customFormat="1" ht="13.5" customHeight="1" x14ac:dyDescent="0.2">
      <c r="A67" s="55" t="s">
        <v>130</v>
      </c>
      <c r="B67" s="56" t="s">
        <v>131</v>
      </c>
      <c r="C67" s="60">
        <v>0</v>
      </c>
      <c r="D67" s="77">
        <v>0</v>
      </c>
      <c r="E67" s="60">
        <v>0</v>
      </c>
      <c r="F67" s="77">
        <v>0</v>
      </c>
      <c r="G67" s="60">
        <v>0</v>
      </c>
      <c r="H67" s="77">
        <v>0</v>
      </c>
      <c r="I67" s="60">
        <v>0</v>
      </c>
      <c r="J67" s="77">
        <v>0</v>
      </c>
      <c r="K67" s="60">
        <v>0</v>
      </c>
      <c r="L67" s="77">
        <v>0</v>
      </c>
      <c r="M67" s="60">
        <v>0</v>
      </c>
      <c r="N67" s="77">
        <v>0</v>
      </c>
      <c r="O67" s="89">
        <f t="shared" si="41"/>
        <v>0</v>
      </c>
      <c r="P67" s="89">
        <f t="shared" si="41"/>
        <v>0</v>
      </c>
      <c r="Q67" s="60">
        <v>0</v>
      </c>
      <c r="R67" s="77">
        <v>0</v>
      </c>
      <c r="S67" s="60">
        <v>0</v>
      </c>
      <c r="T67" s="77">
        <v>0</v>
      </c>
      <c r="U67" s="60">
        <v>0</v>
      </c>
      <c r="V67" s="77">
        <v>0</v>
      </c>
      <c r="W67" s="60">
        <v>0</v>
      </c>
      <c r="X67" s="77">
        <v>0</v>
      </c>
      <c r="Y67" s="60">
        <v>0</v>
      </c>
      <c r="Z67" s="77">
        <v>0</v>
      </c>
      <c r="AA67" s="60">
        <v>0</v>
      </c>
      <c r="AB67" s="77">
        <v>0</v>
      </c>
      <c r="AC67" s="101">
        <f t="shared" si="32"/>
        <v>0</v>
      </c>
      <c r="AD67" s="102">
        <f t="shared" si="32"/>
        <v>0</v>
      </c>
    </row>
    <row r="68" spans="1:30" s="58" customFormat="1" ht="13.5" customHeight="1" x14ac:dyDescent="0.2">
      <c r="A68" s="55" t="s">
        <v>132</v>
      </c>
      <c r="B68" s="56" t="s">
        <v>133</v>
      </c>
      <c r="C68" s="60">
        <v>0</v>
      </c>
      <c r="D68" s="77">
        <v>0</v>
      </c>
      <c r="E68" s="60">
        <v>0</v>
      </c>
      <c r="F68" s="77">
        <v>0</v>
      </c>
      <c r="G68" s="60">
        <v>0</v>
      </c>
      <c r="H68" s="77">
        <v>0</v>
      </c>
      <c r="I68" s="60">
        <v>0</v>
      </c>
      <c r="J68" s="77">
        <v>0</v>
      </c>
      <c r="K68" s="60">
        <v>0</v>
      </c>
      <c r="L68" s="77">
        <v>0</v>
      </c>
      <c r="M68" s="60">
        <v>0</v>
      </c>
      <c r="N68" s="77">
        <v>0</v>
      </c>
      <c r="O68" s="89">
        <f t="shared" si="41"/>
        <v>0</v>
      </c>
      <c r="P68" s="89">
        <f t="shared" si="41"/>
        <v>0</v>
      </c>
      <c r="Q68" s="60">
        <v>0</v>
      </c>
      <c r="R68" s="77">
        <v>0</v>
      </c>
      <c r="S68" s="60">
        <v>0</v>
      </c>
      <c r="T68" s="77">
        <v>0</v>
      </c>
      <c r="U68" s="60">
        <v>0</v>
      </c>
      <c r="V68" s="77">
        <v>0</v>
      </c>
      <c r="W68" s="60">
        <v>0</v>
      </c>
      <c r="X68" s="77">
        <v>0</v>
      </c>
      <c r="Y68" s="60">
        <v>0</v>
      </c>
      <c r="Z68" s="77">
        <v>0</v>
      </c>
      <c r="AA68" s="60">
        <v>0</v>
      </c>
      <c r="AB68" s="77">
        <v>0</v>
      </c>
      <c r="AC68" s="101">
        <f t="shared" si="32"/>
        <v>0</v>
      </c>
      <c r="AD68" s="102">
        <f t="shared" si="32"/>
        <v>0</v>
      </c>
    </row>
    <row r="69" spans="1:30" s="58" customFormat="1" ht="13.5" customHeight="1" x14ac:dyDescent="0.2">
      <c r="A69" s="55" t="s">
        <v>134</v>
      </c>
      <c r="B69" s="56" t="s">
        <v>135</v>
      </c>
      <c r="C69" s="60">
        <v>10</v>
      </c>
      <c r="D69" s="77">
        <v>59.18</v>
      </c>
      <c r="E69" s="60">
        <v>10</v>
      </c>
      <c r="F69" s="77">
        <v>35.51</v>
      </c>
      <c r="G69" s="60">
        <v>10</v>
      </c>
      <c r="H69" s="77">
        <v>0</v>
      </c>
      <c r="I69" s="60">
        <v>10</v>
      </c>
      <c r="J69" s="77">
        <v>0</v>
      </c>
      <c r="K69" s="60">
        <v>10</v>
      </c>
      <c r="L69" s="77">
        <v>0</v>
      </c>
      <c r="M69" s="60">
        <v>10</v>
      </c>
      <c r="N69" s="77">
        <v>0</v>
      </c>
      <c r="O69" s="89">
        <f t="shared" si="41"/>
        <v>60</v>
      </c>
      <c r="P69" s="89">
        <f t="shared" si="41"/>
        <v>94.69</v>
      </c>
      <c r="Q69" s="60">
        <v>10</v>
      </c>
      <c r="R69" s="77">
        <v>0</v>
      </c>
      <c r="S69" s="60">
        <v>10</v>
      </c>
      <c r="T69" s="77">
        <v>0</v>
      </c>
      <c r="U69" s="60">
        <v>10</v>
      </c>
      <c r="V69" s="77">
        <v>0</v>
      </c>
      <c r="W69" s="60">
        <v>10</v>
      </c>
      <c r="X69" s="77">
        <v>0</v>
      </c>
      <c r="Y69" s="60">
        <v>10</v>
      </c>
      <c r="Z69" s="77">
        <v>0</v>
      </c>
      <c r="AA69" s="60">
        <v>10</v>
      </c>
      <c r="AB69" s="77">
        <v>94.67</v>
      </c>
      <c r="AC69" s="101">
        <f t="shared" si="32"/>
        <v>120</v>
      </c>
      <c r="AD69" s="102">
        <f t="shared" si="32"/>
        <v>189.36</v>
      </c>
    </row>
    <row r="70" spans="1:30" s="58" customFormat="1" ht="13.5" customHeight="1" x14ac:dyDescent="0.2">
      <c r="A70" s="55" t="s">
        <v>136</v>
      </c>
      <c r="B70" s="56" t="s">
        <v>137</v>
      </c>
      <c r="C70" s="60">
        <v>70</v>
      </c>
      <c r="D70" s="77">
        <v>0</v>
      </c>
      <c r="E70" s="60">
        <v>70</v>
      </c>
      <c r="F70" s="77">
        <v>0</v>
      </c>
      <c r="G70" s="60">
        <v>70</v>
      </c>
      <c r="H70" s="77">
        <v>89.94</v>
      </c>
      <c r="I70" s="60">
        <v>70</v>
      </c>
      <c r="J70" s="77">
        <v>0</v>
      </c>
      <c r="K70" s="60">
        <v>70</v>
      </c>
      <c r="L70" s="77">
        <v>0</v>
      </c>
      <c r="M70" s="60">
        <v>70</v>
      </c>
      <c r="N70" s="77">
        <v>71.010000000000005</v>
      </c>
      <c r="O70" s="89">
        <f t="shared" si="41"/>
        <v>420</v>
      </c>
      <c r="P70" s="89">
        <f t="shared" si="41"/>
        <v>160.94999999999999</v>
      </c>
      <c r="Q70" s="60">
        <v>70</v>
      </c>
      <c r="R70" s="77">
        <v>0</v>
      </c>
      <c r="S70" s="60">
        <v>70</v>
      </c>
      <c r="T70" s="77">
        <v>80.47</v>
      </c>
      <c r="U70" s="60">
        <v>70</v>
      </c>
      <c r="V70" s="77">
        <v>59.17</v>
      </c>
      <c r="W70" s="60">
        <v>70</v>
      </c>
      <c r="X70" s="77">
        <v>144.11000000000001</v>
      </c>
      <c r="Y70" s="60">
        <v>70</v>
      </c>
      <c r="Z70" s="77">
        <v>71.010000000000005</v>
      </c>
      <c r="AA70" s="60">
        <v>70</v>
      </c>
      <c r="AB70" s="77">
        <v>88.57</v>
      </c>
      <c r="AC70" s="101">
        <f t="shared" si="32"/>
        <v>840</v>
      </c>
      <c r="AD70" s="102">
        <f t="shared" si="32"/>
        <v>604.28</v>
      </c>
    </row>
    <row r="71" spans="1:30" s="58" customFormat="1" ht="13.5" customHeight="1" x14ac:dyDescent="0.2">
      <c r="A71" s="55" t="s">
        <v>138</v>
      </c>
      <c r="B71" s="56" t="s">
        <v>139</v>
      </c>
      <c r="C71" s="60">
        <v>0</v>
      </c>
      <c r="D71" s="77">
        <v>0</v>
      </c>
      <c r="E71" s="60">
        <v>0</v>
      </c>
      <c r="F71" s="77">
        <v>0</v>
      </c>
      <c r="G71" s="60">
        <v>0</v>
      </c>
      <c r="H71" s="77">
        <v>0</v>
      </c>
      <c r="I71" s="60">
        <v>0</v>
      </c>
      <c r="J71" s="77">
        <v>0</v>
      </c>
      <c r="K71" s="60">
        <v>0</v>
      </c>
      <c r="L71" s="77">
        <v>0</v>
      </c>
      <c r="M71" s="60">
        <v>0</v>
      </c>
      <c r="N71" s="77">
        <v>0</v>
      </c>
      <c r="O71" s="89">
        <f t="shared" si="41"/>
        <v>0</v>
      </c>
      <c r="P71" s="89">
        <f t="shared" si="41"/>
        <v>0</v>
      </c>
      <c r="Q71" s="60">
        <v>0</v>
      </c>
      <c r="R71" s="77">
        <v>0</v>
      </c>
      <c r="S71" s="60">
        <v>0</v>
      </c>
      <c r="T71" s="77">
        <v>0</v>
      </c>
      <c r="U71" s="60">
        <v>0</v>
      </c>
      <c r="V71" s="77">
        <v>0</v>
      </c>
      <c r="W71" s="60">
        <v>0</v>
      </c>
      <c r="X71" s="77">
        <v>0</v>
      </c>
      <c r="Y71" s="60">
        <v>0</v>
      </c>
      <c r="Z71" s="77">
        <v>0</v>
      </c>
      <c r="AA71" s="60">
        <v>0</v>
      </c>
      <c r="AB71" s="77">
        <v>0</v>
      </c>
      <c r="AC71" s="101">
        <f t="shared" si="32"/>
        <v>0</v>
      </c>
      <c r="AD71" s="102">
        <f t="shared" si="32"/>
        <v>0</v>
      </c>
    </row>
    <row r="72" spans="1:30" s="58" customFormat="1" ht="13.5" customHeight="1" x14ac:dyDescent="0.2">
      <c r="A72" s="55" t="s">
        <v>140</v>
      </c>
      <c r="B72" s="56" t="s">
        <v>141</v>
      </c>
      <c r="C72" s="60">
        <v>57.5</v>
      </c>
      <c r="D72" s="77">
        <v>0</v>
      </c>
      <c r="E72" s="60">
        <v>57.5</v>
      </c>
      <c r="F72" s="77">
        <v>0</v>
      </c>
      <c r="G72" s="60">
        <v>57.5</v>
      </c>
      <c r="H72" s="77">
        <v>0</v>
      </c>
      <c r="I72" s="60">
        <v>57.5</v>
      </c>
      <c r="J72" s="77">
        <v>21.93</v>
      </c>
      <c r="K72" s="60">
        <v>57.5</v>
      </c>
      <c r="L72" s="77">
        <v>43.86</v>
      </c>
      <c r="M72" s="60">
        <v>57.5</v>
      </c>
      <c r="N72" s="77">
        <v>21.93</v>
      </c>
      <c r="O72" s="89">
        <f t="shared" si="41"/>
        <v>345</v>
      </c>
      <c r="P72" s="89">
        <f t="shared" si="41"/>
        <v>87.72</v>
      </c>
      <c r="Q72" s="60">
        <v>57.5</v>
      </c>
      <c r="R72" s="77">
        <v>21.93</v>
      </c>
      <c r="S72" s="60">
        <v>57.5</v>
      </c>
      <c r="T72" s="77">
        <v>21.93</v>
      </c>
      <c r="U72" s="60">
        <v>57.5</v>
      </c>
      <c r="V72" s="77">
        <v>21.93</v>
      </c>
      <c r="W72" s="60">
        <v>57.5</v>
      </c>
      <c r="X72" s="77">
        <v>21.93</v>
      </c>
      <c r="Y72" s="60">
        <v>57.5</v>
      </c>
      <c r="Z72" s="77">
        <v>21.93</v>
      </c>
      <c r="AA72" s="60">
        <v>57.5</v>
      </c>
      <c r="AB72" s="77">
        <v>21.93</v>
      </c>
      <c r="AC72" s="101">
        <f t="shared" si="32"/>
        <v>690</v>
      </c>
      <c r="AD72" s="102">
        <f t="shared" si="32"/>
        <v>219.30000000000004</v>
      </c>
    </row>
    <row r="73" spans="1:30" s="58" customFormat="1" ht="13.5" customHeight="1" x14ac:dyDescent="0.2">
      <c r="A73" s="55" t="s">
        <v>142</v>
      </c>
      <c r="B73" s="56" t="s">
        <v>143</v>
      </c>
      <c r="C73" s="60">
        <v>0</v>
      </c>
      <c r="D73" s="77">
        <v>0</v>
      </c>
      <c r="E73" s="60">
        <v>0</v>
      </c>
      <c r="F73" s="77">
        <v>0</v>
      </c>
      <c r="G73" s="60">
        <v>0</v>
      </c>
      <c r="H73" s="77">
        <v>0</v>
      </c>
      <c r="I73" s="60">
        <v>0</v>
      </c>
      <c r="J73" s="77">
        <v>0</v>
      </c>
      <c r="K73" s="60">
        <v>0</v>
      </c>
      <c r="L73" s="77">
        <v>0</v>
      </c>
      <c r="M73" s="60">
        <v>0</v>
      </c>
      <c r="N73" s="77">
        <v>0</v>
      </c>
      <c r="O73" s="89">
        <f t="shared" si="41"/>
        <v>0</v>
      </c>
      <c r="P73" s="89">
        <f t="shared" si="41"/>
        <v>0</v>
      </c>
      <c r="Q73" s="60">
        <v>0</v>
      </c>
      <c r="R73" s="77">
        <v>0</v>
      </c>
      <c r="S73" s="60">
        <v>0</v>
      </c>
      <c r="T73" s="77">
        <v>0</v>
      </c>
      <c r="U73" s="60">
        <v>0</v>
      </c>
      <c r="V73" s="77">
        <v>0</v>
      </c>
      <c r="W73" s="60">
        <v>0</v>
      </c>
      <c r="X73" s="77">
        <v>0</v>
      </c>
      <c r="Y73" s="60">
        <v>0</v>
      </c>
      <c r="Z73" s="77">
        <v>0</v>
      </c>
      <c r="AA73" s="60">
        <v>0</v>
      </c>
      <c r="AB73" s="77">
        <v>0</v>
      </c>
      <c r="AC73" s="101">
        <f t="shared" si="32"/>
        <v>0</v>
      </c>
      <c r="AD73" s="102">
        <f t="shared" si="32"/>
        <v>0</v>
      </c>
    </row>
    <row r="74" spans="1:30" s="58" customFormat="1" ht="13.5" customHeight="1" x14ac:dyDescent="0.2">
      <c r="A74" s="55" t="s">
        <v>144</v>
      </c>
      <c r="B74" s="56" t="s">
        <v>145</v>
      </c>
      <c r="C74" s="60">
        <v>0</v>
      </c>
      <c r="D74" s="77">
        <v>0</v>
      </c>
      <c r="E74" s="60">
        <v>0</v>
      </c>
      <c r="F74" s="77">
        <v>0</v>
      </c>
      <c r="G74" s="60">
        <v>0</v>
      </c>
      <c r="H74" s="77">
        <v>0</v>
      </c>
      <c r="I74" s="60">
        <v>0</v>
      </c>
      <c r="J74" s="77">
        <v>0</v>
      </c>
      <c r="K74" s="60">
        <v>0</v>
      </c>
      <c r="L74" s="77">
        <v>0</v>
      </c>
      <c r="M74" s="60">
        <v>0</v>
      </c>
      <c r="N74" s="77">
        <v>0</v>
      </c>
      <c r="O74" s="89">
        <f t="shared" si="41"/>
        <v>0</v>
      </c>
      <c r="P74" s="89">
        <f t="shared" si="41"/>
        <v>0</v>
      </c>
      <c r="Q74" s="60">
        <v>0</v>
      </c>
      <c r="R74" s="77">
        <v>0</v>
      </c>
      <c r="S74" s="60">
        <v>0</v>
      </c>
      <c r="T74" s="77">
        <v>0</v>
      </c>
      <c r="U74" s="60">
        <v>150</v>
      </c>
      <c r="V74" s="77">
        <v>0</v>
      </c>
      <c r="W74" s="60">
        <v>0</v>
      </c>
      <c r="X74" s="77">
        <v>123.79</v>
      </c>
      <c r="Y74" s="60">
        <v>0</v>
      </c>
      <c r="Z74" s="77">
        <v>0</v>
      </c>
      <c r="AA74" s="60">
        <v>0</v>
      </c>
      <c r="AB74" s="77">
        <v>0</v>
      </c>
      <c r="AC74" s="101">
        <f t="shared" si="32"/>
        <v>150</v>
      </c>
      <c r="AD74" s="102">
        <f t="shared" si="32"/>
        <v>123.79</v>
      </c>
    </row>
    <row r="75" spans="1:30" s="58" customFormat="1" ht="13.5" customHeight="1" x14ac:dyDescent="0.2">
      <c r="A75" s="55" t="s">
        <v>146</v>
      </c>
      <c r="B75" s="56" t="s">
        <v>147</v>
      </c>
      <c r="C75" s="60">
        <v>0</v>
      </c>
      <c r="D75" s="77">
        <v>0</v>
      </c>
      <c r="E75" s="60">
        <v>0</v>
      </c>
      <c r="F75" s="77">
        <v>0</v>
      </c>
      <c r="G75" s="60">
        <v>0</v>
      </c>
      <c r="H75" s="77">
        <v>0</v>
      </c>
      <c r="I75" s="60">
        <v>0</v>
      </c>
      <c r="J75" s="77">
        <v>0</v>
      </c>
      <c r="K75" s="60">
        <v>0</v>
      </c>
      <c r="L75" s="77">
        <v>0</v>
      </c>
      <c r="M75" s="60">
        <v>0</v>
      </c>
      <c r="N75" s="77">
        <v>0</v>
      </c>
      <c r="O75" s="89">
        <f t="shared" si="41"/>
        <v>0</v>
      </c>
      <c r="P75" s="89">
        <f t="shared" si="41"/>
        <v>0</v>
      </c>
      <c r="Q75" s="60">
        <v>0</v>
      </c>
      <c r="R75" s="77">
        <v>0</v>
      </c>
      <c r="S75" s="60">
        <v>0</v>
      </c>
      <c r="T75" s="77">
        <v>0</v>
      </c>
      <c r="U75" s="60">
        <v>0</v>
      </c>
      <c r="V75" s="77">
        <v>0</v>
      </c>
      <c r="W75" s="60">
        <v>0</v>
      </c>
      <c r="X75" s="77">
        <v>0</v>
      </c>
      <c r="Y75" s="60">
        <v>0</v>
      </c>
      <c r="Z75" s="77">
        <v>0</v>
      </c>
      <c r="AA75" s="60">
        <v>0</v>
      </c>
      <c r="AB75" s="77">
        <v>0</v>
      </c>
      <c r="AC75" s="101">
        <f t="shared" si="32"/>
        <v>0</v>
      </c>
      <c r="AD75" s="102">
        <f t="shared" si="32"/>
        <v>0</v>
      </c>
    </row>
    <row r="76" spans="1:30" s="58" customFormat="1" ht="13.5" customHeight="1" x14ac:dyDescent="0.2">
      <c r="A76" s="55" t="s">
        <v>148</v>
      </c>
      <c r="B76" s="56" t="s">
        <v>149</v>
      </c>
      <c r="C76" s="60">
        <v>0</v>
      </c>
      <c r="D76" s="77">
        <v>0</v>
      </c>
      <c r="E76" s="60">
        <v>0</v>
      </c>
      <c r="F76" s="77">
        <v>0</v>
      </c>
      <c r="G76" s="60">
        <v>0</v>
      </c>
      <c r="H76" s="77">
        <v>0</v>
      </c>
      <c r="I76" s="60">
        <v>0</v>
      </c>
      <c r="J76" s="77">
        <v>0</v>
      </c>
      <c r="K76" s="60">
        <v>0</v>
      </c>
      <c r="L76" s="77">
        <v>0</v>
      </c>
      <c r="M76" s="60">
        <v>0</v>
      </c>
      <c r="N76" s="77">
        <v>0</v>
      </c>
      <c r="O76" s="89">
        <f t="shared" si="41"/>
        <v>0</v>
      </c>
      <c r="P76" s="89">
        <f t="shared" si="41"/>
        <v>0</v>
      </c>
      <c r="Q76" s="60">
        <v>0</v>
      </c>
      <c r="R76" s="77">
        <v>0</v>
      </c>
      <c r="S76" s="60">
        <v>0</v>
      </c>
      <c r="T76" s="77">
        <v>0</v>
      </c>
      <c r="U76" s="60">
        <v>0</v>
      </c>
      <c r="V76" s="77">
        <v>0</v>
      </c>
      <c r="W76" s="60">
        <v>0</v>
      </c>
      <c r="X76" s="77">
        <v>118.34</v>
      </c>
      <c r="Y76" s="60">
        <v>0</v>
      </c>
      <c r="Z76" s="77">
        <v>0</v>
      </c>
      <c r="AA76" s="60">
        <v>0</v>
      </c>
      <c r="AB76" s="77">
        <v>0</v>
      </c>
      <c r="AC76" s="101">
        <f t="shared" si="32"/>
        <v>0</v>
      </c>
      <c r="AD76" s="102">
        <f t="shared" si="32"/>
        <v>118.34</v>
      </c>
    </row>
    <row r="77" spans="1:30" s="58" customFormat="1" ht="13.5" customHeight="1" x14ac:dyDescent="0.2">
      <c r="A77" s="55" t="s">
        <v>150</v>
      </c>
      <c r="B77" s="56" t="s">
        <v>151</v>
      </c>
      <c r="C77" s="60">
        <v>0</v>
      </c>
      <c r="D77" s="77">
        <v>0</v>
      </c>
      <c r="E77" s="60">
        <v>0</v>
      </c>
      <c r="F77" s="77">
        <v>0</v>
      </c>
      <c r="G77" s="60">
        <v>0</v>
      </c>
      <c r="H77" s="77">
        <v>0</v>
      </c>
      <c r="I77" s="60">
        <v>0</v>
      </c>
      <c r="J77" s="77">
        <v>0</v>
      </c>
      <c r="K77" s="60">
        <v>0</v>
      </c>
      <c r="L77" s="77">
        <v>0</v>
      </c>
      <c r="M77" s="60">
        <v>0</v>
      </c>
      <c r="N77" s="77">
        <v>0</v>
      </c>
      <c r="O77" s="89">
        <f t="shared" si="41"/>
        <v>0</v>
      </c>
      <c r="P77" s="89">
        <f t="shared" si="41"/>
        <v>0</v>
      </c>
      <c r="Q77" s="60">
        <v>0</v>
      </c>
      <c r="R77" s="77">
        <v>0</v>
      </c>
      <c r="S77" s="60">
        <v>0</v>
      </c>
      <c r="T77" s="77">
        <v>0</v>
      </c>
      <c r="U77" s="60">
        <v>0</v>
      </c>
      <c r="V77" s="77">
        <v>0</v>
      </c>
      <c r="W77" s="60">
        <v>0</v>
      </c>
      <c r="X77" s="77">
        <v>0</v>
      </c>
      <c r="Y77" s="60">
        <v>0</v>
      </c>
      <c r="Z77" s="77">
        <v>0</v>
      </c>
      <c r="AA77" s="60">
        <v>0</v>
      </c>
      <c r="AB77" s="77">
        <v>0</v>
      </c>
      <c r="AC77" s="101">
        <f t="shared" si="32"/>
        <v>0</v>
      </c>
      <c r="AD77" s="102">
        <f t="shared" si="32"/>
        <v>0</v>
      </c>
    </row>
    <row r="78" spans="1:30" s="58" customFormat="1" ht="13.5" customHeight="1" x14ac:dyDescent="0.2">
      <c r="A78" s="55" t="s">
        <v>152</v>
      </c>
      <c r="B78" s="56" t="s">
        <v>153</v>
      </c>
      <c r="C78" s="60">
        <v>0</v>
      </c>
      <c r="D78" s="77">
        <v>0</v>
      </c>
      <c r="E78" s="60">
        <v>0</v>
      </c>
      <c r="F78" s="77">
        <v>0</v>
      </c>
      <c r="G78" s="60">
        <v>0</v>
      </c>
      <c r="H78" s="77">
        <v>0</v>
      </c>
      <c r="I78" s="60">
        <v>0</v>
      </c>
      <c r="J78" s="77">
        <v>0</v>
      </c>
      <c r="K78" s="60">
        <v>0</v>
      </c>
      <c r="L78" s="77">
        <v>0</v>
      </c>
      <c r="M78" s="60">
        <v>0</v>
      </c>
      <c r="N78" s="77">
        <v>0</v>
      </c>
      <c r="O78" s="89">
        <f t="shared" si="41"/>
        <v>0</v>
      </c>
      <c r="P78" s="89">
        <f t="shared" si="41"/>
        <v>0</v>
      </c>
      <c r="Q78" s="60">
        <v>0</v>
      </c>
      <c r="R78" s="77">
        <v>0</v>
      </c>
      <c r="S78" s="60">
        <v>0</v>
      </c>
      <c r="T78" s="77">
        <v>0</v>
      </c>
      <c r="U78" s="60">
        <v>0</v>
      </c>
      <c r="V78" s="77">
        <v>0</v>
      </c>
      <c r="W78" s="60">
        <v>0</v>
      </c>
      <c r="X78" s="77">
        <v>0</v>
      </c>
      <c r="Y78" s="60">
        <v>0</v>
      </c>
      <c r="Z78" s="77">
        <v>0</v>
      </c>
      <c r="AA78" s="60">
        <v>0</v>
      </c>
      <c r="AB78" s="77">
        <v>0</v>
      </c>
      <c r="AC78" s="101">
        <f t="shared" si="32"/>
        <v>0</v>
      </c>
      <c r="AD78" s="102">
        <f t="shared" si="32"/>
        <v>0</v>
      </c>
    </row>
    <row r="79" spans="1:30" s="58" customFormat="1" ht="13.5" customHeight="1" x14ac:dyDescent="0.2">
      <c r="A79" s="55" t="s">
        <v>154</v>
      </c>
      <c r="B79" s="56" t="s">
        <v>155</v>
      </c>
      <c r="C79" s="60">
        <v>0</v>
      </c>
      <c r="D79" s="77">
        <v>0</v>
      </c>
      <c r="E79" s="60">
        <v>0</v>
      </c>
      <c r="F79" s="77">
        <v>0</v>
      </c>
      <c r="G79" s="60">
        <v>0</v>
      </c>
      <c r="H79" s="77">
        <v>0</v>
      </c>
      <c r="I79" s="60">
        <v>0</v>
      </c>
      <c r="J79" s="77">
        <v>0</v>
      </c>
      <c r="K79" s="60">
        <v>0</v>
      </c>
      <c r="L79" s="77">
        <v>0</v>
      </c>
      <c r="M79" s="60">
        <v>0</v>
      </c>
      <c r="N79" s="77">
        <v>0</v>
      </c>
      <c r="O79" s="89">
        <f t="shared" si="41"/>
        <v>0</v>
      </c>
      <c r="P79" s="89">
        <f t="shared" si="41"/>
        <v>0</v>
      </c>
      <c r="Q79" s="60">
        <v>0</v>
      </c>
      <c r="R79" s="77">
        <v>0</v>
      </c>
      <c r="S79" s="60">
        <v>0</v>
      </c>
      <c r="T79" s="77">
        <v>0</v>
      </c>
      <c r="U79" s="60">
        <v>0</v>
      </c>
      <c r="V79" s="77">
        <v>0</v>
      </c>
      <c r="W79" s="60">
        <v>0</v>
      </c>
      <c r="X79" s="77">
        <v>0</v>
      </c>
      <c r="Y79" s="60">
        <v>0</v>
      </c>
      <c r="Z79" s="77">
        <v>0</v>
      </c>
      <c r="AA79" s="60">
        <v>0</v>
      </c>
      <c r="AB79" s="77">
        <v>0</v>
      </c>
      <c r="AC79" s="101">
        <f t="shared" si="32"/>
        <v>0</v>
      </c>
      <c r="AD79" s="102">
        <f t="shared" si="32"/>
        <v>0</v>
      </c>
    </row>
    <row r="80" spans="1:30" s="58" customFormat="1" ht="13.5" customHeight="1" x14ac:dyDescent="0.2">
      <c r="A80" s="55" t="s">
        <v>156</v>
      </c>
      <c r="B80" s="56" t="s">
        <v>37</v>
      </c>
      <c r="C80" s="60">
        <v>0</v>
      </c>
      <c r="D80" s="77">
        <v>0</v>
      </c>
      <c r="E80" s="60">
        <v>0</v>
      </c>
      <c r="F80" s="77">
        <v>0</v>
      </c>
      <c r="G80" s="60">
        <v>0</v>
      </c>
      <c r="H80" s="77">
        <v>0</v>
      </c>
      <c r="I80" s="60">
        <v>0</v>
      </c>
      <c r="J80" s="77">
        <v>0</v>
      </c>
      <c r="K80" s="60">
        <v>0</v>
      </c>
      <c r="L80" s="77">
        <v>0</v>
      </c>
      <c r="M80" s="60">
        <v>0</v>
      </c>
      <c r="N80" s="77">
        <v>0</v>
      </c>
      <c r="O80" s="89">
        <f t="shared" si="41"/>
        <v>0</v>
      </c>
      <c r="P80" s="89">
        <f t="shared" si="41"/>
        <v>0</v>
      </c>
      <c r="Q80" s="60">
        <v>0</v>
      </c>
      <c r="R80" s="77">
        <v>0</v>
      </c>
      <c r="S80" s="60">
        <v>0</v>
      </c>
      <c r="T80" s="77">
        <v>0</v>
      </c>
      <c r="U80" s="60">
        <v>0</v>
      </c>
      <c r="V80" s="77">
        <v>0</v>
      </c>
      <c r="W80" s="60">
        <v>0</v>
      </c>
      <c r="X80" s="77">
        <v>0</v>
      </c>
      <c r="Y80" s="60">
        <v>0</v>
      </c>
      <c r="Z80" s="77">
        <v>0</v>
      </c>
      <c r="AA80" s="60">
        <v>0</v>
      </c>
      <c r="AB80" s="77">
        <v>0</v>
      </c>
      <c r="AC80" s="101">
        <f t="shared" si="32"/>
        <v>0</v>
      </c>
      <c r="AD80" s="102">
        <f t="shared" si="32"/>
        <v>0</v>
      </c>
    </row>
    <row r="81" spans="1:30" s="58" customFormat="1" ht="13.5" customHeight="1" x14ac:dyDescent="0.2">
      <c r="A81" s="55" t="s">
        <v>157</v>
      </c>
      <c r="B81" s="56" t="s">
        <v>158</v>
      </c>
      <c r="C81" s="60">
        <v>0</v>
      </c>
      <c r="D81" s="77">
        <v>0</v>
      </c>
      <c r="E81" s="60">
        <v>0</v>
      </c>
      <c r="F81" s="77">
        <v>0</v>
      </c>
      <c r="G81" s="60">
        <v>0</v>
      </c>
      <c r="H81" s="77">
        <v>0</v>
      </c>
      <c r="I81" s="60">
        <v>0</v>
      </c>
      <c r="J81" s="77">
        <v>0</v>
      </c>
      <c r="K81" s="60">
        <v>0</v>
      </c>
      <c r="L81" s="77">
        <v>0</v>
      </c>
      <c r="M81" s="60">
        <v>0</v>
      </c>
      <c r="N81" s="77">
        <v>0</v>
      </c>
      <c r="O81" s="89">
        <f t="shared" si="41"/>
        <v>0</v>
      </c>
      <c r="P81" s="89">
        <f t="shared" si="41"/>
        <v>0</v>
      </c>
      <c r="Q81" s="60">
        <v>0</v>
      </c>
      <c r="R81" s="77">
        <v>0</v>
      </c>
      <c r="S81" s="60">
        <v>0</v>
      </c>
      <c r="T81" s="77">
        <v>0</v>
      </c>
      <c r="U81" s="60">
        <v>0</v>
      </c>
      <c r="V81" s="77">
        <v>0</v>
      </c>
      <c r="W81" s="60">
        <v>0</v>
      </c>
      <c r="X81" s="77">
        <v>0</v>
      </c>
      <c r="Y81" s="60">
        <v>0</v>
      </c>
      <c r="Z81" s="77">
        <v>0</v>
      </c>
      <c r="AA81" s="60">
        <v>0</v>
      </c>
      <c r="AB81" s="77">
        <v>0</v>
      </c>
      <c r="AC81" s="101">
        <f t="shared" si="32"/>
        <v>0</v>
      </c>
      <c r="AD81" s="102">
        <f t="shared" si="32"/>
        <v>0</v>
      </c>
    </row>
    <row r="82" spans="1:30" s="58" customFormat="1" ht="13.5" customHeight="1" x14ac:dyDescent="0.2">
      <c r="A82" s="55" t="s">
        <v>159</v>
      </c>
      <c r="B82" s="56" t="s">
        <v>160</v>
      </c>
      <c r="C82" s="60">
        <v>0</v>
      </c>
      <c r="D82" s="77">
        <v>0</v>
      </c>
      <c r="E82" s="60">
        <v>0</v>
      </c>
      <c r="F82" s="77">
        <v>0</v>
      </c>
      <c r="G82" s="60">
        <v>11000</v>
      </c>
      <c r="H82" s="77">
        <v>0</v>
      </c>
      <c r="I82" s="60">
        <v>0</v>
      </c>
      <c r="J82" s="77">
        <v>0</v>
      </c>
      <c r="K82" s="60">
        <v>0</v>
      </c>
      <c r="L82" s="77">
        <v>0</v>
      </c>
      <c r="M82" s="60">
        <v>0</v>
      </c>
      <c r="N82" s="77">
        <v>0</v>
      </c>
      <c r="O82" s="89">
        <f t="shared" si="41"/>
        <v>11000</v>
      </c>
      <c r="P82" s="89">
        <f t="shared" si="41"/>
        <v>0</v>
      </c>
      <c r="Q82" s="60">
        <v>0</v>
      </c>
      <c r="R82" s="77">
        <v>0</v>
      </c>
      <c r="S82" s="60">
        <v>0</v>
      </c>
      <c r="T82" s="77">
        <v>0</v>
      </c>
      <c r="U82" s="60">
        <v>0</v>
      </c>
      <c r="V82" s="77">
        <v>0</v>
      </c>
      <c r="W82" s="60">
        <v>0</v>
      </c>
      <c r="X82" s="77">
        <v>0</v>
      </c>
      <c r="Y82" s="60">
        <v>0</v>
      </c>
      <c r="Z82" s="77">
        <v>0</v>
      </c>
      <c r="AA82" s="60">
        <v>0</v>
      </c>
      <c r="AB82" s="77">
        <v>0</v>
      </c>
      <c r="AC82" s="101">
        <f t="shared" si="32"/>
        <v>11000</v>
      </c>
      <c r="AD82" s="102">
        <f t="shared" si="32"/>
        <v>0</v>
      </c>
    </row>
    <row r="83" spans="1:30" s="4" customFormat="1" ht="13.5" customHeight="1" x14ac:dyDescent="0.2">
      <c r="A83" s="55" t="s">
        <v>185</v>
      </c>
      <c r="B83" s="56" t="s">
        <v>188</v>
      </c>
      <c r="C83" s="60">
        <v>0</v>
      </c>
      <c r="D83" s="77">
        <v>9343.976543841356</v>
      </c>
      <c r="E83" s="60">
        <v>1328.41</v>
      </c>
      <c r="F83" s="77">
        <v>1228.2589951621046</v>
      </c>
      <c r="G83" s="60">
        <v>0</v>
      </c>
      <c r="H83" s="77">
        <v>0</v>
      </c>
      <c r="I83" s="60">
        <v>0</v>
      </c>
      <c r="J83" s="77">
        <v>0</v>
      </c>
      <c r="K83" s="60">
        <v>0</v>
      </c>
      <c r="L83" s="77">
        <v>0</v>
      </c>
      <c r="M83" s="60">
        <v>0</v>
      </c>
      <c r="N83" s="77">
        <v>0</v>
      </c>
      <c r="O83" s="89">
        <f t="shared" si="41"/>
        <v>1328.41</v>
      </c>
      <c r="P83" s="89">
        <f t="shared" si="41"/>
        <v>10572.235539003461</v>
      </c>
      <c r="Q83" s="60">
        <v>0</v>
      </c>
      <c r="R83" s="77">
        <v>0</v>
      </c>
      <c r="S83" s="60">
        <v>0</v>
      </c>
      <c r="T83" s="77">
        <v>0</v>
      </c>
      <c r="U83" s="60">
        <v>0</v>
      </c>
      <c r="V83" s="77">
        <v>0</v>
      </c>
      <c r="W83" s="60">
        <v>0</v>
      </c>
      <c r="X83" s="77">
        <v>1978.4310000000003</v>
      </c>
      <c r="Y83" s="60">
        <v>0</v>
      </c>
      <c r="Z83" s="77">
        <v>0</v>
      </c>
      <c r="AA83" s="60">
        <v>0</v>
      </c>
      <c r="AB83" s="77">
        <v>0</v>
      </c>
      <c r="AC83" s="101">
        <f t="shared" si="32"/>
        <v>1328.41</v>
      </c>
      <c r="AD83" s="102">
        <f t="shared" si="32"/>
        <v>12550.666539003461</v>
      </c>
    </row>
    <row r="84" spans="1:30" s="4" customFormat="1" ht="13.5" customHeight="1" x14ac:dyDescent="0.2">
      <c r="A84" s="50" t="s">
        <v>161</v>
      </c>
      <c r="B84" s="51" t="s">
        <v>162</v>
      </c>
      <c r="C84" s="52">
        <f>C85+C87+C89+C91+C93</f>
        <v>0</v>
      </c>
      <c r="D84" s="71">
        <f>D85+D87+D89+D91+D93</f>
        <v>0</v>
      </c>
      <c r="E84" s="52">
        <f t="shared" ref="E84:AA84" si="42">E85+E87+E89+E91+E93</f>
        <v>0</v>
      </c>
      <c r="F84" s="71">
        <f>F85+F87+F89+F91+F93</f>
        <v>0</v>
      </c>
      <c r="G84" s="52">
        <f t="shared" si="42"/>
        <v>0</v>
      </c>
      <c r="H84" s="71">
        <f>H85+H87+H89+H91+H93</f>
        <v>0</v>
      </c>
      <c r="I84" s="52">
        <f t="shared" si="42"/>
        <v>0</v>
      </c>
      <c r="J84" s="71">
        <f>J85+J87+J89+J91+J93</f>
        <v>0</v>
      </c>
      <c r="K84" s="52">
        <f t="shared" si="42"/>
        <v>0</v>
      </c>
      <c r="L84" s="71">
        <f>L85+L87+L89+L91+L93</f>
        <v>0</v>
      </c>
      <c r="M84" s="52">
        <f t="shared" si="42"/>
        <v>0</v>
      </c>
      <c r="N84" s="71">
        <f>N85+N87+N89+N91+N93</f>
        <v>0</v>
      </c>
      <c r="O84" s="85">
        <f t="shared" ref="O84" si="43">O85+O87+O89+O91+O93</f>
        <v>0</v>
      </c>
      <c r="P84" s="85">
        <f>P85+P87+P89+P91+P93</f>
        <v>0</v>
      </c>
      <c r="Q84" s="52">
        <f t="shared" si="42"/>
        <v>0</v>
      </c>
      <c r="R84" s="71">
        <f>R85+R87+R89+R91+R93</f>
        <v>0</v>
      </c>
      <c r="S84" s="52">
        <f t="shared" si="42"/>
        <v>0</v>
      </c>
      <c r="T84" s="71">
        <f>T85+T87+T89+T91+T93</f>
        <v>0</v>
      </c>
      <c r="U84" s="52">
        <f t="shared" si="42"/>
        <v>0</v>
      </c>
      <c r="V84" s="71">
        <f>V85+V87+V89+V91+V93</f>
        <v>0</v>
      </c>
      <c r="W84" s="52">
        <f t="shared" si="42"/>
        <v>0</v>
      </c>
      <c r="X84" s="71">
        <f>X85+X87+X89+X91+X93</f>
        <v>0</v>
      </c>
      <c r="Y84" s="52">
        <f t="shared" si="42"/>
        <v>0</v>
      </c>
      <c r="Z84" s="71">
        <f>Z85+Z87+Z89+Z91+Z93</f>
        <v>0</v>
      </c>
      <c r="AA84" s="52">
        <f t="shared" si="42"/>
        <v>0</v>
      </c>
      <c r="AB84" s="71">
        <f>AB85+AB87+AB89+AB91+AB93</f>
        <v>0</v>
      </c>
      <c r="AC84" s="101">
        <f t="shared" si="32"/>
        <v>0</v>
      </c>
      <c r="AD84" s="102">
        <f t="shared" si="32"/>
        <v>0</v>
      </c>
    </row>
    <row r="85" spans="1:30" s="58" customFormat="1" ht="13.5" customHeight="1" x14ac:dyDescent="0.2">
      <c r="A85" s="67" t="s">
        <v>163</v>
      </c>
      <c r="B85" s="54" t="s">
        <v>164</v>
      </c>
      <c r="C85" s="39">
        <f>C86</f>
        <v>0</v>
      </c>
      <c r="D85" s="72">
        <f>D86</f>
        <v>0</v>
      </c>
      <c r="E85" s="39">
        <f t="shared" ref="E85:AA85" si="44">E86</f>
        <v>0</v>
      </c>
      <c r="F85" s="72">
        <f>F86</f>
        <v>0</v>
      </c>
      <c r="G85" s="39">
        <f t="shared" si="44"/>
        <v>0</v>
      </c>
      <c r="H85" s="72">
        <f>H86</f>
        <v>0</v>
      </c>
      <c r="I85" s="39">
        <f t="shared" si="44"/>
        <v>0</v>
      </c>
      <c r="J85" s="72">
        <f>J86</f>
        <v>0</v>
      </c>
      <c r="K85" s="39">
        <f t="shared" si="44"/>
        <v>0</v>
      </c>
      <c r="L85" s="72">
        <f>L86</f>
        <v>0</v>
      </c>
      <c r="M85" s="39">
        <f t="shared" si="44"/>
        <v>0</v>
      </c>
      <c r="N85" s="72">
        <f>N86</f>
        <v>0</v>
      </c>
      <c r="O85" s="86">
        <f t="shared" ref="O85" si="45">O86</f>
        <v>0</v>
      </c>
      <c r="P85" s="86">
        <f>P86</f>
        <v>0</v>
      </c>
      <c r="Q85" s="39">
        <f t="shared" si="44"/>
        <v>0</v>
      </c>
      <c r="R85" s="72">
        <f>R86</f>
        <v>0</v>
      </c>
      <c r="S85" s="39">
        <f t="shared" si="44"/>
        <v>0</v>
      </c>
      <c r="T85" s="72">
        <f>T86</f>
        <v>0</v>
      </c>
      <c r="U85" s="39">
        <f t="shared" si="44"/>
        <v>0</v>
      </c>
      <c r="V85" s="72">
        <f>V86</f>
        <v>0</v>
      </c>
      <c r="W85" s="39">
        <f t="shared" si="44"/>
        <v>0</v>
      </c>
      <c r="X85" s="72">
        <f>X86</f>
        <v>0</v>
      </c>
      <c r="Y85" s="39">
        <f t="shared" si="44"/>
        <v>0</v>
      </c>
      <c r="Z85" s="72">
        <f>Z86</f>
        <v>0</v>
      </c>
      <c r="AA85" s="39">
        <f t="shared" si="44"/>
        <v>0</v>
      </c>
      <c r="AB85" s="72">
        <f>AB86</f>
        <v>0</v>
      </c>
      <c r="AC85" s="101">
        <f t="shared" si="32"/>
        <v>0</v>
      </c>
      <c r="AD85" s="102">
        <f t="shared" si="32"/>
        <v>0</v>
      </c>
    </row>
    <row r="86" spans="1:30" s="58" customFormat="1" ht="13.5" customHeight="1" x14ac:dyDescent="0.2">
      <c r="A86" s="55" t="s">
        <v>165</v>
      </c>
      <c r="B86" s="56" t="s">
        <v>166</v>
      </c>
      <c r="C86" s="69">
        <v>0</v>
      </c>
      <c r="D86" s="79">
        <v>0</v>
      </c>
      <c r="E86" s="69">
        <v>0</v>
      </c>
      <c r="F86" s="79">
        <v>0</v>
      </c>
      <c r="G86" s="69">
        <v>0</v>
      </c>
      <c r="H86" s="79">
        <v>0</v>
      </c>
      <c r="I86" s="69">
        <v>0</v>
      </c>
      <c r="J86" s="79">
        <v>0</v>
      </c>
      <c r="K86" s="69">
        <v>0</v>
      </c>
      <c r="L86" s="79">
        <v>0</v>
      </c>
      <c r="M86" s="69">
        <v>0</v>
      </c>
      <c r="N86" s="79">
        <v>0</v>
      </c>
      <c r="O86" s="89">
        <f>C86+E86+G86+I86+K86+M86</f>
        <v>0</v>
      </c>
      <c r="P86" s="89">
        <f>D86+F86+H86+J86+L86+N86</f>
        <v>0</v>
      </c>
      <c r="Q86" s="69">
        <v>0</v>
      </c>
      <c r="R86" s="79">
        <v>0</v>
      </c>
      <c r="S86" s="69">
        <v>0</v>
      </c>
      <c r="T86" s="79">
        <v>0</v>
      </c>
      <c r="U86" s="69">
        <v>0</v>
      </c>
      <c r="V86" s="79">
        <v>0</v>
      </c>
      <c r="W86" s="69">
        <v>0</v>
      </c>
      <c r="X86" s="79">
        <v>0</v>
      </c>
      <c r="Y86" s="69">
        <v>0</v>
      </c>
      <c r="Z86" s="79">
        <v>0</v>
      </c>
      <c r="AA86" s="69">
        <v>0</v>
      </c>
      <c r="AB86" s="79">
        <v>0</v>
      </c>
      <c r="AC86" s="101">
        <f t="shared" si="32"/>
        <v>0</v>
      </c>
      <c r="AD86" s="102">
        <f t="shared" si="32"/>
        <v>0</v>
      </c>
    </row>
    <row r="87" spans="1:30" s="58" customFormat="1" ht="13.5" customHeight="1" x14ac:dyDescent="0.2">
      <c r="A87" s="67" t="s">
        <v>167</v>
      </c>
      <c r="B87" s="54" t="s">
        <v>168</v>
      </c>
      <c r="C87" s="39">
        <f>C88</f>
        <v>0</v>
      </c>
      <c r="D87" s="72">
        <f>D88</f>
        <v>0</v>
      </c>
      <c r="E87" s="39">
        <f t="shared" ref="E87:AA87" si="46">E88</f>
        <v>0</v>
      </c>
      <c r="F87" s="72">
        <f>F88</f>
        <v>0</v>
      </c>
      <c r="G87" s="39">
        <f t="shared" si="46"/>
        <v>0</v>
      </c>
      <c r="H87" s="72">
        <f>H88</f>
        <v>0</v>
      </c>
      <c r="I87" s="39">
        <f t="shared" si="46"/>
        <v>0</v>
      </c>
      <c r="J87" s="72">
        <f>J88</f>
        <v>0</v>
      </c>
      <c r="K87" s="39">
        <f t="shared" si="46"/>
        <v>0</v>
      </c>
      <c r="L87" s="72">
        <f>L88</f>
        <v>0</v>
      </c>
      <c r="M87" s="39">
        <f t="shared" si="46"/>
        <v>0</v>
      </c>
      <c r="N87" s="72">
        <f>N88</f>
        <v>0</v>
      </c>
      <c r="O87" s="86">
        <f t="shared" ref="O87" si="47">O88</f>
        <v>0</v>
      </c>
      <c r="P87" s="86">
        <f>P88</f>
        <v>0</v>
      </c>
      <c r="Q87" s="39">
        <f t="shared" si="46"/>
        <v>0</v>
      </c>
      <c r="R87" s="72">
        <f>R88</f>
        <v>0</v>
      </c>
      <c r="S87" s="39">
        <f t="shared" si="46"/>
        <v>0</v>
      </c>
      <c r="T87" s="72">
        <f>T88</f>
        <v>0</v>
      </c>
      <c r="U87" s="39">
        <f t="shared" si="46"/>
        <v>0</v>
      </c>
      <c r="V87" s="72">
        <f>V88</f>
        <v>0</v>
      </c>
      <c r="W87" s="39">
        <f t="shared" si="46"/>
        <v>0</v>
      </c>
      <c r="X87" s="72">
        <f>X88</f>
        <v>0</v>
      </c>
      <c r="Y87" s="39">
        <f t="shared" si="46"/>
        <v>0</v>
      </c>
      <c r="Z87" s="72">
        <f>Z88</f>
        <v>0</v>
      </c>
      <c r="AA87" s="39">
        <f t="shared" si="46"/>
        <v>0</v>
      </c>
      <c r="AB87" s="72">
        <f>AB88</f>
        <v>0</v>
      </c>
      <c r="AC87" s="101">
        <f t="shared" si="32"/>
        <v>0</v>
      </c>
      <c r="AD87" s="102">
        <f t="shared" si="32"/>
        <v>0</v>
      </c>
    </row>
    <row r="88" spans="1:30" s="58" customFormat="1" ht="13.5" customHeight="1" x14ac:dyDescent="0.2">
      <c r="A88" s="55" t="s">
        <v>169</v>
      </c>
      <c r="B88" s="56" t="s">
        <v>170</v>
      </c>
      <c r="C88" s="69">
        <v>0</v>
      </c>
      <c r="D88" s="79">
        <v>0</v>
      </c>
      <c r="E88" s="69">
        <v>0</v>
      </c>
      <c r="F88" s="79">
        <v>0</v>
      </c>
      <c r="G88" s="69">
        <v>0</v>
      </c>
      <c r="H88" s="79">
        <v>0</v>
      </c>
      <c r="I88" s="69">
        <v>0</v>
      </c>
      <c r="J88" s="79">
        <v>0</v>
      </c>
      <c r="K88" s="69">
        <v>0</v>
      </c>
      <c r="L88" s="79">
        <v>0</v>
      </c>
      <c r="M88" s="69">
        <v>0</v>
      </c>
      <c r="N88" s="79">
        <v>0</v>
      </c>
      <c r="O88" s="89">
        <f>C88+E88+G88+I88+K88+M88</f>
        <v>0</v>
      </c>
      <c r="P88" s="89">
        <f>D88+F88+H88+J88+L88+N88</f>
        <v>0</v>
      </c>
      <c r="Q88" s="69">
        <v>0</v>
      </c>
      <c r="R88" s="79">
        <v>0</v>
      </c>
      <c r="S88" s="69">
        <v>0</v>
      </c>
      <c r="T88" s="79">
        <v>0</v>
      </c>
      <c r="U88" s="69">
        <v>0</v>
      </c>
      <c r="V88" s="79">
        <v>0</v>
      </c>
      <c r="W88" s="69">
        <v>0</v>
      </c>
      <c r="X88" s="79">
        <v>0</v>
      </c>
      <c r="Y88" s="69">
        <v>0</v>
      </c>
      <c r="Z88" s="79">
        <v>0</v>
      </c>
      <c r="AA88" s="69">
        <v>0</v>
      </c>
      <c r="AB88" s="79">
        <v>0</v>
      </c>
      <c r="AC88" s="101">
        <f t="shared" si="32"/>
        <v>0</v>
      </c>
      <c r="AD88" s="102">
        <f t="shared" si="32"/>
        <v>0</v>
      </c>
    </row>
    <row r="89" spans="1:30" s="4" customFormat="1" ht="13.5" customHeight="1" x14ac:dyDescent="0.2">
      <c r="A89" s="67" t="s">
        <v>171</v>
      </c>
      <c r="B89" s="54" t="s">
        <v>172</v>
      </c>
      <c r="C89" s="39">
        <f>C90</f>
        <v>0</v>
      </c>
      <c r="D89" s="72">
        <f>D90</f>
        <v>0</v>
      </c>
      <c r="E89" s="39">
        <f t="shared" ref="E89:AA89" si="48">E90</f>
        <v>0</v>
      </c>
      <c r="F89" s="72">
        <f>F90</f>
        <v>0</v>
      </c>
      <c r="G89" s="39">
        <f t="shared" si="48"/>
        <v>0</v>
      </c>
      <c r="H89" s="72">
        <f>H90</f>
        <v>0</v>
      </c>
      <c r="I89" s="39">
        <f t="shared" si="48"/>
        <v>0</v>
      </c>
      <c r="J89" s="72">
        <f>J90</f>
        <v>0</v>
      </c>
      <c r="K89" s="39">
        <f t="shared" si="48"/>
        <v>0</v>
      </c>
      <c r="L89" s="72">
        <f>L90</f>
        <v>0</v>
      </c>
      <c r="M89" s="39">
        <f t="shared" si="48"/>
        <v>0</v>
      </c>
      <c r="N89" s="72">
        <f>N90</f>
        <v>0</v>
      </c>
      <c r="O89" s="86">
        <f t="shared" ref="O89" si="49">O90</f>
        <v>0</v>
      </c>
      <c r="P89" s="86">
        <f>P90</f>
        <v>0</v>
      </c>
      <c r="Q89" s="39">
        <f t="shared" si="48"/>
        <v>0</v>
      </c>
      <c r="R89" s="72">
        <f>R90</f>
        <v>0</v>
      </c>
      <c r="S89" s="39">
        <f t="shared" si="48"/>
        <v>0</v>
      </c>
      <c r="T89" s="72">
        <f>T90</f>
        <v>0</v>
      </c>
      <c r="U89" s="39">
        <f t="shared" si="48"/>
        <v>0</v>
      </c>
      <c r="V89" s="72">
        <f>V90</f>
        <v>0</v>
      </c>
      <c r="W89" s="39">
        <f t="shared" si="48"/>
        <v>0</v>
      </c>
      <c r="X89" s="72">
        <f>X90</f>
        <v>0</v>
      </c>
      <c r="Y89" s="39">
        <f t="shared" si="48"/>
        <v>0</v>
      </c>
      <c r="Z89" s="72">
        <f>Z90</f>
        <v>0</v>
      </c>
      <c r="AA89" s="39">
        <f t="shared" si="48"/>
        <v>0</v>
      </c>
      <c r="AB89" s="72">
        <f>AB90</f>
        <v>0</v>
      </c>
      <c r="AC89" s="101">
        <f t="shared" si="32"/>
        <v>0</v>
      </c>
      <c r="AD89" s="102">
        <f t="shared" si="32"/>
        <v>0</v>
      </c>
    </row>
    <row r="90" spans="1:30" s="58" customFormat="1" ht="13.5" customHeight="1" x14ac:dyDescent="0.2">
      <c r="A90" s="55" t="s">
        <v>173</v>
      </c>
      <c r="B90" s="56" t="s">
        <v>174</v>
      </c>
      <c r="C90" s="69">
        <v>0</v>
      </c>
      <c r="D90" s="79">
        <v>0</v>
      </c>
      <c r="E90" s="69">
        <v>0</v>
      </c>
      <c r="F90" s="79">
        <v>0</v>
      </c>
      <c r="G90" s="69">
        <v>0</v>
      </c>
      <c r="H90" s="79">
        <v>0</v>
      </c>
      <c r="I90" s="69">
        <v>0</v>
      </c>
      <c r="J90" s="79">
        <v>0</v>
      </c>
      <c r="K90" s="69">
        <v>0</v>
      </c>
      <c r="L90" s="79">
        <v>0</v>
      </c>
      <c r="M90" s="69">
        <v>0</v>
      </c>
      <c r="N90" s="79">
        <v>0</v>
      </c>
      <c r="O90" s="89">
        <f>C90+E90+G90+I90+K90+M90</f>
        <v>0</v>
      </c>
      <c r="P90" s="89">
        <f>D90+F90+H90+J90+L90+N90</f>
        <v>0</v>
      </c>
      <c r="Q90" s="69">
        <v>0</v>
      </c>
      <c r="R90" s="79">
        <v>0</v>
      </c>
      <c r="S90" s="69">
        <v>0</v>
      </c>
      <c r="T90" s="79">
        <v>0</v>
      </c>
      <c r="U90" s="69">
        <v>0</v>
      </c>
      <c r="V90" s="79">
        <v>0</v>
      </c>
      <c r="W90" s="69">
        <v>0</v>
      </c>
      <c r="X90" s="79">
        <v>0</v>
      </c>
      <c r="Y90" s="69">
        <v>0</v>
      </c>
      <c r="Z90" s="79">
        <v>0</v>
      </c>
      <c r="AA90" s="69">
        <v>0</v>
      </c>
      <c r="AB90" s="79">
        <v>0</v>
      </c>
      <c r="AC90" s="101">
        <f t="shared" si="32"/>
        <v>0</v>
      </c>
      <c r="AD90" s="102">
        <f t="shared" si="32"/>
        <v>0</v>
      </c>
    </row>
    <row r="91" spans="1:30" s="4" customFormat="1" ht="13.5" customHeight="1" x14ac:dyDescent="0.2">
      <c r="A91" s="67" t="s">
        <v>175</v>
      </c>
      <c r="B91" s="54" t="s">
        <v>176</v>
      </c>
      <c r="C91" s="39">
        <f>C92</f>
        <v>0</v>
      </c>
      <c r="D91" s="72">
        <f>D92</f>
        <v>0</v>
      </c>
      <c r="E91" s="39">
        <f t="shared" ref="E91:AA91" si="50">E92</f>
        <v>0</v>
      </c>
      <c r="F91" s="72">
        <f>F92</f>
        <v>0</v>
      </c>
      <c r="G91" s="39">
        <f t="shared" si="50"/>
        <v>0</v>
      </c>
      <c r="H91" s="72">
        <f>H92</f>
        <v>0</v>
      </c>
      <c r="I91" s="39">
        <f t="shared" si="50"/>
        <v>0</v>
      </c>
      <c r="J91" s="72">
        <f>J92</f>
        <v>0</v>
      </c>
      <c r="K91" s="39">
        <f t="shared" si="50"/>
        <v>0</v>
      </c>
      <c r="L91" s="72">
        <f>L92</f>
        <v>0</v>
      </c>
      <c r="M91" s="39">
        <f t="shared" si="50"/>
        <v>0</v>
      </c>
      <c r="N91" s="72">
        <f>N92</f>
        <v>0</v>
      </c>
      <c r="O91" s="86">
        <f t="shared" ref="O91" si="51">O92</f>
        <v>0</v>
      </c>
      <c r="P91" s="86">
        <f>P92</f>
        <v>0</v>
      </c>
      <c r="Q91" s="39">
        <f t="shared" si="50"/>
        <v>0</v>
      </c>
      <c r="R91" s="72">
        <f>R92</f>
        <v>0</v>
      </c>
      <c r="S91" s="39">
        <f t="shared" si="50"/>
        <v>0</v>
      </c>
      <c r="T91" s="72">
        <f>T92</f>
        <v>0</v>
      </c>
      <c r="U91" s="39">
        <f t="shared" si="50"/>
        <v>0</v>
      </c>
      <c r="V91" s="72">
        <f>V92</f>
        <v>0</v>
      </c>
      <c r="W91" s="39">
        <f t="shared" si="50"/>
        <v>0</v>
      </c>
      <c r="X91" s="72">
        <f>X92</f>
        <v>0</v>
      </c>
      <c r="Y91" s="39">
        <f t="shared" si="50"/>
        <v>0</v>
      </c>
      <c r="Z91" s="72">
        <f>Z92</f>
        <v>0</v>
      </c>
      <c r="AA91" s="39">
        <f t="shared" si="50"/>
        <v>0</v>
      </c>
      <c r="AB91" s="72">
        <f>AB92</f>
        <v>0</v>
      </c>
      <c r="AC91" s="101">
        <f t="shared" si="32"/>
        <v>0</v>
      </c>
      <c r="AD91" s="102">
        <f t="shared" si="32"/>
        <v>0</v>
      </c>
    </row>
    <row r="92" spans="1:30" s="58" customFormat="1" ht="13.5" customHeight="1" x14ac:dyDescent="0.2">
      <c r="A92" s="55" t="s">
        <v>177</v>
      </c>
      <c r="B92" s="56" t="s">
        <v>178</v>
      </c>
      <c r="C92" s="69">
        <v>0</v>
      </c>
      <c r="D92" s="79">
        <v>0</v>
      </c>
      <c r="E92" s="69">
        <v>0</v>
      </c>
      <c r="F92" s="79">
        <v>0</v>
      </c>
      <c r="G92" s="69">
        <v>0</v>
      </c>
      <c r="H92" s="79">
        <v>0</v>
      </c>
      <c r="I92" s="69">
        <v>0</v>
      </c>
      <c r="J92" s="79">
        <v>0</v>
      </c>
      <c r="K92" s="69">
        <v>0</v>
      </c>
      <c r="L92" s="79">
        <v>0</v>
      </c>
      <c r="M92" s="69">
        <v>0</v>
      </c>
      <c r="N92" s="79">
        <v>0</v>
      </c>
      <c r="O92" s="89">
        <f>C92+E92+G92+I92+K92+M92</f>
        <v>0</v>
      </c>
      <c r="P92" s="89">
        <f>D92+F92+H92+J92+L92+N92</f>
        <v>0</v>
      </c>
      <c r="Q92" s="69">
        <v>0</v>
      </c>
      <c r="R92" s="79">
        <v>0</v>
      </c>
      <c r="S92" s="69">
        <v>0</v>
      </c>
      <c r="T92" s="79">
        <v>0</v>
      </c>
      <c r="U92" s="69">
        <v>0</v>
      </c>
      <c r="V92" s="79">
        <v>0</v>
      </c>
      <c r="W92" s="69">
        <v>0</v>
      </c>
      <c r="X92" s="79">
        <v>0</v>
      </c>
      <c r="Y92" s="69">
        <v>0</v>
      </c>
      <c r="Z92" s="79">
        <v>0</v>
      </c>
      <c r="AA92" s="69">
        <v>0</v>
      </c>
      <c r="AB92" s="79">
        <v>0</v>
      </c>
      <c r="AC92" s="101">
        <f t="shared" si="32"/>
        <v>0</v>
      </c>
      <c r="AD92" s="102">
        <f t="shared" si="32"/>
        <v>0</v>
      </c>
    </row>
    <row r="93" spans="1:30" s="4" customFormat="1" ht="13.5" customHeight="1" x14ac:dyDescent="0.2">
      <c r="A93" s="67" t="s">
        <v>179</v>
      </c>
      <c r="B93" s="54" t="s">
        <v>180</v>
      </c>
      <c r="C93" s="39">
        <f>C94</f>
        <v>0</v>
      </c>
      <c r="D93" s="72">
        <f>D94</f>
        <v>0</v>
      </c>
      <c r="E93" s="39">
        <f t="shared" ref="E93:AA93" si="52">E94</f>
        <v>0</v>
      </c>
      <c r="F93" s="72">
        <f>F94</f>
        <v>0</v>
      </c>
      <c r="G93" s="39">
        <f t="shared" si="52"/>
        <v>0</v>
      </c>
      <c r="H93" s="72">
        <f>H94</f>
        <v>0</v>
      </c>
      <c r="I93" s="39">
        <f t="shared" si="52"/>
        <v>0</v>
      </c>
      <c r="J93" s="72">
        <f>J94</f>
        <v>0</v>
      </c>
      <c r="K93" s="39">
        <f t="shared" si="52"/>
        <v>0</v>
      </c>
      <c r="L93" s="72">
        <f>L94</f>
        <v>0</v>
      </c>
      <c r="M93" s="39">
        <f t="shared" si="52"/>
        <v>0</v>
      </c>
      <c r="N93" s="72">
        <f>N94</f>
        <v>0</v>
      </c>
      <c r="O93" s="86">
        <f t="shared" ref="O93" si="53">O94</f>
        <v>0</v>
      </c>
      <c r="P93" s="86">
        <f>P94</f>
        <v>0</v>
      </c>
      <c r="Q93" s="39">
        <f t="shared" si="52"/>
        <v>0</v>
      </c>
      <c r="R93" s="72">
        <f>R94</f>
        <v>0</v>
      </c>
      <c r="S93" s="39">
        <f t="shared" si="52"/>
        <v>0</v>
      </c>
      <c r="T93" s="72">
        <f>T94</f>
        <v>0</v>
      </c>
      <c r="U93" s="39">
        <f t="shared" si="52"/>
        <v>0</v>
      </c>
      <c r="V93" s="72">
        <f>V94</f>
        <v>0</v>
      </c>
      <c r="W93" s="39">
        <f t="shared" si="52"/>
        <v>0</v>
      </c>
      <c r="X93" s="72">
        <f>X94</f>
        <v>0</v>
      </c>
      <c r="Y93" s="39">
        <f t="shared" si="52"/>
        <v>0</v>
      </c>
      <c r="Z93" s="72">
        <f>Z94</f>
        <v>0</v>
      </c>
      <c r="AA93" s="39">
        <f t="shared" si="52"/>
        <v>0</v>
      </c>
      <c r="AB93" s="72">
        <f>AB94</f>
        <v>0</v>
      </c>
      <c r="AC93" s="101">
        <f t="shared" si="32"/>
        <v>0</v>
      </c>
      <c r="AD93" s="102">
        <f t="shared" si="32"/>
        <v>0</v>
      </c>
    </row>
    <row r="94" spans="1:30" s="4" customFormat="1" ht="13.5" customHeight="1" x14ac:dyDescent="0.2">
      <c r="A94" s="55" t="s">
        <v>181</v>
      </c>
      <c r="B94" s="56" t="s">
        <v>182</v>
      </c>
      <c r="C94" s="69">
        <v>0</v>
      </c>
      <c r="D94" s="79">
        <v>0</v>
      </c>
      <c r="E94" s="69">
        <v>0</v>
      </c>
      <c r="F94" s="79">
        <v>0</v>
      </c>
      <c r="G94" s="69">
        <v>0</v>
      </c>
      <c r="H94" s="79">
        <v>0</v>
      </c>
      <c r="I94" s="69">
        <v>0</v>
      </c>
      <c r="J94" s="79">
        <v>0</v>
      </c>
      <c r="K94" s="69">
        <v>0</v>
      </c>
      <c r="L94" s="79">
        <v>0</v>
      </c>
      <c r="M94" s="69">
        <v>0</v>
      </c>
      <c r="N94" s="79">
        <v>0</v>
      </c>
      <c r="O94" s="89">
        <f>C94+E94+G94+I94+K94+M94</f>
        <v>0</v>
      </c>
      <c r="P94" s="89">
        <f>D94+F94+H94+J94+L94+N94</f>
        <v>0</v>
      </c>
      <c r="Q94" s="69">
        <v>0</v>
      </c>
      <c r="R94" s="79">
        <v>0</v>
      </c>
      <c r="S94" s="69">
        <v>0</v>
      </c>
      <c r="T94" s="79">
        <v>0</v>
      </c>
      <c r="U94" s="69">
        <v>0</v>
      </c>
      <c r="V94" s="79">
        <v>0</v>
      </c>
      <c r="W94" s="69">
        <v>0</v>
      </c>
      <c r="X94" s="79">
        <v>0</v>
      </c>
      <c r="Y94" s="69">
        <v>0</v>
      </c>
      <c r="Z94" s="79">
        <v>0</v>
      </c>
      <c r="AA94" s="69">
        <v>0</v>
      </c>
      <c r="AB94" s="79">
        <v>0</v>
      </c>
      <c r="AC94" s="101">
        <f t="shared" si="32"/>
        <v>0</v>
      </c>
      <c r="AD94" s="102">
        <f t="shared" si="32"/>
        <v>0</v>
      </c>
    </row>
    <row r="95" spans="1:30" ht="13.5" customHeight="1" x14ac:dyDescent="0.2">
      <c r="A95" s="5"/>
      <c r="B95" s="2" t="s">
        <v>183</v>
      </c>
      <c r="C95" s="3">
        <f t="shared" ref="C95:AB95" si="54">C10-C33</f>
        <v>14684.262984999998</v>
      </c>
      <c r="D95" s="70">
        <f t="shared" si="54"/>
        <v>6536.1634561586434</v>
      </c>
      <c r="E95" s="3">
        <f t="shared" si="54"/>
        <v>-8282.5470150000001</v>
      </c>
      <c r="F95" s="70">
        <f t="shared" si="54"/>
        <v>-4279.3589951621052</v>
      </c>
      <c r="G95" s="3">
        <f t="shared" si="54"/>
        <v>-17954.137015</v>
      </c>
      <c r="H95" s="70">
        <f t="shared" si="54"/>
        <v>-3079.8999999999996</v>
      </c>
      <c r="I95" s="3">
        <f t="shared" si="54"/>
        <v>-6954.1370149999993</v>
      </c>
      <c r="J95" s="70">
        <f t="shared" si="54"/>
        <v>-2862.34</v>
      </c>
      <c r="K95" s="3">
        <f t="shared" si="54"/>
        <v>-6954.1370149999993</v>
      </c>
      <c r="L95" s="70">
        <f t="shared" si="54"/>
        <v>-3614.6699999999992</v>
      </c>
      <c r="M95" s="3">
        <f t="shared" si="54"/>
        <v>-6954.1370149999993</v>
      </c>
      <c r="N95" s="70">
        <f t="shared" si="54"/>
        <v>-3263.6099999999997</v>
      </c>
      <c r="O95" s="93">
        <f>C95+E95+G95+I95+K95+M95</f>
        <v>-32414.832090000004</v>
      </c>
      <c r="P95" s="93">
        <f>D95+F95+H95+J95+L95+N95</f>
        <v>-10563.71553900346</v>
      </c>
      <c r="Q95" s="3">
        <f t="shared" si="54"/>
        <v>5333.2069850000007</v>
      </c>
      <c r="R95" s="70">
        <f t="shared" si="54"/>
        <v>10301.532068965516</v>
      </c>
      <c r="S95" s="3">
        <f t="shared" si="54"/>
        <v>-3937.0970149999994</v>
      </c>
      <c r="T95" s="70">
        <f t="shared" si="54"/>
        <v>-3867.0899999999997</v>
      </c>
      <c r="U95" s="3">
        <f t="shared" si="54"/>
        <v>-7104.1370149999993</v>
      </c>
      <c r="V95" s="70">
        <f t="shared" si="54"/>
        <v>-2080.5299999999997</v>
      </c>
      <c r="W95" s="3">
        <f t="shared" si="54"/>
        <v>831.56560499999978</v>
      </c>
      <c r="X95" s="70">
        <f t="shared" si="54"/>
        <v>-732.82100000000082</v>
      </c>
      <c r="Y95" s="3">
        <f t="shared" si="54"/>
        <v>4464.1429849999986</v>
      </c>
      <c r="Z95" s="70">
        <f t="shared" si="54"/>
        <v>31823.806206896548</v>
      </c>
      <c r="AA95" s="3">
        <f t="shared" si="54"/>
        <v>1480.7429850000008</v>
      </c>
      <c r="AB95" s="70">
        <f t="shared" si="54"/>
        <v>-126.52999999999975</v>
      </c>
      <c r="AC95" s="101">
        <f t="shared" si="32"/>
        <v>-31346.407559999996</v>
      </c>
      <c r="AD95" s="102">
        <f t="shared" si="32"/>
        <v>24754.651736858606</v>
      </c>
    </row>
    <row r="96" spans="1:30" x14ac:dyDescent="0.25">
      <c r="AC96" s="103"/>
    </row>
    <row r="97" spans="14:30" x14ac:dyDescent="0.25">
      <c r="O97" s="87"/>
      <c r="P97" s="87"/>
      <c r="AC97" s="87"/>
      <c r="AD97" s="83"/>
    </row>
    <row r="98" spans="14:30" ht="15.75" thickBot="1" x14ac:dyDescent="0.3">
      <c r="N98" s="82"/>
      <c r="O98" s="94"/>
      <c r="P98" s="94"/>
      <c r="AC98" s="87"/>
    </row>
    <row r="99" spans="14:30" ht="15.75" thickBot="1" x14ac:dyDescent="0.3">
      <c r="O99" s="95"/>
      <c r="P99" s="95"/>
    </row>
  </sheetData>
  <mergeCells count="32">
    <mergeCell ref="AD8:AD9"/>
    <mergeCell ref="T8:T9"/>
    <mergeCell ref="B1:AC2"/>
    <mergeCell ref="AA5:AC5"/>
    <mergeCell ref="AA6:AC6"/>
    <mergeCell ref="A8:B9"/>
    <mergeCell ref="C8:C9"/>
    <mergeCell ref="E8:E9"/>
    <mergeCell ref="G8:G9"/>
    <mergeCell ref="I8:I9"/>
    <mergeCell ref="K8:K9"/>
    <mergeCell ref="M8:M9"/>
    <mergeCell ref="D8:D9"/>
    <mergeCell ref="F8:F9"/>
    <mergeCell ref="H8:H9"/>
    <mergeCell ref="R8:R9"/>
    <mergeCell ref="J8:J9"/>
    <mergeCell ref="L8:L9"/>
    <mergeCell ref="N8:N9"/>
    <mergeCell ref="AA8:AA9"/>
    <mergeCell ref="O8:O9"/>
    <mergeCell ref="P8:P9"/>
    <mergeCell ref="V8:V9"/>
    <mergeCell ref="Z8:Z9"/>
    <mergeCell ref="AC8:AC9"/>
    <mergeCell ref="Q8:Q9"/>
    <mergeCell ref="S8:S9"/>
    <mergeCell ref="U8:U9"/>
    <mergeCell ref="W8:W9"/>
    <mergeCell ref="Y8:Y9"/>
    <mergeCell ref="X8:X9"/>
    <mergeCell ref="AB8:AB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AE98"/>
  <sheetViews>
    <sheetView topLeftCell="A69" zoomScaleNormal="100" workbookViewId="0">
      <selection activeCell="AD10" sqref="AD10:AD95"/>
    </sheetView>
  </sheetViews>
  <sheetFormatPr baseColWidth="10" defaultColWidth="10" defaultRowHeight="15" x14ac:dyDescent="0.25"/>
  <cols>
    <col min="1" max="1" width="9.7109375" style="10" bestFit="1" customWidth="1"/>
    <col min="2" max="2" width="40.140625" style="9" bestFit="1" customWidth="1"/>
    <col min="3" max="4" width="11.7109375" style="10" hidden="1" customWidth="1"/>
    <col min="5" max="13" width="9.85546875" style="10" hidden="1" customWidth="1"/>
    <col min="14" max="14" width="10.5703125" style="10" hidden="1" customWidth="1"/>
    <col min="15" max="16" width="12" style="83" hidden="1" customWidth="1"/>
    <col min="17" max="17" width="9.85546875" style="10" hidden="1" customWidth="1"/>
    <col min="18" max="18" width="10.5703125" style="10" hidden="1" customWidth="1"/>
    <col min="19" max="19" width="9.85546875" style="10" hidden="1" customWidth="1"/>
    <col min="20" max="20" width="10.5703125" style="10" hidden="1" customWidth="1"/>
    <col min="21" max="21" width="9.85546875" style="10" hidden="1" customWidth="1"/>
    <col min="22" max="22" width="10.5703125" style="10" hidden="1" customWidth="1"/>
    <col min="23" max="23" width="9.85546875" style="10" hidden="1" customWidth="1"/>
    <col min="24" max="24" width="9.7109375" style="10" hidden="1" customWidth="1"/>
    <col min="25" max="25" width="9.85546875" style="10" hidden="1" customWidth="1"/>
    <col min="26" max="26" width="9.7109375" style="10" hidden="1" customWidth="1"/>
    <col min="27" max="27" width="9.85546875" style="10" customWidth="1"/>
    <col min="28" max="28" width="9.7109375" style="10" bestFit="1" customWidth="1"/>
    <col min="29" max="29" width="12" style="83" customWidth="1"/>
    <col min="30" max="30" width="11.7109375" style="87" customWidth="1"/>
    <col min="31" max="35" width="10" style="10" customWidth="1"/>
    <col min="36" max="270" width="10" style="10"/>
    <col min="271" max="271" width="9.7109375" style="10" bestFit="1" customWidth="1"/>
    <col min="272" max="272" width="40.140625" style="10" bestFit="1" customWidth="1"/>
    <col min="273" max="273" width="11.7109375" style="10" customWidth="1"/>
    <col min="274" max="284" width="9.85546875" style="10" customWidth="1"/>
    <col min="285" max="285" width="10.5703125" style="10" bestFit="1" customWidth="1"/>
    <col min="286" max="526" width="10" style="10"/>
    <col min="527" max="527" width="9.7109375" style="10" bestFit="1" customWidth="1"/>
    <col min="528" max="528" width="40.140625" style="10" bestFit="1" customWidth="1"/>
    <col min="529" max="529" width="11.7109375" style="10" customWidth="1"/>
    <col min="530" max="540" width="9.85546875" style="10" customWidth="1"/>
    <col min="541" max="541" width="10.5703125" style="10" bestFit="1" customWidth="1"/>
    <col min="542" max="782" width="10" style="10"/>
    <col min="783" max="783" width="9.7109375" style="10" bestFit="1" customWidth="1"/>
    <col min="784" max="784" width="40.140625" style="10" bestFit="1" customWidth="1"/>
    <col min="785" max="785" width="11.7109375" style="10" customWidth="1"/>
    <col min="786" max="796" width="9.85546875" style="10" customWidth="1"/>
    <col min="797" max="797" width="10.5703125" style="10" bestFit="1" customWidth="1"/>
    <col min="798" max="1038" width="10" style="10"/>
    <col min="1039" max="1039" width="9.7109375" style="10" bestFit="1" customWidth="1"/>
    <col min="1040" max="1040" width="40.140625" style="10" bestFit="1" customWidth="1"/>
    <col min="1041" max="1041" width="11.7109375" style="10" customWidth="1"/>
    <col min="1042" max="1052" width="9.85546875" style="10" customWidth="1"/>
    <col min="1053" max="1053" width="10.5703125" style="10" bestFit="1" customWidth="1"/>
    <col min="1054" max="1294" width="10" style="10"/>
    <col min="1295" max="1295" width="9.7109375" style="10" bestFit="1" customWidth="1"/>
    <col min="1296" max="1296" width="40.140625" style="10" bestFit="1" customWidth="1"/>
    <col min="1297" max="1297" width="11.7109375" style="10" customWidth="1"/>
    <col min="1298" max="1308" width="9.85546875" style="10" customWidth="1"/>
    <col min="1309" max="1309" width="10.5703125" style="10" bestFit="1" customWidth="1"/>
    <col min="1310" max="1550" width="10" style="10"/>
    <col min="1551" max="1551" width="9.7109375" style="10" bestFit="1" customWidth="1"/>
    <col min="1552" max="1552" width="40.140625" style="10" bestFit="1" customWidth="1"/>
    <col min="1553" max="1553" width="11.7109375" style="10" customWidth="1"/>
    <col min="1554" max="1564" width="9.85546875" style="10" customWidth="1"/>
    <col min="1565" max="1565" width="10.5703125" style="10" bestFit="1" customWidth="1"/>
    <col min="1566" max="1806" width="10" style="10"/>
    <col min="1807" max="1807" width="9.7109375" style="10" bestFit="1" customWidth="1"/>
    <col min="1808" max="1808" width="40.140625" style="10" bestFit="1" customWidth="1"/>
    <col min="1809" max="1809" width="11.7109375" style="10" customWidth="1"/>
    <col min="1810" max="1820" width="9.85546875" style="10" customWidth="1"/>
    <col min="1821" max="1821" width="10.5703125" style="10" bestFit="1" customWidth="1"/>
    <col min="1822" max="2062" width="10" style="10"/>
    <col min="2063" max="2063" width="9.7109375" style="10" bestFit="1" customWidth="1"/>
    <col min="2064" max="2064" width="40.140625" style="10" bestFit="1" customWidth="1"/>
    <col min="2065" max="2065" width="11.7109375" style="10" customWidth="1"/>
    <col min="2066" max="2076" width="9.85546875" style="10" customWidth="1"/>
    <col min="2077" max="2077" width="10.5703125" style="10" bestFit="1" customWidth="1"/>
    <col min="2078" max="2318" width="10" style="10"/>
    <col min="2319" max="2319" width="9.7109375" style="10" bestFit="1" customWidth="1"/>
    <col min="2320" max="2320" width="40.140625" style="10" bestFit="1" customWidth="1"/>
    <col min="2321" max="2321" width="11.7109375" style="10" customWidth="1"/>
    <col min="2322" max="2332" width="9.85546875" style="10" customWidth="1"/>
    <col min="2333" max="2333" width="10.5703125" style="10" bestFit="1" customWidth="1"/>
    <col min="2334" max="2574" width="10" style="10"/>
    <col min="2575" max="2575" width="9.7109375" style="10" bestFit="1" customWidth="1"/>
    <col min="2576" max="2576" width="40.140625" style="10" bestFit="1" customWidth="1"/>
    <col min="2577" max="2577" width="11.7109375" style="10" customWidth="1"/>
    <col min="2578" max="2588" width="9.85546875" style="10" customWidth="1"/>
    <col min="2589" max="2589" width="10.5703125" style="10" bestFit="1" customWidth="1"/>
    <col min="2590" max="2830" width="10" style="10"/>
    <col min="2831" max="2831" width="9.7109375" style="10" bestFit="1" customWidth="1"/>
    <col min="2832" max="2832" width="40.140625" style="10" bestFit="1" customWidth="1"/>
    <col min="2833" max="2833" width="11.7109375" style="10" customWidth="1"/>
    <col min="2834" max="2844" width="9.85546875" style="10" customWidth="1"/>
    <col min="2845" max="2845" width="10.5703125" style="10" bestFit="1" customWidth="1"/>
    <col min="2846" max="3086" width="10" style="10"/>
    <col min="3087" max="3087" width="9.7109375" style="10" bestFit="1" customWidth="1"/>
    <col min="3088" max="3088" width="40.140625" style="10" bestFit="1" customWidth="1"/>
    <col min="3089" max="3089" width="11.7109375" style="10" customWidth="1"/>
    <col min="3090" max="3100" width="9.85546875" style="10" customWidth="1"/>
    <col min="3101" max="3101" width="10.5703125" style="10" bestFit="1" customWidth="1"/>
    <col min="3102" max="3342" width="10" style="10"/>
    <col min="3343" max="3343" width="9.7109375" style="10" bestFit="1" customWidth="1"/>
    <col min="3344" max="3344" width="40.140625" style="10" bestFit="1" customWidth="1"/>
    <col min="3345" max="3345" width="11.7109375" style="10" customWidth="1"/>
    <col min="3346" max="3356" width="9.85546875" style="10" customWidth="1"/>
    <col min="3357" max="3357" width="10.5703125" style="10" bestFit="1" customWidth="1"/>
    <col min="3358" max="3598" width="10" style="10"/>
    <col min="3599" max="3599" width="9.7109375" style="10" bestFit="1" customWidth="1"/>
    <col min="3600" max="3600" width="40.140625" style="10" bestFit="1" customWidth="1"/>
    <col min="3601" max="3601" width="11.7109375" style="10" customWidth="1"/>
    <col min="3602" max="3612" width="9.85546875" style="10" customWidth="1"/>
    <col min="3613" max="3613" width="10.5703125" style="10" bestFit="1" customWidth="1"/>
    <col min="3614" max="3854" width="10" style="10"/>
    <col min="3855" max="3855" width="9.7109375" style="10" bestFit="1" customWidth="1"/>
    <col min="3856" max="3856" width="40.140625" style="10" bestFit="1" customWidth="1"/>
    <col min="3857" max="3857" width="11.7109375" style="10" customWidth="1"/>
    <col min="3858" max="3868" width="9.85546875" style="10" customWidth="1"/>
    <col min="3869" max="3869" width="10.5703125" style="10" bestFit="1" customWidth="1"/>
    <col min="3870" max="4110" width="10" style="10"/>
    <col min="4111" max="4111" width="9.7109375" style="10" bestFit="1" customWidth="1"/>
    <col min="4112" max="4112" width="40.140625" style="10" bestFit="1" customWidth="1"/>
    <col min="4113" max="4113" width="11.7109375" style="10" customWidth="1"/>
    <col min="4114" max="4124" width="9.85546875" style="10" customWidth="1"/>
    <col min="4125" max="4125" width="10.5703125" style="10" bestFit="1" customWidth="1"/>
    <col min="4126" max="4366" width="10" style="10"/>
    <col min="4367" max="4367" width="9.7109375" style="10" bestFit="1" customWidth="1"/>
    <col min="4368" max="4368" width="40.140625" style="10" bestFit="1" customWidth="1"/>
    <col min="4369" max="4369" width="11.7109375" style="10" customWidth="1"/>
    <col min="4370" max="4380" width="9.85546875" style="10" customWidth="1"/>
    <col min="4381" max="4381" width="10.5703125" style="10" bestFit="1" customWidth="1"/>
    <col min="4382" max="4622" width="10" style="10"/>
    <col min="4623" max="4623" width="9.7109375" style="10" bestFit="1" customWidth="1"/>
    <col min="4624" max="4624" width="40.140625" style="10" bestFit="1" customWidth="1"/>
    <col min="4625" max="4625" width="11.7109375" style="10" customWidth="1"/>
    <col min="4626" max="4636" width="9.85546875" style="10" customWidth="1"/>
    <col min="4637" max="4637" width="10.5703125" style="10" bestFit="1" customWidth="1"/>
    <col min="4638" max="4878" width="10" style="10"/>
    <col min="4879" max="4879" width="9.7109375" style="10" bestFit="1" customWidth="1"/>
    <col min="4880" max="4880" width="40.140625" style="10" bestFit="1" customWidth="1"/>
    <col min="4881" max="4881" width="11.7109375" style="10" customWidth="1"/>
    <col min="4882" max="4892" width="9.85546875" style="10" customWidth="1"/>
    <col min="4893" max="4893" width="10.5703125" style="10" bestFit="1" customWidth="1"/>
    <col min="4894" max="5134" width="10" style="10"/>
    <col min="5135" max="5135" width="9.7109375" style="10" bestFit="1" customWidth="1"/>
    <col min="5136" max="5136" width="40.140625" style="10" bestFit="1" customWidth="1"/>
    <col min="5137" max="5137" width="11.7109375" style="10" customWidth="1"/>
    <col min="5138" max="5148" width="9.85546875" style="10" customWidth="1"/>
    <col min="5149" max="5149" width="10.5703125" style="10" bestFit="1" customWidth="1"/>
    <col min="5150" max="5390" width="10" style="10"/>
    <col min="5391" max="5391" width="9.7109375" style="10" bestFit="1" customWidth="1"/>
    <col min="5392" max="5392" width="40.140625" style="10" bestFit="1" customWidth="1"/>
    <col min="5393" max="5393" width="11.7109375" style="10" customWidth="1"/>
    <col min="5394" max="5404" width="9.85546875" style="10" customWidth="1"/>
    <col min="5405" max="5405" width="10.5703125" style="10" bestFit="1" customWidth="1"/>
    <col min="5406" max="5646" width="10" style="10"/>
    <col min="5647" max="5647" width="9.7109375" style="10" bestFit="1" customWidth="1"/>
    <col min="5648" max="5648" width="40.140625" style="10" bestFit="1" customWidth="1"/>
    <col min="5649" max="5649" width="11.7109375" style="10" customWidth="1"/>
    <col min="5650" max="5660" width="9.85546875" style="10" customWidth="1"/>
    <col min="5661" max="5661" width="10.5703125" style="10" bestFit="1" customWidth="1"/>
    <col min="5662" max="5902" width="10" style="10"/>
    <col min="5903" max="5903" width="9.7109375" style="10" bestFit="1" customWidth="1"/>
    <col min="5904" max="5904" width="40.140625" style="10" bestFit="1" customWidth="1"/>
    <col min="5905" max="5905" width="11.7109375" style="10" customWidth="1"/>
    <col min="5906" max="5916" width="9.85546875" style="10" customWidth="1"/>
    <col min="5917" max="5917" width="10.5703125" style="10" bestFit="1" customWidth="1"/>
    <col min="5918" max="6158" width="10" style="10"/>
    <col min="6159" max="6159" width="9.7109375" style="10" bestFit="1" customWidth="1"/>
    <col min="6160" max="6160" width="40.140625" style="10" bestFit="1" customWidth="1"/>
    <col min="6161" max="6161" width="11.7109375" style="10" customWidth="1"/>
    <col min="6162" max="6172" width="9.85546875" style="10" customWidth="1"/>
    <col min="6173" max="6173" width="10.5703125" style="10" bestFit="1" customWidth="1"/>
    <col min="6174" max="6414" width="10" style="10"/>
    <col min="6415" max="6415" width="9.7109375" style="10" bestFit="1" customWidth="1"/>
    <col min="6416" max="6416" width="40.140625" style="10" bestFit="1" customWidth="1"/>
    <col min="6417" max="6417" width="11.7109375" style="10" customWidth="1"/>
    <col min="6418" max="6428" width="9.85546875" style="10" customWidth="1"/>
    <col min="6429" max="6429" width="10.5703125" style="10" bestFit="1" customWidth="1"/>
    <col min="6430" max="6670" width="10" style="10"/>
    <col min="6671" max="6671" width="9.7109375" style="10" bestFit="1" customWidth="1"/>
    <col min="6672" max="6672" width="40.140625" style="10" bestFit="1" customWidth="1"/>
    <col min="6673" max="6673" width="11.7109375" style="10" customWidth="1"/>
    <col min="6674" max="6684" width="9.85546875" style="10" customWidth="1"/>
    <col min="6685" max="6685" width="10.5703125" style="10" bestFit="1" customWidth="1"/>
    <col min="6686" max="6926" width="10" style="10"/>
    <col min="6927" max="6927" width="9.7109375" style="10" bestFit="1" customWidth="1"/>
    <col min="6928" max="6928" width="40.140625" style="10" bestFit="1" customWidth="1"/>
    <col min="6929" max="6929" width="11.7109375" style="10" customWidth="1"/>
    <col min="6930" max="6940" width="9.85546875" style="10" customWidth="1"/>
    <col min="6941" max="6941" width="10.5703125" style="10" bestFit="1" customWidth="1"/>
    <col min="6942" max="7182" width="10" style="10"/>
    <col min="7183" max="7183" width="9.7109375" style="10" bestFit="1" customWidth="1"/>
    <col min="7184" max="7184" width="40.140625" style="10" bestFit="1" customWidth="1"/>
    <col min="7185" max="7185" width="11.7109375" style="10" customWidth="1"/>
    <col min="7186" max="7196" width="9.85546875" style="10" customWidth="1"/>
    <col min="7197" max="7197" width="10.5703125" style="10" bestFit="1" customWidth="1"/>
    <col min="7198" max="7438" width="10" style="10"/>
    <col min="7439" max="7439" width="9.7109375" style="10" bestFit="1" customWidth="1"/>
    <col min="7440" max="7440" width="40.140625" style="10" bestFit="1" customWidth="1"/>
    <col min="7441" max="7441" width="11.7109375" style="10" customWidth="1"/>
    <col min="7442" max="7452" width="9.85546875" style="10" customWidth="1"/>
    <col min="7453" max="7453" width="10.5703125" style="10" bestFit="1" customWidth="1"/>
    <col min="7454" max="7694" width="10" style="10"/>
    <col min="7695" max="7695" width="9.7109375" style="10" bestFit="1" customWidth="1"/>
    <col min="7696" max="7696" width="40.140625" style="10" bestFit="1" customWidth="1"/>
    <col min="7697" max="7697" width="11.7109375" style="10" customWidth="1"/>
    <col min="7698" max="7708" width="9.85546875" style="10" customWidth="1"/>
    <col min="7709" max="7709" width="10.5703125" style="10" bestFit="1" customWidth="1"/>
    <col min="7710" max="7950" width="10" style="10"/>
    <col min="7951" max="7951" width="9.7109375" style="10" bestFit="1" customWidth="1"/>
    <col min="7952" max="7952" width="40.140625" style="10" bestFit="1" customWidth="1"/>
    <col min="7953" max="7953" width="11.7109375" style="10" customWidth="1"/>
    <col min="7954" max="7964" width="9.85546875" style="10" customWidth="1"/>
    <col min="7965" max="7965" width="10.5703125" style="10" bestFit="1" customWidth="1"/>
    <col min="7966" max="8206" width="10" style="10"/>
    <col min="8207" max="8207" width="9.7109375" style="10" bestFit="1" customWidth="1"/>
    <col min="8208" max="8208" width="40.140625" style="10" bestFit="1" customWidth="1"/>
    <col min="8209" max="8209" width="11.7109375" style="10" customWidth="1"/>
    <col min="8210" max="8220" width="9.85546875" style="10" customWidth="1"/>
    <col min="8221" max="8221" width="10.5703125" style="10" bestFit="1" customWidth="1"/>
    <col min="8222" max="8462" width="10" style="10"/>
    <col min="8463" max="8463" width="9.7109375" style="10" bestFit="1" customWidth="1"/>
    <col min="8464" max="8464" width="40.140625" style="10" bestFit="1" customWidth="1"/>
    <col min="8465" max="8465" width="11.7109375" style="10" customWidth="1"/>
    <col min="8466" max="8476" width="9.85546875" style="10" customWidth="1"/>
    <col min="8477" max="8477" width="10.5703125" style="10" bestFit="1" customWidth="1"/>
    <col min="8478" max="8718" width="10" style="10"/>
    <col min="8719" max="8719" width="9.7109375" style="10" bestFit="1" customWidth="1"/>
    <col min="8720" max="8720" width="40.140625" style="10" bestFit="1" customWidth="1"/>
    <col min="8721" max="8721" width="11.7109375" style="10" customWidth="1"/>
    <col min="8722" max="8732" width="9.85546875" style="10" customWidth="1"/>
    <col min="8733" max="8733" width="10.5703125" style="10" bestFit="1" customWidth="1"/>
    <col min="8734" max="8974" width="10" style="10"/>
    <col min="8975" max="8975" width="9.7109375" style="10" bestFit="1" customWidth="1"/>
    <col min="8976" max="8976" width="40.140625" style="10" bestFit="1" customWidth="1"/>
    <col min="8977" max="8977" width="11.7109375" style="10" customWidth="1"/>
    <col min="8978" max="8988" width="9.85546875" style="10" customWidth="1"/>
    <col min="8989" max="8989" width="10.5703125" style="10" bestFit="1" customWidth="1"/>
    <col min="8990" max="9230" width="10" style="10"/>
    <col min="9231" max="9231" width="9.7109375" style="10" bestFit="1" customWidth="1"/>
    <col min="9232" max="9232" width="40.140625" style="10" bestFit="1" customWidth="1"/>
    <col min="9233" max="9233" width="11.7109375" style="10" customWidth="1"/>
    <col min="9234" max="9244" width="9.85546875" style="10" customWidth="1"/>
    <col min="9245" max="9245" width="10.5703125" style="10" bestFit="1" customWidth="1"/>
    <col min="9246" max="9486" width="10" style="10"/>
    <col min="9487" max="9487" width="9.7109375" style="10" bestFit="1" customWidth="1"/>
    <col min="9488" max="9488" width="40.140625" style="10" bestFit="1" customWidth="1"/>
    <col min="9489" max="9489" width="11.7109375" style="10" customWidth="1"/>
    <col min="9490" max="9500" width="9.85546875" style="10" customWidth="1"/>
    <col min="9501" max="9501" width="10.5703125" style="10" bestFit="1" customWidth="1"/>
    <col min="9502" max="9742" width="10" style="10"/>
    <col min="9743" max="9743" width="9.7109375" style="10" bestFit="1" customWidth="1"/>
    <col min="9744" max="9744" width="40.140625" style="10" bestFit="1" customWidth="1"/>
    <col min="9745" max="9745" width="11.7109375" style="10" customWidth="1"/>
    <col min="9746" max="9756" width="9.85546875" style="10" customWidth="1"/>
    <col min="9757" max="9757" width="10.5703125" style="10" bestFit="1" customWidth="1"/>
    <col min="9758" max="9998" width="10" style="10"/>
    <col min="9999" max="9999" width="9.7109375" style="10" bestFit="1" customWidth="1"/>
    <col min="10000" max="10000" width="40.140625" style="10" bestFit="1" customWidth="1"/>
    <col min="10001" max="10001" width="11.7109375" style="10" customWidth="1"/>
    <col min="10002" max="10012" width="9.85546875" style="10" customWidth="1"/>
    <col min="10013" max="10013" width="10.5703125" style="10" bestFit="1" customWidth="1"/>
    <col min="10014" max="10254" width="10" style="10"/>
    <col min="10255" max="10255" width="9.7109375" style="10" bestFit="1" customWidth="1"/>
    <col min="10256" max="10256" width="40.140625" style="10" bestFit="1" customWidth="1"/>
    <col min="10257" max="10257" width="11.7109375" style="10" customWidth="1"/>
    <col min="10258" max="10268" width="9.85546875" style="10" customWidth="1"/>
    <col min="10269" max="10269" width="10.5703125" style="10" bestFit="1" customWidth="1"/>
    <col min="10270" max="10510" width="10" style="10"/>
    <col min="10511" max="10511" width="9.7109375" style="10" bestFit="1" customWidth="1"/>
    <col min="10512" max="10512" width="40.140625" style="10" bestFit="1" customWidth="1"/>
    <col min="10513" max="10513" width="11.7109375" style="10" customWidth="1"/>
    <col min="10514" max="10524" width="9.85546875" style="10" customWidth="1"/>
    <col min="10525" max="10525" width="10.5703125" style="10" bestFit="1" customWidth="1"/>
    <col min="10526" max="10766" width="10" style="10"/>
    <col min="10767" max="10767" width="9.7109375" style="10" bestFit="1" customWidth="1"/>
    <col min="10768" max="10768" width="40.140625" style="10" bestFit="1" customWidth="1"/>
    <col min="10769" max="10769" width="11.7109375" style="10" customWidth="1"/>
    <col min="10770" max="10780" width="9.85546875" style="10" customWidth="1"/>
    <col min="10781" max="10781" width="10.5703125" style="10" bestFit="1" customWidth="1"/>
    <col min="10782" max="11022" width="10" style="10"/>
    <col min="11023" max="11023" width="9.7109375" style="10" bestFit="1" customWidth="1"/>
    <col min="11024" max="11024" width="40.140625" style="10" bestFit="1" customWidth="1"/>
    <col min="11025" max="11025" width="11.7109375" style="10" customWidth="1"/>
    <col min="11026" max="11036" width="9.85546875" style="10" customWidth="1"/>
    <col min="11037" max="11037" width="10.5703125" style="10" bestFit="1" customWidth="1"/>
    <col min="11038" max="11278" width="10" style="10"/>
    <col min="11279" max="11279" width="9.7109375" style="10" bestFit="1" customWidth="1"/>
    <col min="11280" max="11280" width="40.140625" style="10" bestFit="1" customWidth="1"/>
    <col min="11281" max="11281" width="11.7109375" style="10" customWidth="1"/>
    <col min="11282" max="11292" width="9.85546875" style="10" customWidth="1"/>
    <col min="11293" max="11293" width="10.5703125" style="10" bestFit="1" customWidth="1"/>
    <col min="11294" max="11534" width="10" style="10"/>
    <col min="11535" max="11535" width="9.7109375" style="10" bestFit="1" customWidth="1"/>
    <col min="11536" max="11536" width="40.140625" style="10" bestFit="1" customWidth="1"/>
    <col min="11537" max="11537" width="11.7109375" style="10" customWidth="1"/>
    <col min="11538" max="11548" width="9.85546875" style="10" customWidth="1"/>
    <col min="11549" max="11549" width="10.5703125" style="10" bestFit="1" customWidth="1"/>
    <col min="11550" max="11790" width="10" style="10"/>
    <col min="11791" max="11791" width="9.7109375" style="10" bestFit="1" customWidth="1"/>
    <col min="11792" max="11792" width="40.140625" style="10" bestFit="1" customWidth="1"/>
    <col min="11793" max="11793" width="11.7109375" style="10" customWidth="1"/>
    <col min="11794" max="11804" width="9.85546875" style="10" customWidth="1"/>
    <col min="11805" max="11805" width="10.5703125" style="10" bestFit="1" customWidth="1"/>
    <col min="11806" max="12046" width="10" style="10"/>
    <col min="12047" max="12047" width="9.7109375" style="10" bestFit="1" customWidth="1"/>
    <col min="12048" max="12048" width="40.140625" style="10" bestFit="1" customWidth="1"/>
    <col min="12049" max="12049" width="11.7109375" style="10" customWidth="1"/>
    <col min="12050" max="12060" width="9.85546875" style="10" customWidth="1"/>
    <col min="12061" max="12061" width="10.5703125" style="10" bestFit="1" customWidth="1"/>
    <col min="12062" max="12302" width="10" style="10"/>
    <col min="12303" max="12303" width="9.7109375" style="10" bestFit="1" customWidth="1"/>
    <col min="12304" max="12304" width="40.140625" style="10" bestFit="1" customWidth="1"/>
    <col min="12305" max="12305" width="11.7109375" style="10" customWidth="1"/>
    <col min="12306" max="12316" width="9.85546875" style="10" customWidth="1"/>
    <col min="12317" max="12317" width="10.5703125" style="10" bestFit="1" customWidth="1"/>
    <col min="12318" max="12558" width="10" style="10"/>
    <col min="12559" max="12559" width="9.7109375" style="10" bestFit="1" customWidth="1"/>
    <col min="12560" max="12560" width="40.140625" style="10" bestFit="1" customWidth="1"/>
    <col min="12561" max="12561" width="11.7109375" style="10" customWidth="1"/>
    <col min="12562" max="12572" width="9.85546875" style="10" customWidth="1"/>
    <col min="12573" max="12573" width="10.5703125" style="10" bestFit="1" customWidth="1"/>
    <col min="12574" max="12814" width="10" style="10"/>
    <col min="12815" max="12815" width="9.7109375" style="10" bestFit="1" customWidth="1"/>
    <col min="12816" max="12816" width="40.140625" style="10" bestFit="1" customWidth="1"/>
    <col min="12817" max="12817" width="11.7109375" style="10" customWidth="1"/>
    <col min="12818" max="12828" width="9.85546875" style="10" customWidth="1"/>
    <col min="12829" max="12829" width="10.5703125" style="10" bestFit="1" customWidth="1"/>
    <col min="12830" max="13070" width="10" style="10"/>
    <col min="13071" max="13071" width="9.7109375" style="10" bestFit="1" customWidth="1"/>
    <col min="13072" max="13072" width="40.140625" style="10" bestFit="1" customWidth="1"/>
    <col min="13073" max="13073" width="11.7109375" style="10" customWidth="1"/>
    <col min="13074" max="13084" width="9.85546875" style="10" customWidth="1"/>
    <col min="13085" max="13085" width="10.5703125" style="10" bestFit="1" customWidth="1"/>
    <col min="13086" max="13326" width="10" style="10"/>
    <col min="13327" max="13327" width="9.7109375" style="10" bestFit="1" customWidth="1"/>
    <col min="13328" max="13328" width="40.140625" style="10" bestFit="1" customWidth="1"/>
    <col min="13329" max="13329" width="11.7109375" style="10" customWidth="1"/>
    <col min="13330" max="13340" width="9.85546875" style="10" customWidth="1"/>
    <col min="13341" max="13341" width="10.5703125" style="10" bestFit="1" customWidth="1"/>
    <col min="13342" max="13582" width="10" style="10"/>
    <col min="13583" max="13583" width="9.7109375" style="10" bestFit="1" customWidth="1"/>
    <col min="13584" max="13584" width="40.140625" style="10" bestFit="1" customWidth="1"/>
    <col min="13585" max="13585" width="11.7109375" style="10" customWidth="1"/>
    <col min="13586" max="13596" width="9.85546875" style="10" customWidth="1"/>
    <col min="13597" max="13597" width="10.5703125" style="10" bestFit="1" customWidth="1"/>
    <col min="13598" max="13838" width="10" style="10"/>
    <col min="13839" max="13839" width="9.7109375" style="10" bestFit="1" customWidth="1"/>
    <col min="13840" max="13840" width="40.140625" style="10" bestFit="1" customWidth="1"/>
    <col min="13841" max="13841" width="11.7109375" style="10" customWidth="1"/>
    <col min="13842" max="13852" width="9.85546875" style="10" customWidth="1"/>
    <col min="13853" max="13853" width="10.5703125" style="10" bestFit="1" customWidth="1"/>
    <col min="13854" max="14094" width="10" style="10"/>
    <col min="14095" max="14095" width="9.7109375" style="10" bestFit="1" customWidth="1"/>
    <col min="14096" max="14096" width="40.140625" style="10" bestFit="1" customWidth="1"/>
    <col min="14097" max="14097" width="11.7109375" style="10" customWidth="1"/>
    <col min="14098" max="14108" width="9.85546875" style="10" customWidth="1"/>
    <col min="14109" max="14109" width="10.5703125" style="10" bestFit="1" customWidth="1"/>
    <col min="14110" max="14350" width="10" style="10"/>
    <col min="14351" max="14351" width="9.7109375" style="10" bestFit="1" customWidth="1"/>
    <col min="14352" max="14352" width="40.140625" style="10" bestFit="1" customWidth="1"/>
    <col min="14353" max="14353" width="11.7109375" style="10" customWidth="1"/>
    <col min="14354" max="14364" width="9.85546875" style="10" customWidth="1"/>
    <col min="14365" max="14365" width="10.5703125" style="10" bestFit="1" customWidth="1"/>
    <col min="14366" max="14606" width="10" style="10"/>
    <col min="14607" max="14607" width="9.7109375" style="10" bestFit="1" customWidth="1"/>
    <col min="14608" max="14608" width="40.140625" style="10" bestFit="1" customWidth="1"/>
    <col min="14609" max="14609" width="11.7109375" style="10" customWidth="1"/>
    <col min="14610" max="14620" width="9.85546875" style="10" customWidth="1"/>
    <col min="14621" max="14621" width="10.5703125" style="10" bestFit="1" customWidth="1"/>
    <col min="14622" max="14862" width="10" style="10"/>
    <col min="14863" max="14863" width="9.7109375" style="10" bestFit="1" customWidth="1"/>
    <col min="14864" max="14864" width="40.140625" style="10" bestFit="1" customWidth="1"/>
    <col min="14865" max="14865" width="11.7109375" style="10" customWidth="1"/>
    <col min="14866" max="14876" width="9.85546875" style="10" customWidth="1"/>
    <col min="14877" max="14877" width="10.5703125" style="10" bestFit="1" customWidth="1"/>
    <col min="14878" max="15118" width="10" style="10"/>
    <col min="15119" max="15119" width="9.7109375" style="10" bestFit="1" customWidth="1"/>
    <col min="15120" max="15120" width="40.140625" style="10" bestFit="1" customWidth="1"/>
    <col min="15121" max="15121" width="11.7109375" style="10" customWidth="1"/>
    <col min="15122" max="15132" width="9.85546875" style="10" customWidth="1"/>
    <col min="15133" max="15133" width="10.5703125" style="10" bestFit="1" customWidth="1"/>
    <col min="15134" max="15374" width="10" style="10"/>
    <col min="15375" max="15375" width="9.7109375" style="10" bestFit="1" customWidth="1"/>
    <col min="15376" max="15376" width="40.140625" style="10" bestFit="1" customWidth="1"/>
    <col min="15377" max="15377" width="11.7109375" style="10" customWidth="1"/>
    <col min="15378" max="15388" width="9.85546875" style="10" customWidth="1"/>
    <col min="15389" max="15389" width="10.5703125" style="10" bestFit="1" customWidth="1"/>
    <col min="15390" max="15630" width="10" style="10"/>
    <col min="15631" max="15631" width="9.7109375" style="10" bestFit="1" customWidth="1"/>
    <col min="15632" max="15632" width="40.140625" style="10" bestFit="1" customWidth="1"/>
    <col min="15633" max="15633" width="11.7109375" style="10" customWidth="1"/>
    <col min="15634" max="15644" width="9.85546875" style="10" customWidth="1"/>
    <col min="15645" max="15645" width="10.5703125" style="10" bestFit="1" customWidth="1"/>
    <col min="15646" max="15886" width="10" style="10"/>
    <col min="15887" max="15887" width="9.7109375" style="10" bestFit="1" customWidth="1"/>
    <col min="15888" max="15888" width="40.140625" style="10" bestFit="1" customWidth="1"/>
    <col min="15889" max="15889" width="11.7109375" style="10" customWidth="1"/>
    <col min="15890" max="15900" width="9.85546875" style="10" customWidth="1"/>
    <col min="15901" max="15901" width="10.5703125" style="10" bestFit="1" customWidth="1"/>
    <col min="15902" max="16142" width="10" style="10"/>
    <col min="16143" max="16143" width="9.7109375" style="10" bestFit="1" customWidth="1"/>
    <col min="16144" max="16144" width="40.140625" style="10" bestFit="1" customWidth="1"/>
    <col min="16145" max="16145" width="11.7109375" style="10" customWidth="1"/>
    <col min="16146" max="16156" width="9.85546875" style="10" customWidth="1"/>
    <col min="16157" max="16157" width="10.5703125" style="10" bestFit="1" customWidth="1"/>
    <col min="16158" max="16384" width="10" style="10"/>
  </cols>
  <sheetData>
    <row r="1" spans="1:30" s="6" customFormat="1" ht="30" customHeight="1" x14ac:dyDescent="0.2"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00"/>
    </row>
    <row r="2" spans="1:30" s="6" customFormat="1" ht="30" customHeight="1" x14ac:dyDescent="0.2">
      <c r="A2" s="7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100"/>
    </row>
    <row r="3" spans="1:30" x14ac:dyDescent="0.25">
      <c r="A3" s="8"/>
    </row>
    <row r="4" spans="1:3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L4" s="11"/>
      <c r="N4" s="11"/>
      <c r="O4" s="84"/>
      <c r="P4" s="84"/>
      <c r="R4" s="11"/>
      <c r="T4" s="11"/>
      <c r="V4" s="11"/>
      <c r="X4" s="11"/>
      <c r="Z4" s="11"/>
      <c r="AB4" s="11"/>
    </row>
    <row r="5" spans="1:30" x14ac:dyDescent="0.25">
      <c r="A5" s="8"/>
      <c r="Y5" s="12" t="s">
        <v>1</v>
      </c>
      <c r="AA5" s="148">
        <v>2018</v>
      </c>
      <c r="AB5" s="149"/>
      <c r="AC5" s="150"/>
    </row>
    <row r="6" spans="1:30" x14ac:dyDescent="0.25">
      <c r="A6" s="8" t="s">
        <v>2</v>
      </c>
      <c r="B6" s="13"/>
      <c r="Y6" s="12" t="s">
        <v>3</v>
      </c>
      <c r="AA6" s="151"/>
      <c r="AB6" s="152"/>
      <c r="AC6" s="153"/>
    </row>
    <row r="8" spans="1:30" ht="12.75" customHeight="1" x14ac:dyDescent="0.25">
      <c r="A8" s="154" t="s">
        <v>4</v>
      </c>
      <c r="B8" s="155"/>
      <c r="C8" s="137" t="s">
        <v>5</v>
      </c>
      <c r="D8" s="134" t="s">
        <v>190</v>
      </c>
      <c r="E8" s="137" t="s">
        <v>6</v>
      </c>
      <c r="F8" s="134" t="s">
        <v>191</v>
      </c>
      <c r="G8" s="137" t="s">
        <v>7</v>
      </c>
      <c r="H8" s="134" t="s">
        <v>199</v>
      </c>
      <c r="I8" s="137" t="s">
        <v>8</v>
      </c>
      <c r="J8" s="134" t="s">
        <v>200</v>
      </c>
      <c r="K8" s="137" t="s">
        <v>9</v>
      </c>
      <c r="L8" s="134" t="s">
        <v>201</v>
      </c>
      <c r="M8" s="137" t="s">
        <v>10</v>
      </c>
      <c r="N8" s="134" t="s">
        <v>204</v>
      </c>
      <c r="O8" s="140" t="s">
        <v>202</v>
      </c>
      <c r="P8" s="140" t="s">
        <v>203</v>
      </c>
      <c r="Q8" s="137" t="s">
        <v>11</v>
      </c>
      <c r="R8" s="134" t="s">
        <v>205</v>
      </c>
      <c r="S8" s="137" t="s">
        <v>12</v>
      </c>
      <c r="T8" s="134" t="s">
        <v>206</v>
      </c>
      <c r="U8" s="137" t="s">
        <v>13</v>
      </c>
      <c r="V8" s="134" t="s">
        <v>207</v>
      </c>
      <c r="W8" s="137" t="s">
        <v>14</v>
      </c>
      <c r="X8" s="134" t="s">
        <v>208</v>
      </c>
      <c r="Y8" s="137" t="s">
        <v>15</v>
      </c>
      <c r="Z8" s="134" t="s">
        <v>212</v>
      </c>
      <c r="AA8" s="137" t="s">
        <v>16</v>
      </c>
      <c r="AB8" s="134" t="s">
        <v>213</v>
      </c>
      <c r="AC8" s="136" t="s">
        <v>17</v>
      </c>
      <c r="AD8" s="136" t="s">
        <v>213</v>
      </c>
    </row>
    <row r="9" spans="1:30" x14ac:dyDescent="0.25">
      <c r="A9" s="156"/>
      <c r="B9" s="157"/>
      <c r="C9" s="138"/>
      <c r="D9" s="135"/>
      <c r="E9" s="138"/>
      <c r="F9" s="135"/>
      <c r="G9" s="138"/>
      <c r="H9" s="135"/>
      <c r="I9" s="138"/>
      <c r="J9" s="135"/>
      <c r="K9" s="138"/>
      <c r="L9" s="135"/>
      <c r="M9" s="138"/>
      <c r="N9" s="135"/>
      <c r="O9" s="141"/>
      <c r="P9" s="141"/>
      <c r="Q9" s="138"/>
      <c r="R9" s="135"/>
      <c r="S9" s="138"/>
      <c r="T9" s="135"/>
      <c r="U9" s="138"/>
      <c r="V9" s="135"/>
      <c r="W9" s="138"/>
      <c r="X9" s="135"/>
      <c r="Y9" s="138"/>
      <c r="Z9" s="135"/>
      <c r="AA9" s="138"/>
      <c r="AB9" s="135"/>
      <c r="AC9" s="136"/>
      <c r="AD9" s="136"/>
    </row>
    <row r="10" spans="1:30" s="17" customFormat="1" ht="13.5" customHeight="1" x14ac:dyDescent="0.2">
      <c r="A10" s="14" t="s">
        <v>18</v>
      </c>
      <c r="B10" s="15" t="s">
        <v>19</v>
      </c>
      <c r="C10" s="16">
        <f>C11+C24+C27</f>
        <v>25000</v>
      </c>
      <c r="D10" s="70">
        <f>D11+D24+D27</f>
        <v>7661.22</v>
      </c>
      <c r="E10" s="16">
        <f t="shared" ref="E10:AA10" si="0">E11+E24+E27</f>
        <v>49000</v>
      </c>
      <c r="F10" s="70">
        <f>F11+F24+F27</f>
        <v>9703.98</v>
      </c>
      <c r="G10" s="16">
        <f t="shared" si="0"/>
        <v>94000</v>
      </c>
      <c r="H10" s="16">
        <f t="shared" ref="H10" si="1">H11+H24+H27</f>
        <v>103112.38</v>
      </c>
      <c r="I10" s="16">
        <f t="shared" si="0"/>
        <v>66000</v>
      </c>
      <c r="J10" s="70">
        <f>J11+J24+J27</f>
        <v>92732</v>
      </c>
      <c r="K10" s="16">
        <f t="shared" si="0"/>
        <v>74000</v>
      </c>
      <c r="L10" s="70">
        <f>L11+L24+L27</f>
        <v>96426.9</v>
      </c>
      <c r="M10" s="16">
        <f t="shared" si="0"/>
        <v>59000</v>
      </c>
      <c r="N10" s="70">
        <f>N11+N24+N27</f>
        <v>41251.050000000003</v>
      </c>
      <c r="O10" s="88">
        <f t="shared" ref="O10" si="2">O11+O24+O27</f>
        <v>367000</v>
      </c>
      <c r="P10" s="88">
        <f>P11+P24+P27</f>
        <v>350887.52999999997</v>
      </c>
      <c r="Q10" s="16">
        <f t="shared" si="0"/>
        <v>74000</v>
      </c>
      <c r="R10" s="70">
        <f>R11+R24+R27</f>
        <v>66210.91</v>
      </c>
      <c r="S10" s="16">
        <f t="shared" si="0"/>
        <v>74000</v>
      </c>
      <c r="T10" s="70">
        <f>T11+T24+T27</f>
        <v>82176.61</v>
      </c>
      <c r="U10" s="16">
        <f t="shared" si="0"/>
        <v>94000</v>
      </c>
      <c r="V10" s="70">
        <f>V11+V24+V27</f>
        <v>63290.77</v>
      </c>
      <c r="W10" s="16">
        <f t="shared" si="0"/>
        <v>69000</v>
      </c>
      <c r="X10" s="70">
        <f>X11+X24+X27</f>
        <v>70222.929999999993</v>
      </c>
      <c r="Y10" s="16">
        <f t="shared" si="0"/>
        <v>60000</v>
      </c>
      <c r="Z10" s="70">
        <f>Z11+Z24+Z27</f>
        <v>82546.039999999994</v>
      </c>
      <c r="AA10" s="16">
        <f t="shared" si="0"/>
        <v>63548.160000000003</v>
      </c>
      <c r="AB10" s="70">
        <f>AB11+AB24+AB27</f>
        <v>23042.82</v>
      </c>
      <c r="AC10" s="101">
        <f t="shared" ref="AC10:AD41" si="3">C10+E10+G10+I10+K10+M10+Q10+S10+U10+W10+Y10+AA10</f>
        <v>801548.16</v>
      </c>
      <c r="AD10" s="102">
        <f>D10+F10+H10+J10+L10+N10+R10+T10+V10+X10+Z10+AB10</f>
        <v>738377.61</v>
      </c>
    </row>
    <row r="11" spans="1:30" s="17" customFormat="1" ht="13.5" customHeight="1" x14ac:dyDescent="0.2">
      <c r="A11" s="18" t="s">
        <v>20</v>
      </c>
      <c r="B11" s="19" t="s">
        <v>21</v>
      </c>
      <c r="C11" s="20">
        <f>C12+C17+C20+C22</f>
        <v>25000</v>
      </c>
      <c r="D11" s="71">
        <f>D12+D17+D20+D22</f>
        <v>7661.22</v>
      </c>
      <c r="E11" s="20">
        <f t="shared" ref="E11:AA11" si="4">E12+E17+E20+E22</f>
        <v>49000</v>
      </c>
      <c r="F11" s="71">
        <f>F12+F17+F20+F22</f>
        <v>9703.98</v>
      </c>
      <c r="G11" s="20">
        <f t="shared" si="4"/>
        <v>94000</v>
      </c>
      <c r="H11" s="20">
        <f t="shared" ref="H11" si="5">H12+H17+H20+H22</f>
        <v>103112.38</v>
      </c>
      <c r="I11" s="20">
        <f t="shared" si="4"/>
        <v>66000</v>
      </c>
      <c r="J11" s="71">
        <f>J12+J17+J20+J22</f>
        <v>92732</v>
      </c>
      <c r="K11" s="20">
        <f t="shared" si="4"/>
        <v>74000</v>
      </c>
      <c r="L11" s="71">
        <f>L12+L17+L20+L22</f>
        <v>96426.9</v>
      </c>
      <c r="M11" s="20">
        <f t="shared" si="4"/>
        <v>59000</v>
      </c>
      <c r="N11" s="71">
        <f>N12+N17+N20+N22</f>
        <v>41251.050000000003</v>
      </c>
      <c r="O11" s="85">
        <f t="shared" ref="O11" si="6">O12+O17+O20+O22</f>
        <v>367000</v>
      </c>
      <c r="P11" s="85">
        <f>P12+P17+P20+P22</f>
        <v>350887.52999999997</v>
      </c>
      <c r="Q11" s="20">
        <f t="shared" si="4"/>
        <v>74000</v>
      </c>
      <c r="R11" s="71">
        <f>R12+R17+R20+R22</f>
        <v>66210.91</v>
      </c>
      <c r="S11" s="20">
        <f t="shared" si="4"/>
        <v>74000</v>
      </c>
      <c r="T11" s="71">
        <f>T12+T17+T20+T22</f>
        <v>82176.61</v>
      </c>
      <c r="U11" s="20">
        <f t="shared" si="4"/>
        <v>94000</v>
      </c>
      <c r="V11" s="71">
        <f>V12+V17+V20+V22</f>
        <v>63290.77</v>
      </c>
      <c r="W11" s="20">
        <f t="shared" si="4"/>
        <v>69000</v>
      </c>
      <c r="X11" s="71">
        <f>X12+X17+X20+X22</f>
        <v>70222.929999999993</v>
      </c>
      <c r="Y11" s="20">
        <f t="shared" si="4"/>
        <v>60000</v>
      </c>
      <c r="Z11" s="71">
        <f>Z12+Z17+Z20+Z22</f>
        <v>82546.039999999994</v>
      </c>
      <c r="AA11" s="20">
        <f t="shared" si="4"/>
        <v>63548.160000000003</v>
      </c>
      <c r="AB11" s="71">
        <f>AB12+AB17+AB20+AB22</f>
        <v>23042.82</v>
      </c>
      <c r="AC11" s="101">
        <f t="shared" si="3"/>
        <v>801548.16</v>
      </c>
      <c r="AD11" s="102">
        <f t="shared" si="3"/>
        <v>738377.61</v>
      </c>
    </row>
    <row r="12" spans="1:30" s="17" customFormat="1" ht="13.5" customHeight="1" x14ac:dyDescent="0.2">
      <c r="A12" s="21" t="s">
        <v>22</v>
      </c>
      <c r="B12" s="22" t="s">
        <v>23</v>
      </c>
      <c r="C12" s="23">
        <f>C13+C14+C15+C16</f>
        <v>0</v>
      </c>
      <c r="D12" s="72">
        <f>D13+D14+D15+D16</f>
        <v>0</v>
      </c>
      <c r="E12" s="23">
        <f t="shared" ref="E12:AA12" si="7">E13+E14+E15+E16</f>
        <v>0</v>
      </c>
      <c r="F12" s="72">
        <f>F13+F14+F15+F16</f>
        <v>0</v>
      </c>
      <c r="G12" s="23">
        <f t="shared" si="7"/>
        <v>0</v>
      </c>
      <c r="H12" s="23">
        <f t="shared" ref="H12" si="8">H13+H14+H15+H16</f>
        <v>0</v>
      </c>
      <c r="I12" s="23">
        <f t="shared" si="7"/>
        <v>0</v>
      </c>
      <c r="J12" s="72">
        <f>J13+J14+J15+J16</f>
        <v>0</v>
      </c>
      <c r="K12" s="23">
        <f t="shared" si="7"/>
        <v>0</v>
      </c>
      <c r="L12" s="72">
        <f>L13+L14+L15+L16</f>
        <v>0</v>
      </c>
      <c r="M12" s="23">
        <f t="shared" si="7"/>
        <v>0</v>
      </c>
      <c r="N12" s="72">
        <f>N13+N14+N15+N16</f>
        <v>0</v>
      </c>
      <c r="O12" s="86">
        <f t="shared" ref="O12" si="9">SUM(O13:O16)</f>
        <v>0</v>
      </c>
      <c r="P12" s="86">
        <f>SUM(P13:P16)</f>
        <v>0</v>
      </c>
      <c r="Q12" s="23">
        <f t="shared" si="7"/>
        <v>0</v>
      </c>
      <c r="R12" s="72">
        <f>R13+R14+R15+R16</f>
        <v>0</v>
      </c>
      <c r="S12" s="23">
        <f t="shared" si="7"/>
        <v>0</v>
      </c>
      <c r="T12" s="72">
        <f>T13+T14+T15+T16</f>
        <v>0</v>
      </c>
      <c r="U12" s="23">
        <f t="shared" si="7"/>
        <v>0</v>
      </c>
      <c r="V12" s="72">
        <f>V13+V14+V15+V16</f>
        <v>0</v>
      </c>
      <c r="W12" s="23">
        <f t="shared" si="7"/>
        <v>0</v>
      </c>
      <c r="X12" s="72">
        <f>X13+X14+X15+X16</f>
        <v>0</v>
      </c>
      <c r="Y12" s="23">
        <f t="shared" si="7"/>
        <v>0</v>
      </c>
      <c r="Z12" s="72">
        <f>Z13+Z14+Z15+Z16</f>
        <v>0</v>
      </c>
      <c r="AA12" s="23">
        <f t="shared" si="7"/>
        <v>0</v>
      </c>
      <c r="AB12" s="72">
        <f>AB13+AB14+AB15+AB16</f>
        <v>0</v>
      </c>
      <c r="AC12" s="101">
        <f t="shared" si="3"/>
        <v>0</v>
      </c>
      <c r="AD12" s="102">
        <f t="shared" si="3"/>
        <v>0</v>
      </c>
    </row>
    <row r="13" spans="1:30" s="27" customFormat="1" ht="13.5" customHeight="1" x14ac:dyDescent="0.2">
      <c r="A13" s="24" t="s">
        <v>24</v>
      </c>
      <c r="B13" s="25" t="s">
        <v>25</v>
      </c>
      <c r="C13" s="26">
        <v>0</v>
      </c>
      <c r="D13" s="73">
        <v>0</v>
      </c>
      <c r="E13" s="26">
        <v>0</v>
      </c>
      <c r="F13" s="73">
        <v>0</v>
      </c>
      <c r="G13" s="26">
        <v>0</v>
      </c>
      <c r="H13" s="73">
        <v>0</v>
      </c>
      <c r="I13" s="26">
        <v>0</v>
      </c>
      <c r="J13" s="73">
        <v>0</v>
      </c>
      <c r="K13" s="26">
        <v>0</v>
      </c>
      <c r="L13" s="73">
        <v>0</v>
      </c>
      <c r="M13" s="26">
        <v>0</v>
      </c>
      <c r="N13" s="73">
        <v>0</v>
      </c>
      <c r="O13" s="89">
        <f>C13+E13+G13+I13+K13+M13</f>
        <v>0</v>
      </c>
      <c r="P13" s="89">
        <f>D13+F13+H13+J13+L13+N13</f>
        <v>0</v>
      </c>
      <c r="Q13" s="26">
        <v>0</v>
      </c>
      <c r="R13" s="73">
        <v>0</v>
      </c>
      <c r="S13" s="26">
        <v>0</v>
      </c>
      <c r="T13" s="73">
        <v>0</v>
      </c>
      <c r="U13" s="26">
        <v>0</v>
      </c>
      <c r="V13" s="73">
        <v>0</v>
      </c>
      <c r="W13" s="26">
        <v>0</v>
      </c>
      <c r="X13" s="73">
        <v>0</v>
      </c>
      <c r="Y13" s="26">
        <v>0</v>
      </c>
      <c r="Z13" s="73">
        <v>0</v>
      </c>
      <c r="AA13" s="26">
        <v>0</v>
      </c>
      <c r="AB13" s="73">
        <v>0</v>
      </c>
      <c r="AC13" s="101">
        <f t="shared" si="3"/>
        <v>0</v>
      </c>
      <c r="AD13" s="102">
        <f t="shared" si="3"/>
        <v>0</v>
      </c>
    </row>
    <row r="14" spans="1:30" s="27" customFormat="1" ht="13.5" customHeight="1" x14ac:dyDescent="0.2">
      <c r="A14" s="24" t="s">
        <v>26</v>
      </c>
      <c r="B14" s="25" t="s">
        <v>27</v>
      </c>
      <c r="C14" s="26">
        <v>0</v>
      </c>
      <c r="D14" s="73">
        <v>0</v>
      </c>
      <c r="E14" s="26">
        <v>0</v>
      </c>
      <c r="F14" s="73">
        <v>0</v>
      </c>
      <c r="G14" s="26">
        <v>0</v>
      </c>
      <c r="H14" s="73">
        <v>0</v>
      </c>
      <c r="I14" s="26">
        <v>0</v>
      </c>
      <c r="J14" s="73">
        <v>0</v>
      </c>
      <c r="K14" s="26">
        <v>0</v>
      </c>
      <c r="L14" s="73">
        <v>0</v>
      </c>
      <c r="M14" s="26">
        <v>0</v>
      </c>
      <c r="N14" s="73">
        <v>0</v>
      </c>
      <c r="O14" s="89">
        <f t="shared" ref="O14:O16" si="10">C14+E14+G14+I14+K14+M14</f>
        <v>0</v>
      </c>
      <c r="P14" s="89">
        <f>D14+F14+H14+J14+L14+N14</f>
        <v>0</v>
      </c>
      <c r="Q14" s="26">
        <v>0</v>
      </c>
      <c r="R14" s="73">
        <v>0</v>
      </c>
      <c r="S14" s="26">
        <v>0</v>
      </c>
      <c r="T14" s="73">
        <v>0</v>
      </c>
      <c r="U14" s="26">
        <v>0</v>
      </c>
      <c r="V14" s="73">
        <v>0</v>
      </c>
      <c r="W14" s="26">
        <v>0</v>
      </c>
      <c r="X14" s="73">
        <v>0</v>
      </c>
      <c r="Y14" s="26">
        <v>0</v>
      </c>
      <c r="Z14" s="73">
        <v>0</v>
      </c>
      <c r="AA14" s="26">
        <v>0</v>
      </c>
      <c r="AB14" s="73">
        <v>0</v>
      </c>
      <c r="AC14" s="101">
        <f t="shared" si="3"/>
        <v>0</v>
      </c>
      <c r="AD14" s="102">
        <f t="shared" si="3"/>
        <v>0</v>
      </c>
    </row>
    <row r="15" spans="1:30" s="27" customFormat="1" ht="13.5" customHeight="1" x14ac:dyDescent="0.2">
      <c r="A15" s="24" t="s">
        <v>28</v>
      </c>
      <c r="B15" s="25" t="s">
        <v>29</v>
      </c>
      <c r="C15" s="40">
        <v>0</v>
      </c>
      <c r="D15" s="74">
        <v>0</v>
      </c>
      <c r="E15" s="40">
        <v>0</v>
      </c>
      <c r="F15" s="74">
        <v>0</v>
      </c>
      <c r="G15" s="40">
        <v>0</v>
      </c>
      <c r="H15" s="74">
        <v>0</v>
      </c>
      <c r="I15" s="40">
        <v>0</v>
      </c>
      <c r="J15" s="74">
        <v>0</v>
      </c>
      <c r="K15" s="40">
        <v>0</v>
      </c>
      <c r="L15" s="74">
        <v>0</v>
      </c>
      <c r="M15" s="40">
        <v>0</v>
      </c>
      <c r="N15" s="74">
        <v>0</v>
      </c>
      <c r="O15" s="89">
        <f t="shared" si="10"/>
        <v>0</v>
      </c>
      <c r="P15" s="89">
        <f>D15+F15+H15+J15+L15+N15</f>
        <v>0</v>
      </c>
      <c r="Q15" s="40">
        <v>0</v>
      </c>
      <c r="R15" s="74">
        <v>0</v>
      </c>
      <c r="S15" s="40">
        <v>0</v>
      </c>
      <c r="T15" s="74">
        <v>0</v>
      </c>
      <c r="U15" s="40">
        <v>0</v>
      </c>
      <c r="V15" s="74">
        <v>0</v>
      </c>
      <c r="W15" s="40">
        <v>0</v>
      </c>
      <c r="X15" s="74">
        <v>0</v>
      </c>
      <c r="Y15" s="40">
        <v>0</v>
      </c>
      <c r="Z15" s="74">
        <v>0</v>
      </c>
      <c r="AA15" s="40">
        <v>0</v>
      </c>
      <c r="AB15" s="74">
        <v>0</v>
      </c>
      <c r="AC15" s="101">
        <f t="shared" si="3"/>
        <v>0</v>
      </c>
      <c r="AD15" s="102">
        <f t="shared" si="3"/>
        <v>0</v>
      </c>
    </row>
    <row r="16" spans="1:30" s="17" customFormat="1" ht="13.5" customHeight="1" x14ac:dyDescent="0.2">
      <c r="A16" s="24" t="s">
        <v>30</v>
      </c>
      <c r="B16" s="25" t="s">
        <v>31</v>
      </c>
      <c r="C16" s="26">
        <v>0</v>
      </c>
      <c r="D16" s="73">
        <v>0</v>
      </c>
      <c r="E16" s="26">
        <v>0</v>
      </c>
      <c r="F16" s="73">
        <v>0</v>
      </c>
      <c r="G16" s="26">
        <v>0</v>
      </c>
      <c r="H16" s="73">
        <v>0</v>
      </c>
      <c r="I16" s="26">
        <v>0</v>
      </c>
      <c r="J16" s="73">
        <v>0</v>
      </c>
      <c r="K16" s="26">
        <v>0</v>
      </c>
      <c r="L16" s="73">
        <v>0</v>
      </c>
      <c r="M16" s="26">
        <v>0</v>
      </c>
      <c r="N16" s="73">
        <v>0</v>
      </c>
      <c r="O16" s="89">
        <f t="shared" si="10"/>
        <v>0</v>
      </c>
      <c r="P16" s="89">
        <f>D16+F16+H16+J16+L16+N16</f>
        <v>0</v>
      </c>
      <c r="Q16" s="26">
        <v>0</v>
      </c>
      <c r="R16" s="73">
        <v>0</v>
      </c>
      <c r="S16" s="26">
        <v>0</v>
      </c>
      <c r="T16" s="73">
        <v>0</v>
      </c>
      <c r="U16" s="26">
        <v>0</v>
      </c>
      <c r="V16" s="73">
        <v>0</v>
      </c>
      <c r="W16" s="26">
        <v>0</v>
      </c>
      <c r="X16" s="73">
        <v>0</v>
      </c>
      <c r="Y16" s="26">
        <v>0</v>
      </c>
      <c r="Z16" s="73">
        <v>0</v>
      </c>
      <c r="AA16" s="26">
        <v>0</v>
      </c>
      <c r="AB16" s="73">
        <v>0</v>
      </c>
      <c r="AC16" s="101">
        <f t="shared" si="3"/>
        <v>0</v>
      </c>
      <c r="AD16" s="102">
        <f t="shared" si="3"/>
        <v>0</v>
      </c>
    </row>
    <row r="17" spans="1:30" s="17" customFormat="1" ht="13.5" customHeight="1" x14ac:dyDescent="0.2">
      <c r="A17" s="21" t="s">
        <v>32</v>
      </c>
      <c r="B17" s="22" t="s">
        <v>33</v>
      </c>
      <c r="C17" s="23">
        <f>C18+C19</f>
        <v>0</v>
      </c>
      <c r="D17" s="72">
        <f>D18+D19</f>
        <v>0</v>
      </c>
      <c r="E17" s="23">
        <f t="shared" ref="E17:AA17" si="11">E18+E19</f>
        <v>0</v>
      </c>
      <c r="F17" s="72">
        <f>F18+F19</f>
        <v>0</v>
      </c>
      <c r="G17" s="23">
        <f t="shared" si="11"/>
        <v>0</v>
      </c>
      <c r="H17" s="72">
        <f>H18+H19</f>
        <v>0</v>
      </c>
      <c r="I17" s="23">
        <f t="shared" si="11"/>
        <v>0</v>
      </c>
      <c r="J17" s="72">
        <f>J18+J19</f>
        <v>0</v>
      </c>
      <c r="K17" s="23">
        <f t="shared" si="11"/>
        <v>0</v>
      </c>
      <c r="L17" s="72">
        <f>L18+L19</f>
        <v>0</v>
      </c>
      <c r="M17" s="23">
        <f t="shared" si="11"/>
        <v>0</v>
      </c>
      <c r="N17" s="72">
        <f>N18+N19</f>
        <v>0</v>
      </c>
      <c r="O17" s="90">
        <f t="shared" ref="O17" si="12">O18+O19</f>
        <v>0</v>
      </c>
      <c r="P17" s="90">
        <f>P18+P19</f>
        <v>0</v>
      </c>
      <c r="Q17" s="23">
        <f t="shared" si="11"/>
        <v>0</v>
      </c>
      <c r="R17" s="72">
        <f>R18+R19</f>
        <v>0</v>
      </c>
      <c r="S17" s="23">
        <f t="shared" si="11"/>
        <v>0</v>
      </c>
      <c r="T17" s="72">
        <f>T18+T19</f>
        <v>0</v>
      </c>
      <c r="U17" s="23">
        <f t="shared" si="11"/>
        <v>0</v>
      </c>
      <c r="V17" s="72">
        <f>V18+V19</f>
        <v>0</v>
      </c>
      <c r="W17" s="23">
        <f t="shared" si="11"/>
        <v>0</v>
      </c>
      <c r="X17" s="72">
        <f>X18+X19</f>
        <v>0</v>
      </c>
      <c r="Y17" s="23">
        <f t="shared" si="11"/>
        <v>0</v>
      </c>
      <c r="Z17" s="72">
        <f>Z18+Z19</f>
        <v>0</v>
      </c>
      <c r="AA17" s="23">
        <f t="shared" si="11"/>
        <v>0</v>
      </c>
      <c r="AB17" s="72">
        <f>AB18+AB19</f>
        <v>0</v>
      </c>
      <c r="AC17" s="101">
        <f t="shared" si="3"/>
        <v>0</v>
      </c>
      <c r="AD17" s="102">
        <f t="shared" si="3"/>
        <v>0</v>
      </c>
    </row>
    <row r="18" spans="1:30" s="17" customFormat="1" ht="13.5" customHeight="1" x14ac:dyDescent="0.2">
      <c r="A18" s="24" t="s">
        <v>34</v>
      </c>
      <c r="B18" s="25" t="s">
        <v>35</v>
      </c>
      <c r="C18" s="26">
        <v>0</v>
      </c>
      <c r="D18" s="73">
        <v>0</v>
      </c>
      <c r="E18" s="26">
        <v>0</v>
      </c>
      <c r="F18" s="73">
        <v>0</v>
      </c>
      <c r="G18" s="26">
        <v>0</v>
      </c>
      <c r="H18" s="73">
        <v>0</v>
      </c>
      <c r="I18" s="26">
        <v>0</v>
      </c>
      <c r="J18" s="73">
        <v>0</v>
      </c>
      <c r="K18" s="26">
        <v>0</v>
      </c>
      <c r="L18" s="73">
        <v>0</v>
      </c>
      <c r="M18" s="26">
        <v>0</v>
      </c>
      <c r="N18" s="73">
        <v>0</v>
      </c>
      <c r="O18" s="89">
        <f t="shared" ref="O18:O19" si="13">C18+E18+G18+I18+K18+M18</f>
        <v>0</v>
      </c>
      <c r="P18" s="89">
        <f>D18+F18+H18+J18+L18+N18</f>
        <v>0</v>
      </c>
      <c r="Q18" s="30">
        <v>0</v>
      </c>
      <c r="R18" s="73">
        <v>0</v>
      </c>
      <c r="S18" s="26">
        <v>0</v>
      </c>
      <c r="T18" s="73">
        <v>0</v>
      </c>
      <c r="U18" s="26">
        <v>0</v>
      </c>
      <c r="V18" s="73">
        <v>0</v>
      </c>
      <c r="W18" s="26">
        <v>0</v>
      </c>
      <c r="X18" s="73">
        <v>0</v>
      </c>
      <c r="Y18" s="26">
        <v>0</v>
      </c>
      <c r="Z18" s="73">
        <v>0</v>
      </c>
      <c r="AA18" s="26">
        <v>0</v>
      </c>
      <c r="AB18" s="73">
        <v>0</v>
      </c>
      <c r="AC18" s="101">
        <f t="shared" si="3"/>
        <v>0</v>
      </c>
      <c r="AD18" s="102">
        <f t="shared" si="3"/>
        <v>0</v>
      </c>
    </row>
    <row r="19" spans="1:30" s="17" customFormat="1" ht="13.5" customHeight="1" x14ac:dyDescent="0.2">
      <c r="A19" s="24" t="s">
        <v>36</v>
      </c>
      <c r="B19" s="25" t="s">
        <v>37</v>
      </c>
      <c r="C19" s="26">
        <v>0</v>
      </c>
      <c r="D19" s="73">
        <v>0</v>
      </c>
      <c r="E19" s="26">
        <v>0</v>
      </c>
      <c r="F19" s="73">
        <v>0</v>
      </c>
      <c r="G19" s="26">
        <v>0</v>
      </c>
      <c r="H19" s="73">
        <v>0</v>
      </c>
      <c r="I19" s="26">
        <v>0</v>
      </c>
      <c r="J19" s="73">
        <v>0</v>
      </c>
      <c r="K19" s="26">
        <v>0</v>
      </c>
      <c r="L19" s="73">
        <v>0</v>
      </c>
      <c r="M19" s="26">
        <v>0</v>
      </c>
      <c r="N19" s="73">
        <v>0</v>
      </c>
      <c r="O19" s="89">
        <f t="shared" si="13"/>
        <v>0</v>
      </c>
      <c r="P19" s="89">
        <f>D19+F19+H19+J19+L19+N19</f>
        <v>0</v>
      </c>
      <c r="Q19" s="26">
        <v>0</v>
      </c>
      <c r="R19" s="73">
        <v>0</v>
      </c>
      <c r="S19" s="26">
        <v>0</v>
      </c>
      <c r="T19" s="73">
        <v>0</v>
      </c>
      <c r="U19" s="26">
        <v>0</v>
      </c>
      <c r="V19" s="73">
        <v>0</v>
      </c>
      <c r="W19" s="26">
        <v>0</v>
      </c>
      <c r="X19" s="73">
        <v>0</v>
      </c>
      <c r="Y19" s="26">
        <v>0</v>
      </c>
      <c r="Z19" s="73">
        <v>0</v>
      </c>
      <c r="AA19" s="26">
        <v>0</v>
      </c>
      <c r="AB19" s="73">
        <v>0</v>
      </c>
      <c r="AC19" s="101">
        <f t="shared" si="3"/>
        <v>0</v>
      </c>
      <c r="AD19" s="102">
        <f t="shared" si="3"/>
        <v>0</v>
      </c>
    </row>
    <row r="20" spans="1:30" s="17" customFormat="1" ht="13.5" customHeight="1" x14ac:dyDescent="0.2">
      <c r="A20" s="21" t="s">
        <v>38</v>
      </c>
      <c r="B20" s="22" t="s">
        <v>39</v>
      </c>
      <c r="C20" s="23">
        <f>C21</f>
        <v>25000</v>
      </c>
      <c r="D20" s="72">
        <f>D21</f>
        <v>7661.22</v>
      </c>
      <c r="E20" s="23">
        <f t="shared" ref="E20:AA20" si="14">E21</f>
        <v>49000</v>
      </c>
      <c r="F20" s="72">
        <f>F21</f>
        <v>9703.98</v>
      </c>
      <c r="G20" s="23">
        <f t="shared" si="14"/>
        <v>94000</v>
      </c>
      <c r="H20" s="72">
        <f>H21</f>
        <v>103112.38</v>
      </c>
      <c r="I20" s="23">
        <f t="shared" si="14"/>
        <v>66000</v>
      </c>
      <c r="J20" s="72">
        <f>J21</f>
        <v>92732</v>
      </c>
      <c r="K20" s="23">
        <f t="shared" si="14"/>
        <v>74000</v>
      </c>
      <c r="L20" s="72">
        <f>L21</f>
        <v>96426.9</v>
      </c>
      <c r="M20" s="23">
        <f t="shared" si="14"/>
        <v>59000</v>
      </c>
      <c r="N20" s="72">
        <f>N21</f>
        <v>41251.050000000003</v>
      </c>
      <c r="O20" s="90">
        <f t="shared" ref="O20" si="15">O21</f>
        <v>367000</v>
      </c>
      <c r="P20" s="90">
        <f>P21</f>
        <v>350887.52999999997</v>
      </c>
      <c r="Q20" s="23">
        <f t="shared" si="14"/>
        <v>74000</v>
      </c>
      <c r="R20" s="72">
        <f>R21</f>
        <v>66210.91</v>
      </c>
      <c r="S20" s="23">
        <f t="shared" si="14"/>
        <v>74000</v>
      </c>
      <c r="T20" s="72">
        <f>T21</f>
        <v>82176.61</v>
      </c>
      <c r="U20" s="23">
        <f t="shared" si="14"/>
        <v>94000</v>
      </c>
      <c r="V20" s="72">
        <f>V21</f>
        <v>63290.77</v>
      </c>
      <c r="W20" s="23">
        <f t="shared" si="14"/>
        <v>69000</v>
      </c>
      <c r="X20" s="72">
        <f>X21</f>
        <v>70222.929999999993</v>
      </c>
      <c r="Y20" s="23">
        <f t="shared" si="14"/>
        <v>60000</v>
      </c>
      <c r="Z20" s="72">
        <f>Z21</f>
        <v>82546.039999999994</v>
      </c>
      <c r="AA20" s="23">
        <f t="shared" si="14"/>
        <v>63548.160000000003</v>
      </c>
      <c r="AB20" s="72">
        <f>AB21</f>
        <v>23042.82</v>
      </c>
      <c r="AC20" s="101">
        <f t="shared" si="3"/>
        <v>801548.16</v>
      </c>
      <c r="AD20" s="102">
        <f t="shared" si="3"/>
        <v>738377.61</v>
      </c>
    </row>
    <row r="21" spans="1:30" s="17" customFormat="1" ht="13.5" customHeight="1" x14ac:dyDescent="0.2">
      <c r="A21" s="24" t="s">
        <v>40</v>
      </c>
      <c r="B21" s="25" t="s">
        <v>41</v>
      </c>
      <c r="C21" s="26">
        <v>25000</v>
      </c>
      <c r="D21" s="73">
        <v>7661.22</v>
      </c>
      <c r="E21" s="26">
        <v>49000</v>
      </c>
      <c r="F21" s="73">
        <v>9703.98</v>
      </c>
      <c r="G21" s="26">
        <f>109000-15000</f>
        <v>94000</v>
      </c>
      <c r="H21" s="73">
        <v>103112.38</v>
      </c>
      <c r="I21" s="26">
        <v>66000</v>
      </c>
      <c r="J21" s="73">
        <v>92732</v>
      </c>
      <c r="K21" s="26">
        <v>74000</v>
      </c>
      <c r="L21" s="73">
        <v>96426.9</v>
      </c>
      <c r="M21" s="26">
        <v>59000</v>
      </c>
      <c r="N21" s="73">
        <v>41251.050000000003</v>
      </c>
      <c r="O21" s="89">
        <f>C21+E21+G21+I21+K21+M21</f>
        <v>367000</v>
      </c>
      <c r="P21" s="89">
        <f>D21+F21+H21+J21+L21+N21</f>
        <v>350887.52999999997</v>
      </c>
      <c r="Q21" s="26">
        <v>74000</v>
      </c>
      <c r="R21" s="73">
        <v>66210.91</v>
      </c>
      <c r="S21" s="26">
        <v>74000</v>
      </c>
      <c r="T21" s="73">
        <v>82176.61</v>
      </c>
      <c r="U21" s="26">
        <v>94000</v>
      </c>
      <c r="V21" s="73">
        <v>63290.77</v>
      </c>
      <c r="W21" s="26">
        <v>69000</v>
      </c>
      <c r="X21" s="73">
        <v>70222.929999999993</v>
      </c>
      <c r="Y21" s="26">
        <v>60000</v>
      </c>
      <c r="Z21" s="73">
        <v>82546.039999999994</v>
      </c>
      <c r="AA21" s="26">
        <v>63548.160000000003</v>
      </c>
      <c r="AB21" s="73">
        <v>23042.82</v>
      </c>
      <c r="AC21" s="101">
        <f t="shared" si="3"/>
        <v>801548.16</v>
      </c>
      <c r="AD21" s="102">
        <f t="shared" si="3"/>
        <v>738377.61</v>
      </c>
    </row>
    <row r="22" spans="1:30" s="17" customFormat="1" ht="13.5" customHeight="1" x14ac:dyDescent="0.2">
      <c r="A22" s="21" t="s">
        <v>42</v>
      </c>
      <c r="B22" s="22" t="s">
        <v>43</v>
      </c>
      <c r="C22" s="23">
        <f>C23</f>
        <v>0</v>
      </c>
      <c r="D22" s="72">
        <f>D23</f>
        <v>0</v>
      </c>
      <c r="E22" s="23">
        <f t="shared" ref="E22:AA22" si="16">E23</f>
        <v>0</v>
      </c>
      <c r="F22" s="72">
        <f>F23</f>
        <v>0</v>
      </c>
      <c r="G22" s="23">
        <f t="shared" si="16"/>
        <v>0</v>
      </c>
      <c r="H22" s="72">
        <f>H23</f>
        <v>0</v>
      </c>
      <c r="I22" s="23">
        <f t="shared" si="16"/>
        <v>0</v>
      </c>
      <c r="J22" s="72">
        <f>J23</f>
        <v>0</v>
      </c>
      <c r="K22" s="23">
        <f t="shared" si="16"/>
        <v>0</v>
      </c>
      <c r="L22" s="72">
        <f>L23</f>
        <v>0</v>
      </c>
      <c r="M22" s="23">
        <f t="shared" si="16"/>
        <v>0</v>
      </c>
      <c r="N22" s="72">
        <f>N23</f>
        <v>0</v>
      </c>
      <c r="O22" s="90">
        <f t="shared" ref="O22" si="17">O23</f>
        <v>0</v>
      </c>
      <c r="P22" s="90">
        <f>P23</f>
        <v>0</v>
      </c>
      <c r="Q22" s="23">
        <f t="shared" si="16"/>
        <v>0</v>
      </c>
      <c r="R22" s="72">
        <f>R23</f>
        <v>0</v>
      </c>
      <c r="S22" s="23">
        <f t="shared" si="16"/>
        <v>0</v>
      </c>
      <c r="T22" s="72">
        <f>T23</f>
        <v>0</v>
      </c>
      <c r="U22" s="23">
        <f t="shared" si="16"/>
        <v>0</v>
      </c>
      <c r="V22" s="72">
        <f>V23</f>
        <v>0</v>
      </c>
      <c r="W22" s="23">
        <f t="shared" si="16"/>
        <v>0</v>
      </c>
      <c r="X22" s="72">
        <f>X23</f>
        <v>0</v>
      </c>
      <c r="Y22" s="23">
        <f t="shared" si="16"/>
        <v>0</v>
      </c>
      <c r="Z22" s="72">
        <f>Z23</f>
        <v>0</v>
      </c>
      <c r="AA22" s="23">
        <f t="shared" si="16"/>
        <v>0</v>
      </c>
      <c r="AB22" s="72">
        <f>AB23</f>
        <v>0</v>
      </c>
      <c r="AC22" s="101">
        <f t="shared" si="3"/>
        <v>0</v>
      </c>
      <c r="AD22" s="102">
        <f t="shared" si="3"/>
        <v>0</v>
      </c>
    </row>
    <row r="23" spans="1:30" s="17" customFormat="1" ht="13.5" customHeight="1" x14ac:dyDescent="0.2">
      <c r="A23" s="24" t="s">
        <v>44</v>
      </c>
      <c r="B23" s="25" t="s">
        <v>45</v>
      </c>
      <c r="C23" s="26">
        <v>0</v>
      </c>
      <c r="D23" s="73">
        <v>0</v>
      </c>
      <c r="E23" s="26">
        <v>0</v>
      </c>
      <c r="F23" s="73">
        <v>0</v>
      </c>
      <c r="G23" s="26">
        <v>0</v>
      </c>
      <c r="H23" s="73">
        <v>0</v>
      </c>
      <c r="I23" s="26">
        <v>0</v>
      </c>
      <c r="J23" s="73">
        <v>0</v>
      </c>
      <c r="K23" s="26">
        <v>0</v>
      </c>
      <c r="L23" s="73">
        <v>0</v>
      </c>
      <c r="M23" s="26">
        <v>0</v>
      </c>
      <c r="N23" s="73">
        <v>0</v>
      </c>
      <c r="O23" s="89">
        <f>C23+E23+G23+I23+K23+M23</f>
        <v>0</v>
      </c>
      <c r="P23" s="89">
        <f>D23+F23+H23+J23+L23+N23</f>
        <v>0</v>
      </c>
      <c r="Q23" s="26">
        <v>0</v>
      </c>
      <c r="R23" s="73">
        <v>0</v>
      </c>
      <c r="S23" s="26">
        <v>0</v>
      </c>
      <c r="T23" s="73">
        <v>0</v>
      </c>
      <c r="U23" s="26">
        <v>0</v>
      </c>
      <c r="V23" s="73">
        <v>0</v>
      </c>
      <c r="W23" s="26">
        <v>0</v>
      </c>
      <c r="X23" s="73">
        <v>0</v>
      </c>
      <c r="Y23" s="26">
        <v>0</v>
      </c>
      <c r="Z23" s="73">
        <v>0</v>
      </c>
      <c r="AA23" s="26">
        <v>0</v>
      </c>
      <c r="AB23" s="73">
        <v>0</v>
      </c>
      <c r="AC23" s="101">
        <f t="shared" si="3"/>
        <v>0</v>
      </c>
      <c r="AD23" s="102">
        <f t="shared" si="3"/>
        <v>0</v>
      </c>
    </row>
    <row r="24" spans="1:30" s="17" customFormat="1" ht="13.5" customHeight="1" x14ac:dyDescent="0.2">
      <c r="A24" s="18" t="s">
        <v>46</v>
      </c>
      <c r="B24" s="19" t="s">
        <v>47</v>
      </c>
      <c r="C24" s="20">
        <f>C25</f>
        <v>0</v>
      </c>
      <c r="D24" s="71">
        <f>D25</f>
        <v>0</v>
      </c>
      <c r="E24" s="20">
        <f t="shared" ref="E24:AA25" si="18">E25</f>
        <v>0</v>
      </c>
      <c r="F24" s="71">
        <f>F25</f>
        <v>0</v>
      </c>
      <c r="G24" s="20">
        <f t="shared" si="18"/>
        <v>0</v>
      </c>
      <c r="H24" s="71">
        <f>H25</f>
        <v>0</v>
      </c>
      <c r="I24" s="20">
        <f t="shared" si="18"/>
        <v>0</v>
      </c>
      <c r="J24" s="71">
        <f>J25</f>
        <v>0</v>
      </c>
      <c r="K24" s="20">
        <f t="shared" si="18"/>
        <v>0</v>
      </c>
      <c r="L24" s="71">
        <f>L25</f>
        <v>0</v>
      </c>
      <c r="M24" s="20">
        <f t="shared" si="18"/>
        <v>0</v>
      </c>
      <c r="N24" s="71">
        <f>N25</f>
        <v>0</v>
      </c>
      <c r="O24" s="91">
        <f t="shared" ref="O24:O25" si="19">O25</f>
        <v>0</v>
      </c>
      <c r="P24" s="91">
        <f>P25</f>
        <v>0</v>
      </c>
      <c r="Q24" s="20">
        <f t="shared" si="18"/>
        <v>0</v>
      </c>
      <c r="R24" s="71">
        <f>R25</f>
        <v>0</v>
      </c>
      <c r="S24" s="20">
        <f t="shared" si="18"/>
        <v>0</v>
      </c>
      <c r="T24" s="71">
        <f>T25</f>
        <v>0</v>
      </c>
      <c r="U24" s="20">
        <f t="shared" si="18"/>
        <v>0</v>
      </c>
      <c r="V24" s="71">
        <f>V25</f>
        <v>0</v>
      </c>
      <c r="W24" s="20">
        <f t="shared" si="18"/>
        <v>0</v>
      </c>
      <c r="X24" s="71">
        <f>X25</f>
        <v>0</v>
      </c>
      <c r="Y24" s="20">
        <f t="shared" si="18"/>
        <v>0</v>
      </c>
      <c r="Z24" s="71">
        <f>Z25</f>
        <v>0</v>
      </c>
      <c r="AA24" s="20">
        <f t="shared" si="18"/>
        <v>0</v>
      </c>
      <c r="AB24" s="71">
        <f>AB25</f>
        <v>0</v>
      </c>
      <c r="AC24" s="101">
        <f t="shared" si="3"/>
        <v>0</v>
      </c>
      <c r="AD24" s="102">
        <f t="shared" si="3"/>
        <v>0</v>
      </c>
    </row>
    <row r="25" spans="1:30" s="17" customFormat="1" ht="13.5" customHeight="1" x14ac:dyDescent="0.2">
      <c r="A25" s="21" t="s">
        <v>48</v>
      </c>
      <c r="B25" s="22" t="s">
        <v>49</v>
      </c>
      <c r="C25" s="23">
        <f>C26</f>
        <v>0</v>
      </c>
      <c r="D25" s="72">
        <f>D26</f>
        <v>0</v>
      </c>
      <c r="E25" s="23">
        <f t="shared" si="18"/>
        <v>0</v>
      </c>
      <c r="F25" s="72">
        <f>F26</f>
        <v>0</v>
      </c>
      <c r="G25" s="23">
        <f t="shared" si="18"/>
        <v>0</v>
      </c>
      <c r="H25" s="72">
        <f>H26</f>
        <v>0</v>
      </c>
      <c r="I25" s="23">
        <f t="shared" si="18"/>
        <v>0</v>
      </c>
      <c r="J25" s="72">
        <f>J26</f>
        <v>0</v>
      </c>
      <c r="K25" s="23">
        <f t="shared" si="18"/>
        <v>0</v>
      </c>
      <c r="L25" s="72">
        <f>L26</f>
        <v>0</v>
      </c>
      <c r="M25" s="23">
        <f t="shared" si="18"/>
        <v>0</v>
      </c>
      <c r="N25" s="72">
        <f>N26</f>
        <v>0</v>
      </c>
      <c r="O25" s="90">
        <f t="shared" si="19"/>
        <v>0</v>
      </c>
      <c r="P25" s="90">
        <f>P26</f>
        <v>0</v>
      </c>
      <c r="Q25" s="23">
        <f t="shared" si="18"/>
        <v>0</v>
      </c>
      <c r="R25" s="72">
        <f>R26</f>
        <v>0</v>
      </c>
      <c r="S25" s="23">
        <f t="shared" si="18"/>
        <v>0</v>
      </c>
      <c r="T25" s="72">
        <f>T26</f>
        <v>0</v>
      </c>
      <c r="U25" s="23">
        <f t="shared" si="18"/>
        <v>0</v>
      </c>
      <c r="V25" s="72">
        <f>V26</f>
        <v>0</v>
      </c>
      <c r="W25" s="23">
        <f t="shared" si="18"/>
        <v>0</v>
      </c>
      <c r="X25" s="72">
        <f>X26</f>
        <v>0</v>
      </c>
      <c r="Y25" s="23">
        <f t="shared" si="18"/>
        <v>0</v>
      </c>
      <c r="Z25" s="72">
        <f>Z26</f>
        <v>0</v>
      </c>
      <c r="AA25" s="23">
        <f t="shared" si="18"/>
        <v>0</v>
      </c>
      <c r="AB25" s="72">
        <f>AB26</f>
        <v>0</v>
      </c>
      <c r="AC25" s="101">
        <f t="shared" si="3"/>
        <v>0</v>
      </c>
      <c r="AD25" s="102">
        <f t="shared" si="3"/>
        <v>0</v>
      </c>
    </row>
    <row r="26" spans="1:30" s="17" customFormat="1" ht="13.5" customHeight="1" x14ac:dyDescent="0.2">
      <c r="A26" s="24" t="s">
        <v>50</v>
      </c>
      <c r="B26" s="25" t="s">
        <v>51</v>
      </c>
      <c r="C26" s="26">
        <v>0</v>
      </c>
      <c r="D26" s="73">
        <v>0</v>
      </c>
      <c r="E26" s="26">
        <v>0</v>
      </c>
      <c r="F26" s="73">
        <v>0</v>
      </c>
      <c r="G26" s="26">
        <v>0</v>
      </c>
      <c r="H26" s="73">
        <v>0</v>
      </c>
      <c r="I26" s="26">
        <v>0</v>
      </c>
      <c r="J26" s="73">
        <v>0</v>
      </c>
      <c r="K26" s="26">
        <v>0</v>
      </c>
      <c r="L26" s="73">
        <v>0</v>
      </c>
      <c r="M26" s="26">
        <v>0</v>
      </c>
      <c r="N26" s="73">
        <v>0</v>
      </c>
      <c r="O26" s="89">
        <f>C26+E26+G26+I26+K26+M26</f>
        <v>0</v>
      </c>
      <c r="P26" s="89">
        <f>D26+F26+H26+J26+L26+N26</f>
        <v>0</v>
      </c>
      <c r="Q26" s="26">
        <v>0</v>
      </c>
      <c r="R26" s="73">
        <v>0</v>
      </c>
      <c r="S26" s="26">
        <v>0</v>
      </c>
      <c r="T26" s="73">
        <v>0</v>
      </c>
      <c r="U26" s="26">
        <v>0</v>
      </c>
      <c r="V26" s="73">
        <v>0</v>
      </c>
      <c r="W26" s="26">
        <v>0</v>
      </c>
      <c r="X26" s="73">
        <v>0</v>
      </c>
      <c r="Y26" s="26">
        <v>0</v>
      </c>
      <c r="Z26" s="73">
        <v>0</v>
      </c>
      <c r="AA26" s="26">
        <v>0</v>
      </c>
      <c r="AB26" s="73">
        <v>0</v>
      </c>
      <c r="AC26" s="101">
        <f t="shared" si="3"/>
        <v>0</v>
      </c>
      <c r="AD26" s="102">
        <f t="shared" si="3"/>
        <v>0</v>
      </c>
    </row>
    <row r="27" spans="1:30" s="17" customFormat="1" ht="13.5" customHeight="1" x14ac:dyDescent="0.2">
      <c r="A27" s="18" t="s">
        <v>52</v>
      </c>
      <c r="B27" s="19" t="s">
        <v>53</v>
      </c>
      <c r="C27" s="20">
        <f>C28+C31</f>
        <v>0</v>
      </c>
      <c r="D27" s="71">
        <f>D28+D31</f>
        <v>0</v>
      </c>
      <c r="E27" s="20">
        <f t="shared" ref="E27:AA27" si="20">E28+E31</f>
        <v>0</v>
      </c>
      <c r="F27" s="71">
        <f>F28+F31</f>
        <v>0</v>
      </c>
      <c r="G27" s="20">
        <f t="shared" si="20"/>
        <v>0</v>
      </c>
      <c r="H27" s="71">
        <f>H28+H31</f>
        <v>0</v>
      </c>
      <c r="I27" s="20">
        <f t="shared" si="20"/>
        <v>0</v>
      </c>
      <c r="J27" s="71">
        <f>J28+J31</f>
        <v>0</v>
      </c>
      <c r="K27" s="20">
        <f t="shared" si="20"/>
        <v>0</v>
      </c>
      <c r="L27" s="71">
        <f>L28+L31</f>
        <v>0</v>
      </c>
      <c r="M27" s="20">
        <f t="shared" si="20"/>
        <v>0</v>
      </c>
      <c r="N27" s="71">
        <f>N28+N31</f>
        <v>0</v>
      </c>
      <c r="O27" s="91">
        <f t="shared" ref="O27" si="21">O28+O31</f>
        <v>0</v>
      </c>
      <c r="P27" s="91">
        <f>P28+P31</f>
        <v>0</v>
      </c>
      <c r="Q27" s="20">
        <f t="shared" si="20"/>
        <v>0</v>
      </c>
      <c r="R27" s="71">
        <f>R28+R31</f>
        <v>0</v>
      </c>
      <c r="S27" s="20">
        <f t="shared" si="20"/>
        <v>0</v>
      </c>
      <c r="T27" s="71">
        <f>T28+T31</f>
        <v>0</v>
      </c>
      <c r="U27" s="20">
        <f t="shared" si="20"/>
        <v>0</v>
      </c>
      <c r="V27" s="71">
        <f>V28+V31</f>
        <v>0</v>
      </c>
      <c r="W27" s="20">
        <f t="shared" si="20"/>
        <v>0</v>
      </c>
      <c r="X27" s="71">
        <f>X28+X31</f>
        <v>0</v>
      </c>
      <c r="Y27" s="20">
        <f t="shared" si="20"/>
        <v>0</v>
      </c>
      <c r="Z27" s="71">
        <f>Z28+Z31</f>
        <v>0</v>
      </c>
      <c r="AA27" s="20">
        <f t="shared" si="20"/>
        <v>0</v>
      </c>
      <c r="AB27" s="71">
        <f>AB28+AB31</f>
        <v>0</v>
      </c>
      <c r="AC27" s="101">
        <f t="shared" si="3"/>
        <v>0</v>
      </c>
      <c r="AD27" s="102">
        <f t="shared" si="3"/>
        <v>0</v>
      </c>
    </row>
    <row r="28" spans="1:30" s="17" customFormat="1" ht="13.5" customHeight="1" x14ac:dyDescent="0.2">
      <c r="A28" s="21" t="s">
        <v>54</v>
      </c>
      <c r="B28" s="22" t="s">
        <v>55</v>
      </c>
      <c r="C28" s="23">
        <f>C29+C30</f>
        <v>0</v>
      </c>
      <c r="D28" s="72">
        <f>D29+D30</f>
        <v>0</v>
      </c>
      <c r="E28" s="23">
        <f t="shared" ref="E28:AA28" si="22">E29+E30</f>
        <v>0</v>
      </c>
      <c r="F28" s="72">
        <f>F29+F30</f>
        <v>0</v>
      </c>
      <c r="G28" s="23">
        <f t="shared" si="22"/>
        <v>0</v>
      </c>
      <c r="H28" s="72">
        <f>H29+H30</f>
        <v>0</v>
      </c>
      <c r="I28" s="23">
        <f t="shared" si="22"/>
        <v>0</v>
      </c>
      <c r="J28" s="72">
        <f>J29+J30</f>
        <v>0</v>
      </c>
      <c r="K28" s="23">
        <f t="shared" si="22"/>
        <v>0</v>
      </c>
      <c r="L28" s="72">
        <f>L29+L30</f>
        <v>0</v>
      </c>
      <c r="M28" s="23">
        <f t="shared" si="22"/>
        <v>0</v>
      </c>
      <c r="N28" s="72">
        <f>N29+N30</f>
        <v>0</v>
      </c>
      <c r="O28" s="90">
        <f t="shared" ref="O28" si="23">O29+O30</f>
        <v>0</v>
      </c>
      <c r="P28" s="90">
        <f>P29+P30</f>
        <v>0</v>
      </c>
      <c r="Q28" s="23">
        <f t="shared" si="22"/>
        <v>0</v>
      </c>
      <c r="R28" s="72">
        <f>R29+R30</f>
        <v>0</v>
      </c>
      <c r="S28" s="23">
        <f t="shared" si="22"/>
        <v>0</v>
      </c>
      <c r="T28" s="72">
        <f>T29+T30</f>
        <v>0</v>
      </c>
      <c r="U28" s="23">
        <f t="shared" si="22"/>
        <v>0</v>
      </c>
      <c r="V28" s="72">
        <f>V29+V30</f>
        <v>0</v>
      </c>
      <c r="W28" s="23">
        <f t="shared" si="22"/>
        <v>0</v>
      </c>
      <c r="X28" s="72">
        <f>X29+X30</f>
        <v>0</v>
      </c>
      <c r="Y28" s="23">
        <f t="shared" si="22"/>
        <v>0</v>
      </c>
      <c r="Z28" s="72">
        <f>Z29+Z30</f>
        <v>0</v>
      </c>
      <c r="AA28" s="23">
        <f t="shared" si="22"/>
        <v>0</v>
      </c>
      <c r="AB28" s="72">
        <f>AB29+AB30</f>
        <v>0</v>
      </c>
      <c r="AC28" s="101">
        <f t="shared" si="3"/>
        <v>0</v>
      </c>
      <c r="AD28" s="102">
        <f t="shared" si="3"/>
        <v>0</v>
      </c>
    </row>
    <row r="29" spans="1:30" s="27" customFormat="1" ht="13.5" customHeight="1" x14ac:dyDescent="0.2">
      <c r="A29" s="24" t="s">
        <v>56</v>
      </c>
      <c r="B29" s="25" t="s">
        <v>57</v>
      </c>
      <c r="C29" s="26">
        <v>0</v>
      </c>
      <c r="D29" s="73">
        <v>0</v>
      </c>
      <c r="E29" s="26">
        <v>0</v>
      </c>
      <c r="F29" s="73">
        <v>0</v>
      </c>
      <c r="G29" s="26">
        <v>0</v>
      </c>
      <c r="H29" s="73">
        <v>0</v>
      </c>
      <c r="I29" s="26">
        <v>0</v>
      </c>
      <c r="J29" s="73">
        <v>0</v>
      </c>
      <c r="K29" s="26">
        <v>0</v>
      </c>
      <c r="L29" s="73">
        <v>0</v>
      </c>
      <c r="M29" s="26">
        <v>0</v>
      </c>
      <c r="N29" s="73">
        <v>0</v>
      </c>
      <c r="O29" s="89">
        <f t="shared" ref="O29:O30" si="24">C29+E29+G29+I29+K29+M29</f>
        <v>0</v>
      </c>
      <c r="P29" s="89">
        <f>D29+F29+H29+J29+L29+N29</f>
        <v>0</v>
      </c>
      <c r="Q29" s="26">
        <v>0</v>
      </c>
      <c r="R29" s="73">
        <v>0</v>
      </c>
      <c r="S29" s="26">
        <v>0</v>
      </c>
      <c r="T29" s="73">
        <v>0</v>
      </c>
      <c r="U29" s="26">
        <v>0</v>
      </c>
      <c r="V29" s="73">
        <v>0</v>
      </c>
      <c r="W29" s="26">
        <v>0</v>
      </c>
      <c r="X29" s="73">
        <v>0</v>
      </c>
      <c r="Y29" s="26">
        <v>0</v>
      </c>
      <c r="Z29" s="73">
        <v>0</v>
      </c>
      <c r="AA29" s="26">
        <v>0</v>
      </c>
      <c r="AB29" s="73">
        <v>0</v>
      </c>
      <c r="AC29" s="101">
        <f t="shared" si="3"/>
        <v>0</v>
      </c>
      <c r="AD29" s="102">
        <f t="shared" si="3"/>
        <v>0</v>
      </c>
    </row>
    <row r="30" spans="1:30" s="17" customFormat="1" ht="13.5" customHeight="1" x14ac:dyDescent="0.2">
      <c r="A30" s="24" t="s">
        <v>58</v>
      </c>
      <c r="B30" s="25" t="s">
        <v>59</v>
      </c>
      <c r="C30" s="26">
        <v>0</v>
      </c>
      <c r="D30" s="73">
        <v>0</v>
      </c>
      <c r="E30" s="26">
        <v>0</v>
      </c>
      <c r="F30" s="73">
        <v>0</v>
      </c>
      <c r="G30" s="26">
        <v>0</v>
      </c>
      <c r="H30" s="73">
        <v>0</v>
      </c>
      <c r="I30" s="26">
        <v>0</v>
      </c>
      <c r="J30" s="73">
        <v>0</v>
      </c>
      <c r="K30" s="26">
        <v>0</v>
      </c>
      <c r="L30" s="73">
        <v>0</v>
      </c>
      <c r="M30" s="26">
        <v>0</v>
      </c>
      <c r="N30" s="73">
        <v>0</v>
      </c>
      <c r="O30" s="89">
        <f t="shared" si="24"/>
        <v>0</v>
      </c>
      <c r="P30" s="89">
        <f>D30+F30+H30+J30+L30+N30</f>
        <v>0</v>
      </c>
      <c r="Q30" s="26">
        <v>0</v>
      </c>
      <c r="R30" s="73">
        <v>0</v>
      </c>
      <c r="S30" s="26">
        <v>0</v>
      </c>
      <c r="T30" s="73">
        <v>0</v>
      </c>
      <c r="U30" s="26">
        <v>0</v>
      </c>
      <c r="V30" s="73">
        <v>0</v>
      </c>
      <c r="W30" s="26">
        <v>0</v>
      </c>
      <c r="X30" s="73">
        <v>0</v>
      </c>
      <c r="Y30" s="26">
        <v>0</v>
      </c>
      <c r="Z30" s="73">
        <v>0</v>
      </c>
      <c r="AA30" s="26">
        <v>0</v>
      </c>
      <c r="AB30" s="73">
        <v>0</v>
      </c>
      <c r="AC30" s="101">
        <f t="shared" si="3"/>
        <v>0</v>
      </c>
      <c r="AD30" s="102">
        <f t="shared" si="3"/>
        <v>0</v>
      </c>
    </row>
    <row r="31" spans="1:30" s="17" customFormat="1" ht="13.5" customHeight="1" x14ac:dyDescent="0.2">
      <c r="A31" s="21" t="s">
        <v>60</v>
      </c>
      <c r="B31" s="22" t="s">
        <v>61</v>
      </c>
      <c r="C31" s="23">
        <f>C32</f>
        <v>0</v>
      </c>
      <c r="D31" s="72">
        <f>D32</f>
        <v>0</v>
      </c>
      <c r="E31" s="23">
        <f t="shared" ref="E31:AA31" si="25">E32</f>
        <v>0</v>
      </c>
      <c r="F31" s="72">
        <f>F32</f>
        <v>0</v>
      </c>
      <c r="G31" s="23">
        <f t="shared" si="25"/>
        <v>0</v>
      </c>
      <c r="H31" s="72">
        <f>H32</f>
        <v>0</v>
      </c>
      <c r="I31" s="23">
        <f t="shared" si="25"/>
        <v>0</v>
      </c>
      <c r="J31" s="72">
        <f>J32</f>
        <v>0</v>
      </c>
      <c r="K31" s="23">
        <f t="shared" si="25"/>
        <v>0</v>
      </c>
      <c r="L31" s="72">
        <f>L32</f>
        <v>0</v>
      </c>
      <c r="M31" s="23">
        <f t="shared" si="25"/>
        <v>0</v>
      </c>
      <c r="N31" s="72">
        <f>N32</f>
        <v>0</v>
      </c>
      <c r="O31" s="90">
        <f t="shared" ref="O31" si="26">O32</f>
        <v>0</v>
      </c>
      <c r="P31" s="90">
        <f>P32</f>
        <v>0</v>
      </c>
      <c r="Q31" s="23">
        <f t="shared" si="25"/>
        <v>0</v>
      </c>
      <c r="R31" s="72">
        <f>R32</f>
        <v>0</v>
      </c>
      <c r="S31" s="23">
        <f t="shared" si="25"/>
        <v>0</v>
      </c>
      <c r="T31" s="72">
        <f>T32</f>
        <v>0</v>
      </c>
      <c r="U31" s="23">
        <f t="shared" si="25"/>
        <v>0</v>
      </c>
      <c r="V31" s="72">
        <f>V32</f>
        <v>0</v>
      </c>
      <c r="W31" s="23">
        <f t="shared" si="25"/>
        <v>0</v>
      </c>
      <c r="X31" s="72">
        <f>X32</f>
        <v>0</v>
      </c>
      <c r="Y31" s="23">
        <f t="shared" si="25"/>
        <v>0</v>
      </c>
      <c r="Z31" s="72">
        <f>Z32</f>
        <v>0</v>
      </c>
      <c r="AA31" s="23">
        <f t="shared" si="25"/>
        <v>0</v>
      </c>
      <c r="AB31" s="72">
        <f>AB32</f>
        <v>0</v>
      </c>
      <c r="AC31" s="101">
        <f t="shared" si="3"/>
        <v>0</v>
      </c>
      <c r="AD31" s="102">
        <f t="shared" si="3"/>
        <v>0</v>
      </c>
    </row>
    <row r="32" spans="1:30" s="27" customFormat="1" ht="13.5" customHeight="1" x14ac:dyDescent="0.2">
      <c r="A32" s="24" t="s">
        <v>62</v>
      </c>
      <c r="B32" s="25" t="s">
        <v>51</v>
      </c>
      <c r="C32" s="26">
        <v>0</v>
      </c>
      <c r="D32" s="73">
        <v>0</v>
      </c>
      <c r="E32" s="26">
        <v>0</v>
      </c>
      <c r="F32" s="73">
        <v>0</v>
      </c>
      <c r="G32" s="26">
        <v>0</v>
      </c>
      <c r="H32" s="73">
        <v>0</v>
      </c>
      <c r="I32" s="26">
        <v>0</v>
      </c>
      <c r="J32" s="73">
        <v>0</v>
      </c>
      <c r="K32" s="26">
        <v>0</v>
      </c>
      <c r="L32" s="73">
        <v>0</v>
      </c>
      <c r="M32" s="26">
        <v>0</v>
      </c>
      <c r="N32" s="73">
        <v>0</v>
      </c>
      <c r="O32" s="89">
        <f>C32+E32+G32+I32+K32+M32</f>
        <v>0</v>
      </c>
      <c r="P32" s="89">
        <f>D32+F32+H32+J32+L32+N32</f>
        <v>0</v>
      </c>
      <c r="Q32" s="26">
        <v>0</v>
      </c>
      <c r="R32" s="73">
        <v>0</v>
      </c>
      <c r="S32" s="26">
        <v>0</v>
      </c>
      <c r="T32" s="73">
        <v>0</v>
      </c>
      <c r="U32" s="26">
        <v>0</v>
      </c>
      <c r="V32" s="73">
        <v>0</v>
      </c>
      <c r="W32" s="26">
        <v>0</v>
      </c>
      <c r="X32" s="73">
        <v>0</v>
      </c>
      <c r="Y32" s="26">
        <v>0</v>
      </c>
      <c r="Z32" s="73">
        <v>0</v>
      </c>
      <c r="AA32" s="26">
        <v>0</v>
      </c>
      <c r="AB32" s="73">
        <v>0</v>
      </c>
      <c r="AC32" s="101">
        <f t="shared" si="3"/>
        <v>0</v>
      </c>
      <c r="AD32" s="102">
        <f t="shared" si="3"/>
        <v>0</v>
      </c>
    </row>
    <row r="33" spans="1:30" s="17" customFormat="1" ht="13.5" customHeight="1" x14ac:dyDescent="0.2">
      <c r="A33" s="14" t="s">
        <v>63</v>
      </c>
      <c r="B33" s="15" t="s">
        <v>64</v>
      </c>
      <c r="C33" s="16">
        <f t="shared" ref="C33:AB33" si="27">C34+C37+C50+C84</f>
        <v>42458.653795517246</v>
      </c>
      <c r="D33" s="70">
        <f t="shared" si="27"/>
        <v>28626.189892388502</v>
      </c>
      <c r="E33" s="16">
        <f t="shared" si="27"/>
        <v>44508.977312413801</v>
      </c>
      <c r="F33" s="70">
        <f t="shared" si="27"/>
        <v>31122.12822104463</v>
      </c>
      <c r="G33" s="16">
        <f t="shared" si="27"/>
        <v>78317.104762344825</v>
      </c>
      <c r="H33" s="70">
        <f t="shared" si="27"/>
        <v>80883.176747979523</v>
      </c>
      <c r="I33" s="16">
        <f t="shared" si="27"/>
        <v>59758.073920965522</v>
      </c>
      <c r="J33" s="70">
        <f t="shared" si="27"/>
        <v>63874.160057156696</v>
      </c>
      <c r="K33" s="16">
        <f t="shared" si="27"/>
        <v>71664.593245931028</v>
      </c>
      <c r="L33" s="70">
        <f t="shared" si="27"/>
        <v>58603.250717241375</v>
      </c>
      <c r="M33" s="16">
        <f t="shared" si="27"/>
        <v>58352.933486620692</v>
      </c>
      <c r="N33" s="70">
        <f t="shared" si="27"/>
        <v>38700.93</v>
      </c>
      <c r="O33" s="88">
        <f t="shared" si="27"/>
        <v>219677.3865237931</v>
      </c>
      <c r="P33" s="88">
        <f t="shared" si="27"/>
        <v>151340.29554147384</v>
      </c>
      <c r="Q33" s="16">
        <f t="shared" si="27"/>
        <v>73899.459579931048</v>
      </c>
      <c r="R33" s="70">
        <f t="shared" si="27"/>
        <v>52519.283911150196</v>
      </c>
      <c r="S33" s="16">
        <f t="shared" si="27"/>
        <v>73334.780151931045</v>
      </c>
      <c r="T33" s="70">
        <f t="shared" si="27"/>
        <v>79102.731002814908</v>
      </c>
      <c r="U33" s="16">
        <f t="shared" si="27"/>
        <v>93232.453572344821</v>
      </c>
      <c r="V33" s="70">
        <f t="shared" si="27"/>
        <v>80825.711361803056</v>
      </c>
      <c r="W33" s="16">
        <f t="shared" si="27"/>
        <v>66562.943968827589</v>
      </c>
      <c r="X33" s="70">
        <f t="shared" si="27"/>
        <v>69565.319144827576</v>
      </c>
      <c r="Y33" s="16">
        <f t="shared" si="27"/>
        <v>59484.082761241385</v>
      </c>
      <c r="Z33" s="70">
        <f t="shared" si="27"/>
        <v>57906.24215850851</v>
      </c>
      <c r="AA33" s="16">
        <f t="shared" si="27"/>
        <v>61470.772316068964</v>
      </c>
      <c r="AB33" s="70">
        <f t="shared" si="27"/>
        <v>40403.836796043433</v>
      </c>
      <c r="AC33" s="101">
        <f t="shared" si="3"/>
        <v>783044.82887413795</v>
      </c>
      <c r="AD33" s="102">
        <f t="shared" si="3"/>
        <v>682132.96001095837</v>
      </c>
    </row>
    <row r="34" spans="1:30" s="17" customFormat="1" ht="13.5" customHeight="1" x14ac:dyDescent="0.2">
      <c r="A34" s="18" t="s">
        <v>65</v>
      </c>
      <c r="B34" s="19" t="s">
        <v>66</v>
      </c>
      <c r="C34" s="28">
        <f>C35</f>
        <v>0</v>
      </c>
      <c r="D34" s="75">
        <f>D35</f>
        <v>0</v>
      </c>
      <c r="E34" s="28">
        <f t="shared" ref="E34:AA35" si="28">E35</f>
        <v>0</v>
      </c>
      <c r="F34" s="75">
        <f>F35</f>
        <v>0</v>
      </c>
      <c r="G34" s="28">
        <f t="shared" si="28"/>
        <v>0</v>
      </c>
      <c r="H34" s="75">
        <f>H35</f>
        <v>0</v>
      </c>
      <c r="I34" s="28">
        <f t="shared" si="28"/>
        <v>0</v>
      </c>
      <c r="J34" s="75">
        <f>J35</f>
        <v>0</v>
      </c>
      <c r="K34" s="28">
        <f t="shared" si="28"/>
        <v>0</v>
      </c>
      <c r="L34" s="75">
        <f>L35</f>
        <v>0</v>
      </c>
      <c r="M34" s="28">
        <f t="shared" si="28"/>
        <v>0</v>
      </c>
      <c r="N34" s="75">
        <f>N35</f>
        <v>0</v>
      </c>
      <c r="O34" s="85">
        <f t="shared" ref="O34:O35" si="29">O35</f>
        <v>0</v>
      </c>
      <c r="P34" s="85">
        <f>P35</f>
        <v>0</v>
      </c>
      <c r="Q34" s="28">
        <f t="shared" si="28"/>
        <v>0</v>
      </c>
      <c r="R34" s="75">
        <f>R35</f>
        <v>0</v>
      </c>
      <c r="S34" s="28">
        <f t="shared" si="28"/>
        <v>0</v>
      </c>
      <c r="T34" s="75">
        <f>T35</f>
        <v>0</v>
      </c>
      <c r="U34" s="28">
        <f t="shared" si="28"/>
        <v>0</v>
      </c>
      <c r="V34" s="75">
        <f>V35</f>
        <v>0</v>
      </c>
      <c r="W34" s="28">
        <f t="shared" si="28"/>
        <v>0</v>
      </c>
      <c r="X34" s="75">
        <f>X35</f>
        <v>0</v>
      </c>
      <c r="Y34" s="28">
        <f t="shared" si="28"/>
        <v>0</v>
      </c>
      <c r="Z34" s="75">
        <f>Z35</f>
        <v>0</v>
      </c>
      <c r="AA34" s="28">
        <f t="shared" si="28"/>
        <v>0</v>
      </c>
      <c r="AB34" s="75">
        <f>AB35</f>
        <v>0</v>
      </c>
      <c r="AC34" s="101">
        <f t="shared" si="3"/>
        <v>0</v>
      </c>
      <c r="AD34" s="102">
        <f t="shared" si="3"/>
        <v>0</v>
      </c>
    </row>
    <row r="35" spans="1:30" s="17" customFormat="1" ht="13.5" customHeight="1" x14ac:dyDescent="0.2">
      <c r="A35" s="21" t="s">
        <v>67</v>
      </c>
      <c r="B35" s="22" t="s">
        <v>68</v>
      </c>
      <c r="C35" s="29">
        <f>C36</f>
        <v>0</v>
      </c>
      <c r="D35" s="76">
        <f>D36</f>
        <v>0</v>
      </c>
      <c r="E35" s="29">
        <f t="shared" si="28"/>
        <v>0</v>
      </c>
      <c r="F35" s="76">
        <f>F36</f>
        <v>0</v>
      </c>
      <c r="G35" s="29">
        <f t="shared" si="28"/>
        <v>0</v>
      </c>
      <c r="H35" s="76">
        <f>H36</f>
        <v>0</v>
      </c>
      <c r="I35" s="29">
        <f t="shared" si="28"/>
        <v>0</v>
      </c>
      <c r="J35" s="76">
        <f>J36</f>
        <v>0</v>
      </c>
      <c r="K35" s="29">
        <f t="shared" si="28"/>
        <v>0</v>
      </c>
      <c r="L35" s="76">
        <f>L36</f>
        <v>0</v>
      </c>
      <c r="M35" s="29">
        <f t="shared" si="28"/>
        <v>0</v>
      </c>
      <c r="N35" s="76">
        <f>N36</f>
        <v>0</v>
      </c>
      <c r="O35" s="86">
        <f t="shared" si="29"/>
        <v>0</v>
      </c>
      <c r="P35" s="86">
        <f>P36</f>
        <v>0</v>
      </c>
      <c r="Q35" s="29">
        <f t="shared" si="28"/>
        <v>0</v>
      </c>
      <c r="R35" s="76">
        <f>R36</f>
        <v>0</v>
      </c>
      <c r="S35" s="29">
        <f t="shared" si="28"/>
        <v>0</v>
      </c>
      <c r="T35" s="76">
        <f>T36</f>
        <v>0</v>
      </c>
      <c r="U35" s="29">
        <f t="shared" si="28"/>
        <v>0</v>
      </c>
      <c r="V35" s="76">
        <f>V36</f>
        <v>0</v>
      </c>
      <c r="W35" s="29">
        <f t="shared" si="28"/>
        <v>0</v>
      </c>
      <c r="X35" s="76">
        <f>X36</f>
        <v>0</v>
      </c>
      <c r="Y35" s="29">
        <f t="shared" si="28"/>
        <v>0</v>
      </c>
      <c r="Z35" s="76">
        <f>Z36</f>
        <v>0</v>
      </c>
      <c r="AA35" s="29">
        <f t="shared" si="28"/>
        <v>0</v>
      </c>
      <c r="AB35" s="76">
        <f>AB36</f>
        <v>0</v>
      </c>
      <c r="AC35" s="101">
        <f t="shared" si="3"/>
        <v>0</v>
      </c>
      <c r="AD35" s="102">
        <f t="shared" si="3"/>
        <v>0</v>
      </c>
    </row>
    <row r="36" spans="1:30" s="27" customFormat="1" ht="13.5" customHeight="1" x14ac:dyDescent="0.2">
      <c r="A36" s="24" t="s">
        <v>69</v>
      </c>
      <c r="B36" s="25" t="s">
        <v>184</v>
      </c>
      <c r="C36" s="30">
        <v>0</v>
      </c>
      <c r="D36" s="77">
        <v>0</v>
      </c>
      <c r="E36" s="30">
        <v>0</v>
      </c>
      <c r="F36" s="77">
        <v>0</v>
      </c>
      <c r="G36" s="30">
        <v>0</v>
      </c>
      <c r="H36" s="77">
        <v>0</v>
      </c>
      <c r="I36" s="30">
        <v>0</v>
      </c>
      <c r="J36" s="77">
        <v>0</v>
      </c>
      <c r="K36" s="30">
        <v>0</v>
      </c>
      <c r="L36" s="77">
        <v>0</v>
      </c>
      <c r="M36" s="30">
        <v>0</v>
      </c>
      <c r="N36" s="77">
        <v>0</v>
      </c>
      <c r="O36" s="89">
        <f>C36+E36+G36+I36+K36+M36</f>
        <v>0</v>
      </c>
      <c r="P36" s="89">
        <f>D36+F36+H36+J36+L36+N36</f>
        <v>0</v>
      </c>
      <c r="Q36" s="30">
        <v>0</v>
      </c>
      <c r="R36" s="77">
        <v>0</v>
      </c>
      <c r="S36" s="30">
        <v>0</v>
      </c>
      <c r="T36" s="77">
        <v>0</v>
      </c>
      <c r="U36" s="30">
        <v>0</v>
      </c>
      <c r="V36" s="77">
        <v>0</v>
      </c>
      <c r="W36" s="30">
        <v>0</v>
      </c>
      <c r="X36" s="77">
        <v>0</v>
      </c>
      <c r="Y36" s="30">
        <v>0</v>
      </c>
      <c r="Z36" s="77">
        <v>0</v>
      </c>
      <c r="AA36" s="30">
        <v>0</v>
      </c>
      <c r="AB36" s="77">
        <v>0</v>
      </c>
      <c r="AC36" s="101">
        <f t="shared" si="3"/>
        <v>0</v>
      </c>
      <c r="AD36" s="102">
        <f t="shared" si="3"/>
        <v>0</v>
      </c>
    </row>
    <row r="37" spans="1:30" s="17" customFormat="1" ht="13.5" customHeight="1" x14ac:dyDescent="0.2">
      <c r="A37" s="18" t="s">
        <v>71</v>
      </c>
      <c r="B37" s="19" t="s">
        <v>72</v>
      </c>
      <c r="C37" s="20">
        <f>C38+C46</f>
        <v>23798.919000000002</v>
      </c>
      <c r="D37" s="71">
        <f>D38+D46</f>
        <v>17225.41</v>
      </c>
      <c r="E37" s="20">
        <f t="shared" ref="E37:AA37" si="30">E38+E46</f>
        <v>26318.919000000002</v>
      </c>
      <c r="F37" s="71">
        <f>F38+F46</f>
        <v>17829.41</v>
      </c>
      <c r="G37" s="20">
        <f t="shared" si="30"/>
        <v>28838.919000000002</v>
      </c>
      <c r="H37" s="71">
        <f>H38+H46</f>
        <v>43301.009999999995</v>
      </c>
      <c r="I37" s="20">
        <f t="shared" si="30"/>
        <v>33878.919000000002</v>
      </c>
      <c r="J37" s="71">
        <f>J38+J46</f>
        <v>36008.78</v>
      </c>
      <c r="K37" s="20">
        <f t="shared" si="30"/>
        <v>33878.919000000002</v>
      </c>
      <c r="L37" s="71">
        <f>L38+L46</f>
        <v>28229.869999999995</v>
      </c>
      <c r="M37" s="20">
        <f t="shared" si="30"/>
        <v>33878.919000000002</v>
      </c>
      <c r="N37" s="71">
        <f>N38+N46</f>
        <v>25858.09</v>
      </c>
      <c r="O37" s="85">
        <f t="shared" ref="O37" si="31">O38+O46</f>
        <v>180593.514</v>
      </c>
      <c r="P37" s="85">
        <f>P38+P46</f>
        <v>168452.57</v>
      </c>
      <c r="Q37" s="20">
        <f t="shared" si="30"/>
        <v>33878.919000000002</v>
      </c>
      <c r="R37" s="71">
        <f>R38+R46</f>
        <v>26223.37</v>
      </c>
      <c r="S37" s="20">
        <f t="shared" si="30"/>
        <v>33878.919000000002</v>
      </c>
      <c r="T37" s="71">
        <f>T38+T46</f>
        <v>31778.149999999998</v>
      </c>
      <c r="U37" s="20">
        <f t="shared" si="30"/>
        <v>33878.919000000002</v>
      </c>
      <c r="V37" s="71">
        <f>V38+V46</f>
        <v>28638.369999999995</v>
      </c>
      <c r="W37" s="20">
        <f t="shared" si="30"/>
        <v>33878.919000000002</v>
      </c>
      <c r="X37" s="71">
        <f>X38+X46</f>
        <v>31784.519999999997</v>
      </c>
      <c r="Y37" s="20">
        <f t="shared" si="30"/>
        <v>31358.919000000002</v>
      </c>
      <c r="Z37" s="71">
        <f>Z38+Z46</f>
        <v>25259.289999999997</v>
      </c>
      <c r="AA37" s="20">
        <f t="shared" si="30"/>
        <v>28838.919000000002</v>
      </c>
      <c r="AB37" s="71">
        <f>AB38+AB46</f>
        <v>17494.679999999997</v>
      </c>
      <c r="AC37" s="101">
        <f t="shared" si="3"/>
        <v>376307.02799999999</v>
      </c>
      <c r="AD37" s="102">
        <f t="shared" si="3"/>
        <v>329630.94999999995</v>
      </c>
    </row>
    <row r="38" spans="1:30" s="27" customFormat="1" ht="13.5" customHeight="1" x14ac:dyDescent="0.2">
      <c r="A38" s="21" t="s">
        <v>71</v>
      </c>
      <c r="B38" s="22" t="s">
        <v>73</v>
      </c>
      <c r="C38" s="23">
        <f>C39+C40+C41+C42+C43+C44+C45</f>
        <v>16238.919000000002</v>
      </c>
      <c r="D38" s="72">
        <f>D39+D40+D41+D42+D43+D44+D45</f>
        <v>15033.01</v>
      </c>
      <c r="E38" s="23">
        <f t="shared" ref="E38:AA38" si="32">E39+E40+E41+E42+E43+E44+E45</f>
        <v>16238.919000000002</v>
      </c>
      <c r="F38" s="72">
        <f>F39+F40+F41+F42+F43+F44+F45</f>
        <v>15198.53</v>
      </c>
      <c r="G38" s="23">
        <f t="shared" si="32"/>
        <v>16238.919000000002</v>
      </c>
      <c r="H38" s="72">
        <f>H39+H40+H41+H42+H43+H44+H45</f>
        <v>18158.969999999998</v>
      </c>
      <c r="I38" s="23">
        <f t="shared" si="32"/>
        <v>16238.919000000002</v>
      </c>
      <c r="J38" s="72">
        <f>J39+J40+J41+J42+J43+J44+J45</f>
        <v>14306.539999999999</v>
      </c>
      <c r="K38" s="23">
        <f t="shared" si="32"/>
        <v>16238.919000000002</v>
      </c>
      <c r="L38" s="72">
        <f>L39+L40+L41+L42+L43+L44+L45</f>
        <v>17358.589999999997</v>
      </c>
      <c r="M38" s="23">
        <f t="shared" si="32"/>
        <v>16238.919000000002</v>
      </c>
      <c r="N38" s="72">
        <f>N39+N40+N41+N42+N43+N44+N45</f>
        <v>15117.85</v>
      </c>
      <c r="O38" s="86">
        <f t="shared" ref="O38" si="33">SUM(O39:O45)</f>
        <v>97433.513999999996</v>
      </c>
      <c r="P38" s="86">
        <f>SUM(P39:P45)</f>
        <v>95173.49</v>
      </c>
      <c r="Q38" s="23">
        <f t="shared" si="32"/>
        <v>16238.919000000002</v>
      </c>
      <c r="R38" s="72">
        <f>R39+R40+R41+R42+R43+R44+R45</f>
        <v>14893.449999999999</v>
      </c>
      <c r="S38" s="23">
        <f t="shared" si="32"/>
        <v>16238.919000000002</v>
      </c>
      <c r="T38" s="72">
        <f>T39+T40+T41+T42+T43+T44+T45</f>
        <v>15383.029999999999</v>
      </c>
      <c r="U38" s="23">
        <f t="shared" si="32"/>
        <v>16238.919000000002</v>
      </c>
      <c r="V38" s="72">
        <f>V39+V40+V41+V42+V43+V44+V45</f>
        <v>15486.489999999998</v>
      </c>
      <c r="W38" s="23">
        <f t="shared" si="32"/>
        <v>16238.919000000002</v>
      </c>
      <c r="X38" s="72">
        <f>X39+X40+X41+X42+X43+X44+X45</f>
        <v>15238.199999999999</v>
      </c>
      <c r="Y38" s="23">
        <f t="shared" si="32"/>
        <v>16238.919000000002</v>
      </c>
      <c r="Z38" s="72">
        <f>Z39+Z40+Z41+Z42+Z43+Z44+Z45</f>
        <v>15023.049999999997</v>
      </c>
      <c r="AA38" s="23">
        <f t="shared" si="32"/>
        <v>16238.919000000002</v>
      </c>
      <c r="AB38" s="72">
        <f>AB39+AB40+AB41+AB42+AB43+AB44+AB45</f>
        <v>15083.039999999997</v>
      </c>
      <c r="AC38" s="101">
        <f t="shared" si="3"/>
        <v>194867.02799999996</v>
      </c>
      <c r="AD38" s="102">
        <f t="shared" si="3"/>
        <v>186280.75</v>
      </c>
    </row>
    <row r="39" spans="1:30" s="27" customFormat="1" ht="13.5" customHeight="1" x14ac:dyDescent="0.2">
      <c r="A39" s="24" t="s">
        <v>74</v>
      </c>
      <c r="B39" s="25" t="s">
        <v>75</v>
      </c>
      <c r="C39" s="30">
        <v>10657</v>
      </c>
      <c r="D39" s="77">
        <v>10025</v>
      </c>
      <c r="E39" s="30">
        <v>10657</v>
      </c>
      <c r="F39" s="77">
        <v>10025</v>
      </c>
      <c r="G39" s="30">
        <v>10657</v>
      </c>
      <c r="H39" s="77">
        <v>9817.4699999999993</v>
      </c>
      <c r="I39" s="30">
        <v>10657</v>
      </c>
      <c r="J39" s="77">
        <v>9359</v>
      </c>
      <c r="K39" s="30">
        <v>10657</v>
      </c>
      <c r="L39" s="77">
        <v>11549.39</v>
      </c>
      <c r="M39" s="30">
        <v>10657</v>
      </c>
      <c r="N39" s="77">
        <v>9677.5</v>
      </c>
      <c r="O39" s="89">
        <f t="shared" ref="O39:O45" si="34">C39+E39+G39+I39+K39+M39</f>
        <v>63942</v>
      </c>
      <c r="P39" s="89">
        <f t="shared" ref="P39:P45" si="35">D39+F39+H39+J39+L39+N39</f>
        <v>60453.36</v>
      </c>
      <c r="Q39" s="30">
        <v>10657</v>
      </c>
      <c r="R39" s="77">
        <v>9780.5</v>
      </c>
      <c r="S39" s="30">
        <v>10657</v>
      </c>
      <c r="T39" s="77">
        <v>10089.5</v>
      </c>
      <c r="U39" s="30">
        <v>10657</v>
      </c>
      <c r="V39" s="77">
        <v>10089.5</v>
      </c>
      <c r="W39" s="30">
        <v>10657</v>
      </c>
      <c r="X39" s="77">
        <v>10089.5</v>
      </c>
      <c r="Y39" s="30">
        <v>10657</v>
      </c>
      <c r="Z39" s="77">
        <v>10089.5</v>
      </c>
      <c r="AA39" s="30">
        <v>10657</v>
      </c>
      <c r="AB39" s="77">
        <v>10089.5</v>
      </c>
      <c r="AC39" s="101">
        <f t="shared" si="3"/>
        <v>127884</v>
      </c>
      <c r="AD39" s="102">
        <f t="shared" si="3"/>
        <v>120681.36</v>
      </c>
    </row>
    <row r="40" spans="1:30" s="27" customFormat="1" ht="13.5" customHeight="1" x14ac:dyDescent="0.2">
      <c r="A40" s="31" t="s">
        <v>76</v>
      </c>
      <c r="B40" s="32" t="s">
        <v>77</v>
      </c>
      <c r="C40" s="33">
        <v>1780.7846999999999</v>
      </c>
      <c r="D40" s="78">
        <v>1675.18</v>
      </c>
      <c r="E40" s="33">
        <v>1780.7846999999999</v>
      </c>
      <c r="F40" s="78">
        <v>1675.18</v>
      </c>
      <c r="G40" s="33">
        <v>1780.7846999999999</v>
      </c>
      <c r="H40" s="78">
        <v>1640.5</v>
      </c>
      <c r="I40" s="33">
        <v>1780.7846999999999</v>
      </c>
      <c r="J40" s="78">
        <v>1563.89</v>
      </c>
      <c r="K40" s="33">
        <v>1780.7846999999999</v>
      </c>
      <c r="L40" s="78">
        <v>1929.9</v>
      </c>
      <c r="M40" s="33">
        <v>1780.7846999999999</v>
      </c>
      <c r="N40" s="78">
        <v>1617.11</v>
      </c>
      <c r="O40" s="92">
        <f t="shared" si="34"/>
        <v>10684.708199999999</v>
      </c>
      <c r="P40" s="92">
        <f t="shared" si="35"/>
        <v>10101.760000000002</v>
      </c>
      <c r="Q40" s="33">
        <v>1780.7846999999999</v>
      </c>
      <c r="R40" s="78">
        <v>1634.32</v>
      </c>
      <c r="S40" s="33">
        <v>1780.7846999999999</v>
      </c>
      <c r="T40" s="78">
        <v>1685.96</v>
      </c>
      <c r="U40" s="33">
        <v>1780.7846999999999</v>
      </c>
      <c r="V40" s="78">
        <v>1685.96</v>
      </c>
      <c r="W40" s="33">
        <v>1780.7846999999999</v>
      </c>
      <c r="X40" s="78">
        <v>1685.96</v>
      </c>
      <c r="Y40" s="33">
        <v>1780.7846999999999</v>
      </c>
      <c r="Z40" s="78">
        <v>1685.96</v>
      </c>
      <c r="AA40" s="33">
        <v>1780.7846999999999</v>
      </c>
      <c r="AB40" s="78">
        <v>1685.96</v>
      </c>
      <c r="AC40" s="101">
        <f t="shared" si="3"/>
        <v>21369.416399999998</v>
      </c>
      <c r="AD40" s="102">
        <f t="shared" si="3"/>
        <v>20165.879999999997</v>
      </c>
    </row>
    <row r="41" spans="1:30" s="27" customFormat="1" ht="13.5" customHeight="1" x14ac:dyDescent="0.2">
      <c r="A41" s="31" t="s">
        <v>78</v>
      </c>
      <c r="B41" s="32" t="s">
        <v>79</v>
      </c>
      <c r="C41" s="33">
        <v>1775.4562000000001</v>
      </c>
      <c r="D41" s="78">
        <v>1670.17</v>
      </c>
      <c r="E41" s="33">
        <v>1775.4562000000001</v>
      </c>
      <c r="F41" s="78">
        <v>1670.17</v>
      </c>
      <c r="G41" s="33">
        <v>1775.4562000000001</v>
      </c>
      <c r="H41" s="78">
        <v>1635.59</v>
      </c>
      <c r="I41" s="33">
        <v>1775.4562000000001</v>
      </c>
      <c r="J41" s="78">
        <v>1559.21</v>
      </c>
      <c r="K41" s="33">
        <v>1775.4562000000001</v>
      </c>
      <c r="L41" s="78">
        <v>1924.13</v>
      </c>
      <c r="M41" s="33">
        <v>1775.4562000000001</v>
      </c>
      <c r="N41" s="78">
        <v>1612.27</v>
      </c>
      <c r="O41" s="92">
        <f t="shared" si="34"/>
        <v>10652.737200000001</v>
      </c>
      <c r="P41" s="92">
        <f t="shared" si="35"/>
        <v>10071.540000000001</v>
      </c>
      <c r="Q41" s="33">
        <v>1775.4562000000001</v>
      </c>
      <c r="R41" s="78">
        <v>1629.43</v>
      </c>
      <c r="S41" s="33">
        <v>1775.4562000000001</v>
      </c>
      <c r="T41" s="78">
        <v>1680.91</v>
      </c>
      <c r="U41" s="33">
        <v>1775.4562000000001</v>
      </c>
      <c r="V41" s="78">
        <v>1680.91</v>
      </c>
      <c r="W41" s="33">
        <v>1775.4562000000001</v>
      </c>
      <c r="X41" s="78">
        <v>1680.91</v>
      </c>
      <c r="Y41" s="33">
        <v>1775.4562000000001</v>
      </c>
      <c r="Z41" s="78">
        <v>1680.91</v>
      </c>
      <c r="AA41" s="33">
        <v>1775.4562000000001</v>
      </c>
      <c r="AB41" s="78">
        <v>1680.91</v>
      </c>
      <c r="AC41" s="101">
        <f t="shared" si="3"/>
        <v>21305.474400000003</v>
      </c>
      <c r="AD41" s="102">
        <f t="shared" si="3"/>
        <v>20105.52</v>
      </c>
    </row>
    <row r="42" spans="1:30" s="27" customFormat="1" ht="13.5" customHeight="1" x14ac:dyDescent="0.2">
      <c r="A42" s="31" t="s">
        <v>80</v>
      </c>
      <c r="B42" s="32" t="s">
        <v>81</v>
      </c>
      <c r="C42" s="33">
        <v>887.72810000000004</v>
      </c>
      <c r="D42" s="78">
        <v>835.08</v>
      </c>
      <c r="E42" s="33">
        <v>887.72810000000004</v>
      </c>
      <c r="F42" s="78">
        <v>835.08</v>
      </c>
      <c r="G42" s="33">
        <v>887.72810000000004</v>
      </c>
      <c r="H42" s="78">
        <v>4093</v>
      </c>
      <c r="I42" s="33">
        <v>887.72810000000004</v>
      </c>
      <c r="J42" s="78">
        <v>779.6</v>
      </c>
      <c r="K42" s="33">
        <v>887.72810000000004</v>
      </c>
      <c r="L42" s="78">
        <v>962.07</v>
      </c>
      <c r="M42" s="33">
        <v>887.72810000000004</v>
      </c>
      <c r="N42" s="78">
        <v>806.14</v>
      </c>
      <c r="O42" s="92">
        <f t="shared" si="34"/>
        <v>5326.3686000000007</v>
      </c>
      <c r="P42" s="92">
        <f t="shared" si="35"/>
        <v>8310.9699999999993</v>
      </c>
      <c r="Q42" s="33">
        <v>887.72810000000004</v>
      </c>
      <c r="R42" s="78">
        <v>814.72</v>
      </c>
      <c r="S42" s="33">
        <v>887.72810000000004</v>
      </c>
      <c r="T42" s="78">
        <v>840.46</v>
      </c>
      <c r="U42" s="33">
        <v>887.72810000000004</v>
      </c>
      <c r="V42" s="78">
        <v>840.46</v>
      </c>
      <c r="W42" s="33">
        <v>887.72810000000004</v>
      </c>
      <c r="X42" s="78">
        <v>840.46</v>
      </c>
      <c r="Y42" s="33">
        <v>887.72810000000004</v>
      </c>
      <c r="Z42" s="78">
        <v>840.46</v>
      </c>
      <c r="AA42" s="33">
        <v>887.72810000000004</v>
      </c>
      <c r="AB42" s="78">
        <v>840.46</v>
      </c>
      <c r="AC42" s="101">
        <f t="shared" ref="AC42:AD95" si="36">C42+E42+G42+I42+K42+M42+Q42+S42+U42+W42+Y42+AA42</f>
        <v>10652.737200000001</v>
      </c>
      <c r="AD42" s="102">
        <f t="shared" si="36"/>
        <v>13327.989999999994</v>
      </c>
    </row>
    <row r="43" spans="1:30" s="27" customFormat="1" ht="13.5" customHeight="1" x14ac:dyDescent="0.2">
      <c r="A43" s="24" t="s">
        <v>82</v>
      </c>
      <c r="B43" s="25" t="s">
        <v>83</v>
      </c>
      <c r="C43" s="30">
        <v>0</v>
      </c>
      <c r="D43" s="77">
        <v>0</v>
      </c>
      <c r="E43" s="30">
        <v>0</v>
      </c>
      <c r="F43" s="77">
        <v>0</v>
      </c>
      <c r="G43" s="30">
        <v>0</v>
      </c>
      <c r="H43" s="77">
        <v>0</v>
      </c>
      <c r="I43" s="30">
        <v>0</v>
      </c>
      <c r="J43" s="77">
        <v>0</v>
      </c>
      <c r="K43" s="30">
        <v>0</v>
      </c>
      <c r="L43" s="77">
        <v>0</v>
      </c>
      <c r="M43" s="30">
        <v>0</v>
      </c>
      <c r="N43" s="77">
        <v>0</v>
      </c>
      <c r="O43" s="89">
        <f t="shared" si="34"/>
        <v>0</v>
      </c>
      <c r="P43" s="89">
        <f t="shared" si="35"/>
        <v>0</v>
      </c>
      <c r="Q43" s="30">
        <v>0</v>
      </c>
      <c r="R43" s="77">
        <v>0</v>
      </c>
      <c r="S43" s="30">
        <v>0</v>
      </c>
      <c r="T43" s="77">
        <v>0</v>
      </c>
      <c r="U43" s="30">
        <v>0</v>
      </c>
      <c r="V43" s="77">
        <v>0</v>
      </c>
      <c r="W43" s="30">
        <v>0</v>
      </c>
      <c r="X43" s="77">
        <v>0</v>
      </c>
      <c r="Y43" s="30">
        <v>0</v>
      </c>
      <c r="Z43" s="77">
        <v>0</v>
      </c>
      <c r="AA43" s="30">
        <v>0</v>
      </c>
      <c r="AB43" s="77">
        <v>0</v>
      </c>
      <c r="AC43" s="101">
        <f t="shared" si="36"/>
        <v>0</v>
      </c>
      <c r="AD43" s="102">
        <f t="shared" si="36"/>
        <v>0</v>
      </c>
    </row>
    <row r="44" spans="1:30" s="27" customFormat="1" ht="13.5" customHeight="1" x14ac:dyDescent="0.2">
      <c r="A44" s="24" t="s">
        <v>84</v>
      </c>
      <c r="B44" s="25" t="s">
        <v>85</v>
      </c>
      <c r="C44" s="30">
        <v>0</v>
      </c>
      <c r="D44" s="77">
        <v>0</v>
      </c>
      <c r="E44" s="30">
        <v>0</v>
      </c>
      <c r="F44" s="77">
        <v>0</v>
      </c>
      <c r="G44" s="30">
        <v>0</v>
      </c>
      <c r="H44" s="77">
        <v>0</v>
      </c>
      <c r="I44" s="30">
        <v>0</v>
      </c>
      <c r="J44" s="77">
        <v>0</v>
      </c>
      <c r="K44" s="30">
        <v>0</v>
      </c>
      <c r="L44" s="77">
        <v>0</v>
      </c>
      <c r="M44" s="30">
        <v>0</v>
      </c>
      <c r="N44" s="77">
        <v>0</v>
      </c>
      <c r="O44" s="89">
        <f t="shared" si="34"/>
        <v>0</v>
      </c>
      <c r="P44" s="89">
        <f t="shared" si="35"/>
        <v>0</v>
      </c>
      <c r="Q44" s="30">
        <v>0</v>
      </c>
      <c r="R44" s="77">
        <v>0</v>
      </c>
      <c r="S44" s="30">
        <v>0</v>
      </c>
      <c r="T44" s="77">
        <v>0</v>
      </c>
      <c r="U44" s="30">
        <v>0</v>
      </c>
      <c r="V44" s="77">
        <v>0</v>
      </c>
      <c r="W44" s="30">
        <v>0</v>
      </c>
      <c r="X44" s="77">
        <v>0</v>
      </c>
      <c r="Y44" s="30">
        <v>0</v>
      </c>
      <c r="Z44" s="77">
        <v>0</v>
      </c>
      <c r="AA44" s="30">
        <v>0</v>
      </c>
      <c r="AB44" s="77">
        <v>0</v>
      </c>
      <c r="AC44" s="101">
        <f t="shared" si="36"/>
        <v>0</v>
      </c>
      <c r="AD44" s="102">
        <f t="shared" si="36"/>
        <v>0</v>
      </c>
    </row>
    <row r="45" spans="1:30" s="27" customFormat="1" ht="13.5" customHeight="1" x14ac:dyDescent="0.2">
      <c r="A45" s="24" t="s">
        <v>86</v>
      </c>
      <c r="B45" s="25" t="s">
        <v>87</v>
      </c>
      <c r="C45" s="30">
        <v>1137.95</v>
      </c>
      <c r="D45" s="77">
        <v>827.58</v>
      </c>
      <c r="E45" s="30">
        <v>1137.95</v>
      </c>
      <c r="F45" s="77">
        <v>993.1</v>
      </c>
      <c r="G45" s="30">
        <v>1137.95</v>
      </c>
      <c r="H45" s="77">
        <v>972.41</v>
      </c>
      <c r="I45" s="30">
        <v>1137.95</v>
      </c>
      <c r="J45" s="77">
        <v>1044.8399999999999</v>
      </c>
      <c r="K45" s="30">
        <v>1137.95</v>
      </c>
      <c r="L45" s="77">
        <v>993.1</v>
      </c>
      <c r="M45" s="30">
        <v>1137.95</v>
      </c>
      <c r="N45" s="77">
        <v>1404.83</v>
      </c>
      <c r="O45" s="89">
        <f t="shared" si="34"/>
        <v>6827.7</v>
      </c>
      <c r="P45" s="89">
        <f t="shared" si="35"/>
        <v>6235.8600000000006</v>
      </c>
      <c r="Q45" s="30">
        <v>1137.95</v>
      </c>
      <c r="R45" s="77">
        <v>1034.48</v>
      </c>
      <c r="S45" s="30">
        <v>1137.95</v>
      </c>
      <c r="T45" s="77">
        <v>1086.2</v>
      </c>
      <c r="U45" s="30">
        <v>1137.95</v>
      </c>
      <c r="V45" s="77">
        <v>1189.6600000000001</v>
      </c>
      <c r="W45" s="30">
        <v>1137.95</v>
      </c>
      <c r="X45" s="77">
        <v>941.37</v>
      </c>
      <c r="Y45" s="30">
        <v>1137.95</v>
      </c>
      <c r="Z45" s="77">
        <v>726.22</v>
      </c>
      <c r="AA45" s="30">
        <v>1137.95</v>
      </c>
      <c r="AB45" s="77">
        <v>786.21</v>
      </c>
      <c r="AC45" s="101">
        <f t="shared" si="36"/>
        <v>13655.400000000003</v>
      </c>
      <c r="AD45" s="102">
        <f t="shared" si="36"/>
        <v>12000</v>
      </c>
    </row>
    <row r="46" spans="1:30" s="27" customFormat="1" ht="13.5" customHeight="1" x14ac:dyDescent="0.2">
      <c r="A46" s="21" t="s">
        <v>88</v>
      </c>
      <c r="B46" s="22" t="s">
        <v>89</v>
      </c>
      <c r="C46" s="23">
        <f>C47+C48+C49</f>
        <v>7560</v>
      </c>
      <c r="D46" s="72">
        <f>D47+D48+D49</f>
        <v>2192.4</v>
      </c>
      <c r="E46" s="23">
        <f t="shared" ref="E46:AA46" si="37">E47+E48+E49</f>
        <v>10080</v>
      </c>
      <c r="F46" s="72">
        <f>F47+F48+F49</f>
        <v>2630.88</v>
      </c>
      <c r="G46" s="23">
        <f t="shared" si="37"/>
        <v>12600</v>
      </c>
      <c r="H46" s="72">
        <f>H47+H48+H49</f>
        <v>25142.04</v>
      </c>
      <c r="I46" s="23">
        <f t="shared" si="37"/>
        <v>17640</v>
      </c>
      <c r="J46" s="72">
        <f>J47+J48+J49</f>
        <v>21702.240000000002</v>
      </c>
      <c r="K46" s="23">
        <f t="shared" si="37"/>
        <v>17640</v>
      </c>
      <c r="L46" s="72">
        <f>L47+L48+L49</f>
        <v>10871.28</v>
      </c>
      <c r="M46" s="23">
        <f t="shared" si="37"/>
        <v>17640</v>
      </c>
      <c r="N46" s="72">
        <f>N47+N48+N49</f>
        <v>10740.24</v>
      </c>
      <c r="O46" s="86">
        <f t="shared" ref="O46" si="38">SUM(O47:O49)</f>
        <v>83160</v>
      </c>
      <c r="P46" s="86">
        <f>SUM(P47:P49)</f>
        <v>73279.08</v>
      </c>
      <c r="Q46" s="23">
        <f t="shared" si="37"/>
        <v>17640</v>
      </c>
      <c r="R46" s="72">
        <f>R47+R48+R49</f>
        <v>11329.92</v>
      </c>
      <c r="S46" s="23">
        <f t="shared" si="37"/>
        <v>17640</v>
      </c>
      <c r="T46" s="72">
        <f>T47+T48+T49</f>
        <v>16395.12</v>
      </c>
      <c r="U46" s="23">
        <f t="shared" si="37"/>
        <v>17640</v>
      </c>
      <c r="V46" s="72">
        <f>V47+V48+V49</f>
        <v>13151.88</v>
      </c>
      <c r="W46" s="23">
        <f t="shared" si="37"/>
        <v>17640</v>
      </c>
      <c r="X46" s="72">
        <f>X47+X48+X49</f>
        <v>16546.32</v>
      </c>
      <c r="Y46" s="23">
        <f t="shared" si="37"/>
        <v>15120</v>
      </c>
      <c r="Z46" s="72">
        <f>Z47+Z48+Z49</f>
        <v>10236.24</v>
      </c>
      <c r="AA46" s="23">
        <f t="shared" si="37"/>
        <v>12600</v>
      </c>
      <c r="AB46" s="72">
        <f>AB47+AB48+AB49</f>
        <v>2411.64</v>
      </c>
      <c r="AC46" s="101">
        <f t="shared" si="36"/>
        <v>181440</v>
      </c>
      <c r="AD46" s="102">
        <f t="shared" si="36"/>
        <v>143350.20000000001</v>
      </c>
    </row>
    <row r="47" spans="1:30" s="27" customFormat="1" ht="13.5" customHeight="1" x14ac:dyDescent="0.2">
      <c r="A47" s="24" t="s">
        <v>90</v>
      </c>
      <c r="B47" s="25" t="s">
        <v>91</v>
      </c>
      <c r="C47" s="30">
        <v>0</v>
      </c>
      <c r="D47" s="77">
        <v>0</v>
      </c>
      <c r="E47" s="30">
        <v>0</v>
      </c>
      <c r="F47" s="77">
        <v>0</v>
      </c>
      <c r="G47" s="30">
        <v>0</v>
      </c>
      <c r="H47" s="77">
        <v>0</v>
      </c>
      <c r="I47" s="30">
        <v>0</v>
      </c>
      <c r="J47" s="77">
        <v>0</v>
      </c>
      <c r="K47" s="30">
        <v>0</v>
      </c>
      <c r="L47" s="77">
        <v>0</v>
      </c>
      <c r="M47" s="30">
        <v>0</v>
      </c>
      <c r="N47" s="77">
        <v>0</v>
      </c>
      <c r="O47" s="89">
        <f t="shared" ref="O47:O49" si="39">C47+E47+G47+I47+K47+M47</f>
        <v>0</v>
      </c>
      <c r="P47" s="89">
        <f>D47+F47+H47+J47+L47+N47</f>
        <v>0</v>
      </c>
      <c r="Q47" s="30">
        <v>0</v>
      </c>
      <c r="R47" s="77">
        <v>0</v>
      </c>
      <c r="S47" s="30">
        <v>0</v>
      </c>
      <c r="T47" s="77">
        <v>0</v>
      </c>
      <c r="U47" s="30">
        <v>0</v>
      </c>
      <c r="V47" s="77">
        <v>0</v>
      </c>
      <c r="W47" s="30">
        <v>0</v>
      </c>
      <c r="X47" s="77">
        <v>0</v>
      </c>
      <c r="Y47" s="30">
        <v>0</v>
      </c>
      <c r="Z47" s="77">
        <v>0</v>
      </c>
      <c r="AA47" s="30">
        <v>0</v>
      </c>
      <c r="AB47" s="77">
        <v>0</v>
      </c>
      <c r="AC47" s="101">
        <f t="shared" si="36"/>
        <v>0</v>
      </c>
      <c r="AD47" s="102">
        <f t="shared" si="36"/>
        <v>0</v>
      </c>
    </row>
    <row r="48" spans="1:30" s="27" customFormat="1" ht="13.5" customHeight="1" x14ac:dyDescent="0.2">
      <c r="A48" s="24" t="s">
        <v>92</v>
      </c>
      <c r="B48" s="25" t="s">
        <v>93</v>
      </c>
      <c r="C48" s="30">
        <v>7560</v>
      </c>
      <c r="D48" s="77">
        <v>2192.4</v>
      </c>
      <c r="E48" s="30">
        <v>10080</v>
      </c>
      <c r="F48" s="77">
        <v>2630.88</v>
      </c>
      <c r="G48" s="30">
        <v>12600</v>
      </c>
      <c r="H48" s="77">
        <v>25142.04</v>
      </c>
      <c r="I48" s="30">
        <v>17640</v>
      </c>
      <c r="J48" s="77">
        <v>21702.240000000002</v>
      </c>
      <c r="K48" s="30">
        <v>17640</v>
      </c>
      <c r="L48" s="77">
        <v>10871.28</v>
      </c>
      <c r="M48" s="30">
        <v>17640</v>
      </c>
      <c r="N48" s="77">
        <v>10740.24</v>
      </c>
      <c r="O48" s="89">
        <f t="shared" si="39"/>
        <v>83160</v>
      </c>
      <c r="P48" s="89">
        <f>D48+F48+H48+J48+L48+N48</f>
        <v>73279.08</v>
      </c>
      <c r="Q48" s="30">
        <v>17640</v>
      </c>
      <c r="R48" s="77">
        <v>11329.92</v>
      </c>
      <c r="S48" s="30">
        <v>17640</v>
      </c>
      <c r="T48" s="77">
        <v>16395.12</v>
      </c>
      <c r="U48" s="30">
        <v>17640</v>
      </c>
      <c r="V48" s="77">
        <v>13151.88</v>
      </c>
      <c r="W48" s="30">
        <v>17640</v>
      </c>
      <c r="X48" s="77">
        <v>16546.32</v>
      </c>
      <c r="Y48" s="30">
        <v>15120</v>
      </c>
      <c r="Z48" s="77">
        <v>10236.24</v>
      </c>
      <c r="AA48" s="30">
        <v>12600</v>
      </c>
      <c r="AB48" s="77">
        <v>2411.64</v>
      </c>
      <c r="AC48" s="101">
        <f t="shared" si="36"/>
        <v>181440</v>
      </c>
      <c r="AD48" s="102">
        <f t="shared" si="36"/>
        <v>143350.20000000001</v>
      </c>
    </row>
    <row r="49" spans="1:31" s="27" customFormat="1" ht="13.5" customHeight="1" x14ac:dyDescent="0.2">
      <c r="A49" s="24" t="s">
        <v>94</v>
      </c>
      <c r="B49" s="25" t="s">
        <v>95</v>
      </c>
      <c r="C49" s="30">
        <v>0</v>
      </c>
      <c r="D49" s="77">
        <v>0</v>
      </c>
      <c r="E49" s="30">
        <v>0</v>
      </c>
      <c r="F49" s="77">
        <v>0</v>
      </c>
      <c r="G49" s="30">
        <v>0</v>
      </c>
      <c r="H49" s="77">
        <v>0</v>
      </c>
      <c r="I49" s="30">
        <v>0</v>
      </c>
      <c r="J49" s="77">
        <v>0</v>
      </c>
      <c r="K49" s="30">
        <v>0</v>
      </c>
      <c r="L49" s="77">
        <v>0</v>
      </c>
      <c r="M49" s="30">
        <v>0</v>
      </c>
      <c r="N49" s="77">
        <v>0</v>
      </c>
      <c r="O49" s="89">
        <f t="shared" si="39"/>
        <v>0</v>
      </c>
      <c r="P49" s="89">
        <f>D49+F49+H49+J49+L49+N49</f>
        <v>0</v>
      </c>
      <c r="Q49" s="30">
        <v>0</v>
      </c>
      <c r="R49" s="77">
        <v>0</v>
      </c>
      <c r="S49" s="30">
        <v>0</v>
      </c>
      <c r="T49" s="77">
        <v>0</v>
      </c>
      <c r="U49" s="30">
        <v>0</v>
      </c>
      <c r="V49" s="77">
        <v>0</v>
      </c>
      <c r="W49" s="30">
        <v>0</v>
      </c>
      <c r="X49" s="77">
        <v>0</v>
      </c>
      <c r="Y49" s="30">
        <v>0</v>
      </c>
      <c r="Z49" s="77">
        <v>0</v>
      </c>
      <c r="AA49" s="30">
        <v>0</v>
      </c>
      <c r="AB49" s="77">
        <v>0</v>
      </c>
      <c r="AC49" s="101">
        <f t="shared" si="36"/>
        <v>0</v>
      </c>
      <c r="AD49" s="102">
        <f t="shared" si="36"/>
        <v>0</v>
      </c>
    </row>
    <row r="50" spans="1:31" s="17" customFormat="1" ht="13.5" customHeight="1" x14ac:dyDescent="0.2">
      <c r="A50" s="34" t="s">
        <v>96</v>
      </c>
      <c r="B50" s="19" t="s">
        <v>97</v>
      </c>
      <c r="C50" s="20">
        <f>C51</f>
        <v>18659.734795517244</v>
      </c>
      <c r="D50" s="71">
        <f>D51</f>
        <v>11400.779892388504</v>
      </c>
      <c r="E50" s="20">
        <f t="shared" ref="E50:AA50" si="40">E51</f>
        <v>18190.058312413796</v>
      </c>
      <c r="F50" s="71">
        <f>F51</f>
        <v>13292.71822104463</v>
      </c>
      <c r="G50" s="20">
        <f t="shared" si="40"/>
        <v>49478.18576234483</v>
      </c>
      <c r="H50" s="71">
        <f>H51</f>
        <v>37582.166747979529</v>
      </c>
      <c r="I50" s="20">
        <f t="shared" si="40"/>
        <v>25879.15492096552</v>
      </c>
      <c r="J50" s="71">
        <f>J51</f>
        <v>27865.380057156697</v>
      </c>
      <c r="K50" s="20">
        <f t="shared" si="40"/>
        <v>37785.674245931034</v>
      </c>
      <c r="L50" s="71">
        <f>L51</f>
        <v>30373.38071724138</v>
      </c>
      <c r="M50" s="20">
        <f t="shared" si="40"/>
        <v>24474.014486620694</v>
      </c>
      <c r="N50" s="71">
        <f>N51</f>
        <v>12842.839999999998</v>
      </c>
      <c r="O50" s="85">
        <f t="shared" ref="O50" si="41">O51</f>
        <v>39083.872523793114</v>
      </c>
      <c r="P50" s="85">
        <f>P51</f>
        <v>-17112.274458526183</v>
      </c>
      <c r="Q50" s="20">
        <f t="shared" si="40"/>
        <v>40020.540579931039</v>
      </c>
      <c r="R50" s="71">
        <f>R51</f>
        <v>26295.913911150194</v>
      </c>
      <c r="S50" s="20">
        <f t="shared" si="40"/>
        <v>39455.861151931036</v>
      </c>
      <c r="T50" s="71">
        <f>T51</f>
        <v>47324.581002814914</v>
      </c>
      <c r="U50" s="20">
        <f t="shared" si="40"/>
        <v>59353.534572344826</v>
      </c>
      <c r="V50" s="71">
        <f>V51</f>
        <v>52187.341361803061</v>
      </c>
      <c r="W50" s="20">
        <f t="shared" si="40"/>
        <v>32684.024968827587</v>
      </c>
      <c r="X50" s="71">
        <f>X51</f>
        <v>37780.799144827586</v>
      </c>
      <c r="Y50" s="20">
        <f t="shared" si="40"/>
        <v>28125.16376124138</v>
      </c>
      <c r="Z50" s="71">
        <f>Z51</f>
        <v>32646.952158508517</v>
      </c>
      <c r="AA50" s="20">
        <f t="shared" si="40"/>
        <v>32631.853316068962</v>
      </c>
      <c r="AB50" s="71">
        <f>AB51</f>
        <v>22909.156796043437</v>
      </c>
      <c r="AC50" s="101">
        <f t="shared" si="36"/>
        <v>406737.80087413796</v>
      </c>
      <c r="AD50" s="102">
        <f t="shared" si="36"/>
        <v>352502.01001095847</v>
      </c>
    </row>
    <row r="51" spans="1:31" s="17" customFormat="1" ht="13.5" customHeight="1" x14ac:dyDescent="0.2">
      <c r="A51" s="35" t="s">
        <v>98</v>
      </c>
      <c r="B51" s="22" t="s">
        <v>99</v>
      </c>
      <c r="C51" s="23">
        <f t="shared" ref="C51:Y51" si="42">SUM(C52:C83)</f>
        <v>18659.734795517244</v>
      </c>
      <c r="D51" s="72">
        <f>SUM(D52:D83)</f>
        <v>11400.779892388504</v>
      </c>
      <c r="E51" s="23">
        <f t="shared" si="42"/>
        <v>18190.058312413796</v>
      </c>
      <c r="F51" s="72">
        <f>SUM(F52:F83)</f>
        <v>13292.71822104463</v>
      </c>
      <c r="G51" s="23">
        <f t="shared" si="42"/>
        <v>49478.18576234483</v>
      </c>
      <c r="H51" s="72">
        <f>SUM(H52:H83)</f>
        <v>37582.166747979529</v>
      </c>
      <c r="I51" s="23">
        <f t="shared" si="42"/>
        <v>25879.15492096552</v>
      </c>
      <c r="J51" s="72">
        <f>SUM(J52:J83)</f>
        <v>27865.380057156697</v>
      </c>
      <c r="K51" s="23">
        <f t="shared" si="42"/>
        <v>37785.674245931034</v>
      </c>
      <c r="L51" s="72">
        <f>SUM(L52:L83)</f>
        <v>30373.38071724138</v>
      </c>
      <c r="M51" s="23">
        <f t="shared" si="42"/>
        <v>24474.014486620694</v>
      </c>
      <c r="N51" s="72">
        <f t="shared" ref="N51" si="43">SUM(N52:N82)</f>
        <v>12842.839999999998</v>
      </c>
      <c r="O51" s="86">
        <f>SUM(O52:O83)+'[5]DN-RLP'!R95+'[5]SA-RLP'!R95</f>
        <v>39083.872523793114</v>
      </c>
      <c r="P51" s="86">
        <f>SUM(P52:P83)+'[5]DN-RLP'!S95+'[5]SA-RLP'!S95</f>
        <v>-17112.274458526183</v>
      </c>
      <c r="Q51" s="23">
        <f t="shared" si="42"/>
        <v>40020.540579931039</v>
      </c>
      <c r="R51" s="23">
        <f t="shared" si="42"/>
        <v>26295.913911150194</v>
      </c>
      <c r="S51" s="23">
        <f t="shared" si="42"/>
        <v>39455.861151931036</v>
      </c>
      <c r="T51" s="23">
        <f t="shared" ref="T51" si="44">SUM(T52:T83)</f>
        <v>47324.581002814914</v>
      </c>
      <c r="U51" s="23">
        <f t="shared" si="42"/>
        <v>59353.534572344826</v>
      </c>
      <c r="V51" s="23">
        <f t="shared" ref="V51" si="45">SUM(V52:V83)</f>
        <v>52187.341361803061</v>
      </c>
      <c r="W51" s="23">
        <f t="shared" si="42"/>
        <v>32684.024968827587</v>
      </c>
      <c r="X51" s="72">
        <f>SUM(X52:X83)</f>
        <v>37780.799144827586</v>
      </c>
      <c r="Y51" s="23">
        <f t="shared" si="42"/>
        <v>28125.16376124138</v>
      </c>
      <c r="Z51" s="72">
        <f>SUM(Z52:Z83)</f>
        <v>32646.952158508517</v>
      </c>
      <c r="AA51" s="72">
        <f>SUM(AA52:AA83)</f>
        <v>32631.853316068962</v>
      </c>
      <c r="AB51" s="72">
        <f>SUM(AB52:AB83)</f>
        <v>22909.156796043437</v>
      </c>
      <c r="AC51" s="101">
        <f t="shared" si="36"/>
        <v>406737.80087413796</v>
      </c>
      <c r="AD51" s="102">
        <f t="shared" si="36"/>
        <v>352502.01001095847</v>
      </c>
    </row>
    <row r="52" spans="1:31" s="27" customFormat="1" ht="13.5" customHeight="1" x14ac:dyDescent="0.2">
      <c r="A52" s="24" t="s">
        <v>100</v>
      </c>
      <c r="B52" s="25" t="s">
        <v>101</v>
      </c>
      <c r="C52" s="30">
        <v>732.8</v>
      </c>
      <c r="D52" s="77">
        <v>1487.7</v>
      </c>
      <c r="E52" s="30">
        <v>387.36</v>
      </c>
      <c r="F52" s="77">
        <v>0</v>
      </c>
      <c r="G52" s="30">
        <v>657.3599999999999</v>
      </c>
      <c r="H52" s="77">
        <v>301.02</v>
      </c>
      <c r="I52" s="30">
        <v>462.8</v>
      </c>
      <c r="J52" s="77">
        <v>151.36000000000001</v>
      </c>
      <c r="K52" s="30">
        <v>657.3599999999999</v>
      </c>
      <c r="L52" s="77">
        <v>381.93</v>
      </c>
      <c r="M52" s="30">
        <v>387.36</v>
      </c>
      <c r="N52" s="77">
        <v>188.35</v>
      </c>
      <c r="O52" s="89">
        <f t="shared" ref="O52:O83" si="46">C52+E52+G52+I52+K52+M52</f>
        <v>3285.0399999999995</v>
      </c>
      <c r="P52" s="89">
        <f t="shared" ref="P52:P83" si="47">D52+F52+H52+J52+L52+N52</f>
        <v>2510.3599999999997</v>
      </c>
      <c r="Q52" s="30">
        <v>241.8</v>
      </c>
      <c r="R52" s="77">
        <v>54.81</v>
      </c>
      <c r="S52" s="30">
        <v>878.3599999999999</v>
      </c>
      <c r="T52" s="77">
        <v>928.29</v>
      </c>
      <c r="U52" s="30">
        <v>207.36</v>
      </c>
      <c r="V52" s="77">
        <v>256.64999999999998</v>
      </c>
      <c r="W52" s="30">
        <v>837.3599999999999</v>
      </c>
      <c r="X52" s="77">
        <v>180.96</v>
      </c>
      <c r="Y52" s="30">
        <v>207.36</v>
      </c>
      <c r="Z52" s="77">
        <v>2253.3000000000002</v>
      </c>
      <c r="AA52" s="30">
        <v>387.36</v>
      </c>
      <c r="AB52" s="77">
        <v>913.85</v>
      </c>
      <c r="AC52" s="101">
        <f t="shared" si="36"/>
        <v>6044.6399999999985</v>
      </c>
      <c r="AD52" s="102">
        <f t="shared" si="36"/>
        <v>7098.22</v>
      </c>
    </row>
    <row r="53" spans="1:31" s="27" customFormat="1" ht="13.5" customHeight="1" x14ac:dyDescent="0.2">
      <c r="A53" s="24" t="s">
        <v>102</v>
      </c>
      <c r="B53" s="25" t="s">
        <v>103</v>
      </c>
      <c r="C53" s="30">
        <v>0</v>
      </c>
      <c r="D53" s="77">
        <v>0</v>
      </c>
      <c r="E53" s="30">
        <v>0</v>
      </c>
      <c r="F53" s="77">
        <v>0</v>
      </c>
      <c r="G53" s="30">
        <v>0</v>
      </c>
      <c r="H53" s="77">
        <v>0</v>
      </c>
      <c r="I53" s="30">
        <v>0</v>
      </c>
      <c r="J53" s="77">
        <v>0</v>
      </c>
      <c r="K53" s="30">
        <v>0</v>
      </c>
      <c r="L53" s="77">
        <v>0</v>
      </c>
      <c r="M53" s="30">
        <v>0</v>
      </c>
      <c r="N53" s="77">
        <v>0</v>
      </c>
      <c r="O53" s="89">
        <f t="shared" si="46"/>
        <v>0</v>
      </c>
      <c r="P53" s="89">
        <f t="shared" si="47"/>
        <v>0</v>
      </c>
      <c r="Q53" s="30">
        <v>0</v>
      </c>
      <c r="R53" s="77">
        <v>0</v>
      </c>
      <c r="S53" s="30">
        <v>0</v>
      </c>
      <c r="T53" s="77">
        <v>0</v>
      </c>
      <c r="U53" s="30">
        <v>0</v>
      </c>
      <c r="V53" s="77">
        <v>0</v>
      </c>
      <c r="W53" s="30">
        <v>0</v>
      </c>
      <c r="X53" s="77">
        <v>0</v>
      </c>
      <c r="Y53" s="30">
        <v>0</v>
      </c>
      <c r="Z53" s="77">
        <v>0</v>
      </c>
      <c r="AA53" s="30">
        <v>0</v>
      </c>
      <c r="AB53" s="77">
        <v>0</v>
      </c>
      <c r="AC53" s="101">
        <f t="shared" si="36"/>
        <v>0</v>
      </c>
      <c r="AD53" s="102">
        <f t="shared" si="36"/>
        <v>0</v>
      </c>
    </row>
    <row r="54" spans="1:31" s="27" customFormat="1" ht="13.5" customHeight="1" x14ac:dyDescent="0.2">
      <c r="A54" s="24" t="s">
        <v>104</v>
      </c>
      <c r="B54" s="25" t="s">
        <v>105</v>
      </c>
      <c r="C54" s="30">
        <v>240</v>
      </c>
      <c r="D54" s="77">
        <v>341.22</v>
      </c>
      <c r="E54" s="30">
        <v>240</v>
      </c>
      <c r="F54" s="77">
        <v>226.02</v>
      </c>
      <c r="G54" s="30">
        <v>240</v>
      </c>
      <c r="H54" s="77">
        <v>263.61</v>
      </c>
      <c r="I54" s="30">
        <v>240</v>
      </c>
      <c r="J54" s="77">
        <v>140.24</v>
      </c>
      <c r="K54" s="30">
        <v>240</v>
      </c>
      <c r="L54" s="77">
        <v>1033.56</v>
      </c>
      <c r="M54" s="30">
        <v>240</v>
      </c>
      <c r="N54" s="77">
        <v>994.24</v>
      </c>
      <c r="O54" s="89">
        <f t="shared" si="46"/>
        <v>1440</v>
      </c>
      <c r="P54" s="89">
        <f t="shared" si="47"/>
        <v>2998.8900000000003</v>
      </c>
      <c r="Q54" s="30">
        <v>240</v>
      </c>
      <c r="R54" s="77">
        <v>523.21</v>
      </c>
      <c r="S54" s="30">
        <v>240</v>
      </c>
      <c r="T54" s="77">
        <v>424.06</v>
      </c>
      <c r="U54" s="30">
        <v>240</v>
      </c>
      <c r="V54" s="77">
        <v>759.86</v>
      </c>
      <c r="W54" s="30">
        <v>240</v>
      </c>
      <c r="X54" s="77">
        <v>456.23</v>
      </c>
      <c r="Y54" s="30">
        <v>240</v>
      </c>
      <c r="Z54" s="77">
        <v>764.9</v>
      </c>
      <c r="AA54" s="30">
        <v>240</v>
      </c>
      <c r="AB54" s="77">
        <v>343.83</v>
      </c>
      <c r="AC54" s="101">
        <f t="shared" si="36"/>
        <v>2880</v>
      </c>
      <c r="AD54" s="102">
        <f t="shared" si="36"/>
        <v>6270.98</v>
      </c>
    </row>
    <row r="55" spans="1:31" s="27" customFormat="1" ht="13.5" customHeight="1" x14ac:dyDescent="0.2">
      <c r="A55" s="24" t="s">
        <v>106</v>
      </c>
      <c r="B55" s="25" t="s">
        <v>107</v>
      </c>
      <c r="C55" s="30">
        <v>684</v>
      </c>
      <c r="D55" s="77">
        <v>685.99</v>
      </c>
      <c r="E55" s="30">
        <v>684</v>
      </c>
      <c r="F55" s="77">
        <v>804.3</v>
      </c>
      <c r="G55" s="30">
        <v>684</v>
      </c>
      <c r="H55" s="77">
        <v>562.54999999999995</v>
      </c>
      <c r="I55" s="30">
        <v>684</v>
      </c>
      <c r="J55" s="77">
        <v>846.6</v>
      </c>
      <c r="K55" s="30">
        <v>684</v>
      </c>
      <c r="L55" s="77">
        <v>756.58</v>
      </c>
      <c r="M55" s="30">
        <v>684</v>
      </c>
      <c r="N55" s="77">
        <v>892.45</v>
      </c>
      <c r="O55" s="89">
        <f t="shared" si="46"/>
        <v>4104</v>
      </c>
      <c r="P55" s="89">
        <f t="shared" si="47"/>
        <v>4548.47</v>
      </c>
      <c r="Q55" s="30">
        <v>684</v>
      </c>
      <c r="R55" s="77">
        <v>1112.26</v>
      </c>
      <c r="S55" s="30">
        <v>684</v>
      </c>
      <c r="T55" s="77">
        <v>928.29</v>
      </c>
      <c r="U55" s="30">
        <v>684</v>
      </c>
      <c r="V55" s="77">
        <v>722.89</v>
      </c>
      <c r="W55" s="30">
        <v>684</v>
      </c>
      <c r="X55" s="77">
        <v>1043.67</v>
      </c>
      <c r="Y55" s="30">
        <v>684</v>
      </c>
      <c r="Z55" s="77">
        <v>676.84</v>
      </c>
      <c r="AA55" s="30">
        <v>684</v>
      </c>
      <c r="AB55" s="77">
        <v>682.41</v>
      </c>
      <c r="AC55" s="101">
        <f t="shared" si="36"/>
        <v>8208</v>
      </c>
      <c r="AD55" s="102">
        <f t="shared" si="36"/>
        <v>9714.8300000000017</v>
      </c>
    </row>
    <row r="56" spans="1:31" s="27" customFormat="1" ht="13.5" customHeight="1" x14ac:dyDescent="0.2">
      <c r="A56" s="24" t="s">
        <v>108</v>
      </c>
      <c r="B56" s="25" t="s">
        <v>109</v>
      </c>
      <c r="C56" s="30">
        <v>0</v>
      </c>
      <c r="D56" s="77">
        <v>0</v>
      </c>
      <c r="E56" s="30">
        <v>0</v>
      </c>
      <c r="F56" s="77">
        <v>0</v>
      </c>
      <c r="G56" s="30">
        <v>0</v>
      </c>
      <c r="H56" s="77">
        <v>0</v>
      </c>
      <c r="I56" s="30">
        <v>0</v>
      </c>
      <c r="J56" s="77">
        <v>0</v>
      </c>
      <c r="K56" s="30">
        <v>0</v>
      </c>
      <c r="L56" s="77">
        <v>0</v>
      </c>
      <c r="M56" s="30">
        <v>0</v>
      </c>
      <c r="N56" s="77">
        <v>0</v>
      </c>
      <c r="O56" s="89">
        <f t="shared" si="46"/>
        <v>0</v>
      </c>
      <c r="P56" s="89">
        <f t="shared" si="47"/>
        <v>0</v>
      </c>
      <c r="Q56" s="30">
        <v>0</v>
      </c>
      <c r="R56" s="77">
        <v>0</v>
      </c>
      <c r="S56" s="30">
        <v>0</v>
      </c>
      <c r="T56" s="77">
        <v>0</v>
      </c>
      <c r="U56" s="30">
        <v>0</v>
      </c>
      <c r="V56" s="77">
        <v>0</v>
      </c>
      <c r="W56" s="30">
        <v>0</v>
      </c>
      <c r="X56" s="77">
        <v>0</v>
      </c>
      <c r="Y56" s="30">
        <v>0</v>
      </c>
      <c r="Z56" s="77">
        <v>0</v>
      </c>
      <c r="AA56" s="30">
        <v>0</v>
      </c>
      <c r="AB56" s="77">
        <v>0</v>
      </c>
      <c r="AC56" s="101">
        <f t="shared" si="36"/>
        <v>0</v>
      </c>
      <c r="AD56" s="102">
        <f t="shared" si="36"/>
        <v>0</v>
      </c>
    </row>
    <row r="57" spans="1:31" s="27" customFormat="1" ht="13.5" customHeight="1" x14ac:dyDescent="0.2">
      <c r="A57" s="24" t="s">
        <v>110</v>
      </c>
      <c r="B57" s="25" t="s">
        <v>111</v>
      </c>
      <c r="C57" s="30">
        <v>1800</v>
      </c>
      <c r="D57" s="77">
        <v>485.46</v>
      </c>
      <c r="E57" s="30">
        <v>2400</v>
      </c>
      <c r="F57" s="77">
        <v>890.01</v>
      </c>
      <c r="G57" s="30">
        <v>3750</v>
      </c>
      <c r="H57" s="77">
        <v>3682.27</v>
      </c>
      <c r="I57" s="30">
        <v>3750</v>
      </c>
      <c r="J57" s="77">
        <v>3227.26</v>
      </c>
      <c r="K57" s="30">
        <v>3750</v>
      </c>
      <c r="L57" s="77">
        <v>2668.87</v>
      </c>
      <c r="M57" s="30">
        <v>4500</v>
      </c>
      <c r="N57" s="77">
        <v>1955.76</v>
      </c>
      <c r="O57" s="89">
        <f t="shared" si="46"/>
        <v>19950</v>
      </c>
      <c r="P57" s="89">
        <f t="shared" si="47"/>
        <v>12909.63</v>
      </c>
      <c r="Q57" s="30">
        <v>4500</v>
      </c>
      <c r="R57" s="77">
        <v>2124.1</v>
      </c>
      <c r="S57" s="30">
        <v>4500</v>
      </c>
      <c r="T57" s="77">
        <v>4352.6000000000004</v>
      </c>
      <c r="U57" s="30">
        <v>4500</v>
      </c>
      <c r="V57" s="77">
        <v>5453.93</v>
      </c>
      <c r="W57" s="30">
        <v>4500</v>
      </c>
      <c r="X57" s="77">
        <v>3450.81</v>
      </c>
      <c r="Y57" s="30">
        <v>3750</v>
      </c>
      <c r="Z57" s="77">
        <v>4872</v>
      </c>
      <c r="AA57" s="30">
        <v>3750</v>
      </c>
      <c r="AB57" s="77">
        <v>1205.82</v>
      </c>
      <c r="AC57" s="101">
        <f t="shared" si="36"/>
        <v>45450</v>
      </c>
      <c r="AD57" s="102">
        <f t="shared" si="36"/>
        <v>34368.890000000007</v>
      </c>
    </row>
    <row r="58" spans="1:31" s="27" customFormat="1" ht="13.5" customHeight="1" x14ac:dyDescent="0.2">
      <c r="A58" s="24" t="s">
        <v>112</v>
      </c>
      <c r="B58" s="25" t="s">
        <v>113</v>
      </c>
      <c r="C58" s="30">
        <v>0</v>
      </c>
      <c r="D58" s="77">
        <v>0</v>
      </c>
      <c r="E58" s="30">
        <v>0</v>
      </c>
      <c r="F58" s="77">
        <v>0</v>
      </c>
      <c r="G58" s="30">
        <v>0</v>
      </c>
      <c r="H58" s="77">
        <v>355.03</v>
      </c>
      <c r="I58" s="30">
        <v>0</v>
      </c>
      <c r="J58" s="77">
        <v>0</v>
      </c>
      <c r="K58" s="30">
        <v>0</v>
      </c>
      <c r="L58" s="77">
        <v>0</v>
      </c>
      <c r="M58" s="30">
        <v>0</v>
      </c>
      <c r="N58" s="77">
        <v>0</v>
      </c>
      <c r="O58" s="89">
        <f t="shared" si="46"/>
        <v>0</v>
      </c>
      <c r="P58" s="89">
        <f t="shared" si="47"/>
        <v>355.03</v>
      </c>
      <c r="Q58" s="30">
        <v>0</v>
      </c>
      <c r="R58" s="77">
        <v>0</v>
      </c>
      <c r="S58" s="30">
        <v>0</v>
      </c>
      <c r="T58" s="77">
        <v>0</v>
      </c>
      <c r="U58" s="30">
        <v>0</v>
      </c>
      <c r="V58" s="77">
        <v>819.54</v>
      </c>
      <c r="W58" s="30">
        <v>0</v>
      </c>
      <c r="X58" s="77">
        <v>475.28</v>
      </c>
      <c r="Y58" s="30">
        <v>0</v>
      </c>
      <c r="Z58" s="77">
        <v>0</v>
      </c>
      <c r="AA58" s="30">
        <v>0</v>
      </c>
      <c r="AB58" s="77">
        <v>0</v>
      </c>
      <c r="AC58" s="101">
        <f t="shared" si="36"/>
        <v>0</v>
      </c>
      <c r="AD58" s="102">
        <f t="shared" si="36"/>
        <v>1649.85</v>
      </c>
    </row>
    <row r="59" spans="1:31" s="27" customFormat="1" ht="13.5" customHeight="1" x14ac:dyDescent="0.2">
      <c r="A59" s="24" t="s">
        <v>114</v>
      </c>
      <c r="B59" s="25" t="s">
        <v>115</v>
      </c>
      <c r="C59" s="30">
        <v>3600</v>
      </c>
      <c r="D59" s="77">
        <v>3328.06</v>
      </c>
      <c r="E59" s="30">
        <v>3600</v>
      </c>
      <c r="F59" s="77">
        <v>3328.07</v>
      </c>
      <c r="G59" s="30">
        <v>3600</v>
      </c>
      <c r="H59" s="77">
        <v>3328.07</v>
      </c>
      <c r="I59" s="30">
        <v>3600</v>
      </c>
      <c r="J59" s="77">
        <v>3502.07</v>
      </c>
      <c r="K59" s="30">
        <v>3600</v>
      </c>
      <c r="L59" s="77">
        <v>3502.07</v>
      </c>
      <c r="M59" s="30">
        <v>3600</v>
      </c>
      <c r="N59" s="77">
        <v>3502.46</v>
      </c>
      <c r="O59" s="89">
        <f t="shared" si="46"/>
        <v>21600</v>
      </c>
      <c r="P59" s="89">
        <f t="shared" si="47"/>
        <v>20490.8</v>
      </c>
      <c r="Q59" s="30">
        <v>3600</v>
      </c>
      <c r="R59" s="77">
        <v>3502.04</v>
      </c>
      <c r="S59" s="30">
        <v>3600</v>
      </c>
      <c r="T59" s="77">
        <v>3502.07</v>
      </c>
      <c r="U59" s="30">
        <v>3600</v>
      </c>
      <c r="V59" s="77">
        <v>3502.07</v>
      </c>
      <c r="W59" s="30">
        <v>3600</v>
      </c>
      <c r="X59" s="77">
        <v>3502.07</v>
      </c>
      <c r="Y59" s="30">
        <v>3600</v>
      </c>
      <c r="Z59" s="77">
        <v>3502.07</v>
      </c>
      <c r="AA59" s="30">
        <v>3600</v>
      </c>
      <c r="AB59" s="77">
        <v>3502.07</v>
      </c>
      <c r="AC59" s="101">
        <f t="shared" si="36"/>
        <v>43200</v>
      </c>
      <c r="AD59" s="102">
        <f t="shared" si="36"/>
        <v>41503.19</v>
      </c>
    </row>
    <row r="60" spans="1:31" s="27" customFormat="1" ht="13.5" customHeight="1" x14ac:dyDescent="0.2">
      <c r="A60" s="24" t="s">
        <v>116</v>
      </c>
      <c r="B60" s="25" t="s">
        <v>117</v>
      </c>
      <c r="C60" s="30">
        <v>0</v>
      </c>
      <c r="D60" s="77">
        <v>0</v>
      </c>
      <c r="E60" s="30">
        <v>0</v>
      </c>
      <c r="F60" s="77">
        <v>0</v>
      </c>
      <c r="G60" s="30">
        <v>0</v>
      </c>
      <c r="H60" s="77">
        <v>0</v>
      </c>
      <c r="I60" s="30">
        <v>0</v>
      </c>
      <c r="J60" s="77">
        <v>0</v>
      </c>
      <c r="K60" s="30">
        <v>1000</v>
      </c>
      <c r="L60" s="77">
        <v>0</v>
      </c>
      <c r="M60" s="30">
        <v>1000</v>
      </c>
      <c r="N60" s="77">
        <v>0</v>
      </c>
      <c r="O60" s="89">
        <f t="shared" si="46"/>
        <v>2000</v>
      </c>
      <c r="P60" s="89">
        <f t="shared" si="47"/>
        <v>0</v>
      </c>
      <c r="Q60" s="30">
        <v>0</v>
      </c>
      <c r="R60" s="77">
        <v>0</v>
      </c>
      <c r="S60" s="30">
        <v>0</v>
      </c>
      <c r="T60" s="77">
        <v>1809.6</v>
      </c>
      <c r="U60" s="30">
        <v>0</v>
      </c>
      <c r="V60" s="77">
        <v>696</v>
      </c>
      <c r="W60" s="30">
        <v>0</v>
      </c>
      <c r="X60" s="77">
        <v>3375.6</v>
      </c>
      <c r="Y60" s="30">
        <v>0</v>
      </c>
      <c r="Z60" s="77">
        <v>0</v>
      </c>
      <c r="AA60" s="30">
        <v>0</v>
      </c>
      <c r="AB60" s="77">
        <v>0</v>
      </c>
      <c r="AC60" s="101">
        <f t="shared" si="36"/>
        <v>2000</v>
      </c>
      <c r="AD60" s="102">
        <f t="shared" si="36"/>
        <v>5881.2</v>
      </c>
    </row>
    <row r="61" spans="1:31" s="27" customFormat="1" ht="13.5" customHeight="1" x14ac:dyDescent="0.2">
      <c r="A61" s="24" t="s">
        <v>118</v>
      </c>
      <c r="B61" s="25" t="s">
        <v>119</v>
      </c>
      <c r="C61" s="30">
        <v>0</v>
      </c>
      <c r="D61" s="77">
        <v>0</v>
      </c>
      <c r="E61" s="30">
        <v>0</v>
      </c>
      <c r="F61" s="77">
        <v>0</v>
      </c>
      <c r="G61" s="30">
        <v>0</v>
      </c>
      <c r="H61" s="77">
        <v>0</v>
      </c>
      <c r="I61" s="30">
        <v>0</v>
      </c>
      <c r="J61" s="77">
        <v>0</v>
      </c>
      <c r="K61" s="30">
        <v>0</v>
      </c>
      <c r="L61" s="77">
        <v>0</v>
      </c>
      <c r="M61" s="30">
        <v>0</v>
      </c>
      <c r="N61" s="77">
        <v>0</v>
      </c>
      <c r="O61" s="89">
        <f t="shared" si="46"/>
        <v>0</v>
      </c>
      <c r="P61" s="89">
        <f t="shared" si="47"/>
        <v>0</v>
      </c>
      <c r="Q61" s="30">
        <v>0</v>
      </c>
      <c r="R61" s="77">
        <v>0</v>
      </c>
      <c r="S61" s="30">
        <v>0</v>
      </c>
      <c r="T61" s="77">
        <v>0</v>
      </c>
      <c r="U61" s="30">
        <v>0</v>
      </c>
      <c r="V61" s="77">
        <v>0</v>
      </c>
      <c r="W61" s="30">
        <v>0</v>
      </c>
      <c r="X61" s="77">
        <v>0</v>
      </c>
      <c r="Y61" s="30">
        <v>0</v>
      </c>
      <c r="Z61" s="77">
        <v>0</v>
      </c>
      <c r="AA61" s="30">
        <v>0</v>
      </c>
      <c r="AB61" s="77">
        <v>261</v>
      </c>
      <c r="AC61" s="101">
        <f t="shared" si="36"/>
        <v>0</v>
      </c>
      <c r="AD61" s="102">
        <f t="shared" si="36"/>
        <v>261</v>
      </c>
    </row>
    <row r="62" spans="1:31" s="27" customFormat="1" ht="13.5" customHeight="1" x14ac:dyDescent="0.2">
      <c r="A62" s="24" t="s">
        <v>120</v>
      </c>
      <c r="B62" s="25" t="s">
        <v>121</v>
      </c>
      <c r="C62" s="30">
        <v>862.06896551724128</v>
      </c>
      <c r="D62" s="77">
        <f>D10*100/87*3%-0.02</f>
        <v>264.16000000000003</v>
      </c>
      <c r="E62" s="30">
        <v>1689.655172413793</v>
      </c>
      <c r="F62" s="77">
        <f>F10*100/87*3%</f>
        <v>334.62</v>
      </c>
      <c r="G62" s="30">
        <v>3241.3793103448274</v>
      </c>
      <c r="H62" s="77">
        <f>H10*100/87*3%+1563.3+12.48</f>
        <v>5131.379310344827</v>
      </c>
      <c r="I62" s="30">
        <v>2275.8620689655172</v>
      </c>
      <c r="J62" s="77">
        <f>J10*100/87*3%+613.12</f>
        <v>3810.7751724137925</v>
      </c>
      <c r="K62" s="30">
        <v>2551.7241379310344</v>
      </c>
      <c r="L62" s="77">
        <f>L10*100/87*3%-2176.42+181.66</f>
        <v>1330.305517241379</v>
      </c>
      <c r="M62" s="30">
        <v>2034.4827586206898</v>
      </c>
      <c r="N62" s="77">
        <f>N10*100/87*3%+332.73-56.33+55</f>
        <v>1753.8500000000004</v>
      </c>
      <c r="O62" s="89">
        <f t="shared" si="46"/>
        <v>12655.172413793103</v>
      </c>
      <c r="P62" s="89">
        <f t="shared" si="47"/>
        <v>12625.089999999998</v>
      </c>
      <c r="Q62" s="30">
        <v>2551.7241379310344</v>
      </c>
      <c r="R62" s="77">
        <f>R10*100/87*3%-332.72</f>
        <v>1950.4148275862069</v>
      </c>
      <c r="S62" s="30">
        <v>2551.7241379310344</v>
      </c>
      <c r="T62" s="77">
        <f>T10*100/87*3%+1308.28</f>
        <v>4141.9562068965515</v>
      </c>
      <c r="U62" s="30">
        <v>3241.3793103448274</v>
      </c>
      <c r="V62" s="77">
        <f>V10*100/87*3%+437.55</f>
        <v>2619.9903448275863</v>
      </c>
      <c r="W62" s="30">
        <v>2379.3103448275861</v>
      </c>
      <c r="X62" s="77">
        <v>1439.4403448275857</v>
      </c>
      <c r="Y62" s="30">
        <v>2068.9655172413791</v>
      </c>
      <c r="Z62" s="77">
        <f>Z10*100/87*3%-1081.99</f>
        <v>1764.4251724137928</v>
      </c>
      <c r="AA62" s="30">
        <v>2191.3158620689655</v>
      </c>
      <c r="AB62" s="77">
        <f>AB10*100/87*3%</f>
        <v>794.57999999999993</v>
      </c>
      <c r="AC62" s="101">
        <f t="shared" si="36"/>
        <v>27639.591724137932</v>
      </c>
      <c r="AD62" s="102">
        <f t="shared" si="36"/>
        <v>25335.89689655172</v>
      </c>
      <c r="AE62" s="81"/>
    </row>
    <row r="63" spans="1:31" s="27" customFormat="1" ht="13.5" customHeight="1" x14ac:dyDescent="0.2">
      <c r="A63" s="24" t="s">
        <v>122</v>
      </c>
      <c r="B63" s="25" t="s">
        <v>123</v>
      </c>
      <c r="C63" s="30">
        <v>0</v>
      </c>
      <c r="D63" s="77">
        <v>0</v>
      </c>
      <c r="E63" s="30">
        <v>0</v>
      </c>
      <c r="F63" s="77">
        <v>0</v>
      </c>
      <c r="G63" s="30">
        <v>0</v>
      </c>
      <c r="H63" s="77">
        <v>0</v>
      </c>
      <c r="I63" s="30">
        <v>0</v>
      </c>
      <c r="J63" s="77">
        <v>0</v>
      </c>
      <c r="K63" s="30">
        <v>0</v>
      </c>
      <c r="L63" s="77">
        <v>0</v>
      </c>
      <c r="M63" s="30">
        <v>0</v>
      </c>
      <c r="N63" s="77">
        <v>0</v>
      </c>
      <c r="O63" s="89">
        <f t="shared" si="46"/>
        <v>0</v>
      </c>
      <c r="P63" s="89">
        <f t="shared" si="47"/>
        <v>0</v>
      </c>
      <c r="Q63" s="30">
        <v>0</v>
      </c>
      <c r="R63" s="77">
        <v>0</v>
      </c>
      <c r="S63" s="30">
        <v>0</v>
      </c>
      <c r="T63" s="77">
        <v>0</v>
      </c>
      <c r="U63" s="30">
        <v>0</v>
      </c>
      <c r="V63" s="77">
        <v>0</v>
      </c>
      <c r="W63" s="30">
        <v>0</v>
      </c>
      <c r="X63" s="77">
        <v>0</v>
      </c>
      <c r="Y63" s="30">
        <v>0</v>
      </c>
      <c r="Z63" s="77">
        <v>0</v>
      </c>
      <c r="AA63" s="30">
        <v>0</v>
      </c>
      <c r="AB63" s="77">
        <v>0</v>
      </c>
      <c r="AC63" s="101">
        <f t="shared" si="36"/>
        <v>0</v>
      </c>
      <c r="AD63" s="102">
        <f t="shared" si="36"/>
        <v>0</v>
      </c>
    </row>
    <row r="64" spans="1:31" s="27" customFormat="1" ht="13.5" customHeight="1" x14ac:dyDescent="0.2">
      <c r="A64" s="24" t="s">
        <v>124</v>
      </c>
      <c r="B64" s="25" t="s">
        <v>125</v>
      </c>
      <c r="C64" s="30">
        <v>0</v>
      </c>
      <c r="D64" s="77">
        <v>0</v>
      </c>
      <c r="E64" s="30">
        <v>0</v>
      </c>
      <c r="F64" s="77">
        <v>0</v>
      </c>
      <c r="G64" s="30">
        <v>0</v>
      </c>
      <c r="H64" s="77">
        <v>0</v>
      </c>
      <c r="I64" s="30">
        <v>0</v>
      </c>
      <c r="J64" s="77">
        <v>0</v>
      </c>
      <c r="K64" s="30">
        <v>0</v>
      </c>
      <c r="L64" s="77">
        <v>0</v>
      </c>
      <c r="M64" s="30">
        <v>0</v>
      </c>
      <c r="N64" s="77">
        <v>0</v>
      </c>
      <c r="O64" s="89">
        <f t="shared" si="46"/>
        <v>0</v>
      </c>
      <c r="P64" s="89">
        <f t="shared" si="47"/>
        <v>0</v>
      </c>
      <c r="Q64" s="30">
        <v>0</v>
      </c>
      <c r="R64" s="77">
        <v>0</v>
      </c>
      <c r="S64" s="30">
        <v>0</v>
      </c>
      <c r="T64" s="77">
        <v>0</v>
      </c>
      <c r="U64" s="30">
        <v>0</v>
      </c>
      <c r="V64" s="77">
        <v>0</v>
      </c>
      <c r="W64" s="30">
        <v>0</v>
      </c>
      <c r="X64" s="77">
        <v>0</v>
      </c>
      <c r="Y64" s="30">
        <v>0</v>
      </c>
      <c r="Z64" s="77">
        <v>0</v>
      </c>
      <c r="AA64" s="30">
        <v>0</v>
      </c>
      <c r="AB64" s="77">
        <v>0</v>
      </c>
      <c r="AC64" s="101">
        <f t="shared" si="36"/>
        <v>0</v>
      </c>
      <c r="AD64" s="102">
        <f t="shared" si="36"/>
        <v>0</v>
      </c>
    </row>
    <row r="65" spans="1:30" s="27" customFormat="1" ht="13.5" customHeight="1" x14ac:dyDescent="0.2">
      <c r="A65" s="24" t="s">
        <v>126</v>
      </c>
      <c r="B65" s="25" t="s">
        <v>127</v>
      </c>
      <c r="C65" s="30">
        <v>600</v>
      </c>
      <c r="D65" s="77">
        <v>544.62</v>
      </c>
      <c r="E65" s="30">
        <v>600</v>
      </c>
      <c r="F65" s="77">
        <v>314.94</v>
      </c>
      <c r="G65" s="30">
        <v>1600</v>
      </c>
      <c r="H65" s="77">
        <v>4468.49</v>
      </c>
      <c r="I65" s="30">
        <v>1600</v>
      </c>
      <c r="J65" s="77">
        <v>2956.43</v>
      </c>
      <c r="K65" s="30">
        <v>1200</v>
      </c>
      <c r="L65" s="77">
        <v>970.22</v>
      </c>
      <c r="M65" s="30">
        <v>800</v>
      </c>
      <c r="N65" s="77">
        <v>511.39</v>
      </c>
      <c r="O65" s="89">
        <f t="shared" si="46"/>
        <v>6400</v>
      </c>
      <c r="P65" s="89">
        <f t="shared" si="47"/>
        <v>9766.0899999999983</v>
      </c>
      <c r="Q65" s="30">
        <v>800</v>
      </c>
      <c r="R65" s="77">
        <v>518.35</v>
      </c>
      <c r="S65" s="30">
        <v>1200</v>
      </c>
      <c r="T65" s="77">
        <v>2112.36</v>
      </c>
      <c r="U65" s="30">
        <v>1200</v>
      </c>
      <c r="V65" s="77">
        <v>1292.6500000000001</v>
      </c>
      <c r="W65" s="30">
        <v>1200</v>
      </c>
      <c r="X65" s="77">
        <v>2649.5</v>
      </c>
      <c r="Y65" s="30">
        <v>1200</v>
      </c>
      <c r="Z65" s="77">
        <v>1030.43</v>
      </c>
      <c r="AA65" s="30">
        <v>1200</v>
      </c>
      <c r="AB65" s="77">
        <v>261</v>
      </c>
      <c r="AC65" s="101">
        <f t="shared" si="36"/>
        <v>13200</v>
      </c>
      <c r="AD65" s="102">
        <f t="shared" si="36"/>
        <v>17630.379999999997</v>
      </c>
    </row>
    <row r="66" spans="1:30" s="36" customFormat="1" ht="13.5" customHeight="1" x14ac:dyDescent="0.2">
      <c r="A66" s="24" t="s">
        <v>128</v>
      </c>
      <c r="B66" s="25" t="s">
        <v>129</v>
      </c>
      <c r="C66" s="30">
        <v>701.04</v>
      </c>
      <c r="D66" s="77">
        <v>894.31</v>
      </c>
      <c r="E66" s="30">
        <f>2058.4-1664.2</f>
        <v>394.20000000000005</v>
      </c>
      <c r="F66" s="77">
        <v>1112.27</v>
      </c>
      <c r="G66" s="30">
        <v>1258.4000000000001</v>
      </c>
      <c r="H66" s="77">
        <v>2040.67</v>
      </c>
      <c r="I66" s="30">
        <v>4485.2000000000007</v>
      </c>
      <c r="J66" s="77">
        <v>4424.92</v>
      </c>
      <c r="K66" s="30">
        <v>4485.2000000000007</v>
      </c>
      <c r="L66" s="77">
        <v>2462.7600000000002</v>
      </c>
      <c r="M66" s="30">
        <v>4485.2000000000007</v>
      </c>
      <c r="N66" s="77">
        <v>1218.51</v>
      </c>
      <c r="O66" s="89">
        <f t="shared" si="46"/>
        <v>15809.240000000002</v>
      </c>
      <c r="P66" s="89">
        <f t="shared" si="47"/>
        <v>12153.44</v>
      </c>
      <c r="Q66" s="30">
        <v>5735.2000000000007</v>
      </c>
      <c r="R66" s="77">
        <v>4411.95</v>
      </c>
      <c r="S66" s="30">
        <v>5203.6000000000004</v>
      </c>
      <c r="T66" s="77">
        <v>4524.9399999999996</v>
      </c>
      <c r="U66" s="30">
        <v>5203.6000000000004</v>
      </c>
      <c r="V66" s="77">
        <v>2116.8000000000002</v>
      </c>
      <c r="W66" s="30">
        <v>7053.6</v>
      </c>
      <c r="X66" s="77">
        <v>9071.06</v>
      </c>
      <c r="Y66" s="30">
        <v>5203.6000000000004</v>
      </c>
      <c r="Z66" s="77">
        <v>7679.18</v>
      </c>
      <c r="AA66" s="30">
        <v>5203.6000000000004</v>
      </c>
      <c r="AB66" s="77">
        <v>3478.36</v>
      </c>
      <c r="AC66" s="101">
        <f t="shared" si="36"/>
        <v>49412.439999999995</v>
      </c>
      <c r="AD66" s="102">
        <f t="shared" si="36"/>
        <v>43435.729999999996</v>
      </c>
    </row>
    <row r="67" spans="1:30" s="27" customFormat="1" ht="13.5" customHeight="1" x14ac:dyDescent="0.2">
      <c r="A67" s="24" t="s">
        <v>130</v>
      </c>
      <c r="B67" s="25" t="s">
        <v>131</v>
      </c>
      <c r="C67" s="30">
        <v>0</v>
      </c>
      <c r="D67" s="77">
        <v>59.25</v>
      </c>
      <c r="E67" s="30">
        <v>0</v>
      </c>
      <c r="F67" s="77">
        <v>0</v>
      </c>
      <c r="G67" s="30">
        <v>0</v>
      </c>
      <c r="H67" s="77">
        <v>99.83</v>
      </c>
      <c r="I67" s="30">
        <v>0</v>
      </c>
      <c r="J67" s="77">
        <v>119.45</v>
      </c>
      <c r="K67" s="30">
        <v>0</v>
      </c>
      <c r="L67" s="77">
        <v>58.64</v>
      </c>
      <c r="M67" s="30">
        <v>0</v>
      </c>
      <c r="N67" s="77">
        <v>196.09</v>
      </c>
      <c r="O67" s="89">
        <f t="shared" si="46"/>
        <v>0</v>
      </c>
      <c r="P67" s="89">
        <f t="shared" si="47"/>
        <v>533.26</v>
      </c>
      <c r="Q67" s="30">
        <v>0</v>
      </c>
      <c r="R67" s="77">
        <v>35.409999999999997</v>
      </c>
      <c r="S67" s="30">
        <v>0</v>
      </c>
      <c r="T67" s="77">
        <v>402.75</v>
      </c>
      <c r="U67" s="30">
        <v>0</v>
      </c>
      <c r="V67" s="77">
        <v>392.14</v>
      </c>
      <c r="W67" s="30">
        <v>0</v>
      </c>
      <c r="X67" s="77">
        <v>180.77</v>
      </c>
      <c r="Y67" s="30">
        <v>0</v>
      </c>
      <c r="Z67" s="77">
        <v>267.38</v>
      </c>
      <c r="AA67" s="30">
        <v>0</v>
      </c>
      <c r="AB67" s="77">
        <v>198.26</v>
      </c>
      <c r="AC67" s="101">
        <f t="shared" si="36"/>
        <v>0</v>
      </c>
      <c r="AD67" s="102">
        <f t="shared" si="36"/>
        <v>2009.97</v>
      </c>
    </row>
    <row r="68" spans="1:30" s="27" customFormat="1" ht="13.5" customHeight="1" x14ac:dyDescent="0.2">
      <c r="A68" s="24" t="s">
        <v>132</v>
      </c>
      <c r="B68" s="25" t="s">
        <v>133</v>
      </c>
      <c r="C68" s="30">
        <v>100</v>
      </c>
      <c r="D68" s="77">
        <v>0</v>
      </c>
      <c r="E68" s="30">
        <v>100</v>
      </c>
      <c r="F68" s="77">
        <v>0</v>
      </c>
      <c r="G68" s="30">
        <v>100</v>
      </c>
      <c r="H68" s="77">
        <v>0</v>
      </c>
      <c r="I68" s="30">
        <v>100</v>
      </c>
      <c r="J68" s="77">
        <v>73.959999999999994</v>
      </c>
      <c r="K68" s="30">
        <v>100</v>
      </c>
      <c r="L68" s="77">
        <v>0</v>
      </c>
      <c r="M68" s="30">
        <v>100</v>
      </c>
      <c r="N68" s="77">
        <v>0</v>
      </c>
      <c r="O68" s="89">
        <f t="shared" si="46"/>
        <v>600</v>
      </c>
      <c r="P68" s="89">
        <f t="shared" si="47"/>
        <v>73.959999999999994</v>
      </c>
      <c r="Q68" s="30">
        <v>100</v>
      </c>
      <c r="R68" s="77">
        <v>0</v>
      </c>
      <c r="S68" s="30">
        <v>100</v>
      </c>
      <c r="T68" s="77">
        <v>0</v>
      </c>
      <c r="U68" s="30">
        <v>100</v>
      </c>
      <c r="V68" s="77">
        <v>0</v>
      </c>
      <c r="W68" s="30">
        <v>100</v>
      </c>
      <c r="X68" s="77">
        <v>0</v>
      </c>
      <c r="Y68" s="30">
        <v>100</v>
      </c>
      <c r="Z68" s="77">
        <v>0</v>
      </c>
      <c r="AA68" s="30">
        <v>100</v>
      </c>
      <c r="AB68" s="77">
        <v>0</v>
      </c>
      <c r="AC68" s="101">
        <f t="shared" si="36"/>
        <v>1200</v>
      </c>
      <c r="AD68" s="102">
        <f t="shared" si="36"/>
        <v>73.959999999999994</v>
      </c>
    </row>
    <row r="69" spans="1:30" s="27" customFormat="1" ht="13.5" customHeight="1" x14ac:dyDescent="0.2">
      <c r="A69" s="24" t="s">
        <v>134</v>
      </c>
      <c r="B69" s="25" t="s">
        <v>135</v>
      </c>
      <c r="C69" s="30">
        <v>200</v>
      </c>
      <c r="D69" s="77">
        <v>65.09</v>
      </c>
      <c r="E69" s="30">
        <v>200</v>
      </c>
      <c r="F69" s="77">
        <v>11.84</v>
      </c>
      <c r="G69" s="30">
        <v>200</v>
      </c>
      <c r="H69" s="77">
        <v>189.35</v>
      </c>
      <c r="I69" s="30">
        <v>200</v>
      </c>
      <c r="J69" s="77">
        <v>74.33</v>
      </c>
      <c r="K69" s="30">
        <v>200</v>
      </c>
      <c r="L69" s="77">
        <v>0</v>
      </c>
      <c r="M69" s="30">
        <v>200</v>
      </c>
      <c r="N69" s="77">
        <v>17.75</v>
      </c>
      <c r="O69" s="89">
        <f t="shared" si="46"/>
        <v>1200</v>
      </c>
      <c r="P69" s="89">
        <f t="shared" si="47"/>
        <v>358.35999999999996</v>
      </c>
      <c r="Q69" s="30">
        <v>200</v>
      </c>
      <c r="R69" s="77">
        <v>57.99</v>
      </c>
      <c r="S69" s="30">
        <v>200</v>
      </c>
      <c r="T69" s="77">
        <v>130.18</v>
      </c>
      <c r="U69" s="30">
        <v>200</v>
      </c>
      <c r="V69" s="77">
        <v>24.86</v>
      </c>
      <c r="W69" s="30">
        <v>200</v>
      </c>
      <c r="X69" s="77">
        <v>414.22</v>
      </c>
      <c r="Y69" s="30">
        <v>200</v>
      </c>
      <c r="Z69" s="77">
        <v>0</v>
      </c>
      <c r="AA69" s="30">
        <v>200</v>
      </c>
      <c r="AB69" s="77">
        <v>23.67</v>
      </c>
      <c r="AC69" s="101">
        <f t="shared" si="36"/>
        <v>2400</v>
      </c>
      <c r="AD69" s="102">
        <f t="shared" si="36"/>
        <v>1009.28</v>
      </c>
    </row>
    <row r="70" spans="1:30" s="27" customFormat="1" ht="13.5" customHeight="1" x14ac:dyDescent="0.2">
      <c r="A70" s="24" t="s">
        <v>136</v>
      </c>
      <c r="B70" s="25" t="s">
        <v>137</v>
      </c>
      <c r="C70" s="30">
        <v>410</v>
      </c>
      <c r="D70" s="77">
        <v>118.35</v>
      </c>
      <c r="E70" s="30">
        <v>410</v>
      </c>
      <c r="F70" s="77">
        <v>118.35</v>
      </c>
      <c r="G70" s="30">
        <v>410</v>
      </c>
      <c r="H70" s="77">
        <v>413.41</v>
      </c>
      <c r="I70" s="30">
        <v>410</v>
      </c>
      <c r="J70" s="77">
        <v>200.13</v>
      </c>
      <c r="K70" s="30">
        <v>410</v>
      </c>
      <c r="L70" s="77">
        <v>214.59</v>
      </c>
      <c r="M70" s="30">
        <v>410</v>
      </c>
      <c r="N70" s="77">
        <v>647.98</v>
      </c>
      <c r="O70" s="89">
        <f t="shared" si="46"/>
        <v>2460</v>
      </c>
      <c r="P70" s="89">
        <f t="shared" si="47"/>
        <v>1712.81</v>
      </c>
      <c r="Q70" s="30">
        <v>410</v>
      </c>
      <c r="R70" s="77">
        <v>316.04000000000002</v>
      </c>
      <c r="S70" s="30">
        <v>410</v>
      </c>
      <c r="T70" s="77">
        <v>705.54</v>
      </c>
      <c r="U70" s="30">
        <v>410</v>
      </c>
      <c r="V70" s="77">
        <v>467.22</v>
      </c>
      <c r="W70" s="30">
        <v>410</v>
      </c>
      <c r="X70" s="77">
        <v>792.83</v>
      </c>
      <c r="Y70" s="30">
        <v>410</v>
      </c>
      <c r="Z70" s="77">
        <v>414.01</v>
      </c>
      <c r="AA70" s="30">
        <v>410</v>
      </c>
      <c r="AB70" s="77">
        <v>573.46</v>
      </c>
      <c r="AC70" s="101">
        <f t="shared" si="36"/>
        <v>4920</v>
      </c>
      <c r="AD70" s="102">
        <f t="shared" si="36"/>
        <v>4981.91</v>
      </c>
    </row>
    <row r="71" spans="1:30" s="27" customFormat="1" ht="13.5" customHeight="1" x14ac:dyDescent="0.2">
      <c r="A71" s="24" t="s">
        <v>138</v>
      </c>
      <c r="B71" s="25" t="s">
        <v>139</v>
      </c>
      <c r="C71" s="30">
        <v>0</v>
      </c>
      <c r="D71" s="77">
        <v>0</v>
      </c>
      <c r="E71" s="30">
        <v>0</v>
      </c>
      <c r="F71" s="77">
        <v>0</v>
      </c>
      <c r="G71" s="30">
        <v>0</v>
      </c>
      <c r="H71" s="77">
        <v>0</v>
      </c>
      <c r="I71" s="30">
        <v>0</v>
      </c>
      <c r="J71" s="77">
        <v>0</v>
      </c>
      <c r="K71" s="30">
        <v>0</v>
      </c>
      <c r="L71" s="77">
        <v>0</v>
      </c>
      <c r="M71" s="30">
        <v>0</v>
      </c>
      <c r="N71" s="77">
        <v>0</v>
      </c>
      <c r="O71" s="89">
        <f t="shared" si="46"/>
        <v>0</v>
      </c>
      <c r="P71" s="89">
        <f t="shared" si="47"/>
        <v>0</v>
      </c>
      <c r="Q71" s="30">
        <v>0</v>
      </c>
      <c r="R71" s="77">
        <v>0</v>
      </c>
      <c r="S71" s="30">
        <v>0</v>
      </c>
      <c r="T71" s="77">
        <v>0</v>
      </c>
      <c r="U71" s="30">
        <v>0</v>
      </c>
      <c r="V71" s="77">
        <v>0</v>
      </c>
      <c r="W71" s="30">
        <v>0</v>
      </c>
      <c r="X71" s="77">
        <v>0</v>
      </c>
      <c r="Y71" s="30">
        <v>0</v>
      </c>
      <c r="Z71" s="77">
        <v>0</v>
      </c>
      <c r="AA71" s="30">
        <v>0</v>
      </c>
      <c r="AB71" s="77">
        <v>0</v>
      </c>
      <c r="AC71" s="101">
        <f t="shared" si="36"/>
        <v>0</v>
      </c>
      <c r="AD71" s="102">
        <f t="shared" si="36"/>
        <v>0</v>
      </c>
    </row>
    <row r="72" spans="1:30" s="27" customFormat="1" ht="13.5" customHeight="1" x14ac:dyDescent="0.2">
      <c r="A72" s="24" t="s">
        <v>140</v>
      </c>
      <c r="B72" s="25" t="s">
        <v>141</v>
      </c>
      <c r="C72" s="30">
        <v>287.5</v>
      </c>
      <c r="D72" s="77">
        <v>0</v>
      </c>
      <c r="E72" s="30">
        <v>287.5</v>
      </c>
      <c r="F72" s="77">
        <v>0</v>
      </c>
      <c r="G72" s="30">
        <v>287.5</v>
      </c>
      <c r="H72" s="77">
        <v>0</v>
      </c>
      <c r="I72" s="30">
        <v>287.5</v>
      </c>
      <c r="J72" s="77">
        <v>219.3</v>
      </c>
      <c r="K72" s="30">
        <v>287.5</v>
      </c>
      <c r="L72" s="77">
        <v>438.6</v>
      </c>
      <c r="M72" s="30">
        <v>287.5</v>
      </c>
      <c r="N72" s="77">
        <v>219.3</v>
      </c>
      <c r="O72" s="89">
        <f t="shared" si="46"/>
        <v>1725</v>
      </c>
      <c r="P72" s="89">
        <f t="shared" si="47"/>
        <v>877.2</v>
      </c>
      <c r="Q72" s="30">
        <v>287.5</v>
      </c>
      <c r="R72" s="77">
        <v>219.3</v>
      </c>
      <c r="S72" s="30">
        <v>287.5</v>
      </c>
      <c r="T72" s="77">
        <v>219.3</v>
      </c>
      <c r="U72" s="30">
        <v>287.5</v>
      </c>
      <c r="V72" s="77">
        <v>219.3</v>
      </c>
      <c r="W72" s="30">
        <v>287.5</v>
      </c>
      <c r="X72" s="77">
        <v>219.3</v>
      </c>
      <c r="Y72" s="30">
        <v>287.5</v>
      </c>
      <c r="Z72" s="77">
        <v>219.3</v>
      </c>
      <c r="AA72" s="30">
        <v>287.5</v>
      </c>
      <c r="AB72" s="77">
        <v>219.3</v>
      </c>
      <c r="AC72" s="101">
        <f t="shared" si="36"/>
        <v>3450</v>
      </c>
      <c r="AD72" s="102">
        <f t="shared" si="36"/>
        <v>2193</v>
      </c>
    </row>
    <row r="73" spans="1:30" s="27" customFormat="1" ht="13.5" customHeight="1" x14ac:dyDescent="0.2">
      <c r="A73" s="24" t="s">
        <v>142</v>
      </c>
      <c r="B73" s="25" t="s">
        <v>143</v>
      </c>
      <c r="C73" s="30">
        <v>0</v>
      </c>
      <c r="D73" s="77">
        <v>0</v>
      </c>
      <c r="E73" s="30">
        <v>0</v>
      </c>
      <c r="F73" s="77">
        <v>0</v>
      </c>
      <c r="G73" s="30">
        <v>0</v>
      </c>
      <c r="H73" s="77">
        <v>0</v>
      </c>
      <c r="I73" s="30">
        <v>0</v>
      </c>
      <c r="J73" s="77">
        <v>0</v>
      </c>
      <c r="K73" s="30">
        <v>0</v>
      </c>
      <c r="L73" s="77">
        <v>0</v>
      </c>
      <c r="M73" s="30">
        <v>0</v>
      </c>
      <c r="N73" s="77">
        <v>0</v>
      </c>
      <c r="O73" s="89">
        <f t="shared" si="46"/>
        <v>0</v>
      </c>
      <c r="P73" s="89">
        <f t="shared" si="47"/>
        <v>0</v>
      </c>
      <c r="Q73" s="30">
        <v>0</v>
      </c>
      <c r="R73" s="77">
        <v>0</v>
      </c>
      <c r="S73" s="30">
        <v>0</v>
      </c>
      <c r="T73" s="77">
        <v>0</v>
      </c>
      <c r="U73" s="30">
        <v>0</v>
      </c>
      <c r="V73" s="77">
        <v>0</v>
      </c>
      <c r="W73" s="30">
        <v>0</v>
      </c>
      <c r="X73" s="77">
        <v>0</v>
      </c>
      <c r="Y73" s="30">
        <v>0</v>
      </c>
      <c r="Z73" s="77">
        <v>0</v>
      </c>
      <c r="AA73" s="30">
        <v>0</v>
      </c>
      <c r="AB73" s="77">
        <v>0</v>
      </c>
      <c r="AC73" s="101">
        <f t="shared" si="36"/>
        <v>0</v>
      </c>
      <c r="AD73" s="102">
        <f t="shared" si="36"/>
        <v>0</v>
      </c>
    </row>
    <row r="74" spans="1:30" s="27" customFormat="1" ht="13.5" customHeight="1" x14ac:dyDescent="0.2">
      <c r="A74" s="24" t="s">
        <v>144</v>
      </c>
      <c r="B74" s="25" t="s">
        <v>145</v>
      </c>
      <c r="C74" s="30">
        <v>0</v>
      </c>
      <c r="D74" s="77">
        <v>0</v>
      </c>
      <c r="E74" s="30">
        <v>0</v>
      </c>
      <c r="F74" s="77">
        <v>0</v>
      </c>
      <c r="G74" s="30">
        <v>0</v>
      </c>
      <c r="H74" s="77">
        <v>0</v>
      </c>
      <c r="I74" s="30">
        <v>0</v>
      </c>
      <c r="J74" s="77">
        <v>0</v>
      </c>
      <c r="K74" s="30">
        <v>0</v>
      </c>
      <c r="L74" s="77">
        <v>0</v>
      </c>
      <c r="M74" s="30">
        <v>0</v>
      </c>
      <c r="N74" s="77">
        <v>261</v>
      </c>
      <c r="O74" s="89">
        <f t="shared" si="46"/>
        <v>0</v>
      </c>
      <c r="P74" s="89">
        <f t="shared" si="47"/>
        <v>261</v>
      </c>
      <c r="Q74" s="30">
        <v>0</v>
      </c>
      <c r="R74" s="77">
        <v>0</v>
      </c>
      <c r="S74" s="30">
        <v>0</v>
      </c>
      <c r="T74" s="77">
        <v>864</v>
      </c>
      <c r="U74" s="30">
        <v>600</v>
      </c>
      <c r="V74" s="77">
        <v>0</v>
      </c>
      <c r="W74" s="30">
        <v>0</v>
      </c>
      <c r="X74" s="77">
        <v>371.36</v>
      </c>
      <c r="Y74" s="30">
        <v>0</v>
      </c>
      <c r="Z74" s="77">
        <v>0</v>
      </c>
      <c r="AA74" s="30">
        <v>0</v>
      </c>
      <c r="AB74" s="77">
        <v>0</v>
      </c>
      <c r="AC74" s="101">
        <f t="shared" si="36"/>
        <v>600</v>
      </c>
      <c r="AD74" s="102">
        <f t="shared" si="36"/>
        <v>1496.3600000000001</v>
      </c>
    </row>
    <row r="75" spans="1:30" s="27" customFormat="1" ht="13.5" customHeight="1" x14ac:dyDescent="0.2">
      <c r="A75" s="24" t="s">
        <v>146</v>
      </c>
      <c r="B75" s="25" t="s">
        <v>147</v>
      </c>
      <c r="C75" s="30">
        <v>0</v>
      </c>
      <c r="D75" s="77">
        <v>0</v>
      </c>
      <c r="E75" s="30">
        <v>0</v>
      </c>
      <c r="F75" s="77">
        <v>0</v>
      </c>
      <c r="G75" s="30">
        <v>0</v>
      </c>
      <c r="H75" s="77">
        <v>0</v>
      </c>
      <c r="I75" s="30">
        <v>0</v>
      </c>
      <c r="J75" s="77">
        <v>0</v>
      </c>
      <c r="K75" s="30">
        <v>3000</v>
      </c>
      <c r="L75" s="77">
        <v>0</v>
      </c>
      <c r="M75" s="30">
        <v>0</v>
      </c>
      <c r="N75" s="77">
        <v>0</v>
      </c>
      <c r="O75" s="89">
        <f t="shared" si="46"/>
        <v>3000</v>
      </c>
      <c r="P75" s="89">
        <f t="shared" si="47"/>
        <v>0</v>
      </c>
      <c r="Q75" s="30">
        <v>0</v>
      </c>
      <c r="R75" s="77">
        <v>0</v>
      </c>
      <c r="S75" s="30">
        <v>0</v>
      </c>
      <c r="T75" s="77">
        <v>0</v>
      </c>
      <c r="U75" s="30">
        <v>0</v>
      </c>
      <c r="V75" s="77">
        <v>0</v>
      </c>
      <c r="W75" s="30">
        <v>0</v>
      </c>
      <c r="X75" s="77">
        <v>0</v>
      </c>
      <c r="Y75" s="30">
        <v>0</v>
      </c>
      <c r="Z75" s="77">
        <v>0</v>
      </c>
      <c r="AA75" s="30">
        <v>0</v>
      </c>
      <c r="AB75" s="77">
        <v>0</v>
      </c>
      <c r="AC75" s="101">
        <f t="shared" si="36"/>
        <v>3000</v>
      </c>
      <c r="AD75" s="102">
        <f t="shared" si="36"/>
        <v>0</v>
      </c>
    </row>
    <row r="76" spans="1:30" s="27" customFormat="1" ht="13.5" customHeight="1" x14ac:dyDescent="0.2">
      <c r="A76" s="24" t="s">
        <v>148</v>
      </c>
      <c r="B76" s="25" t="s">
        <v>149</v>
      </c>
      <c r="C76" s="30">
        <v>0</v>
      </c>
      <c r="D76" s="77">
        <v>0</v>
      </c>
      <c r="E76" s="30">
        <v>0</v>
      </c>
      <c r="F76" s="77">
        <v>0</v>
      </c>
      <c r="G76" s="30">
        <v>0</v>
      </c>
      <c r="H76" s="77">
        <v>0</v>
      </c>
      <c r="I76" s="30">
        <v>0</v>
      </c>
      <c r="J76" s="77">
        <v>142.01</v>
      </c>
      <c r="K76" s="30">
        <v>0</v>
      </c>
      <c r="L76" s="77">
        <v>0</v>
      </c>
      <c r="M76" s="30">
        <v>0</v>
      </c>
      <c r="N76" s="77">
        <v>0</v>
      </c>
      <c r="O76" s="89">
        <f t="shared" si="46"/>
        <v>0</v>
      </c>
      <c r="P76" s="89">
        <f t="shared" si="47"/>
        <v>142.01</v>
      </c>
      <c r="Q76" s="30">
        <v>1000</v>
      </c>
      <c r="R76" s="77">
        <v>0</v>
      </c>
      <c r="S76" s="30">
        <v>1000</v>
      </c>
      <c r="T76" s="77">
        <v>5450.64</v>
      </c>
      <c r="U76" s="30">
        <v>1000</v>
      </c>
      <c r="V76" s="77">
        <v>0</v>
      </c>
      <c r="W76" s="30">
        <v>0</v>
      </c>
      <c r="X76" s="77">
        <v>355.03</v>
      </c>
      <c r="Y76" s="30">
        <v>0</v>
      </c>
      <c r="Z76" s="77">
        <v>156.6</v>
      </c>
      <c r="AA76" s="30">
        <v>0</v>
      </c>
      <c r="AB76" s="77">
        <v>0</v>
      </c>
      <c r="AC76" s="101">
        <f t="shared" si="36"/>
        <v>3000</v>
      </c>
      <c r="AD76" s="102">
        <f t="shared" si="36"/>
        <v>6104.2800000000007</v>
      </c>
    </row>
    <row r="77" spans="1:30" s="27" customFormat="1" ht="13.5" customHeight="1" x14ac:dyDescent="0.2">
      <c r="A77" s="24" t="s">
        <v>150</v>
      </c>
      <c r="B77" s="25" t="s">
        <v>151</v>
      </c>
      <c r="C77" s="30">
        <v>0</v>
      </c>
      <c r="D77" s="77">
        <v>0</v>
      </c>
      <c r="E77" s="30">
        <v>250</v>
      </c>
      <c r="F77" s="77">
        <v>0</v>
      </c>
      <c r="G77" s="30">
        <v>250</v>
      </c>
      <c r="H77" s="77">
        <v>0</v>
      </c>
      <c r="I77" s="30">
        <v>500</v>
      </c>
      <c r="J77" s="77">
        <v>0</v>
      </c>
      <c r="K77" s="30">
        <v>500</v>
      </c>
      <c r="L77" s="77">
        <v>0</v>
      </c>
      <c r="M77" s="30">
        <v>500</v>
      </c>
      <c r="N77" s="77">
        <v>0</v>
      </c>
      <c r="O77" s="89">
        <f t="shared" si="46"/>
        <v>2000</v>
      </c>
      <c r="P77" s="89">
        <f t="shared" si="47"/>
        <v>0</v>
      </c>
      <c r="Q77" s="30">
        <v>500</v>
      </c>
      <c r="R77" s="77">
        <v>0</v>
      </c>
      <c r="S77" s="30">
        <v>500</v>
      </c>
      <c r="T77" s="77">
        <v>435</v>
      </c>
      <c r="U77" s="30">
        <v>500</v>
      </c>
      <c r="V77" s="77">
        <v>0</v>
      </c>
      <c r="W77" s="30">
        <v>500</v>
      </c>
      <c r="X77" s="77">
        <v>0</v>
      </c>
      <c r="Y77" s="30">
        <v>500</v>
      </c>
      <c r="Z77" s="77">
        <v>0</v>
      </c>
      <c r="AA77" s="30">
        <v>500</v>
      </c>
      <c r="AB77" s="77">
        <v>0</v>
      </c>
      <c r="AC77" s="101">
        <f t="shared" si="36"/>
        <v>5000</v>
      </c>
      <c r="AD77" s="102">
        <f t="shared" si="36"/>
        <v>435</v>
      </c>
    </row>
    <row r="78" spans="1:30" s="27" customFormat="1" ht="13.5" customHeight="1" x14ac:dyDescent="0.2">
      <c r="A78" s="24" t="s">
        <v>152</v>
      </c>
      <c r="B78" s="25" t="s">
        <v>153</v>
      </c>
      <c r="C78" s="30">
        <v>0</v>
      </c>
      <c r="D78" s="77">
        <v>0</v>
      </c>
      <c r="E78" s="30">
        <v>0</v>
      </c>
      <c r="F78" s="77">
        <v>0</v>
      </c>
      <c r="G78" s="30">
        <v>0</v>
      </c>
      <c r="H78" s="77">
        <v>0</v>
      </c>
      <c r="I78" s="30">
        <v>0</v>
      </c>
      <c r="J78" s="77">
        <v>0</v>
      </c>
      <c r="K78" s="30">
        <v>0</v>
      </c>
      <c r="L78" s="77">
        <v>0</v>
      </c>
      <c r="M78" s="30">
        <v>0</v>
      </c>
      <c r="N78" s="77">
        <v>0</v>
      </c>
      <c r="O78" s="89">
        <f t="shared" si="46"/>
        <v>0</v>
      </c>
      <c r="P78" s="89">
        <f t="shared" si="47"/>
        <v>0</v>
      </c>
      <c r="Q78" s="30">
        <v>0</v>
      </c>
      <c r="R78" s="77">
        <v>0</v>
      </c>
      <c r="S78" s="30">
        <v>0</v>
      </c>
      <c r="T78" s="77">
        <v>0</v>
      </c>
      <c r="U78" s="30">
        <v>0</v>
      </c>
      <c r="V78" s="77">
        <v>0</v>
      </c>
      <c r="W78" s="30">
        <v>0</v>
      </c>
      <c r="X78" s="77">
        <v>0</v>
      </c>
      <c r="Y78" s="30">
        <v>0</v>
      </c>
      <c r="Z78" s="77">
        <v>0</v>
      </c>
      <c r="AA78" s="30">
        <v>0</v>
      </c>
      <c r="AB78" s="77">
        <v>0</v>
      </c>
      <c r="AC78" s="101">
        <f t="shared" si="36"/>
        <v>0</v>
      </c>
      <c r="AD78" s="102">
        <f t="shared" si="36"/>
        <v>0</v>
      </c>
    </row>
    <row r="79" spans="1:30" s="27" customFormat="1" ht="13.5" customHeight="1" x14ac:dyDescent="0.2">
      <c r="A79" s="24" t="s">
        <v>154</v>
      </c>
      <c r="B79" s="25" t="s">
        <v>155</v>
      </c>
      <c r="C79" s="30">
        <v>0</v>
      </c>
      <c r="D79" s="77">
        <v>0</v>
      </c>
      <c r="E79" s="30">
        <v>0</v>
      </c>
      <c r="F79" s="77">
        <v>0</v>
      </c>
      <c r="G79" s="30">
        <v>0</v>
      </c>
      <c r="H79" s="77">
        <v>0</v>
      </c>
      <c r="I79" s="30">
        <v>0</v>
      </c>
      <c r="J79" s="77">
        <v>0</v>
      </c>
      <c r="K79" s="30">
        <v>0</v>
      </c>
      <c r="L79" s="77">
        <v>0</v>
      </c>
      <c r="M79" s="30">
        <v>0</v>
      </c>
      <c r="N79" s="77">
        <v>0</v>
      </c>
      <c r="O79" s="89">
        <f t="shared" si="46"/>
        <v>0</v>
      </c>
      <c r="P79" s="89">
        <f t="shared" si="47"/>
        <v>0</v>
      </c>
      <c r="Q79" s="30">
        <v>0</v>
      </c>
      <c r="R79" s="77">
        <v>0</v>
      </c>
      <c r="S79" s="30">
        <v>0</v>
      </c>
      <c r="T79" s="77">
        <v>0</v>
      </c>
      <c r="U79" s="30">
        <v>0</v>
      </c>
      <c r="V79" s="77">
        <v>0</v>
      </c>
      <c r="W79" s="30">
        <v>0</v>
      </c>
      <c r="X79" s="77">
        <v>0</v>
      </c>
      <c r="Y79" s="30">
        <v>0</v>
      </c>
      <c r="Z79" s="77">
        <v>0</v>
      </c>
      <c r="AA79" s="30">
        <v>0</v>
      </c>
      <c r="AB79" s="77">
        <v>0</v>
      </c>
      <c r="AC79" s="101">
        <f t="shared" si="36"/>
        <v>0</v>
      </c>
      <c r="AD79" s="102">
        <f t="shared" si="36"/>
        <v>0</v>
      </c>
    </row>
    <row r="80" spans="1:30" s="27" customFormat="1" ht="13.5" customHeight="1" x14ac:dyDescent="0.2">
      <c r="A80" s="24" t="s">
        <v>156</v>
      </c>
      <c r="B80" s="25" t="s">
        <v>37</v>
      </c>
      <c r="C80" s="30">
        <v>0</v>
      </c>
      <c r="D80" s="77">
        <v>0</v>
      </c>
      <c r="E80" s="30">
        <v>0</v>
      </c>
      <c r="F80" s="77">
        <v>0</v>
      </c>
      <c r="G80" s="30">
        <v>0</v>
      </c>
      <c r="H80" s="77">
        <v>0</v>
      </c>
      <c r="I80" s="30">
        <v>0</v>
      </c>
      <c r="J80" s="77">
        <v>0</v>
      </c>
      <c r="K80" s="30">
        <v>0</v>
      </c>
      <c r="L80" s="77">
        <v>0</v>
      </c>
      <c r="M80" s="30">
        <v>0</v>
      </c>
      <c r="N80" s="77">
        <v>0</v>
      </c>
      <c r="O80" s="89">
        <f t="shared" si="46"/>
        <v>0</v>
      </c>
      <c r="P80" s="89">
        <f t="shared" si="47"/>
        <v>0</v>
      </c>
      <c r="Q80" s="30">
        <v>0</v>
      </c>
      <c r="R80" s="77">
        <v>0</v>
      </c>
      <c r="S80" s="30">
        <v>0</v>
      </c>
      <c r="T80" s="77">
        <v>0</v>
      </c>
      <c r="U80" s="30">
        <v>0</v>
      </c>
      <c r="V80" s="77">
        <v>0</v>
      </c>
      <c r="W80" s="30">
        <v>0</v>
      </c>
      <c r="X80" s="77">
        <v>0</v>
      </c>
      <c r="Y80" s="30">
        <v>0</v>
      </c>
      <c r="Z80" s="77">
        <v>0</v>
      </c>
      <c r="AA80" s="30">
        <v>0</v>
      </c>
      <c r="AB80" s="77">
        <v>0</v>
      </c>
      <c r="AC80" s="101">
        <f t="shared" si="36"/>
        <v>0</v>
      </c>
      <c r="AD80" s="102">
        <f t="shared" si="36"/>
        <v>0</v>
      </c>
    </row>
    <row r="81" spans="1:30" s="27" customFormat="1" ht="13.5" customHeight="1" x14ac:dyDescent="0.2">
      <c r="A81" s="24" t="s">
        <v>157</v>
      </c>
      <c r="B81" s="25" t="s">
        <v>158</v>
      </c>
      <c r="C81" s="30">
        <v>400</v>
      </c>
      <c r="D81" s="77">
        <v>25.06</v>
      </c>
      <c r="E81" s="30">
        <v>400</v>
      </c>
      <c r="F81" s="77">
        <v>98.57</v>
      </c>
      <c r="G81" s="30">
        <v>400</v>
      </c>
      <c r="H81" s="77">
        <v>485.75</v>
      </c>
      <c r="I81" s="30">
        <v>400</v>
      </c>
      <c r="J81" s="77">
        <v>819.18</v>
      </c>
      <c r="K81" s="30">
        <v>400</v>
      </c>
      <c r="L81" s="77">
        <v>0</v>
      </c>
      <c r="M81" s="30">
        <v>400</v>
      </c>
      <c r="N81" s="77">
        <v>483.71</v>
      </c>
      <c r="O81" s="89">
        <f t="shared" si="46"/>
        <v>2400</v>
      </c>
      <c r="P81" s="89">
        <f t="shared" si="47"/>
        <v>1912.27</v>
      </c>
      <c r="Q81" s="30">
        <v>400</v>
      </c>
      <c r="R81" s="77">
        <v>19.57</v>
      </c>
      <c r="S81" s="30">
        <v>400</v>
      </c>
      <c r="T81" s="77">
        <v>1443.43</v>
      </c>
      <c r="U81" s="30">
        <v>3280</v>
      </c>
      <c r="V81" s="77">
        <v>496.48</v>
      </c>
      <c r="W81" s="30">
        <v>1040</v>
      </c>
      <c r="X81" s="77">
        <v>306.2</v>
      </c>
      <c r="Y81" s="30">
        <v>2000</v>
      </c>
      <c r="Z81" s="77">
        <v>0</v>
      </c>
      <c r="AA81" s="30">
        <v>400</v>
      </c>
      <c r="AB81" s="77">
        <v>0</v>
      </c>
      <c r="AC81" s="101">
        <f t="shared" si="36"/>
        <v>9920</v>
      </c>
      <c r="AD81" s="102">
        <f t="shared" si="36"/>
        <v>4177.95</v>
      </c>
    </row>
    <row r="82" spans="1:30" s="27" customFormat="1" ht="13.5" customHeight="1" x14ac:dyDescent="0.2">
      <c r="A82" s="24" t="s">
        <v>159</v>
      </c>
      <c r="B82" s="25" t="s">
        <v>160</v>
      </c>
      <c r="C82" s="30">
        <v>0</v>
      </c>
      <c r="D82" s="77">
        <v>0</v>
      </c>
      <c r="E82" s="30">
        <v>0</v>
      </c>
      <c r="F82" s="77">
        <v>0</v>
      </c>
      <c r="G82" s="30">
        <v>8460</v>
      </c>
      <c r="H82" s="77">
        <v>0</v>
      </c>
      <c r="I82" s="30">
        <v>0</v>
      </c>
      <c r="J82" s="77">
        <v>0</v>
      </c>
      <c r="K82" s="30">
        <v>0</v>
      </c>
      <c r="L82" s="77">
        <v>0</v>
      </c>
      <c r="M82" s="30">
        <v>0</v>
      </c>
      <c r="N82" s="77">
        <v>0</v>
      </c>
      <c r="O82" s="89">
        <f t="shared" si="46"/>
        <v>8460</v>
      </c>
      <c r="P82" s="89">
        <f t="shared" si="47"/>
        <v>0</v>
      </c>
      <c r="Q82" s="30">
        <v>9055</v>
      </c>
      <c r="R82" s="77">
        <v>0</v>
      </c>
      <c r="S82" s="30">
        <v>6960</v>
      </c>
      <c r="T82" s="77">
        <v>0</v>
      </c>
      <c r="U82" s="30">
        <v>1500</v>
      </c>
      <c r="V82" s="77">
        <v>0</v>
      </c>
      <c r="W82" s="30">
        <v>0</v>
      </c>
      <c r="X82" s="77">
        <v>0</v>
      </c>
      <c r="Y82" s="30">
        <v>0</v>
      </c>
      <c r="Z82" s="77">
        <v>0</v>
      </c>
      <c r="AA82" s="30">
        <v>0</v>
      </c>
      <c r="AB82" s="77">
        <v>0</v>
      </c>
      <c r="AC82" s="101">
        <f t="shared" si="36"/>
        <v>25975</v>
      </c>
      <c r="AD82" s="102">
        <f t="shared" si="36"/>
        <v>0</v>
      </c>
    </row>
    <row r="83" spans="1:30" s="17" customFormat="1" ht="13.5" customHeight="1" x14ac:dyDescent="0.2">
      <c r="A83" s="24" t="s">
        <v>185</v>
      </c>
      <c r="B83" s="25" t="s">
        <v>187</v>
      </c>
      <c r="C83" s="30">
        <v>8042.3258299999998</v>
      </c>
      <c r="D83" s="77">
        <v>3101.509892388503</v>
      </c>
      <c r="E83" s="30">
        <v>6547.3431399999999</v>
      </c>
      <c r="F83" s="77">
        <v>6053.728221044631</v>
      </c>
      <c r="G83" s="30">
        <v>24339.546452000002</v>
      </c>
      <c r="H83" s="77">
        <v>16260.737437634707</v>
      </c>
      <c r="I83" s="30">
        <v>6883.7928520000005</v>
      </c>
      <c r="J83" s="77">
        <v>7157.3648847429013</v>
      </c>
      <c r="K83" s="30">
        <v>14719.890108</v>
      </c>
      <c r="L83" s="77">
        <v>16555.255200000003</v>
      </c>
      <c r="M83" s="30">
        <v>4845.4717280000004</v>
      </c>
      <c r="N83" s="77">
        <v>7287.4193649290864</v>
      </c>
      <c r="O83" s="89">
        <f t="shared" si="46"/>
        <v>65378.370110000003</v>
      </c>
      <c r="P83" s="89">
        <f t="shared" si="47"/>
        <v>56416.015000739833</v>
      </c>
      <c r="Q83" s="30">
        <v>9715.3164419999994</v>
      </c>
      <c r="R83" s="77">
        <v>11450.469083563989</v>
      </c>
      <c r="S83" s="30">
        <f>10350.107014+390.57</f>
        <v>10740.677013999999</v>
      </c>
      <c r="T83" s="77">
        <v>14949.574795918368</v>
      </c>
      <c r="U83" s="30">
        <v>32599.695262000001</v>
      </c>
      <c r="V83" s="77">
        <v>32346.961016975471</v>
      </c>
      <c r="W83" s="30">
        <v>9652.2546239999992</v>
      </c>
      <c r="X83" s="77">
        <v>9496.4688000000006</v>
      </c>
      <c r="Y83" s="30">
        <v>7673.7382439999992</v>
      </c>
      <c r="Z83" s="77">
        <v>9046.5169860947244</v>
      </c>
      <c r="AA83" s="30">
        <v>13478.077454</v>
      </c>
      <c r="AB83" s="77">
        <v>10451.546796043436</v>
      </c>
      <c r="AC83" s="101">
        <f t="shared" si="36"/>
        <v>149238.12915000002</v>
      </c>
      <c r="AD83" s="102">
        <f t="shared" si="36"/>
        <v>144157.55247933583</v>
      </c>
    </row>
    <row r="84" spans="1:30" s="17" customFormat="1" ht="13.5" customHeight="1" x14ac:dyDescent="0.2">
      <c r="A84" s="18" t="s">
        <v>161</v>
      </c>
      <c r="B84" s="19" t="s">
        <v>162</v>
      </c>
      <c r="C84" s="20">
        <f>C85+C87+C89+C91+C93</f>
        <v>0</v>
      </c>
      <c r="D84" s="71">
        <f>D85+D87+D89+D91+D93</f>
        <v>0</v>
      </c>
      <c r="E84" s="20">
        <f t="shared" ref="E84:AA84" si="48">E85+E87+E89+E91+E93</f>
        <v>0</v>
      </c>
      <c r="F84" s="71">
        <f>F85+F87+F89+F91+F93</f>
        <v>0</v>
      </c>
      <c r="G84" s="20">
        <f t="shared" si="48"/>
        <v>0</v>
      </c>
      <c r="H84" s="71">
        <f>H85+H87+H89+H91+H93</f>
        <v>0</v>
      </c>
      <c r="I84" s="20">
        <f t="shared" si="48"/>
        <v>0</v>
      </c>
      <c r="J84" s="71">
        <f>J85+J87+J89+J91+J93</f>
        <v>0</v>
      </c>
      <c r="K84" s="20">
        <f t="shared" si="48"/>
        <v>0</v>
      </c>
      <c r="L84" s="71">
        <f>L85+L87+L89+L91+L93</f>
        <v>0</v>
      </c>
      <c r="M84" s="20">
        <f t="shared" si="48"/>
        <v>0</v>
      </c>
      <c r="N84" s="71">
        <f>N85+N87+N89+N91+N93</f>
        <v>0</v>
      </c>
      <c r="O84" s="85">
        <f t="shared" ref="O84" si="49">O85+O87+O89+O91+O93</f>
        <v>0</v>
      </c>
      <c r="P84" s="85">
        <f>P85+P87+P89+P91+P93</f>
        <v>0</v>
      </c>
      <c r="Q84" s="20">
        <f t="shared" si="48"/>
        <v>0</v>
      </c>
      <c r="R84" s="71">
        <f>R85+R87+R89+R91+R93</f>
        <v>0</v>
      </c>
      <c r="S84" s="20">
        <f t="shared" si="48"/>
        <v>0</v>
      </c>
      <c r="T84" s="71">
        <f>T85+T87+T89+T91+T93</f>
        <v>0</v>
      </c>
      <c r="U84" s="20">
        <f t="shared" si="48"/>
        <v>0</v>
      </c>
      <c r="V84" s="71">
        <f>V85+V87+V89+V91+V93</f>
        <v>0</v>
      </c>
      <c r="W84" s="20">
        <f t="shared" si="48"/>
        <v>0</v>
      </c>
      <c r="X84" s="71">
        <f>X85+X87+X89+X91+X93</f>
        <v>0</v>
      </c>
      <c r="Y84" s="20">
        <f t="shared" si="48"/>
        <v>0</v>
      </c>
      <c r="Z84" s="71">
        <f>Z85+Z87+Z89+Z91+Z93</f>
        <v>0</v>
      </c>
      <c r="AA84" s="20">
        <f t="shared" si="48"/>
        <v>0</v>
      </c>
      <c r="AB84" s="71">
        <f>AB85+AB87+AB89+AB91+AB93</f>
        <v>0</v>
      </c>
      <c r="AC84" s="101">
        <f t="shared" si="36"/>
        <v>0</v>
      </c>
      <c r="AD84" s="102">
        <f t="shared" si="36"/>
        <v>0</v>
      </c>
    </row>
    <row r="85" spans="1:30" s="27" customFormat="1" ht="13.5" customHeight="1" x14ac:dyDescent="0.2">
      <c r="A85" s="35" t="s">
        <v>163</v>
      </c>
      <c r="B85" s="22" t="s">
        <v>164</v>
      </c>
      <c r="C85" s="23">
        <f>C86</f>
        <v>0</v>
      </c>
      <c r="D85" s="72">
        <f>D86</f>
        <v>0</v>
      </c>
      <c r="E85" s="23">
        <f t="shared" ref="E85:AA85" si="50">E86</f>
        <v>0</v>
      </c>
      <c r="F85" s="72">
        <f>F86</f>
        <v>0</v>
      </c>
      <c r="G85" s="23">
        <f t="shared" si="50"/>
        <v>0</v>
      </c>
      <c r="H85" s="72">
        <f>H86</f>
        <v>0</v>
      </c>
      <c r="I85" s="23">
        <f t="shared" si="50"/>
        <v>0</v>
      </c>
      <c r="J85" s="72">
        <f>J86</f>
        <v>0</v>
      </c>
      <c r="K85" s="23">
        <f t="shared" si="50"/>
        <v>0</v>
      </c>
      <c r="L85" s="72">
        <f>L86</f>
        <v>0</v>
      </c>
      <c r="M85" s="23">
        <f t="shared" si="50"/>
        <v>0</v>
      </c>
      <c r="N85" s="72">
        <f>N86</f>
        <v>0</v>
      </c>
      <c r="O85" s="86">
        <f t="shared" ref="O85" si="51">O86</f>
        <v>0</v>
      </c>
      <c r="P85" s="86">
        <f>P86</f>
        <v>0</v>
      </c>
      <c r="Q85" s="23">
        <f t="shared" si="50"/>
        <v>0</v>
      </c>
      <c r="R85" s="72">
        <f>R86</f>
        <v>0</v>
      </c>
      <c r="S85" s="23">
        <f t="shared" si="50"/>
        <v>0</v>
      </c>
      <c r="T85" s="72">
        <f>T86</f>
        <v>0</v>
      </c>
      <c r="U85" s="23">
        <f t="shared" si="50"/>
        <v>0</v>
      </c>
      <c r="V85" s="72">
        <f>V86</f>
        <v>0</v>
      </c>
      <c r="W85" s="23">
        <f t="shared" si="50"/>
        <v>0</v>
      </c>
      <c r="X85" s="72">
        <f>X86</f>
        <v>0</v>
      </c>
      <c r="Y85" s="23">
        <f t="shared" si="50"/>
        <v>0</v>
      </c>
      <c r="Z85" s="72">
        <f>Z86</f>
        <v>0</v>
      </c>
      <c r="AA85" s="23">
        <f t="shared" si="50"/>
        <v>0</v>
      </c>
      <c r="AB85" s="72">
        <f>AB86</f>
        <v>0</v>
      </c>
      <c r="AC85" s="101">
        <f t="shared" si="36"/>
        <v>0</v>
      </c>
      <c r="AD85" s="102">
        <f t="shared" si="36"/>
        <v>0</v>
      </c>
    </row>
    <row r="86" spans="1:30" s="27" customFormat="1" ht="13.5" customHeight="1" x14ac:dyDescent="0.2">
      <c r="A86" s="24" t="s">
        <v>165</v>
      </c>
      <c r="B86" s="25" t="s">
        <v>166</v>
      </c>
      <c r="C86" s="41">
        <v>0</v>
      </c>
      <c r="D86" s="79">
        <v>0</v>
      </c>
      <c r="E86" s="41">
        <v>0</v>
      </c>
      <c r="F86" s="79">
        <v>0</v>
      </c>
      <c r="G86" s="41">
        <v>0</v>
      </c>
      <c r="H86" s="79">
        <v>0</v>
      </c>
      <c r="I86" s="41">
        <v>0</v>
      </c>
      <c r="J86" s="79">
        <v>0</v>
      </c>
      <c r="K86" s="41">
        <v>0</v>
      </c>
      <c r="L86" s="79">
        <v>0</v>
      </c>
      <c r="M86" s="41">
        <v>0</v>
      </c>
      <c r="N86" s="79">
        <v>0</v>
      </c>
      <c r="O86" s="89">
        <f>C86+E86+G86+I86+K86+M86</f>
        <v>0</v>
      </c>
      <c r="P86" s="89">
        <f>D86+F86+H86+J86+L86+N86</f>
        <v>0</v>
      </c>
      <c r="Q86" s="41">
        <v>0</v>
      </c>
      <c r="R86" s="79">
        <v>0</v>
      </c>
      <c r="S86" s="41">
        <v>0</v>
      </c>
      <c r="T86" s="79">
        <v>0</v>
      </c>
      <c r="U86" s="41">
        <v>0</v>
      </c>
      <c r="V86" s="79">
        <v>0</v>
      </c>
      <c r="W86" s="41">
        <v>0</v>
      </c>
      <c r="X86" s="79">
        <v>0</v>
      </c>
      <c r="Y86" s="41">
        <v>0</v>
      </c>
      <c r="Z86" s="79">
        <v>0</v>
      </c>
      <c r="AA86" s="41">
        <v>0</v>
      </c>
      <c r="AB86" s="79">
        <v>0</v>
      </c>
      <c r="AC86" s="101">
        <f t="shared" si="36"/>
        <v>0</v>
      </c>
      <c r="AD86" s="102">
        <f t="shared" si="36"/>
        <v>0</v>
      </c>
    </row>
    <row r="87" spans="1:30" s="27" customFormat="1" ht="13.5" customHeight="1" x14ac:dyDescent="0.2">
      <c r="A87" s="35" t="s">
        <v>167</v>
      </c>
      <c r="B87" s="22" t="s">
        <v>168</v>
      </c>
      <c r="C87" s="23">
        <f>C88</f>
        <v>0</v>
      </c>
      <c r="D87" s="72">
        <f>D88</f>
        <v>0</v>
      </c>
      <c r="E87" s="23">
        <f t="shared" ref="E87:AA87" si="52">E88</f>
        <v>0</v>
      </c>
      <c r="F87" s="72">
        <f>F88</f>
        <v>0</v>
      </c>
      <c r="G87" s="23">
        <f t="shared" si="52"/>
        <v>0</v>
      </c>
      <c r="H87" s="72">
        <f>H88</f>
        <v>0</v>
      </c>
      <c r="I87" s="23">
        <f t="shared" si="52"/>
        <v>0</v>
      </c>
      <c r="J87" s="72">
        <f>J88</f>
        <v>0</v>
      </c>
      <c r="K87" s="23">
        <f t="shared" si="52"/>
        <v>0</v>
      </c>
      <c r="L87" s="72">
        <f>L88</f>
        <v>0</v>
      </c>
      <c r="M87" s="23">
        <f t="shared" si="52"/>
        <v>0</v>
      </c>
      <c r="N87" s="72">
        <f>N88</f>
        <v>0</v>
      </c>
      <c r="O87" s="86">
        <f t="shared" ref="O87" si="53">O88</f>
        <v>0</v>
      </c>
      <c r="P87" s="86">
        <f>P88</f>
        <v>0</v>
      </c>
      <c r="Q87" s="23">
        <f t="shared" si="52"/>
        <v>0</v>
      </c>
      <c r="R87" s="72">
        <f>R88</f>
        <v>0</v>
      </c>
      <c r="S87" s="23">
        <f t="shared" si="52"/>
        <v>0</v>
      </c>
      <c r="T87" s="72">
        <f>T88</f>
        <v>0</v>
      </c>
      <c r="U87" s="23">
        <f t="shared" si="52"/>
        <v>0</v>
      </c>
      <c r="V87" s="72">
        <f>V88</f>
        <v>0</v>
      </c>
      <c r="W87" s="23">
        <f t="shared" si="52"/>
        <v>0</v>
      </c>
      <c r="X87" s="72">
        <f>X88</f>
        <v>0</v>
      </c>
      <c r="Y87" s="23">
        <f t="shared" si="52"/>
        <v>0</v>
      </c>
      <c r="Z87" s="72">
        <f>Z88</f>
        <v>0</v>
      </c>
      <c r="AA87" s="23">
        <f t="shared" si="52"/>
        <v>0</v>
      </c>
      <c r="AB87" s="72">
        <f>AB88</f>
        <v>0</v>
      </c>
      <c r="AC87" s="101">
        <f t="shared" si="36"/>
        <v>0</v>
      </c>
      <c r="AD87" s="102">
        <f t="shared" si="36"/>
        <v>0</v>
      </c>
    </row>
    <row r="88" spans="1:30" s="27" customFormat="1" ht="13.5" customHeight="1" x14ac:dyDescent="0.2">
      <c r="A88" s="24" t="s">
        <v>169</v>
      </c>
      <c r="B88" s="25" t="s">
        <v>170</v>
      </c>
      <c r="C88" s="41">
        <v>0</v>
      </c>
      <c r="D88" s="79">
        <v>0</v>
      </c>
      <c r="E88" s="41">
        <v>0</v>
      </c>
      <c r="F88" s="79">
        <v>0</v>
      </c>
      <c r="G88" s="41">
        <v>0</v>
      </c>
      <c r="H88" s="79">
        <v>0</v>
      </c>
      <c r="I88" s="41">
        <v>0</v>
      </c>
      <c r="J88" s="79">
        <v>0</v>
      </c>
      <c r="K88" s="41">
        <v>0</v>
      </c>
      <c r="L88" s="79">
        <v>0</v>
      </c>
      <c r="M88" s="41">
        <v>0</v>
      </c>
      <c r="N88" s="79">
        <v>0</v>
      </c>
      <c r="O88" s="89">
        <f>C88+E88+G88+I88+K88+M88</f>
        <v>0</v>
      </c>
      <c r="P88" s="89">
        <f>D88+F88+H88+J88+L88+N88</f>
        <v>0</v>
      </c>
      <c r="Q88" s="41">
        <v>0</v>
      </c>
      <c r="R88" s="79">
        <v>0</v>
      </c>
      <c r="S88" s="41">
        <v>0</v>
      </c>
      <c r="T88" s="79">
        <v>0</v>
      </c>
      <c r="U88" s="41">
        <v>0</v>
      </c>
      <c r="V88" s="79">
        <v>0</v>
      </c>
      <c r="W88" s="41">
        <v>0</v>
      </c>
      <c r="X88" s="79">
        <v>0</v>
      </c>
      <c r="Y88" s="41">
        <v>0</v>
      </c>
      <c r="Z88" s="79">
        <v>0</v>
      </c>
      <c r="AA88" s="41">
        <v>0</v>
      </c>
      <c r="AB88" s="79">
        <v>0</v>
      </c>
      <c r="AC88" s="101">
        <f t="shared" si="36"/>
        <v>0</v>
      </c>
      <c r="AD88" s="102">
        <f t="shared" si="36"/>
        <v>0</v>
      </c>
    </row>
    <row r="89" spans="1:30" s="17" customFormat="1" ht="13.5" customHeight="1" x14ac:dyDescent="0.2">
      <c r="A89" s="35" t="s">
        <v>171</v>
      </c>
      <c r="B89" s="22" t="s">
        <v>172</v>
      </c>
      <c r="C89" s="23">
        <f>C90</f>
        <v>0</v>
      </c>
      <c r="D89" s="72">
        <f>D90</f>
        <v>0</v>
      </c>
      <c r="E89" s="23">
        <f t="shared" ref="E89:AA89" si="54">E90</f>
        <v>0</v>
      </c>
      <c r="F89" s="72">
        <f>F90</f>
        <v>0</v>
      </c>
      <c r="G89" s="23">
        <f t="shared" si="54"/>
        <v>0</v>
      </c>
      <c r="H89" s="72">
        <f>H90</f>
        <v>0</v>
      </c>
      <c r="I89" s="23">
        <f t="shared" si="54"/>
        <v>0</v>
      </c>
      <c r="J89" s="72">
        <f>J90</f>
        <v>0</v>
      </c>
      <c r="K89" s="23">
        <f t="shared" si="54"/>
        <v>0</v>
      </c>
      <c r="L89" s="72">
        <f>L90</f>
        <v>0</v>
      </c>
      <c r="M89" s="23">
        <f t="shared" si="54"/>
        <v>0</v>
      </c>
      <c r="N89" s="72">
        <f>N90</f>
        <v>0</v>
      </c>
      <c r="O89" s="86">
        <f t="shared" ref="O89" si="55">O90</f>
        <v>0</v>
      </c>
      <c r="P89" s="86">
        <f>P90</f>
        <v>0</v>
      </c>
      <c r="Q89" s="23">
        <f t="shared" si="54"/>
        <v>0</v>
      </c>
      <c r="R89" s="72">
        <f>R90</f>
        <v>0</v>
      </c>
      <c r="S89" s="23">
        <f t="shared" si="54"/>
        <v>0</v>
      </c>
      <c r="T89" s="72">
        <f>T90</f>
        <v>0</v>
      </c>
      <c r="U89" s="23">
        <f t="shared" si="54"/>
        <v>0</v>
      </c>
      <c r="V89" s="72">
        <f>V90</f>
        <v>0</v>
      </c>
      <c r="W89" s="23">
        <f t="shared" si="54"/>
        <v>0</v>
      </c>
      <c r="X89" s="72">
        <f>X90</f>
        <v>0</v>
      </c>
      <c r="Y89" s="23">
        <f t="shared" si="54"/>
        <v>0</v>
      </c>
      <c r="Z89" s="72">
        <f>Z90</f>
        <v>0</v>
      </c>
      <c r="AA89" s="23">
        <f t="shared" si="54"/>
        <v>0</v>
      </c>
      <c r="AB89" s="72">
        <f>AB90</f>
        <v>0</v>
      </c>
      <c r="AC89" s="101">
        <f t="shared" si="36"/>
        <v>0</v>
      </c>
      <c r="AD89" s="102">
        <f t="shared" si="36"/>
        <v>0</v>
      </c>
    </row>
    <row r="90" spans="1:30" s="27" customFormat="1" ht="13.5" customHeight="1" x14ac:dyDescent="0.2">
      <c r="A90" s="24" t="s">
        <v>173</v>
      </c>
      <c r="B90" s="25" t="s">
        <v>174</v>
      </c>
      <c r="C90" s="41">
        <v>0</v>
      </c>
      <c r="D90" s="79">
        <v>0</v>
      </c>
      <c r="E90" s="41">
        <v>0</v>
      </c>
      <c r="F90" s="79">
        <v>0</v>
      </c>
      <c r="G90" s="41">
        <v>0</v>
      </c>
      <c r="H90" s="79">
        <v>0</v>
      </c>
      <c r="I90" s="41">
        <v>0</v>
      </c>
      <c r="J90" s="79">
        <v>0</v>
      </c>
      <c r="K90" s="41">
        <v>0</v>
      </c>
      <c r="L90" s="79">
        <v>0</v>
      </c>
      <c r="M90" s="41">
        <v>0</v>
      </c>
      <c r="N90" s="79">
        <v>0</v>
      </c>
      <c r="O90" s="89">
        <f>C90+E90+G90+I90+K90+M90</f>
        <v>0</v>
      </c>
      <c r="P90" s="89">
        <f>D90+F90+H90+J90+L90+N90</f>
        <v>0</v>
      </c>
      <c r="Q90" s="41">
        <v>0</v>
      </c>
      <c r="R90" s="79">
        <v>0</v>
      </c>
      <c r="S90" s="41">
        <v>0</v>
      </c>
      <c r="T90" s="79">
        <v>0</v>
      </c>
      <c r="U90" s="41">
        <v>0</v>
      </c>
      <c r="V90" s="79">
        <v>0</v>
      </c>
      <c r="W90" s="41">
        <v>0</v>
      </c>
      <c r="X90" s="79">
        <v>0</v>
      </c>
      <c r="Y90" s="41">
        <v>0</v>
      </c>
      <c r="Z90" s="79">
        <v>0</v>
      </c>
      <c r="AA90" s="41">
        <v>0</v>
      </c>
      <c r="AB90" s="79">
        <v>0</v>
      </c>
      <c r="AC90" s="101">
        <f t="shared" si="36"/>
        <v>0</v>
      </c>
      <c r="AD90" s="102">
        <f t="shared" si="36"/>
        <v>0</v>
      </c>
    </row>
    <row r="91" spans="1:30" s="17" customFormat="1" ht="13.5" customHeight="1" x14ac:dyDescent="0.2">
      <c r="A91" s="35" t="s">
        <v>175</v>
      </c>
      <c r="B91" s="22" t="s">
        <v>176</v>
      </c>
      <c r="C91" s="23">
        <f>C92</f>
        <v>0</v>
      </c>
      <c r="D91" s="72">
        <f>D92</f>
        <v>0</v>
      </c>
      <c r="E91" s="23">
        <f t="shared" ref="E91:AA91" si="56">E92</f>
        <v>0</v>
      </c>
      <c r="F91" s="72">
        <f>F92</f>
        <v>0</v>
      </c>
      <c r="G91" s="23">
        <f t="shared" si="56"/>
        <v>0</v>
      </c>
      <c r="H91" s="72">
        <f>H92</f>
        <v>0</v>
      </c>
      <c r="I91" s="23">
        <f t="shared" si="56"/>
        <v>0</v>
      </c>
      <c r="J91" s="72">
        <f>J92</f>
        <v>0</v>
      </c>
      <c r="K91" s="23">
        <f t="shared" si="56"/>
        <v>0</v>
      </c>
      <c r="L91" s="72">
        <f>L92</f>
        <v>0</v>
      </c>
      <c r="M91" s="23">
        <f t="shared" si="56"/>
        <v>0</v>
      </c>
      <c r="N91" s="72">
        <f>N92</f>
        <v>0</v>
      </c>
      <c r="O91" s="86">
        <f t="shared" ref="O91" si="57">O92</f>
        <v>0</v>
      </c>
      <c r="P91" s="86">
        <f>P92</f>
        <v>0</v>
      </c>
      <c r="Q91" s="23">
        <f t="shared" si="56"/>
        <v>0</v>
      </c>
      <c r="R91" s="72">
        <f>R92</f>
        <v>0</v>
      </c>
      <c r="S91" s="23">
        <f t="shared" si="56"/>
        <v>0</v>
      </c>
      <c r="T91" s="72">
        <f>T92</f>
        <v>0</v>
      </c>
      <c r="U91" s="23">
        <f t="shared" si="56"/>
        <v>0</v>
      </c>
      <c r="V91" s="72">
        <f>V92</f>
        <v>0</v>
      </c>
      <c r="W91" s="23">
        <f t="shared" si="56"/>
        <v>0</v>
      </c>
      <c r="X91" s="72">
        <f>X92</f>
        <v>0</v>
      </c>
      <c r="Y91" s="23">
        <f t="shared" si="56"/>
        <v>0</v>
      </c>
      <c r="Z91" s="72">
        <f>Z92</f>
        <v>0</v>
      </c>
      <c r="AA91" s="23">
        <f t="shared" si="56"/>
        <v>0</v>
      </c>
      <c r="AB91" s="72">
        <f>AB92</f>
        <v>0</v>
      </c>
      <c r="AC91" s="101">
        <f t="shared" si="36"/>
        <v>0</v>
      </c>
      <c r="AD91" s="102">
        <f t="shared" si="36"/>
        <v>0</v>
      </c>
    </row>
    <row r="92" spans="1:30" s="27" customFormat="1" ht="13.5" customHeight="1" x14ac:dyDescent="0.2">
      <c r="A92" s="24" t="s">
        <v>177</v>
      </c>
      <c r="B92" s="25" t="s">
        <v>178</v>
      </c>
      <c r="C92" s="41">
        <v>0</v>
      </c>
      <c r="D92" s="79">
        <v>0</v>
      </c>
      <c r="E92" s="41">
        <v>0</v>
      </c>
      <c r="F92" s="79">
        <v>0</v>
      </c>
      <c r="G92" s="41">
        <v>0</v>
      </c>
      <c r="H92" s="79">
        <v>0</v>
      </c>
      <c r="I92" s="41">
        <v>0</v>
      </c>
      <c r="J92" s="79">
        <v>0</v>
      </c>
      <c r="K92" s="41">
        <v>0</v>
      </c>
      <c r="L92" s="79">
        <v>0</v>
      </c>
      <c r="M92" s="41">
        <v>0</v>
      </c>
      <c r="N92" s="79">
        <v>0</v>
      </c>
      <c r="O92" s="89">
        <f>C92+E92+G92+I92+K92+M92</f>
        <v>0</v>
      </c>
      <c r="P92" s="89">
        <f>D92+F92+H92+J92+L92+N92</f>
        <v>0</v>
      </c>
      <c r="Q92" s="41">
        <v>0</v>
      </c>
      <c r="R92" s="79">
        <v>0</v>
      </c>
      <c r="S92" s="41">
        <v>0</v>
      </c>
      <c r="T92" s="79">
        <v>0</v>
      </c>
      <c r="U92" s="41">
        <v>0</v>
      </c>
      <c r="V92" s="79">
        <v>0</v>
      </c>
      <c r="W92" s="41">
        <v>0</v>
      </c>
      <c r="X92" s="79">
        <v>0</v>
      </c>
      <c r="Y92" s="41">
        <v>0</v>
      </c>
      <c r="Z92" s="79">
        <v>0</v>
      </c>
      <c r="AA92" s="41">
        <v>0</v>
      </c>
      <c r="AB92" s="79">
        <v>0</v>
      </c>
      <c r="AC92" s="101">
        <f t="shared" si="36"/>
        <v>0</v>
      </c>
      <c r="AD92" s="102">
        <f t="shared" si="36"/>
        <v>0</v>
      </c>
    </row>
    <row r="93" spans="1:30" s="17" customFormat="1" ht="13.5" customHeight="1" x14ac:dyDescent="0.2">
      <c r="A93" s="35" t="s">
        <v>179</v>
      </c>
      <c r="B93" s="22" t="s">
        <v>180</v>
      </c>
      <c r="C93" s="23">
        <f>C94</f>
        <v>0</v>
      </c>
      <c r="D93" s="72">
        <f>D94</f>
        <v>0</v>
      </c>
      <c r="E93" s="23">
        <f t="shared" ref="E93:AA93" si="58">E94</f>
        <v>0</v>
      </c>
      <c r="F93" s="72">
        <f>F94</f>
        <v>0</v>
      </c>
      <c r="G93" s="23">
        <f t="shared" si="58"/>
        <v>0</v>
      </c>
      <c r="H93" s="72">
        <f>H94</f>
        <v>0</v>
      </c>
      <c r="I93" s="23">
        <f t="shared" si="58"/>
        <v>0</v>
      </c>
      <c r="J93" s="72">
        <f>J94</f>
        <v>0</v>
      </c>
      <c r="K93" s="23">
        <f t="shared" si="58"/>
        <v>0</v>
      </c>
      <c r="L93" s="72">
        <f>L94</f>
        <v>0</v>
      </c>
      <c r="M93" s="23">
        <f t="shared" si="58"/>
        <v>0</v>
      </c>
      <c r="N93" s="72">
        <f>N94</f>
        <v>0</v>
      </c>
      <c r="O93" s="86">
        <f t="shared" ref="O93" si="59">O94</f>
        <v>0</v>
      </c>
      <c r="P93" s="86">
        <f>P94</f>
        <v>0</v>
      </c>
      <c r="Q93" s="23">
        <f t="shared" si="58"/>
        <v>0</v>
      </c>
      <c r="R93" s="72">
        <f>R94</f>
        <v>0</v>
      </c>
      <c r="S93" s="23">
        <f t="shared" si="58"/>
        <v>0</v>
      </c>
      <c r="T93" s="72">
        <f>T94</f>
        <v>0</v>
      </c>
      <c r="U93" s="23">
        <f t="shared" si="58"/>
        <v>0</v>
      </c>
      <c r="V93" s="72">
        <f>V94</f>
        <v>0</v>
      </c>
      <c r="W93" s="23">
        <f t="shared" si="58"/>
        <v>0</v>
      </c>
      <c r="X93" s="72">
        <f>X94</f>
        <v>0</v>
      </c>
      <c r="Y93" s="23">
        <f t="shared" si="58"/>
        <v>0</v>
      </c>
      <c r="Z93" s="72">
        <f>Z94</f>
        <v>0</v>
      </c>
      <c r="AA93" s="23">
        <f t="shared" si="58"/>
        <v>0</v>
      </c>
      <c r="AB93" s="72">
        <f>AB94</f>
        <v>0</v>
      </c>
      <c r="AC93" s="101">
        <f t="shared" si="36"/>
        <v>0</v>
      </c>
      <c r="AD93" s="102">
        <f t="shared" si="36"/>
        <v>0</v>
      </c>
    </row>
    <row r="94" spans="1:30" s="17" customFormat="1" ht="13.5" customHeight="1" x14ac:dyDescent="0.2">
      <c r="A94" s="24" t="s">
        <v>181</v>
      </c>
      <c r="B94" s="25" t="s">
        <v>182</v>
      </c>
      <c r="C94" s="41">
        <v>0</v>
      </c>
      <c r="D94" s="79">
        <v>0</v>
      </c>
      <c r="E94" s="41">
        <v>0</v>
      </c>
      <c r="F94" s="79">
        <v>0</v>
      </c>
      <c r="G94" s="41">
        <v>0</v>
      </c>
      <c r="H94" s="79">
        <v>0</v>
      </c>
      <c r="I94" s="41">
        <v>0</v>
      </c>
      <c r="J94" s="79">
        <v>0</v>
      </c>
      <c r="K94" s="41">
        <v>0</v>
      </c>
      <c r="L94" s="79">
        <v>0</v>
      </c>
      <c r="M94" s="41">
        <v>0</v>
      </c>
      <c r="N94" s="79">
        <v>0</v>
      </c>
      <c r="O94" s="89">
        <f>C94+E94+G94+I94+K94+M94</f>
        <v>0</v>
      </c>
      <c r="P94" s="89">
        <f>D94+F94+H94+J94+L94+N94</f>
        <v>0</v>
      </c>
      <c r="Q94" s="41">
        <v>0</v>
      </c>
      <c r="R94" s="79">
        <v>0</v>
      </c>
      <c r="S94" s="41">
        <v>0</v>
      </c>
      <c r="T94" s="79">
        <v>0</v>
      </c>
      <c r="U94" s="41">
        <v>0</v>
      </c>
      <c r="V94" s="79">
        <v>0</v>
      </c>
      <c r="W94" s="41">
        <v>0</v>
      </c>
      <c r="X94" s="79">
        <v>0</v>
      </c>
      <c r="Y94" s="41">
        <v>0</v>
      </c>
      <c r="Z94" s="79">
        <v>0</v>
      </c>
      <c r="AA94" s="41">
        <v>0</v>
      </c>
      <c r="AB94" s="79">
        <v>0</v>
      </c>
      <c r="AC94" s="101">
        <f t="shared" si="36"/>
        <v>0</v>
      </c>
      <c r="AD94" s="102">
        <f t="shared" si="36"/>
        <v>0</v>
      </c>
    </row>
    <row r="95" spans="1:30" ht="13.5" customHeight="1" x14ac:dyDescent="0.25">
      <c r="A95" s="37"/>
      <c r="B95" s="15" t="s">
        <v>183</v>
      </c>
      <c r="C95" s="16">
        <f t="shared" ref="C95:AB95" si="60">C10-C33</f>
        <v>-17458.653795517246</v>
      </c>
      <c r="D95" s="70">
        <f t="shared" si="60"/>
        <v>-20964.969892388501</v>
      </c>
      <c r="E95" s="16">
        <f t="shared" si="60"/>
        <v>4491.022687586199</v>
      </c>
      <c r="F95" s="70">
        <f t="shared" si="60"/>
        <v>-21418.14822104463</v>
      </c>
      <c r="G95" s="16">
        <f t="shared" si="60"/>
        <v>15682.895237655175</v>
      </c>
      <c r="H95" s="70">
        <f t="shared" si="60"/>
        <v>22229.203252020481</v>
      </c>
      <c r="I95" s="16">
        <f t="shared" si="60"/>
        <v>6241.9260790344779</v>
      </c>
      <c r="J95" s="70">
        <f t="shared" si="60"/>
        <v>28857.839942843304</v>
      </c>
      <c r="K95" s="16">
        <f t="shared" si="60"/>
        <v>2335.4067540689721</v>
      </c>
      <c r="L95" s="70">
        <f t="shared" si="60"/>
        <v>37823.649282758619</v>
      </c>
      <c r="M95" s="16">
        <f t="shared" si="60"/>
        <v>647.06651337930816</v>
      </c>
      <c r="N95" s="70">
        <f t="shared" si="60"/>
        <v>2550.1200000000026</v>
      </c>
      <c r="O95" s="93">
        <f>C95+E95+G95+I95+K95+M95</f>
        <v>11939.663476206886</v>
      </c>
      <c r="P95" s="93">
        <f>D95+F95+H95+J95+L95+N95</f>
        <v>49077.694364189279</v>
      </c>
      <c r="Q95" s="16">
        <f t="shared" si="60"/>
        <v>100.54042006895179</v>
      </c>
      <c r="R95" s="70">
        <f t="shared" si="60"/>
        <v>13691.626088849807</v>
      </c>
      <c r="S95" s="16">
        <f t="shared" si="60"/>
        <v>665.21984806895489</v>
      </c>
      <c r="T95" s="70">
        <f t="shared" si="60"/>
        <v>3073.8789971850929</v>
      </c>
      <c r="U95" s="16">
        <f t="shared" si="60"/>
        <v>767.54642765517929</v>
      </c>
      <c r="V95" s="70">
        <f t="shared" si="60"/>
        <v>-17534.941361803059</v>
      </c>
      <c r="W95" s="16">
        <f t="shared" si="60"/>
        <v>2437.0560311724112</v>
      </c>
      <c r="X95" s="70">
        <f t="shared" si="60"/>
        <v>657.61085517241736</v>
      </c>
      <c r="Y95" s="16">
        <f t="shared" si="60"/>
        <v>515.91723875861499</v>
      </c>
      <c r="Z95" s="70">
        <f t="shared" si="60"/>
        <v>24639.797841491483</v>
      </c>
      <c r="AA95" s="16">
        <f t="shared" si="60"/>
        <v>2077.3876839310396</v>
      </c>
      <c r="AB95" s="70">
        <f t="shared" si="60"/>
        <v>-17361.016796043434</v>
      </c>
      <c r="AC95" s="101">
        <f t="shared" si="36"/>
        <v>18503.331125862038</v>
      </c>
      <c r="AD95" s="102">
        <f t="shared" si="36"/>
        <v>56244.649989041587</v>
      </c>
    </row>
    <row r="96" spans="1:30" x14ac:dyDescent="0.25">
      <c r="AC96" s="103"/>
    </row>
    <row r="97" spans="15:30" ht="30" customHeight="1" x14ac:dyDescent="0.25">
      <c r="O97" s="87"/>
      <c r="P97" s="87"/>
      <c r="AC97" s="87"/>
      <c r="AD97" s="83"/>
    </row>
    <row r="98" spans="15:30" x14ac:dyDescent="0.25">
      <c r="AC98" s="87"/>
    </row>
  </sheetData>
  <mergeCells count="32">
    <mergeCell ref="AD8:AD9"/>
    <mergeCell ref="T8:T9"/>
    <mergeCell ref="B1:AC2"/>
    <mergeCell ref="AA5:AC5"/>
    <mergeCell ref="AA6:AC6"/>
    <mergeCell ref="A8:B9"/>
    <mergeCell ref="C8:C9"/>
    <mergeCell ref="E8:E9"/>
    <mergeCell ref="G8:G9"/>
    <mergeCell ref="I8:I9"/>
    <mergeCell ref="K8:K9"/>
    <mergeCell ref="M8:M9"/>
    <mergeCell ref="D8:D9"/>
    <mergeCell ref="F8:F9"/>
    <mergeCell ref="H8:H9"/>
    <mergeCell ref="R8:R9"/>
    <mergeCell ref="J8:J9"/>
    <mergeCell ref="L8:L9"/>
    <mergeCell ref="N8:N9"/>
    <mergeCell ref="AA8:AA9"/>
    <mergeCell ref="O8:O9"/>
    <mergeCell ref="P8:P9"/>
    <mergeCell ref="V8:V9"/>
    <mergeCell ref="Z8:Z9"/>
    <mergeCell ref="AC8:AC9"/>
    <mergeCell ref="Q8:Q9"/>
    <mergeCell ref="S8:S9"/>
    <mergeCell ref="U8:U9"/>
    <mergeCell ref="W8:W9"/>
    <mergeCell ref="Y8:Y9"/>
    <mergeCell ref="X8:X9"/>
    <mergeCell ref="AB8:AB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AD98"/>
  <sheetViews>
    <sheetView topLeftCell="A69" zoomScaleNormal="100" workbookViewId="0">
      <selection activeCell="AD10" sqref="AD10:AD95"/>
    </sheetView>
  </sheetViews>
  <sheetFormatPr baseColWidth="10" defaultColWidth="10" defaultRowHeight="15" x14ac:dyDescent="0.25"/>
  <cols>
    <col min="1" max="1" width="9.7109375" style="10" bestFit="1" customWidth="1"/>
    <col min="2" max="2" width="40.140625" style="9" bestFit="1" customWidth="1"/>
    <col min="3" max="4" width="11.7109375" style="10" hidden="1" customWidth="1"/>
    <col min="5" max="13" width="9.85546875" style="10" hidden="1" customWidth="1"/>
    <col min="14" max="14" width="10.5703125" style="10" hidden="1" customWidth="1"/>
    <col min="15" max="16" width="12" style="83" hidden="1" customWidth="1"/>
    <col min="17" max="17" width="9.85546875" style="10" hidden="1" customWidth="1"/>
    <col min="18" max="18" width="10.5703125" style="10" hidden="1" customWidth="1"/>
    <col min="19" max="19" width="9.85546875" style="10" hidden="1" customWidth="1"/>
    <col min="20" max="20" width="10.5703125" style="10" hidden="1" customWidth="1"/>
    <col min="21" max="21" width="9.85546875" style="10" hidden="1" customWidth="1"/>
    <col min="22" max="22" width="10.5703125" style="10" hidden="1" customWidth="1"/>
    <col min="23" max="23" width="9.85546875" style="10" hidden="1" customWidth="1"/>
    <col min="24" max="24" width="9.7109375" style="10" hidden="1" customWidth="1"/>
    <col min="25" max="25" width="9.85546875" style="10" hidden="1" customWidth="1"/>
    <col min="26" max="26" width="9.7109375" style="10" hidden="1" customWidth="1"/>
    <col min="27" max="27" width="9.85546875" style="10" customWidth="1"/>
    <col min="28" max="28" width="9.7109375" style="10" bestFit="1" customWidth="1"/>
    <col min="29" max="29" width="12" style="83" customWidth="1"/>
    <col min="30" max="30" width="11.7109375" style="87" customWidth="1"/>
    <col min="31" max="33" width="10" style="10" customWidth="1"/>
    <col min="34" max="270" width="10" style="10"/>
    <col min="271" max="271" width="9.7109375" style="10" bestFit="1" customWidth="1"/>
    <col min="272" max="272" width="40.140625" style="10" bestFit="1" customWidth="1"/>
    <col min="273" max="273" width="11.7109375" style="10" customWidth="1"/>
    <col min="274" max="284" width="9.85546875" style="10" customWidth="1"/>
    <col min="285" max="285" width="10.5703125" style="10" bestFit="1" customWidth="1"/>
    <col min="286" max="526" width="10" style="10"/>
    <col min="527" max="527" width="9.7109375" style="10" bestFit="1" customWidth="1"/>
    <col min="528" max="528" width="40.140625" style="10" bestFit="1" customWidth="1"/>
    <col min="529" max="529" width="11.7109375" style="10" customWidth="1"/>
    <col min="530" max="540" width="9.85546875" style="10" customWidth="1"/>
    <col min="541" max="541" width="10.5703125" style="10" bestFit="1" customWidth="1"/>
    <col min="542" max="782" width="10" style="10"/>
    <col min="783" max="783" width="9.7109375" style="10" bestFit="1" customWidth="1"/>
    <col min="784" max="784" width="40.140625" style="10" bestFit="1" customWidth="1"/>
    <col min="785" max="785" width="11.7109375" style="10" customWidth="1"/>
    <col min="786" max="796" width="9.85546875" style="10" customWidth="1"/>
    <col min="797" max="797" width="10.5703125" style="10" bestFit="1" customWidth="1"/>
    <col min="798" max="1038" width="10" style="10"/>
    <col min="1039" max="1039" width="9.7109375" style="10" bestFit="1" customWidth="1"/>
    <col min="1040" max="1040" width="40.140625" style="10" bestFit="1" customWidth="1"/>
    <col min="1041" max="1041" width="11.7109375" style="10" customWidth="1"/>
    <col min="1042" max="1052" width="9.85546875" style="10" customWidth="1"/>
    <col min="1053" max="1053" width="10.5703125" style="10" bestFit="1" customWidth="1"/>
    <col min="1054" max="1294" width="10" style="10"/>
    <col min="1295" max="1295" width="9.7109375" style="10" bestFit="1" customWidth="1"/>
    <col min="1296" max="1296" width="40.140625" style="10" bestFit="1" customWidth="1"/>
    <col min="1297" max="1297" width="11.7109375" style="10" customWidth="1"/>
    <col min="1298" max="1308" width="9.85546875" style="10" customWidth="1"/>
    <col min="1309" max="1309" width="10.5703125" style="10" bestFit="1" customWidth="1"/>
    <col min="1310" max="1550" width="10" style="10"/>
    <col min="1551" max="1551" width="9.7109375" style="10" bestFit="1" customWidth="1"/>
    <col min="1552" max="1552" width="40.140625" style="10" bestFit="1" customWidth="1"/>
    <col min="1553" max="1553" width="11.7109375" style="10" customWidth="1"/>
    <col min="1554" max="1564" width="9.85546875" style="10" customWidth="1"/>
    <col min="1565" max="1565" width="10.5703125" style="10" bestFit="1" customWidth="1"/>
    <col min="1566" max="1806" width="10" style="10"/>
    <col min="1807" max="1807" width="9.7109375" style="10" bestFit="1" customWidth="1"/>
    <col min="1808" max="1808" width="40.140625" style="10" bestFit="1" customWidth="1"/>
    <col min="1809" max="1809" width="11.7109375" style="10" customWidth="1"/>
    <col min="1810" max="1820" width="9.85546875" style="10" customWidth="1"/>
    <col min="1821" max="1821" width="10.5703125" style="10" bestFit="1" customWidth="1"/>
    <col min="1822" max="2062" width="10" style="10"/>
    <col min="2063" max="2063" width="9.7109375" style="10" bestFit="1" customWidth="1"/>
    <col min="2064" max="2064" width="40.140625" style="10" bestFit="1" customWidth="1"/>
    <col min="2065" max="2065" width="11.7109375" style="10" customWidth="1"/>
    <col min="2066" max="2076" width="9.85546875" style="10" customWidth="1"/>
    <col min="2077" max="2077" width="10.5703125" style="10" bestFit="1" customWidth="1"/>
    <col min="2078" max="2318" width="10" style="10"/>
    <col min="2319" max="2319" width="9.7109375" style="10" bestFit="1" customWidth="1"/>
    <col min="2320" max="2320" width="40.140625" style="10" bestFit="1" customWidth="1"/>
    <col min="2321" max="2321" width="11.7109375" style="10" customWidth="1"/>
    <col min="2322" max="2332" width="9.85546875" style="10" customWidth="1"/>
    <col min="2333" max="2333" width="10.5703125" style="10" bestFit="1" customWidth="1"/>
    <col min="2334" max="2574" width="10" style="10"/>
    <col min="2575" max="2575" width="9.7109375" style="10" bestFit="1" customWidth="1"/>
    <col min="2576" max="2576" width="40.140625" style="10" bestFit="1" customWidth="1"/>
    <col min="2577" max="2577" width="11.7109375" style="10" customWidth="1"/>
    <col min="2578" max="2588" width="9.85546875" style="10" customWidth="1"/>
    <col min="2589" max="2589" width="10.5703125" style="10" bestFit="1" customWidth="1"/>
    <col min="2590" max="2830" width="10" style="10"/>
    <col min="2831" max="2831" width="9.7109375" style="10" bestFit="1" customWidth="1"/>
    <col min="2832" max="2832" width="40.140625" style="10" bestFit="1" customWidth="1"/>
    <col min="2833" max="2833" width="11.7109375" style="10" customWidth="1"/>
    <col min="2834" max="2844" width="9.85546875" style="10" customWidth="1"/>
    <col min="2845" max="2845" width="10.5703125" style="10" bestFit="1" customWidth="1"/>
    <col min="2846" max="3086" width="10" style="10"/>
    <col min="3087" max="3087" width="9.7109375" style="10" bestFit="1" customWidth="1"/>
    <col min="3088" max="3088" width="40.140625" style="10" bestFit="1" customWidth="1"/>
    <col min="3089" max="3089" width="11.7109375" style="10" customWidth="1"/>
    <col min="3090" max="3100" width="9.85546875" style="10" customWidth="1"/>
    <col min="3101" max="3101" width="10.5703125" style="10" bestFit="1" customWidth="1"/>
    <col min="3102" max="3342" width="10" style="10"/>
    <col min="3343" max="3343" width="9.7109375" style="10" bestFit="1" customWidth="1"/>
    <col min="3344" max="3344" width="40.140625" style="10" bestFit="1" customWidth="1"/>
    <col min="3345" max="3345" width="11.7109375" style="10" customWidth="1"/>
    <col min="3346" max="3356" width="9.85546875" style="10" customWidth="1"/>
    <col min="3357" max="3357" width="10.5703125" style="10" bestFit="1" customWidth="1"/>
    <col min="3358" max="3598" width="10" style="10"/>
    <col min="3599" max="3599" width="9.7109375" style="10" bestFit="1" customWidth="1"/>
    <col min="3600" max="3600" width="40.140625" style="10" bestFit="1" customWidth="1"/>
    <col min="3601" max="3601" width="11.7109375" style="10" customWidth="1"/>
    <col min="3602" max="3612" width="9.85546875" style="10" customWidth="1"/>
    <col min="3613" max="3613" width="10.5703125" style="10" bestFit="1" customWidth="1"/>
    <col min="3614" max="3854" width="10" style="10"/>
    <col min="3855" max="3855" width="9.7109375" style="10" bestFit="1" customWidth="1"/>
    <col min="3856" max="3856" width="40.140625" style="10" bestFit="1" customWidth="1"/>
    <col min="3857" max="3857" width="11.7109375" style="10" customWidth="1"/>
    <col min="3858" max="3868" width="9.85546875" style="10" customWidth="1"/>
    <col min="3869" max="3869" width="10.5703125" style="10" bestFit="1" customWidth="1"/>
    <col min="3870" max="4110" width="10" style="10"/>
    <col min="4111" max="4111" width="9.7109375" style="10" bestFit="1" customWidth="1"/>
    <col min="4112" max="4112" width="40.140625" style="10" bestFit="1" customWidth="1"/>
    <col min="4113" max="4113" width="11.7109375" style="10" customWidth="1"/>
    <col min="4114" max="4124" width="9.85546875" style="10" customWidth="1"/>
    <col min="4125" max="4125" width="10.5703125" style="10" bestFit="1" customWidth="1"/>
    <col min="4126" max="4366" width="10" style="10"/>
    <col min="4367" max="4367" width="9.7109375" style="10" bestFit="1" customWidth="1"/>
    <col min="4368" max="4368" width="40.140625" style="10" bestFit="1" customWidth="1"/>
    <col min="4369" max="4369" width="11.7109375" style="10" customWidth="1"/>
    <col min="4370" max="4380" width="9.85546875" style="10" customWidth="1"/>
    <col min="4381" max="4381" width="10.5703125" style="10" bestFit="1" customWidth="1"/>
    <col min="4382" max="4622" width="10" style="10"/>
    <col min="4623" max="4623" width="9.7109375" style="10" bestFit="1" customWidth="1"/>
    <col min="4624" max="4624" width="40.140625" style="10" bestFit="1" customWidth="1"/>
    <col min="4625" max="4625" width="11.7109375" style="10" customWidth="1"/>
    <col min="4626" max="4636" width="9.85546875" style="10" customWidth="1"/>
    <col min="4637" max="4637" width="10.5703125" style="10" bestFit="1" customWidth="1"/>
    <col min="4638" max="4878" width="10" style="10"/>
    <col min="4879" max="4879" width="9.7109375" style="10" bestFit="1" customWidth="1"/>
    <col min="4880" max="4880" width="40.140625" style="10" bestFit="1" customWidth="1"/>
    <col min="4881" max="4881" width="11.7109375" style="10" customWidth="1"/>
    <col min="4882" max="4892" width="9.85546875" style="10" customWidth="1"/>
    <col min="4893" max="4893" width="10.5703125" style="10" bestFit="1" customWidth="1"/>
    <col min="4894" max="5134" width="10" style="10"/>
    <col min="5135" max="5135" width="9.7109375" style="10" bestFit="1" customWidth="1"/>
    <col min="5136" max="5136" width="40.140625" style="10" bestFit="1" customWidth="1"/>
    <col min="5137" max="5137" width="11.7109375" style="10" customWidth="1"/>
    <col min="5138" max="5148" width="9.85546875" style="10" customWidth="1"/>
    <col min="5149" max="5149" width="10.5703125" style="10" bestFit="1" customWidth="1"/>
    <col min="5150" max="5390" width="10" style="10"/>
    <col min="5391" max="5391" width="9.7109375" style="10" bestFit="1" customWidth="1"/>
    <col min="5392" max="5392" width="40.140625" style="10" bestFit="1" customWidth="1"/>
    <col min="5393" max="5393" width="11.7109375" style="10" customWidth="1"/>
    <col min="5394" max="5404" width="9.85546875" style="10" customWidth="1"/>
    <col min="5405" max="5405" width="10.5703125" style="10" bestFit="1" customWidth="1"/>
    <col min="5406" max="5646" width="10" style="10"/>
    <col min="5647" max="5647" width="9.7109375" style="10" bestFit="1" customWidth="1"/>
    <col min="5648" max="5648" width="40.140625" style="10" bestFit="1" customWidth="1"/>
    <col min="5649" max="5649" width="11.7109375" style="10" customWidth="1"/>
    <col min="5650" max="5660" width="9.85546875" style="10" customWidth="1"/>
    <col min="5661" max="5661" width="10.5703125" style="10" bestFit="1" customWidth="1"/>
    <col min="5662" max="5902" width="10" style="10"/>
    <col min="5903" max="5903" width="9.7109375" style="10" bestFit="1" customWidth="1"/>
    <col min="5904" max="5904" width="40.140625" style="10" bestFit="1" customWidth="1"/>
    <col min="5905" max="5905" width="11.7109375" style="10" customWidth="1"/>
    <col min="5906" max="5916" width="9.85546875" style="10" customWidth="1"/>
    <col min="5917" max="5917" width="10.5703125" style="10" bestFit="1" customWidth="1"/>
    <col min="5918" max="6158" width="10" style="10"/>
    <col min="6159" max="6159" width="9.7109375" style="10" bestFit="1" customWidth="1"/>
    <col min="6160" max="6160" width="40.140625" style="10" bestFit="1" customWidth="1"/>
    <col min="6161" max="6161" width="11.7109375" style="10" customWidth="1"/>
    <col min="6162" max="6172" width="9.85546875" style="10" customWidth="1"/>
    <col min="6173" max="6173" width="10.5703125" style="10" bestFit="1" customWidth="1"/>
    <col min="6174" max="6414" width="10" style="10"/>
    <col min="6415" max="6415" width="9.7109375" style="10" bestFit="1" customWidth="1"/>
    <col min="6416" max="6416" width="40.140625" style="10" bestFit="1" customWidth="1"/>
    <col min="6417" max="6417" width="11.7109375" style="10" customWidth="1"/>
    <col min="6418" max="6428" width="9.85546875" style="10" customWidth="1"/>
    <col min="6429" max="6429" width="10.5703125" style="10" bestFit="1" customWidth="1"/>
    <col min="6430" max="6670" width="10" style="10"/>
    <col min="6671" max="6671" width="9.7109375" style="10" bestFit="1" customWidth="1"/>
    <col min="6672" max="6672" width="40.140625" style="10" bestFit="1" customWidth="1"/>
    <col min="6673" max="6673" width="11.7109375" style="10" customWidth="1"/>
    <col min="6674" max="6684" width="9.85546875" style="10" customWidth="1"/>
    <col min="6685" max="6685" width="10.5703125" style="10" bestFit="1" customWidth="1"/>
    <col min="6686" max="6926" width="10" style="10"/>
    <col min="6927" max="6927" width="9.7109375" style="10" bestFit="1" customWidth="1"/>
    <col min="6928" max="6928" width="40.140625" style="10" bestFit="1" customWidth="1"/>
    <col min="6929" max="6929" width="11.7109375" style="10" customWidth="1"/>
    <col min="6930" max="6940" width="9.85546875" style="10" customWidth="1"/>
    <col min="6941" max="6941" width="10.5703125" style="10" bestFit="1" customWidth="1"/>
    <col min="6942" max="7182" width="10" style="10"/>
    <col min="7183" max="7183" width="9.7109375" style="10" bestFit="1" customWidth="1"/>
    <col min="7184" max="7184" width="40.140625" style="10" bestFit="1" customWidth="1"/>
    <col min="7185" max="7185" width="11.7109375" style="10" customWidth="1"/>
    <col min="7186" max="7196" width="9.85546875" style="10" customWidth="1"/>
    <col min="7197" max="7197" width="10.5703125" style="10" bestFit="1" customWidth="1"/>
    <col min="7198" max="7438" width="10" style="10"/>
    <col min="7439" max="7439" width="9.7109375" style="10" bestFit="1" customWidth="1"/>
    <col min="7440" max="7440" width="40.140625" style="10" bestFit="1" customWidth="1"/>
    <col min="7441" max="7441" width="11.7109375" style="10" customWidth="1"/>
    <col min="7442" max="7452" width="9.85546875" style="10" customWidth="1"/>
    <col min="7453" max="7453" width="10.5703125" style="10" bestFit="1" customWidth="1"/>
    <col min="7454" max="7694" width="10" style="10"/>
    <col min="7695" max="7695" width="9.7109375" style="10" bestFit="1" customWidth="1"/>
    <col min="7696" max="7696" width="40.140625" style="10" bestFit="1" customWidth="1"/>
    <col min="7697" max="7697" width="11.7109375" style="10" customWidth="1"/>
    <col min="7698" max="7708" width="9.85546875" style="10" customWidth="1"/>
    <col min="7709" max="7709" width="10.5703125" style="10" bestFit="1" customWidth="1"/>
    <col min="7710" max="7950" width="10" style="10"/>
    <col min="7951" max="7951" width="9.7109375" style="10" bestFit="1" customWidth="1"/>
    <col min="7952" max="7952" width="40.140625" style="10" bestFit="1" customWidth="1"/>
    <col min="7953" max="7953" width="11.7109375" style="10" customWidth="1"/>
    <col min="7954" max="7964" width="9.85546875" style="10" customWidth="1"/>
    <col min="7965" max="7965" width="10.5703125" style="10" bestFit="1" customWidth="1"/>
    <col min="7966" max="8206" width="10" style="10"/>
    <col min="8207" max="8207" width="9.7109375" style="10" bestFit="1" customWidth="1"/>
    <col min="8208" max="8208" width="40.140625" style="10" bestFit="1" customWidth="1"/>
    <col min="8209" max="8209" width="11.7109375" style="10" customWidth="1"/>
    <col min="8210" max="8220" width="9.85546875" style="10" customWidth="1"/>
    <col min="8221" max="8221" width="10.5703125" style="10" bestFit="1" customWidth="1"/>
    <col min="8222" max="8462" width="10" style="10"/>
    <col min="8463" max="8463" width="9.7109375" style="10" bestFit="1" customWidth="1"/>
    <col min="8464" max="8464" width="40.140625" style="10" bestFit="1" customWidth="1"/>
    <col min="8465" max="8465" width="11.7109375" style="10" customWidth="1"/>
    <col min="8466" max="8476" width="9.85546875" style="10" customWidth="1"/>
    <col min="8477" max="8477" width="10.5703125" style="10" bestFit="1" customWidth="1"/>
    <col min="8478" max="8718" width="10" style="10"/>
    <col min="8719" max="8719" width="9.7109375" style="10" bestFit="1" customWidth="1"/>
    <col min="8720" max="8720" width="40.140625" style="10" bestFit="1" customWidth="1"/>
    <col min="8721" max="8721" width="11.7109375" style="10" customWidth="1"/>
    <col min="8722" max="8732" width="9.85546875" style="10" customWidth="1"/>
    <col min="8733" max="8733" width="10.5703125" style="10" bestFit="1" customWidth="1"/>
    <col min="8734" max="8974" width="10" style="10"/>
    <col min="8975" max="8975" width="9.7109375" style="10" bestFit="1" customWidth="1"/>
    <col min="8976" max="8976" width="40.140625" style="10" bestFit="1" customWidth="1"/>
    <col min="8977" max="8977" width="11.7109375" style="10" customWidth="1"/>
    <col min="8978" max="8988" width="9.85546875" style="10" customWidth="1"/>
    <col min="8989" max="8989" width="10.5703125" style="10" bestFit="1" customWidth="1"/>
    <col min="8990" max="9230" width="10" style="10"/>
    <col min="9231" max="9231" width="9.7109375" style="10" bestFit="1" customWidth="1"/>
    <col min="9232" max="9232" width="40.140625" style="10" bestFit="1" customWidth="1"/>
    <col min="9233" max="9233" width="11.7109375" style="10" customWidth="1"/>
    <col min="9234" max="9244" width="9.85546875" style="10" customWidth="1"/>
    <col min="9245" max="9245" width="10.5703125" style="10" bestFit="1" customWidth="1"/>
    <col min="9246" max="9486" width="10" style="10"/>
    <col min="9487" max="9487" width="9.7109375" style="10" bestFit="1" customWidth="1"/>
    <col min="9488" max="9488" width="40.140625" style="10" bestFit="1" customWidth="1"/>
    <col min="9489" max="9489" width="11.7109375" style="10" customWidth="1"/>
    <col min="9490" max="9500" width="9.85546875" style="10" customWidth="1"/>
    <col min="9501" max="9501" width="10.5703125" style="10" bestFit="1" customWidth="1"/>
    <col min="9502" max="9742" width="10" style="10"/>
    <col min="9743" max="9743" width="9.7109375" style="10" bestFit="1" customWidth="1"/>
    <col min="9744" max="9744" width="40.140625" style="10" bestFit="1" customWidth="1"/>
    <col min="9745" max="9745" width="11.7109375" style="10" customWidth="1"/>
    <col min="9746" max="9756" width="9.85546875" style="10" customWidth="1"/>
    <col min="9757" max="9757" width="10.5703125" style="10" bestFit="1" customWidth="1"/>
    <col min="9758" max="9998" width="10" style="10"/>
    <col min="9999" max="9999" width="9.7109375" style="10" bestFit="1" customWidth="1"/>
    <col min="10000" max="10000" width="40.140625" style="10" bestFit="1" customWidth="1"/>
    <col min="10001" max="10001" width="11.7109375" style="10" customWidth="1"/>
    <col min="10002" max="10012" width="9.85546875" style="10" customWidth="1"/>
    <col min="10013" max="10013" width="10.5703125" style="10" bestFit="1" customWidth="1"/>
    <col min="10014" max="10254" width="10" style="10"/>
    <col min="10255" max="10255" width="9.7109375" style="10" bestFit="1" customWidth="1"/>
    <col min="10256" max="10256" width="40.140625" style="10" bestFit="1" customWidth="1"/>
    <col min="10257" max="10257" width="11.7109375" style="10" customWidth="1"/>
    <col min="10258" max="10268" width="9.85546875" style="10" customWidth="1"/>
    <col min="10269" max="10269" width="10.5703125" style="10" bestFit="1" customWidth="1"/>
    <col min="10270" max="10510" width="10" style="10"/>
    <col min="10511" max="10511" width="9.7109375" style="10" bestFit="1" customWidth="1"/>
    <col min="10512" max="10512" width="40.140625" style="10" bestFit="1" customWidth="1"/>
    <col min="10513" max="10513" width="11.7109375" style="10" customWidth="1"/>
    <col min="10514" max="10524" width="9.85546875" style="10" customWidth="1"/>
    <col min="10525" max="10525" width="10.5703125" style="10" bestFit="1" customWidth="1"/>
    <col min="10526" max="10766" width="10" style="10"/>
    <col min="10767" max="10767" width="9.7109375" style="10" bestFit="1" customWidth="1"/>
    <col min="10768" max="10768" width="40.140625" style="10" bestFit="1" customWidth="1"/>
    <col min="10769" max="10769" width="11.7109375" style="10" customWidth="1"/>
    <col min="10770" max="10780" width="9.85546875" style="10" customWidth="1"/>
    <col min="10781" max="10781" width="10.5703125" style="10" bestFit="1" customWidth="1"/>
    <col min="10782" max="11022" width="10" style="10"/>
    <col min="11023" max="11023" width="9.7109375" style="10" bestFit="1" customWidth="1"/>
    <col min="11024" max="11024" width="40.140625" style="10" bestFit="1" customWidth="1"/>
    <col min="11025" max="11025" width="11.7109375" style="10" customWidth="1"/>
    <col min="11026" max="11036" width="9.85546875" style="10" customWidth="1"/>
    <col min="11037" max="11037" width="10.5703125" style="10" bestFit="1" customWidth="1"/>
    <col min="11038" max="11278" width="10" style="10"/>
    <col min="11279" max="11279" width="9.7109375" style="10" bestFit="1" customWidth="1"/>
    <col min="11280" max="11280" width="40.140625" style="10" bestFit="1" customWidth="1"/>
    <col min="11281" max="11281" width="11.7109375" style="10" customWidth="1"/>
    <col min="11282" max="11292" width="9.85546875" style="10" customWidth="1"/>
    <col min="11293" max="11293" width="10.5703125" style="10" bestFit="1" customWidth="1"/>
    <col min="11294" max="11534" width="10" style="10"/>
    <col min="11535" max="11535" width="9.7109375" style="10" bestFit="1" customWidth="1"/>
    <col min="11536" max="11536" width="40.140625" style="10" bestFit="1" customWidth="1"/>
    <col min="11537" max="11537" width="11.7109375" style="10" customWidth="1"/>
    <col min="11538" max="11548" width="9.85546875" style="10" customWidth="1"/>
    <col min="11549" max="11549" width="10.5703125" style="10" bestFit="1" customWidth="1"/>
    <col min="11550" max="11790" width="10" style="10"/>
    <col min="11791" max="11791" width="9.7109375" style="10" bestFit="1" customWidth="1"/>
    <col min="11792" max="11792" width="40.140625" style="10" bestFit="1" customWidth="1"/>
    <col min="11793" max="11793" width="11.7109375" style="10" customWidth="1"/>
    <col min="11794" max="11804" width="9.85546875" style="10" customWidth="1"/>
    <col min="11805" max="11805" width="10.5703125" style="10" bestFit="1" customWidth="1"/>
    <col min="11806" max="12046" width="10" style="10"/>
    <col min="12047" max="12047" width="9.7109375" style="10" bestFit="1" customWidth="1"/>
    <col min="12048" max="12048" width="40.140625" style="10" bestFit="1" customWidth="1"/>
    <col min="12049" max="12049" width="11.7109375" style="10" customWidth="1"/>
    <col min="12050" max="12060" width="9.85546875" style="10" customWidth="1"/>
    <col min="12061" max="12061" width="10.5703125" style="10" bestFit="1" customWidth="1"/>
    <col min="12062" max="12302" width="10" style="10"/>
    <col min="12303" max="12303" width="9.7109375" style="10" bestFit="1" customWidth="1"/>
    <col min="12304" max="12304" width="40.140625" style="10" bestFit="1" customWidth="1"/>
    <col min="12305" max="12305" width="11.7109375" style="10" customWidth="1"/>
    <col min="12306" max="12316" width="9.85546875" style="10" customWidth="1"/>
    <col min="12317" max="12317" width="10.5703125" style="10" bestFit="1" customWidth="1"/>
    <col min="12318" max="12558" width="10" style="10"/>
    <col min="12559" max="12559" width="9.7109375" style="10" bestFit="1" customWidth="1"/>
    <col min="12560" max="12560" width="40.140625" style="10" bestFit="1" customWidth="1"/>
    <col min="12561" max="12561" width="11.7109375" style="10" customWidth="1"/>
    <col min="12562" max="12572" width="9.85546875" style="10" customWidth="1"/>
    <col min="12573" max="12573" width="10.5703125" style="10" bestFit="1" customWidth="1"/>
    <col min="12574" max="12814" width="10" style="10"/>
    <col min="12815" max="12815" width="9.7109375" style="10" bestFit="1" customWidth="1"/>
    <col min="12816" max="12816" width="40.140625" style="10" bestFit="1" customWidth="1"/>
    <col min="12817" max="12817" width="11.7109375" style="10" customWidth="1"/>
    <col min="12818" max="12828" width="9.85546875" style="10" customWidth="1"/>
    <col min="12829" max="12829" width="10.5703125" style="10" bestFit="1" customWidth="1"/>
    <col min="12830" max="13070" width="10" style="10"/>
    <col min="13071" max="13071" width="9.7109375" style="10" bestFit="1" customWidth="1"/>
    <col min="13072" max="13072" width="40.140625" style="10" bestFit="1" customWidth="1"/>
    <col min="13073" max="13073" width="11.7109375" style="10" customWidth="1"/>
    <col min="13074" max="13084" width="9.85546875" style="10" customWidth="1"/>
    <col min="13085" max="13085" width="10.5703125" style="10" bestFit="1" customWidth="1"/>
    <col min="13086" max="13326" width="10" style="10"/>
    <col min="13327" max="13327" width="9.7109375" style="10" bestFit="1" customWidth="1"/>
    <col min="13328" max="13328" width="40.140625" style="10" bestFit="1" customWidth="1"/>
    <col min="13329" max="13329" width="11.7109375" style="10" customWidth="1"/>
    <col min="13330" max="13340" width="9.85546875" style="10" customWidth="1"/>
    <col min="13341" max="13341" width="10.5703125" style="10" bestFit="1" customWidth="1"/>
    <col min="13342" max="13582" width="10" style="10"/>
    <col min="13583" max="13583" width="9.7109375" style="10" bestFit="1" customWidth="1"/>
    <col min="13584" max="13584" width="40.140625" style="10" bestFit="1" customWidth="1"/>
    <col min="13585" max="13585" width="11.7109375" style="10" customWidth="1"/>
    <col min="13586" max="13596" width="9.85546875" style="10" customWidth="1"/>
    <col min="13597" max="13597" width="10.5703125" style="10" bestFit="1" customWidth="1"/>
    <col min="13598" max="13838" width="10" style="10"/>
    <col min="13839" max="13839" width="9.7109375" style="10" bestFit="1" customWidth="1"/>
    <col min="13840" max="13840" width="40.140625" style="10" bestFit="1" customWidth="1"/>
    <col min="13841" max="13841" width="11.7109375" style="10" customWidth="1"/>
    <col min="13842" max="13852" width="9.85546875" style="10" customWidth="1"/>
    <col min="13853" max="13853" width="10.5703125" style="10" bestFit="1" customWidth="1"/>
    <col min="13854" max="14094" width="10" style="10"/>
    <col min="14095" max="14095" width="9.7109375" style="10" bestFit="1" customWidth="1"/>
    <col min="14096" max="14096" width="40.140625" style="10" bestFit="1" customWidth="1"/>
    <col min="14097" max="14097" width="11.7109375" style="10" customWidth="1"/>
    <col min="14098" max="14108" width="9.85546875" style="10" customWidth="1"/>
    <col min="14109" max="14109" width="10.5703125" style="10" bestFit="1" customWidth="1"/>
    <col min="14110" max="14350" width="10" style="10"/>
    <col min="14351" max="14351" width="9.7109375" style="10" bestFit="1" customWidth="1"/>
    <col min="14352" max="14352" width="40.140625" style="10" bestFit="1" customWidth="1"/>
    <col min="14353" max="14353" width="11.7109375" style="10" customWidth="1"/>
    <col min="14354" max="14364" width="9.85546875" style="10" customWidth="1"/>
    <col min="14365" max="14365" width="10.5703125" style="10" bestFit="1" customWidth="1"/>
    <col min="14366" max="14606" width="10" style="10"/>
    <col min="14607" max="14607" width="9.7109375" style="10" bestFit="1" customWidth="1"/>
    <col min="14608" max="14608" width="40.140625" style="10" bestFit="1" customWidth="1"/>
    <col min="14609" max="14609" width="11.7109375" style="10" customWidth="1"/>
    <col min="14610" max="14620" width="9.85546875" style="10" customWidth="1"/>
    <col min="14621" max="14621" width="10.5703125" style="10" bestFit="1" customWidth="1"/>
    <col min="14622" max="14862" width="10" style="10"/>
    <col min="14863" max="14863" width="9.7109375" style="10" bestFit="1" customWidth="1"/>
    <col min="14864" max="14864" width="40.140625" style="10" bestFit="1" customWidth="1"/>
    <col min="14865" max="14865" width="11.7109375" style="10" customWidth="1"/>
    <col min="14866" max="14876" width="9.85546875" style="10" customWidth="1"/>
    <col min="14877" max="14877" width="10.5703125" style="10" bestFit="1" customWidth="1"/>
    <col min="14878" max="15118" width="10" style="10"/>
    <col min="15119" max="15119" width="9.7109375" style="10" bestFit="1" customWidth="1"/>
    <col min="15120" max="15120" width="40.140625" style="10" bestFit="1" customWidth="1"/>
    <col min="15121" max="15121" width="11.7109375" style="10" customWidth="1"/>
    <col min="15122" max="15132" width="9.85546875" style="10" customWidth="1"/>
    <col min="15133" max="15133" width="10.5703125" style="10" bestFit="1" customWidth="1"/>
    <col min="15134" max="15374" width="10" style="10"/>
    <col min="15375" max="15375" width="9.7109375" style="10" bestFit="1" customWidth="1"/>
    <col min="15376" max="15376" width="40.140625" style="10" bestFit="1" customWidth="1"/>
    <col min="15377" max="15377" width="11.7109375" style="10" customWidth="1"/>
    <col min="15378" max="15388" width="9.85546875" style="10" customWidth="1"/>
    <col min="15389" max="15389" width="10.5703125" style="10" bestFit="1" customWidth="1"/>
    <col min="15390" max="15630" width="10" style="10"/>
    <col min="15631" max="15631" width="9.7109375" style="10" bestFit="1" customWidth="1"/>
    <col min="15632" max="15632" width="40.140625" style="10" bestFit="1" customWidth="1"/>
    <col min="15633" max="15633" width="11.7109375" style="10" customWidth="1"/>
    <col min="15634" max="15644" width="9.85546875" style="10" customWidth="1"/>
    <col min="15645" max="15645" width="10.5703125" style="10" bestFit="1" customWidth="1"/>
    <col min="15646" max="15886" width="10" style="10"/>
    <col min="15887" max="15887" width="9.7109375" style="10" bestFit="1" customWidth="1"/>
    <col min="15888" max="15888" width="40.140625" style="10" bestFit="1" customWidth="1"/>
    <col min="15889" max="15889" width="11.7109375" style="10" customWidth="1"/>
    <col min="15890" max="15900" width="9.85546875" style="10" customWidth="1"/>
    <col min="15901" max="15901" width="10.5703125" style="10" bestFit="1" customWidth="1"/>
    <col min="15902" max="16142" width="10" style="10"/>
    <col min="16143" max="16143" width="9.7109375" style="10" bestFit="1" customWidth="1"/>
    <col min="16144" max="16144" width="40.140625" style="10" bestFit="1" customWidth="1"/>
    <col min="16145" max="16145" width="11.7109375" style="10" customWidth="1"/>
    <col min="16146" max="16156" width="9.85546875" style="10" customWidth="1"/>
    <col min="16157" max="16157" width="10.5703125" style="10" bestFit="1" customWidth="1"/>
    <col min="16158" max="16384" width="10" style="10"/>
  </cols>
  <sheetData>
    <row r="1" spans="1:30" s="6" customFormat="1" ht="30" customHeight="1" x14ac:dyDescent="0.2"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00"/>
    </row>
    <row r="2" spans="1:30" s="6" customFormat="1" ht="30" customHeight="1" x14ac:dyDescent="0.2">
      <c r="A2" s="7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100"/>
    </row>
    <row r="3" spans="1:30" x14ac:dyDescent="0.25">
      <c r="A3" s="8"/>
    </row>
    <row r="4" spans="1:3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L4" s="11"/>
      <c r="N4" s="11"/>
      <c r="O4" s="84"/>
      <c r="P4" s="84"/>
      <c r="R4" s="11"/>
      <c r="T4" s="11"/>
      <c r="V4" s="11"/>
      <c r="X4" s="11"/>
      <c r="Z4" s="11"/>
      <c r="AB4" s="11"/>
    </row>
    <row r="5" spans="1:30" x14ac:dyDescent="0.25">
      <c r="A5" s="8"/>
      <c r="Y5" s="12" t="s">
        <v>1</v>
      </c>
      <c r="AA5" s="148">
        <v>2018</v>
      </c>
      <c r="AB5" s="149"/>
      <c r="AC5" s="150"/>
    </row>
    <row r="6" spans="1:30" x14ac:dyDescent="0.25">
      <c r="A6" s="8" t="s">
        <v>2</v>
      </c>
      <c r="B6" s="13"/>
      <c r="Y6" s="12" t="s">
        <v>3</v>
      </c>
      <c r="AA6" s="151"/>
      <c r="AB6" s="152"/>
      <c r="AC6" s="153"/>
    </row>
    <row r="8" spans="1:30" ht="12.75" customHeight="1" x14ac:dyDescent="0.25">
      <c r="A8" s="154" t="s">
        <v>4</v>
      </c>
      <c r="B8" s="155"/>
      <c r="C8" s="137" t="s">
        <v>5</v>
      </c>
      <c r="D8" s="134" t="s">
        <v>190</v>
      </c>
      <c r="E8" s="137" t="s">
        <v>6</v>
      </c>
      <c r="F8" s="134" t="s">
        <v>191</v>
      </c>
      <c r="G8" s="137" t="s">
        <v>7</v>
      </c>
      <c r="H8" s="134" t="s">
        <v>199</v>
      </c>
      <c r="I8" s="137" t="s">
        <v>8</v>
      </c>
      <c r="J8" s="134" t="s">
        <v>200</v>
      </c>
      <c r="K8" s="137" t="s">
        <v>9</v>
      </c>
      <c r="L8" s="134" t="s">
        <v>201</v>
      </c>
      <c r="M8" s="137" t="s">
        <v>10</v>
      </c>
      <c r="N8" s="134" t="s">
        <v>204</v>
      </c>
      <c r="O8" s="140" t="s">
        <v>202</v>
      </c>
      <c r="P8" s="140" t="s">
        <v>203</v>
      </c>
      <c r="Q8" s="137" t="s">
        <v>11</v>
      </c>
      <c r="R8" s="134" t="s">
        <v>205</v>
      </c>
      <c r="S8" s="137" t="s">
        <v>12</v>
      </c>
      <c r="T8" s="134" t="s">
        <v>206</v>
      </c>
      <c r="U8" s="137" t="s">
        <v>13</v>
      </c>
      <c r="V8" s="134" t="s">
        <v>207</v>
      </c>
      <c r="W8" s="137" t="s">
        <v>14</v>
      </c>
      <c r="X8" s="134" t="s">
        <v>208</v>
      </c>
      <c r="Y8" s="137" t="s">
        <v>15</v>
      </c>
      <c r="Z8" s="134" t="s">
        <v>212</v>
      </c>
      <c r="AA8" s="137" t="s">
        <v>16</v>
      </c>
      <c r="AB8" s="134" t="s">
        <v>213</v>
      </c>
      <c r="AC8" s="136" t="s">
        <v>17</v>
      </c>
      <c r="AD8" s="136" t="s">
        <v>213</v>
      </c>
    </row>
    <row r="9" spans="1:30" x14ac:dyDescent="0.25">
      <c r="A9" s="156"/>
      <c r="B9" s="157"/>
      <c r="C9" s="138"/>
      <c r="D9" s="135"/>
      <c r="E9" s="138"/>
      <c r="F9" s="135"/>
      <c r="G9" s="138"/>
      <c r="H9" s="135"/>
      <c r="I9" s="138"/>
      <c r="J9" s="135"/>
      <c r="K9" s="138"/>
      <c r="L9" s="135"/>
      <c r="M9" s="138"/>
      <c r="N9" s="135"/>
      <c r="O9" s="141"/>
      <c r="P9" s="141"/>
      <c r="Q9" s="138"/>
      <c r="R9" s="135"/>
      <c r="S9" s="138"/>
      <c r="T9" s="135"/>
      <c r="U9" s="138"/>
      <c r="V9" s="135"/>
      <c r="W9" s="138"/>
      <c r="X9" s="135"/>
      <c r="Y9" s="138"/>
      <c r="Z9" s="135"/>
      <c r="AA9" s="138"/>
      <c r="AB9" s="135"/>
      <c r="AC9" s="136"/>
      <c r="AD9" s="136"/>
    </row>
    <row r="10" spans="1:30" s="17" customFormat="1" ht="13.5" customHeight="1" x14ac:dyDescent="0.2">
      <c r="A10" s="14" t="s">
        <v>18</v>
      </c>
      <c r="B10" s="15" t="s">
        <v>19</v>
      </c>
      <c r="C10" s="16">
        <f>C11+C24+C27</f>
        <v>2500</v>
      </c>
      <c r="D10" s="70">
        <f>D11+D24+D27</f>
        <v>1639.95</v>
      </c>
      <c r="E10" s="16">
        <f t="shared" ref="E10:AA10" si="0">E11+E24+E27</f>
        <v>2500</v>
      </c>
      <c r="F10" s="70">
        <f>F11+F24+F27</f>
        <v>471.54</v>
      </c>
      <c r="G10" s="16">
        <f t="shared" si="0"/>
        <v>2500</v>
      </c>
      <c r="H10" s="70">
        <f>H11+H24+H27</f>
        <v>1762.62</v>
      </c>
      <c r="I10" s="16">
        <f t="shared" si="0"/>
        <v>2500</v>
      </c>
      <c r="J10" s="70">
        <f>J11+J24+J27</f>
        <v>1720.86</v>
      </c>
      <c r="K10" s="16">
        <f t="shared" si="0"/>
        <v>2500</v>
      </c>
      <c r="L10" s="70">
        <f>L11+L24+L27</f>
        <v>4879.5600000000004</v>
      </c>
      <c r="M10" s="16">
        <f t="shared" si="0"/>
        <v>2500</v>
      </c>
      <c r="N10" s="70">
        <f>N11+N24+N27</f>
        <v>4905.0600000000004</v>
      </c>
      <c r="O10" s="88">
        <f t="shared" ref="O10" si="1">O11+O24+O27</f>
        <v>15000</v>
      </c>
      <c r="P10" s="88">
        <f>P11+P24+P27</f>
        <v>15379.59</v>
      </c>
      <c r="Q10" s="16">
        <f t="shared" si="0"/>
        <v>2500</v>
      </c>
      <c r="R10" s="70">
        <f>R11+R24+R27</f>
        <v>1715.64</v>
      </c>
      <c r="S10" s="16">
        <f t="shared" si="0"/>
        <v>2500</v>
      </c>
      <c r="T10" s="70">
        <f>T11+T24+T27</f>
        <v>2531.6999999999998</v>
      </c>
      <c r="U10" s="16">
        <f t="shared" si="0"/>
        <v>2500</v>
      </c>
      <c r="V10" s="70">
        <f>V11+V24+V27</f>
        <v>449.79</v>
      </c>
      <c r="W10" s="16">
        <f t="shared" si="0"/>
        <v>2500</v>
      </c>
      <c r="X10" s="70">
        <f>X11+X24+X27</f>
        <v>3146.78</v>
      </c>
      <c r="Y10" s="16">
        <f t="shared" si="0"/>
        <v>2500</v>
      </c>
      <c r="Z10" s="70">
        <f>Z11+Z24+Z27</f>
        <v>1151.8800000000001</v>
      </c>
      <c r="AA10" s="16">
        <f t="shared" si="0"/>
        <v>2500</v>
      </c>
      <c r="AB10" s="70">
        <f>AB11+AB24+AB27</f>
        <v>1226.26</v>
      </c>
      <c r="AC10" s="101">
        <f t="shared" ref="AC10:AD41" si="2">C10+E10+G10+I10+K10+M10+Q10+S10+U10+W10+Y10+AA10</f>
        <v>30000</v>
      </c>
      <c r="AD10" s="102">
        <f>D10+F10+H10+J10+L10+N10+R10+T10+V10+X10+Z10+AB10</f>
        <v>25601.64</v>
      </c>
    </row>
    <row r="11" spans="1:30" s="17" customFormat="1" ht="13.5" customHeight="1" x14ac:dyDescent="0.2">
      <c r="A11" s="18" t="s">
        <v>20</v>
      </c>
      <c r="B11" s="19" t="s">
        <v>21</v>
      </c>
      <c r="C11" s="20">
        <f>C12+C17+C20+C22</f>
        <v>2500</v>
      </c>
      <c r="D11" s="71">
        <f>D12+D17+D20+D22</f>
        <v>1639.95</v>
      </c>
      <c r="E11" s="20">
        <f t="shared" ref="E11:AA11" si="3">E12+E17+E20+E22</f>
        <v>2500</v>
      </c>
      <c r="F11" s="71">
        <f>F12+F17+F20+F22</f>
        <v>471.54</v>
      </c>
      <c r="G11" s="20">
        <f t="shared" si="3"/>
        <v>2500</v>
      </c>
      <c r="H11" s="71">
        <f>H12+H17+H20+H22</f>
        <v>1762.62</v>
      </c>
      <c r="I11" s="20">
        <f t="shared" si="3"/>
        <v>2500</v>
      </c>
      <c r="J11" s="71">
        <f>J12+J17+J20+J22</f>
        <v>1720.86</v>
      </c>
      <c r="K11" s="20">
        <f t="shared" si="3"/>
        <v>2500</v>
      </c>
      <c r="L11" s="71">
        <f>L12+L17+L20+L22</f>
        <v>4879.5600000000004</v>
      </c>
      <c r="M11" s="20">
        <f t="shared" si="3"/>
        <v>2500</v>
      </c>
      <c r="N11" s="71">
        <f>N12+N17+N20+N22</f>
        <v>4905.0600000000004</v>
      </c>
      <c r="O11" s="85">
        <f t="shared" ref="O11" si="4">O12+O17+O20+O22</f>
        <v>15000</v>
      </c>
      <c r="P11" s="85">
        <f>P12+P17+P20+P22</f>
        <v>15379.59</v>
      </c>
      <c r="Q11" s="20">
        <f t="shared" si="3"/>
        <v>2500</v>
      </c>
      <c r="R11" s="71">
        <f>R12+R17+R20+R22</f>
        <v>1715.64</v>
      </c>
      <c r="S11" s="20">
        <f t="shared" si="3"/>
        <v>2500</v>
      </c>
      <c r="T11" s="71">
        <f>T12+T17+T20+T22</f>
        <v>2531.6999999999998</v>
      </c>
      <c r="U11" s="20">
        <f t="shared" si="3"/>
        <v>2500</v>
      </c>
      <c r="V11" s="71">
        <f>V12+V17+V20+V22</f>
        <v>449.79</v>
      </c>
      <c r="W11" s="20">
        <f t="shared" si="3"/>
        <v>2500</v>
      </c>
      <c r="X11" s="71">
        <f>X12+X17+X20+X22</f>
        <v>3146.78</v>
      </c>
      <c r="Y11" s="20">
        <f t="shared" si="3"/>
        <v>2500</v>
      </c>
      <c r="Z11" s="71">
        <f>Z12+Z17+Z20+Z22</f>
        <v>1151.8800000000001</v>
      </c>
      <c r="AA11" s="20">
        <f t="shared" si="3"/>
        <v>2500</v>
      </c>
      <c r="AB11" s="71">
        <f>AB12+AB17+AB20+AB22</f>
        <v>1226.26</v>
      </c>
      <c r="AC11" s="101">
        <f t="shared" si="2"/>
        <v>30000</v>
      </c>
      <c r="AD11" s="102">
        <f t="shared" si="2"/>
        <v>25601.64</v>
      </c>
    </row>
    <row r="12" spans="1:30" s="17" customFormat="1" ht="13.5" customHeight="1" x14ac:dyDescent="0.2">
      <c r="A12" s="21" t="s">
        <v>22</v>
      </c>
      <c r="B12" s="22" t="s">
        <v>23</v>
      </c>
      <c r="C12" s="23">
        <f>C13+C14+C15+C16</f>
        <v>0</v>
      </c>
      <c r="D12" s="72">
        <f>D13+D14+D15+D16</f>
        <v>0</v>
      </c>
      <c r="E12" s="23">
        <f t="shared" ref="E12:AA12" si="5">E13+E14+E15+E16</f>
        <v>0</v>
      </c>
      <c r="F12" s="72">
        <f>F13+F14+F15+F16</f>
        <v>0</v>
      </c>
      <c r="G12" s="23">
        <f t="shared" si="5"/>
        <v>0</v>
      </c>
      <c r="H12" s="72">
        <f>H13+H14+H15+H16</f>
        <v>0</v>
      </c>
      <c r="I12" s="23">
        <f t="shared" si="5"/>
        <v>0</v>
      </c>
      <c r="J12" s="72">
        <f>J13+J14+J15+J16</f>
        <v>0</v>
      </c>
      <c r="K12" s="23">
        <f t="shared" si="5"/>
        <v>0</v>
      </c>
      <c r="L12" s="72">
        <f>L13+L14+L15+L16</f>
        <v>0</v>
      </c>
      <c r="M12" s="23">
        <f t="shared" si="5"/>
        <v>0</v>
      </c>
      <c r="N12" s="72">
        <f>N13+N14+N15+N16</f>
        <v>0</v>
      </c>
      <c r="O12" s="86">
        <f t="shared" ref="O12" si="6">SUM(O13:O16)</f>
        <v>0</v>
      </c>
      <c r="P12" s="86">
        <f>SUM(P13:P16)</f>
        <v>0</v>
      </c>
      <c r="Q12" s="23">
        <f t="shared" si="5"/>
        <v>0</v>
      </c>
      <c r="R12" s="72">
        <f>R13+R14+R15+R16</f>
        <v>0</v>
      </c>
      <c r="S12" s="23">
        <f t="shared" si="5"/>
        <v>0</v>
      </c>
      <c r="T12" s="72">
        <f>T13+T14+T15+T16</f>
        <v>0</v>
      </c>
      <c r="U12" s="23">
        <f t="shared" si="5"/>
        <v>0</v>
      </c>
      <c r="V12" s="72">
        <f>V13+V14+V15+V16</f>
        <v>0</v>
      </c>
      <c r="W12" s="23">
        <f t="shared" si="5"/>
        <v>0</v>
      </c>
      <c r="X12" s="72">
        <f>X13+X14+X15+X16</f>
        <v>0</v>
      </c>
      <c r="Y12" s="23">
        <f t="shared" si="5"/>
        <v>0</v>
      </c>
      <c r="Z12" s="72">
        <f>Z13+Z14+Z15+Z16</f>
        <v>0</v>
      </c>
      <c r="AA12" s="23">
        <f t="shared" si="5"/>
        <v>0</v>
      </c>
      <c r="AB12" s="72">
        <f>AB13+AB14+AB15+AB16</f>
        <v>0</v>
      </c>
      <c r="AC12" s="101">
        <f t="shared" si="2"/>
        <v>0</v>
      </c>
      <c r="AD12" s="102">
        <f t="shared" si="2"/>
        <v>0</v>
      </c>
    </row>
    <row r="13" spans="1:30" s="27" customFormat="1" ht="13.5" customHeight="1" x14ac:dyDescent="0.2">
      <c r="A13" s="24" t="s">
        <v>24</v>
      </c>
      <c r="B13" s="25" t="s">
        <v>25</v>
      </c>
      <c r="C13" s="26">
        <v>0</v>
      </c>
      <c r="D13" s="73">
        <v>0</v>
      </c>
      <c r="E13" s="26">
        <v>0</v>
      </c>
      <c r="F13" s="73">
        <v>0</v>
      </c>
      <c r="G13" s="26">
        <v>0</v>
      </c>
      <c r="H13" s="73">
        <v>0</v>
      </c>
      <c r="I13" s="26">
        <v>0</v>
      </c>
      <c r="J13" s="73">
        <v>0</v>
      </c>
      <c r="K13" s="26">
        <v>0</v>
      </c>
      <c r="L13" s="73">
        <v>0</v>
      </c>
      <c r="M13" s="26">
        <v>0</v>
      </c>
      <c r="N13" s="73">
        <v>0</v>
      </c>
      <c r="O13" s="89">
        <f>C13+E13+G13+I13+K13+M13</f>
        <v>0</v>
      </c>
      <c r="P13" s="89">
        <f>D13+F13+H13+J13+L13+N13</f>
        <v>0</v>
      </c>
      <c r="Q13" s="26">
        <v>0</v>
      </c>
      <c r="R13" s="73">
        <v>0</v>
      </c>
      <c r="S13" s="26">
        <v>0</v>
      </c>
      <c r="T13" s="73">
        <v>0</v>
      </c>
      <c r="U13" s="26">
        <v>0</v>
      </c>
      <c r="V13" s="73">
        <v>0</v>
      </c>
      <c r="W13" s="26">
        <v>0</v>
      </c>
      <c r="X13" s="73">
        <v>0</v>
      </c>
      <c r="Y13" s="26">
        <v>0</v>
      </c>
      <c r="Z13" s="73">
        <v>0</v>
      </c>
      <c r="AA13" s="26">
        <v>0</v>
      </c>
      <c r="AB13" s="73">
        <v>0</v>
      </c>
      <c r="AC13" s="101">
        <f t="shared" si="2"/>
        <v>0</v>
      </c>
      <c r="AD13" s="102">
        <f t="shared" si="2"/>
        <v>0</v>
      </c>
    </row>
    <row r="14" spans="1:30" s="27" customFormat="1" ht="13.5" customHeight="1" x14ac:dyDescent="0.2">
      <c r="A14" s="24" t="s">
        <v>26</v>
      </c>
      <c r="B14" s="25" t="s">
        <v>27</v>
      </c>
      <c r="C14" s="26">
        <v>0</v>
      </c>
      <c r="D14" s="73">
        <v>0</v>
      </c>
      <c r="E14" s="26">
        <v>0</v>
      </c>
      <c r="F14" s="73">
        <v>0</v>
      </c>
      <c r="G14" s="26">
        <v>0</v>
      </c>
      <c r="H14" s="73">
        <v>0</v>
      </c>
      <c r="I14" s="26">
        <v>0</v>
      </c>
      <c r="J14" s="73">
        <v>0</v>
      </c>
      <c r="K14" s="26">
        <v>0</v>
      </c>
      <c r="L14" s="73">
        <v>0</v>
      </c>
      <c r="M14" s="26">
        <v>0</v>
      </c>
      <c r="N14" s="73">
        <v>0</v>
      </c>
      <c r="O14" s="89">
        <f t="shared" ref="O14:P16" si="7">C14+E14+G14+I14+K14+M14</f>
        <v>0</v>
      </c>
      <c r="P14" s="89">
        <f t="shared" si="7"/>
        <v>0</v>
      </c>
      <c r="Q14" s="26">
        <v>0</v>
      </c>
      <c r="R14" s="73">
        <v>0</v>
      </c>
      <c r="S14" s="26">
        <v>0</v>
      </c>
      <c r="T14" s="73">
        <v>0</v>
      </c>
      <c r="U14" s="26">
        <v>0</v>
      </c>
      <c r="V14" s="73">
        <v>0</v>
      </c>
      <c r="W14" s="26">
        <v>0</v>
      </c>
      <c r="X14" s="73">
        <v>0</v>
      </c>
      <c r="Y14" s="26">
        <v>0</v>
      </c>
      <c r="Z14" s="73">
        <v>0</v>
      </c>
      <c r="AA14" s="26">
        <v>0</v>
      </c>
      <c r="AB14" s="73">
        <v>0</v>
      </c>
      <c r="AC14" s="101">
        <f t="shared" si="2"/>
        <v>0</v>
      </c>
      <c r="AD14" s="102">
        <f t="shared" si="2"/>
        <v>0</v>
      </c>
    </row>
    <row r="15" spans="1:30" s="27" customFormat="1" ht="13.5" customHeight="1" x14ac:dyDescent="0.2">
      <c r="A15" s="24" t="s">
        <v>28</v>
      </c>
      <c r="B15" s="25" t="s">
        <v>29</v>
      </c>
      <c r="C15" s="40">
        <v>0</v>
      </c>
      <c r="D15" s="74">
        <v>0</v>
      </c>
      <c r="E15" s="40">
        <v>0</v>
      </c>
      <c r="F15" s="74">
        <v>0</v>
      </c>
      <c r="G15" s="40">
        <v>0</v>
      </c>
      <c r="H15" s="74">
        <v>0</v>
      </c>
      <c r="I15" s="40">
        <v>0</v>
      </c>
      <c r="J15" s="74">
        <v>0</v>
      </c>
      <c r="K15" s="40">
        <v>0</v>
      </c>
      <c r="L15" s="74">
        <v>0</v>
      </c>
      <c r="M15" s="40">
        <v>0</v>
      </c>
      <c r="N15" s="74">
        <v>0</v>
      </c>
      <c r="O15" s="89">
        <f t="shared" si="7"/>
        <v>0</v>
      </c>
      <c r="P15" s="89">
        <f t="shared" si="7"/>
        <v>0</v>
      </c>
      <c r="Q15" s="40">
        <v>0</v>
      </c>
      <c r="R15" s="74">
        <v>0</v>
      </c>
      <c r="S15" s="40">
        <v>0</v>
      </c>
      <c r="T15" s="74">
        <v>0</v>
      </c>
      <c r="U15" s="40">
        <v>0</v>
      </c>
      <c r="V15" s="74">
        <v>0</v>
      </c>
      <c r="W15" s="40">
        <v>0</v>
      </c>
      <c r="X15" s="74">
        <v>0</v>
      </c>
      <c r="Y15" s="40">
        <v>0</v>
      </c>
      <c r="Z15" s="74">
        <v>0</v>
      </c>
      <c r="AA15" s="40">
        <v>0</v>
      </c>
      <c r="AB15" s="74">
        <v>0</v>
      </c>
      <c r="AC15" s="101">
        <f t="shared" si="2"/>
        <v>0</v>
      </c>
      <c r="AD15" s="102">
        <f t="shared" si="2"/>
        <v>0</v>
      </c>
    </row>
    <row r="16" spans="1:30" s="17" customFormat="1" ht="13.5" customHeight="1" x14ac:dyDescent="0.2">
      <c r="A16" s="24" t="s">
        <v>30</v>
      </c>
      <c r="B16" s="25" t="s">
        <v>31</v>
      </c>
      <c r="C16" s="26">
        <v>0</v>
      </c>
      <c r="D16" s="73">
        <v>0</v>
      </c>
      <c r="E16" s="26">
        <v>0</v>
      </c>
      <c r="F16" s="73">
        <v>0</v>
      </c>
      <c r="G16" s="26">
        <v>0</v>
      </c>
      <c r="H16" s="73">
        <v>0</v>
      </c>
      <c r="I16" s="26">
        <v>0</v>
      </c>
      <c r="J16" s="73">
        <v>0</v>
      </c>
      <c r="K16" s="26">
        <v>0</v>
      </c>
      <c r="L16" s="73">
        <v>0</v>
      </c>
      <c r="M16" s="26">
        <v>0</v>
      </c>
      <c r="N16" s="73">
        <v>0</v>
      </c>
      <c r="O16" s="89">
        <f t="shared" si="7"/>
        <v>0</v>
      </c>
      <c r="P16" s="89">
        <f t="shared" si="7"/>
        <v>0</v>
      </c>
      <c r="Q16" s="26">
        <v>0</v>
      </c>
      <c r="R16" s="73">
        <v>0</v>
      </c>
      <c r="S16" s="26">
        <v>0</v>
      </c>
      <c r="T16" s="73">
        <v>0</v>
      </c>
      <c r="U16" s="26">
        <v>0</v>
      </c>
      <c r="V16" s="73">
        <v>0</v>
      </c>
      <c r="W16" s="26">
        <v>0</v>
      </c>
      <c r="X16" s="73">
        <v>0</v>
      </c>
      <c r="Y16" s="26">
        <v>0</v>
      </c>
      <c r="Z16" s="73">
        <v>0</v>
      </c>
      <c r="AA16" s="26">
        <v>0</v>
      </c>
      <c r="AB16" s="73">
        <v>0</v>
      </c>
      <c r="AC16" s="101">
        <f t="shared" si="2"/>
        <v>0</v>
      </c>
      <c r="AD16" s="102">
        <f t="shared" si="2"/>
        <v>0</v>
      </c>
    </row>
    <row r="17" spans="1:30" s="17" customFormat="1" ht="13.5" customHeight="1" x14ac:dyDescent="0.2">
      <c r="A17" s="21" t="s">
        <v>32</v>
      </c>
      <c r="B17" s="22" t="s">
        <v>33</v>
      </c>
      <c r="C17" s="23">
        <f>C18+C19</f>
        <v>2500</v>
      </c>
      <c r="D17" s="72">
        <f>D18+D19</f>
        <v>1639.95</v>
      </c>
      <c r="E17" s="23">
        <f t="shared" ref="E17:AA17" si="8">E18+E19</f>
        <v>2500</v>
      </c>
      <c r="F17" s="72">
        <f>F18+F19</f>
        <v>471.54</v>
      </c>
      <c r="G17" s="23">
        <f t="shared" si="8"/>
        <v>2500</v>
      </c>
      <c r="H17" s="72">
        <f>H18+H19</f>
        <v>1762.62</v>
      </c>
      <c r="I17" s="23">
        <f t="shared" si="8"/>
        <v>2500</v>
      </c>
      <c r="J17" s="72">
        <f>J18+J19</f>
        <v>1720.86</v>
      </c>
      <c r="K17" s="23">
        <f t="shared" si="8"/>
        <v>2500</v>
      </c>
      <c r="L17" s="72">
        <f>L18+L19</f>
        <v>4879.5600000000004</v>
      </c>
      <c r="M17" s="23">
        <f t="shared" si="8"/>
        <v>2500</v>
      </c>
      <c r="N17" s="72">
        <f>N18+N19</f>
        <v>4905.0600000000004</v>
      </c>
      <c r="O17" s="90">
        <f t="shared" ref="O17" si="9">O18+O19</f>
        <v>15000</v>
      </c>
      <c r="P17" s="90">
        <f>P18+P19</f>
        <v>15379.59</v>
      </c>
      <c r="Q17" s="23">
        <f t="shared" si="8"/>
        <v>2500</v>
      </c>
      <c r="R17" s="72">
        <f>R18+R19</f>
        <v>1715.64</v>
      </c>
      <c r="S17" s="23">
        <f t="shared" si="8"/>
        <v>2500</v>
      </c>
      <c r="T17" s="72">
        <f>T18+T19</f>
        <v>2531.6999999999998</v>
      </c>
      <c r="U17" s="23">
        <f t="shared" si="8"/>
        <v>2500</v>
      </c>
      <c r="V17" s="72">
        <f>V18+V19</f>
        <v>449.79</v>
      </c>
      <c r="W17" s="23">
        <f t="shared" si="8"/>
        <v>2500</v>
      </c>
      <c r="X17" s="72">
        <f>X18+X19</f>
        <v>3146.78</v>
      </c>
      <c r="Y17" s="23">
        <f t="shared" si="8"/>
        <v>2500</v>
      </c>
      <c r="Z17" s="72">
        <f>Z18+Z19</f>
        <v>1151.8800000000001</v>
      </c>
      <c r="AA17" s="23">
        <f t="shared" si="8"/>
        <v>2500</v>
      </c>
      <c r="AB17" s="72">
        <f>AB18+AB19</f>
        <v>1226.26</v>
      </c>
      <c r="AC17" s="101">
        <f t="shared" si="2"/>
        <v>30000</v>
      </c>
      <c r="AD17" s="102">
        <f t="shared" si="2"/>
        <v>25601.64</v>
      </c>
    </row>
    <row r="18" spans="1:30" s="17" customFormat="1" ht="13.5" customHeight="1" x14ac:dyDescent="0.2">
      <c r="A18" s="24" t="s">
        <v>34</v>
      </c>
      <c r="B18" s="25" t="s">
        <v>35</v>
      </c>
      <c r="C18" s="26">
        <v>2500</v>
      </c>
      <c r="D18" s="73">
        <v>1639.95</v>
      </c>
      <c r="E18" s="26">
        <v>2500</v>
      </c>
      <c r="F18" s="73">
        <v>471.54</v>
      </c>
      <c r="G18" s="26">
        <v>2500</v>
      </c>
      <c r="H18" s="73">
        <v>1762.62</v>
      </c>
      <c r="I18" s="26">
        <v>2500</v>
      </c>
      <c r="J18" s="73">
        <v>1720.86</v>
      </c>
      <c r="K18" s="26">
        <v>2500</v>
      </c>
      <c r="L18" s="73">
        <v>4879.5600000000004</v>
      </c>
      <c r="M18" s="26">
        <v>2500</v>
      </c>
      <c r="N18" s="73">
        <v>4905.0600000000004</v>
      </c>
      <c r="O18" s="89">
        <f t="shared" ref="O18:P19" si="10">C18+E18+G18+I18+K18+M18</f>
        <v>15000</v>
      </c>
      <c r="P18" s="89">
        <f t="shared" si="10"/>
        <v>15379.59</v>
      </c>
      <c r="Q18" s="26">
        <v>2500</v>
      </c>
      <c r="R18" s="73">
        <v>1715.64</v>
      </c>
      <c r="S18" s="26">
        <v>2500</v>
      </c>
      <c r="T18" s="73">
        <v>2531.6999999999998</v>
      </c>
      <c r="U18" s="26">
        <v>2500</v>
      </c>
      <c r="V18" s="73">
        <v>449.79</v>
      </c>
      <c r="W18" s="26">
        <v>2500</v>
      </c>
      <c r="X18" s="73">
        <v>3146.78</v>
      </c>
      <c r="Y18" s="26">
        <v>2500</v>
      </c>
      <c r="Z18" s="73">
        <v>1151.8800000000001</v>
      </c>
      <c r="AA18" s="26">
        <v>2500</v>
      </c>
      <c r="AB18" s="73">
        <v>1226.26</v>
      </c>
      <c r="AC18" s="101">
        <f t="shared" si="2"/>
        <v>30000</v>
      </c>
      <c r="AD18" s="102">
        <f t="shared" si="2"/>
        <v>25601.64</v>
      </c>
    </row>
    <row r="19" spans="1:30" s="17" customFormat="1" ht="13.5" customHeight="1" x14ac:dyDescent="0.2">
      <c r="A19" s="24" t="s">
        <v>36</v>
      </c>
      <c r="B19" s="25" t="s">
        <v>37</v>
      </c>
      <c r="C19" s="26">
        <v>0</v>
      </c>
      <c r="D19" s="73">
        <v>0</v>
      </c>
      <c r="E19" s="26">
        <v>0</v>
      </c>
      <c r="F19" s="73">
        <v>0</v>
      </c>
      <c r="G19" s="26">
        <v>0</v>
      </c>
      <c r="H19" s="73">
        <v>0</v>
      </c>
      <c r="I19" s="26">
        <v>0</v>
      </c>
      <c r="J19" s="73">
        <v>0</v>
      </c>
      <c r="K19" s="26">
        <v>0</v>
      </c>
      <c r="L19" s="73">
        <v>0</v>
      </c>
      <c r="M19" s="26">
        <v>0</v>
      </c>
      <c r="N19" s="73">
        <v>0</v>
      </c>
      <c r="O19" s="89">
        <f t="shared" si="10"/>
        <v>0</v>
      </c>
      <c r="P19" s="89">
        <f t="shared" si="10"/>
        <v>0</v>
      </c>
      <c r="Q19" s="26">
        <v>0</v>
      </c>
      <c r="R19" s="73">
        <v>0</v>
      </c>
      <c r="S19" s="26">
        <v>0</v>
      </c>
      <c r="T19" s="73">
        <v>0</v>
      </c>
      <c r="U19" s="26">
        <v>0</v>
      </c>
      <c r="V19" s="73">
        <v>0</v>
      </c>
      <c r="W19" s="26">
        <v>0</v>
      </c>
      <c r="X19" s="73">
        <v>0</v>
      </c>
      <c r="Y19" s="26">
        <v>0</v>
      </c>
      <c r="Z19" s="73">
        <v>0</v>
      </c>
      <c r="AA19" s="26">
        <v>0</v>
      </c>
      <c r="AB19" s="73">
        <v>0</v>
      </c>
      <c r="AC19" s="101">
        <f t="shared" si="2"/>
        <v>0</v>
      </c>
      <c r="AD19" s="102">
        <f t="shared" si="2"/>
        <v>0</v>
      </c>
    </row>
    <row r="20" spans="1:30" s="17" customFormat="1" ht="13.5" customHeight="1" x14ac:dyDescent="0.2">
      <c r="A20" s="21" t="s">
        <v>38</v>
      </c>
      <c r="B20" s="22" t="s">
        <v>39</v>
      </c>
      <c r="C20" s="23">
        <f>C21</f>
        <v>0</v>
      </c>
      <c r="D20" s="72">
        <f>D21</f>
        <v>0</v>
      </c>
      <c r="E20" s="23">
        <f t="shared" ref="E20:AA20" si="11">E21</f>
        <v>0</v>
      </c>
      <c r="F20" s="72">
        <f>F21</f>
        <v>0</v>
      </c>
      <c r="G20" s="23">
        <f t="shared" si="11"/>
        <v>0</v>
      </c>
      <c r="H20" s="72">
        <f>H21</f>
        <v>0</v>
      </c>
      <c r="I20" s="23">
        <f t="shared" si="11"/>
        <v>0</v>
      </c>
      <c r="J20" s="72">
        <f>J21</f>
        <v>0</v>
      </c>
      <c r="K20" s="23">
        <f t="shared" si="11"/>
        <v>0</v>
      </c>
      <c r="L20" s="72">
        <f>L21</f>
        <v>0</v>
      </c>
      <c r="M20" s="23">
        <f t="shared" si="11"/>
        <v>0</v>
      </c>
      <c r="N20" s="72">
        <f>N21</f>
        <v>0</v>
      </c>
      <c r="O20" s="90">
        <f t="shared" ref="O20" si="12">O21</f>
        <v>0</v>
      </c>
      <c r="P20" s="90">
        <f>P21</f>
        <v>0</v>
      </c>
      <c r="Q20" s="23">
        <f t="shared" si="11"/>
        <v>0</v>
      </c>
      <c r="R20" s="72">
        <f>R21</f>
        <v>0</v>
      </c>
      <c r="S20" s="23">
        <f t="shared" si="11"/>
        <v>0</v>
      </c>
      <c r="T20" s="72">
        <f>T21</f>
        <v>0</v>
      </c>
      <c r="U20" s="23">
        <f t="shared" si="11"/>
        <v>0</v>
      </c>
      <c r="V20" s="72">
        <f>V21</f>
        <v>0</v>
      </c>
      <c r="W20" s="23">
        <f t="shared" si="11"/>
        <v>0</v>
      </c>
      <c r="X20" s="72">
        <f>X21</f>
        <v>0</v>
      </c>
      <c r="Y20" s="23">
        <f t="shared" si="11"/>
        <v>0</v>
      </c>
      <c r="Z20" s="72">
        <f>Z21</f>
        <v>0</v>
      </c>
      <c r="AA20" s="23">
        <f t="shared" si="11"/>
        <v>0</v>
      </c>
      <c r="AB20" s="72">
        <f>AB21</f>
        <v>0</v>
      </c>
      <c r="AC20" s="101">
        <f t="shared" si="2"/>
        <v>0</v>
      </c>
      <c r="AD20" s="102">
        <f t="shared" si="2"/>
        <v>0</v>
      </c>
    </row>
    <row r="21" spans="1:30" s="17" customFormat="1" ht="13.5" customHeight="1" x14ac:dyDescent="0.2">
      <c r="A21" s="24" t="s">
        <v>40</v>
      </c>
      <c r="B21" s="25" t="s">
        <v>41</v>
      </c>
      <c r="C21" s="26">
        <v>0</v>
      </c>
      <c r="D21" s="73">
        <v>0</v>
      </c>
      <c r="E21" s="26">
        <v>0</v>
      </c>
      <c r="F21" s="73">
        <v>0</v>
      </c>
      <c r="G21" s="26">
        <v>0</v>
      </c>
      <c r="H21" s="73">
        <v>0</v>
      </c>
      <c r="I21" s="26">
        <v>0</v>
      </c>
      <c r="J21" s="73">
        <v>0</v>
      </c>
      <c r="K21" s="26">
        <v>0</v>
      </c>
      <c r="L21" s="73">
        <v>0</v>
      </c>
      <c r="M21" s="26">
        <v>0</v>
      </c>
      <c r="N21" s="73">
        <v>0</v>
      </c>
      <c r="O21" s="89">
        <f>C21+E21+G21+I21+K21+M21</f>
        <v>0</v>
      </c>
      <c r="P21" s="89">
        <f>D21+F21+H21+J21+L21+N21</f>
        <v>0</v>
      </c>
      <c r="Q21" s="26">
        <v>0</v>
      </c>
      <c r="R21" s="73">
        <v>0</v>
      </c>
      <c r="S21" s="26">
        <v>0</v>
      </c>
      <c r="T21" s="73">
        <v>0</v>
      </c>
      <c r="U21" s="26">
        <v>0</v>
      </c>
      <c r="V21" s="73">
        <v>0</v>
      </c>
      <c r="W21" s="26">
        <v>0</v>
      </c>
      <c r="X21" s="73">
        <v>0</v>
      </c>
      <c r="Y21" s="26">
        <v>0</v>
      </c>
      <c r="Z21" s="73">
        <v>0</v>
      </c>
      <c r="AA21" s="26">
        <v>0</v>
      </c>
      <c r="AB21" s="73">
        <v>0</v>
      </c>
      <c r="AC21" s="101">
        <f t="shared" si="2"/>
        <v>0</v>
      </c>
      <c r="AD21" s="102">
        <f t="shared" si="2"/>
        <v>0</v>
      </c>
    </row>
    <row r="22" spans="1:30" s="17" customFormat="1" ht="13.5" customHeight="1" x14ac:dyDescent="0.2">
      <c r="A22" s="21" t="s">
        <v>42</v>
      </c>
      <c r="B22" s="22" t="s">
        <v>43</v>
      </c>
      <c r="C22" s="23">
        <f>C23</f>
        <v>0</v>
      </c>
      <c r="D22" s="72">
        <f>D23</f>
        <v>0</v>
      </c>
      <c r="E22" s="23">
        <f t="shared" ref="E22:AA22" si="13">E23</f>
        <v>0</v>
      </c>
      <c r="F22" s="72">
        <f>F23</f>
        <v>0</v>
      </c>
      <c r="G22" s="23">
        <f t="shared" si="13"/>
        <v>0</v>
      </c>
      <c r="H22" s="72">
        <f>H23</f>
        <v>0</v>
      </c>
      <c r="I22" s="23">
        <f t="shared" si="13"/>
        <v>0</v>
      </c>
      <c r="J22" s="72">
        <f>J23</f>
        <v>0</v>
      </c>
      <c r="K22" s="23">
        <f t="shared" si="13"/>
        <v>0</v>
      </c>
      <c r="L22" s="72">
        <f>L23</f>
        <v>0</v>
      </c>
      <c r="M22" s="23">
        <f t="shared" si="13"/>
        <v>0</v>
      </c>
      <c r="N22" s="72">
        <f>N23</f>
        <v>0</v>
      </c>
      <c r="O22" s="90">
        <f t="shared" ref="O22" si="14">O23</f>
        <v>0</v>
      </c>
      <c r="P22" s="90">
        <f>P23</f>
        <v>0</v>
      </c>
      <c r="Q22" s="23">
        <f t="shared" si="13"/>
        <v>0</v>
      </c>
      <c r="R22" s="72">
        <f>R23</f>
        <v>0</v>
      </c>
      <c r="S22" s="23">
        <f t="shared" si="13"/>
        <v>0</v>
      </c>
      <c r="T22" s="72">
        <f>T23</f>
        <v>0</v>
      </c>
      <c r="U22" s="23">
        <f t="shared" si="13"/>
        <v>0</v>
      </c>
      <c r="V22" s="72">
        <f>V23</f>
        <v>0</v>
      </c>
      <c r="W22" s="23">
        <f t="shared" si="13"/>
        <v>0</v>
      </c>
      <c r="X22" s="72">
        <f>X23</f>
        <v>0</v>
      </c>
      <c r="Y22" s="23">
        <f t="shared" si="13"/>
        <v>0</v>
      </c>
      <c r="Z22" s="72">
        <f>Z23</f>
        <v>0</v>
      </c>
      <c r="AA22" s="23">
        <f t="shared" si="13"/>
        <v>0</v>
      </c>
      <c r="AB22" s="72">
        <f>AB23</f>
        <v>0</v>
      </c>
      <c r="AC22" s="101">
        <f t="shared" si="2"/>
        <v>0</v>
      </c>
      <c r="AD22" s="102">
        <f t="shared" si="2"/>
        <v>0</v>
      </c>
    </row>
    <row r="23" spans="1:30" s="17" customFormat="1" ht="13.5" customHeight="1" x14ac:dyDescent="0.2">
      <c r="A23" s="24" t="s">
        <v>44</v>
      </c>
      <c r="B23" s="25" t="s">
        <v>45</v>
      </c>
      <c r="C23" s="26">
        <v>0</v>
      </c>
      <c r="D23" s="73">
        <v>0</v>
      </c>
      <c r="E23" s="26">
        <v>0</v>
      </c>
      <c r="F23" s="73">
        <v>0</v>
      </c>
      <c r="G23" s="26">
        <v>0</v>
      </c>
      <c r="H23" s="73">
        <v>0</v>
      </c>
      <c r="I23" s="26">
        <v>0</v>
      </c>
      <c r="J23" s="73">
        <v>0</v>
      </c>
      <c r="K23" s="26">
        <v>0</v>
      </c>
      <c r="L23" s="73">
        <v>0</v>
      </c>
      <c r="M23" s="26">
        <v>0</v>
      </c>
      <c r="N23" s="73">
        <v>0</v>
      </c>
      <c r="O23" s="89">
        <f>C23+E23+G23+I23+K23+M23</f>
        <v>0</v>
      </c>
      <c r="P23" s="89">
        <f>D23+F23+H23+J23+L23+N23</f>
        <v>0</v>
      </c>
      <c r="Q23" s="26">
        <v>0</v>
      </c>
      <c r="R23" s="73">
        <v>0</v>
      </c>
      <c r="S23" s="26">
        <v>0</v>
      </c>
      <c r="T23" s="73">
        <v>0</v>
      </c>
      <c r="U23" s="26">
        <v>0</v>
      </c>
      <c r="V23" s="73">
        <v>0</v>
      </c>
      <c r="W23" s="26">
        <v>0</v>
      </c>
      <c r="X23" s="73">
        <v>0</v>
      </c>
      <c r="Y23" s="26">
        <v>0</v>
      </c>
      <c r="Z23" s="73">
        <v>0</v>
      </c>
      <c r="AA23" s="26">
        <v>0</v>
      </c>
      <c r="AB23" s="73">
        <v>0</v>
      </c>
      <c r="AC23" s="101">
        <f t="shared" si="2"/>
        <v>0</v>
      </c>
      <c r="AD23" s="102">
        <f t="shared" si="2"/>
        <v>0</v>
      </c>
    </row>
    <row r="24" spans="1:30" s="17" customFormat="1" ht="13.5" customHeight="1" x14ac:dyDescent="0.2">
      <c r="A24" s="18" t="s">
        <v>46</v>
      </c>
      <c r="B24" s="19" t="s">
        <v>47</v>
      </c>
      <c r="C24" s="20">
        <f>C25</f>
        <v>0</v>
      </c>
      <c r="D24" s="71">
        <f>D25</f>
        <v>0</v>
      </c>
      <c r="E24" s="20">
        <f t="shared" ref="E24:AA25" si="15">E25</f>
        <v>0</v>
      </c>
      <c r="F24" s="71">
        <f>F25</f>
        <v>0</v>
      </c>
      <c r="G24" s="20">
        <f t="shared" si="15"/>
        <v>0</v>
      </c>
      <c r="H24" s="71">
        <f>H25</f>
        <v>0</v>
      </c>
      <c r="I24" s="20">
        <f t="shared" si="15"/>
        <v>0</v>
      </c>
      <c r="J24" s="71">
        <f>J25</f>
        <v>0</v>
      </c>
      <c r="K24" s="20">
        <f t="shared" si="15"/>
        <v>0</v>
      </c>
      <c r="L24" s="71">
        <f>L25</f>
        <v>0</v>
      </c>
      <c r="M24" s="20">
        <f t="shared" si="15"/>
        <v>0</v>
      </c>
      <c r="N24" s="71">
        <f>N25</f>
        <v>0</v>
      </c>
      <c r="O24" s="91">
        <f t="shared" ref="O24:O25" si="16">O25</f>
        <v>0</v>
      </c>
      <c r="P24" s="91">
        <f>P25</f>
        <v>0</v>
      </c>
      <c r="Q24" s="20">
        <f t="shared" si="15"/>
        <v>0</v>
      </c>
      <c r="R24" s="71">
        <f>R25</f>
        <v>0</v>
      </c>
      <c r="S24" s="20">
        <f t="shared" si="15"/>
        <v>0</v>
      </c>
      <c r="T24" s="71">
        <f>T25</f>
        <v>0</v>
      </c>
      <c r="U24" s="20">
        <f t="shared" si="15"/>
        <v>0</v>
      </c>
      <c r="V24" s="71">
        <f>V25</f>
        <v>0</v>
      </c>
      <c r="W24" s="20">
        <f t="shared" si="15"/>
        <v>0</v>
      </c>
      <c r="X24" s="71">
        <f>X25</f>
        <v>0</v>
      </c>
      <c r="Y24" s="20">
        <f t="shared" si="15"/>
        <v>0</v>
      </c>
      <c r="Z24" s="71">
        <f>Z25</f>
        <v>0</v>
      </c>
      <c r="AA24" s="20">
        <f t="shared" si="15"/>
        <v>0</v>
      </c>
      <c r="AB24" s="71">
        <f>AB25</f>
        <v>0</v>
      </c>
      <c r="AC24" s="101">
        <f t="shared" si="2"/>
        <v>0</v>
      </c>
      <c r="AD24" s="102">
        <f t="shared" si="2"/>
        <v>0</v>
      </c>
    </row>
    <row r="25" spans="1:30" s="17" customFormat="1" ht="13.5" customHeight="1" x14ac:dyDescent="0.2">
      <c r="A25" s="21" t="s">
        <v>48</v>
      </c>
      <c r="B25" s="22" t="s">
        <v>49</v>
      </c>
      <c r="C25" s="23">
        <f>C26</f>
        <v>0</v>
      </c>
      <c r="D25" s="72">
        <f>D26</f>
        <v>0</v>
      </c>
      <c r="E25" s="23">
        <f t="shared" si="15"/>
        <v>0</v>
      </c>
      <c r="F25" s="72">
        <f>F26</f>
        <v>0</v>
      </c>
      <c r="G25" s="23">
        <f t="shared" si="15"/>
        <v>0</v>
      </c>
      <c r="H25" s="72">
        <f>H26</f>
        <v>0</v>
      </c>
      <c r="I25" s="23">
        <f t="shared" si="15"/>
        <v>0</v>
      </c>
      <c r="J25" s="72">
        <f>J26</f>
        <v>0</v>
      </c>
      <c r="K25" s="23">
        <f t="shared" si="15"/>
        <v>0</v>
      </c>
      <c r="L25" s="72">
        <f>L26</f>
        <v>0</v>
      </c>
      <c r="M25" s="23">
        <f t="shared" si="15"/>
        <v>0</v>
      </c>
      <c r="N25" s="72">
        <f>N26</f>
        <v>0</v>
      </c>
      <c r="O25" s="90">
        <f t="shared" si="16"/>
        <v>0</v>
      </c>
      <c r="P25" s="90">
        <f>P26</f>
        <v>0</v>
      </c>
      <c r="Q25" s="23">
        <f t="shared" si="15"/>
        <v>0</v>
      </c>
      <c r="R25" s="72">
        <f>R26</f>
        <v>0</v>
      </c>
      <c r="S25" s="23">
        <f t="shared" si="15"/>
        <v>0</v>
      </c>
      <c r="T25" s="72">
        <f>T26</f>
        <v>0</v>
      </c>
      <c r="U25" s="23">
        <f t="shared" si="15"/>
        <v>0</v>
      </c>
      <c r="V25" s="72">
        <f>V26</f>
        <v>0</v>
      </c>
      <c r="W25" s="23">
        <f t="shared" si="15"/>
        <v>0</v>
      </c>
      <c r="X25" s="72">
        <f>X26</f>
        <v>0</v>
      </c>
      <c r="Y25" s="23">
        <f t="shared" si="15"/>
        <v>0</v>
      </c>
      <c r="Z25" s="72">
        <f>Z26</f>
        <v>0</v>
      </c>
      <c r="AA25" s="23">
        <f t="shared" si="15"/>
        <v>0</v>
      </c>
      <c r="AB25" s="72">
        <f>AB26</f>
        <v>0</v>
      </c>
      <c r="AC25" s="101">
        <f t="shared" si="2"/>
        <v>0</v>
      </c>
      <c r="AD25" s="102">
        <f t="shared" si="2"/>
        <v>0</v>
      </c>
    </row>
    <row r="26" spans="1:30" s="17" customFormat="1" ht="13.5" customHeight="1" x14ac:dyDescent="0.2">
      <c r="A26" s="24" t="s">
        <v>50</v>
      </c>
      <c r="B26" s="25" t="s">
        <v>51</v>
      </c>
      <c r="C26" s="26">
        <v>0</v>
      </c>
      <c r="D26" s="73">
        <v>0</v>
      </c>
      <c r="E26" s="26">
        <v>0</v>
      </c>
      <c r="F26" s="73">
        <v>0</v>
      </c>
      <c r="G26" s="26">
        <v>0</v>
      </c>
      <c r="H26" s="73">
        <v>0</v>
      </c>
      <c r="I26" s="26">
        <v>0</v>
      </c>
      <c r="J26" s="73">
        <v>0</v>
      </c>
      <c r="K26" s="26">
        <v>0</v>
      </c>
      <c r="L26" s="73">
        <v>0</v>
      </c>
      <c r="M26" s="26">
        <v>0</v>
      </c>
      <c r="N26" s="73">
        <v>0</v>
      </c>
      <c r="O26" s="89">
        <f>C26+E26+G26+I26+K26+M26</f>
        <v>0</v>
      </c>
      <c r="P26" s="89">
        <f>D26+F26+H26+J26+L26+N26</f>
        <v>0</v>
      </c>
      <c r="Q26" s="26">
        <v>0</v>
      </c>
      <c r="R26" s="73">
        <v>0</v>
      </c>
      <c r="S26" s="26">
        <v>0</v>
      </c>
      <c r="T26" s="73">
        <v>0</v>
      </c>
      <c r="U26" s="26">
        <v>0</v>
      </c>
      <c r="V26" s="73">
        <v>0</v>
      </c>
      <c r="W26" s="26">
        <v>0</v>
      </c>
      <c r="X26" s="73">
        <v>0</v>
      </c>
      <c r="Y26" s="26">
        <v>0</v>
      </c>
      <c r="Z26" s="73">
        <v>0</v>
      </c>
      <c r="AA26" s="26">
        <v>0</v>
      </c>
      <c r="AB26" s="73">
        <v>0</v>
      </c>
      <c r="AC26" s="101">
        <f t="shared" si="2"/>
        <v>0</v>
      </c>
      <c r="AD26" s="102">
        <f t="shared" si="2"/>
        <v>0</v>
      </c>
    </row>
    <row r="27" spans="1:30" s="17" customFormat="1" ht="13.5" customHeight="1" x14ac:dyDescent="0.2">
      <c r="A27" s="18" t="s">
        <v>52</v>
      </c>
      <c r="B27" s="19" t="s">
        <v>53</v>
      </c>
      <c r="C27" s="20">
        <f>C28+C31</f>
        <v>0</v>
      </c>
      <c r="D27" s="71">
        <f>D28+D31</f>
        <v>0</v>
      </c>
      <c r="E27" s="20">
        <f t="shared" ref="E27:AA27" si="17">E28+E31</f>
        <v>0</v>
      </c>
      <c r="F27" s="71">
        <f>F28+F31</f>
        <v>0</v>
      </c>
      <c r="G27" s="20">
        <f t="shared" si="17"/>
        <v>0</v>
      </c>
      <c r="H27" s="71">
        <f>H28+H31</f>
        <v>0</v>
      </c>
      <c r="I27" s="20">
        <f t="shared" si="17"/>
        <v>0</v>
      </c>
      <c r="J27" s="71">
        <f>J28+J31</f>
        <v>0</v>
      </c>
      <c r="K27" s="20">
        <f t="shared" si="17"/>
        <v>0</v>
      </c>
      <c r="L27" s="71">
        <f>L28+L31</f>
        <v>0</v>
      </c>
      <c r="M27" s="20">
        <f t="shared" si="17"/>
        <v>0</v>
      </c>
      <c r="N27" s="71">
        <f>N28+N31</f>
        <v>0</v>
      </c>
      <c r="O27" s="91">
        <f t="shared" ref="O27" si="18">O28+O31</f>
        <v>0</v>
      </c>
      <c r="P27" s="91">
        <f>P28+P31</f>
        <v>0</v>
      </c>
      <c r="Q27" s="20">
        <f t="shared" si="17"/>
        <v>0</v>
      </c>
      <c r="R27" s="71">
        <f>R28+R31</f>
        <v>0</v>
      </c>
      <c r="S27" s="20">
        <f t="shared" si="17"/>
        <v>0</v>
      </c>
      <c r="T27" s="71">
        <f>T28+T31</f>
        <v>0</v>
      </c>
      <c r="U27" s="20">
        <f t="shared" si="17"/>
        <v>0</v>
      </c>
      <c r="V27" s="71">
        <f>V28+V31</f>
        <v>0</v>
      </c>
      <c r="W27" s="20">
        <f t="shared" si="17"/>
        <v>0</v>
      </c>
      <c r="X27" s="71">
        <f>X28+X31</f>
        <v>0</v>
      </c>
      <c r="Y27" s="20">
        <f t="shared" si="17"/>
        <v>0</v>
      </c>
      <c r="Z27" s="71">
        <f>Z28+Z31</f>
        <v>0</v>
      </c>
      <c r="AA27" s="20">
        <f t="shared" si="17"/>
        <v>0</v>
      </c>
      <c r="AB27" s="71">
        <f>AB28+AB31</f>
        <v>0</v>
      </c>
      <c r="AC27" s="101">
        <f t="shared" si="2"/>
        <v>0</v>
      </c>
      <c r="AD27" s="102">
        <f t="shared" si="2"/>
        <v>0</v>
      </c>
    </row>
    <row r="28" spans="1:30" s="17" customFormat="1" ht="13.5" customHeight="1" x14ac:dyDescent="0.2">
      <c r="A28" s="21" t="s">
        <v>54</v>
      </c>
      <c r="B28" s="22" t="s">
        <v>55</v>
      </c>
      <c r="C28" s="23">
        <f>C29+C30</f>
        <v>0</v>
      </c>
      <c r="D28" s="72">
        <f>D29+D30</f>
        <v>0</v>
      </c>
      <c r="E28" s="23">
        <f t="shared" ref="E28:AA28" si="19">E29+E30</f>
        <v>0</v>
      </c>
      <c r="F28" s="72">
        <f>F29+F30</f>
        <v>0</v>
      </c>
      <c r="G28" s="23">
        <f t="shared" si="19"/>
        <v>0</v>
      </c>
      <c r="H28" s="72">
        <f>H29+H30</f>
        <v>0</v>
      </c>
      <c r="I28" s="23">
        <f t="shared" si="19"/>
        <v>0</v>
      </c>
      <c r="J28" s="72">
        <f>J29+J30</f>
        <v>0</v>
      </c>
      <c r="K28" s="23">
        <f t="shared" si="19"/>
        <v>0</v>
      </c>
      <c r="L28" s="72">
        <f>L29+L30</f>
        <v>0</v>
      </c>
      <c r="M28" s="23">
        <f t="shared" si="19"/>
        <v>0</v>
      </c>
      <c r="N28" s="72">
        <f>N29+N30</f>
        <v>0</v>
      </c>
      <c r="O28" s="90">
        <f t="shared" ref="O28" si="20">O29+O30</f>
        <v>0</v>
      </c>
      <c r="P28" s="90">
        <f>P29+P30</f>
        <v>0</v>
      </c>
      <c r="Q28" s="23">
        <f t="shared" si="19"/>
        <v>0</v>
      </c>
      <c r="R28" s="72">
        <f>R29+R30</f>
        <v>0</v>
      </c>
      <c r="S28" s="23">
        <f t="shared" si="19"/>
        <v>0</v>
      </c>
      <c r="T28" s="72">
        <f>T29+T30</f>
        <v>0</v>
      </c>
      <c r="U28" s="23">
        <f t="shared" si="19"/>
        <v>0</v>
      </c>
      <c r="V28" s="72">
        <f>V29+V30</f>
        <v>0</v>
      </c>
      <c r="W28" s="23">
        <f t="shared" si="19"/>
        <v>0</v>
      </c>
      <c r="X28" s="72">
        <f>X29+X30</f>
        <v>0</v>
      </c>
      <c r="Y28" s="23">
        <f t="shared" si="19"/>
        <v>0</v>
      </c>
      <c r="Z28" s="72">
        <f>Z29+Z30</f>
        <v>0</v>
      </c>
      <c r="AA28" s="23">
        <f t="shared" si="19"/>
        <v>0</v>
      </c>
      <c r="AB28" s="72">
        <f>AB29+AB30</f>
        <v>0</v>
      </c>
      <c r="AC28" s="101">
        <f t="shared" si="2"/>
        <v>0</v>
      </c>
      <c r="AD28" s="102">
        <f t="shared" si="2"/>
        <v>0</v>
      </c>
    </row>
    <row r="29" spans="1:30" s="27" customFormat="1" ht="13.5" customHeight="1" x14ac:dyDescent="0.2">
      <c r="A29" s="24" t="s">
        <v>56</v>
      </c>
      <c r="B29" s="25" t="s">
        <v>57</v>
      </c>
      <c r="C29" s="26">
        <v>0</v>
      </c>
      <c r="D29" s="73">
        <v>0</v>
      </c>
      <c r="E29" s="26">
        <v>0</v>
      </c>
      <c r="F29" s="73">
        <v>0</v>
      </c>
      <c r="G29" s="26">
        <v>0</v>
      </c>
      <c r="H29" s="73">
        <v>0</v>
      </c>
      <c r="I29" s="26">
        <v>0</v>
      </c>
      <c r="J29" s="73">
        <v>0</v>
      </c>
      <c r="K29" s="26">
        <v>0</v>
      </c>
      <c r="L29" s="73">
        <v>0</v>
      </c>
      <c r="M29" s="26">
        <v>0</v>
      </c>
      <c r="N29" s="73">
        <v>0</v>
      </c>
      <c r="O29" s="89">
        <f t="shared" ref="O29:P30" si="21">C29+E29+G29+I29+K29+M29</f>
        <v>0</v>
      </c>
      <c r="P29" s="89">
        <f t="shared" si="21"/>
        <v>0</v>
      </c>
      <c r="Q29" s="26">
        <v>0</v>
      </c>
      <c r="R29" s="73">
        <v>0</v>
      </c>
      <c r="S29" s="26">
        <v>0</v>
      </c>
      <c r="T29" s="73">
        <v>0</v>
      </c>
      <c r="U29" s="26">
        <v>0</v>
      </c>
      <c r="V29" s="73">
        <v>0</v>
      </c>
      <c r="W29" s="26">
        <v>0</v>
      </c>
      <c r="X29" s="73">
        <v>0</v>
      </c>
      <c r="Y29" s="26">
        <v>0</v>
      </c>
      <c r="Z29" s="73">
        <v>0</v>
      </c>
      <c r="AA29" s="26">
        <v>0</v>
      </c>
      <c r="AB29" s="73">
        <v>0</v>
      </c>
      <c r="AC29" s="101">
        <f t="shared" si="2"/>
        <v>0</v>
      </c>
      <c r="AD29" s="102">
        <f t="shared" si="2"/>
        <v>0</v>
      </c>
    </row>
    <row r="30" spans="1:30" s="17" customFormat="1" ht="13.5" customHeight="1" x14ac:dyDescent="0.2">
      <c r="A30" s="24" t="s">
        <v>58</v>
      </c>
      <c r="B30" s="25" t="s">
        <v>59</v>
      </c>
      <c r="C30" s="26">
        <v>0</v>
      </c>
      <c r="D30" s="73">
        <v>0</v>
      </c>
      <c r="E30" s="26">
        <v>0</v>
      </c>
      <c r="F30" s="73">
        <v>0</v>
      </c>
      <c r="G30" s="26">
        <v>0</v>
      </c>
      <c r="H30" s="73">
        <v>0</v>
      </c>
      <c r="I30" s="26">
        <v>0</v>
      </c>
      <c r="J30" s="73">
        <v>0</v>
      </c>
      <c r="K30" s="26">
        <v>0</v>
      </c>
      <c r="L30" s="73">
        <v>0</v>
      </c>
      <c r="M30" s="26">
        <v>0</v>
      </c>
      <c r="N30" s="73">
        <v>0</v>
      </c>
      <c r="O30" s="89">
        <f t="shared" si="21"/>
        <v>0</v>
      </c>
      <c r="P30" s="89">
        <f t="shared" si="21"/>
        <v>0</v>
      </c>
      <c r="Q30" s="26">
        <v>0</v>
      </c>
      <c r="R30" s="73">
        <v>0</v>
      </c>
      <c r="S30" s="26">
        <v>0</v>
      </c>
      <c r="T30" s="73">
        <v>0</v>
      </c>
      <c r="U30" s="26">
        <v>0</v>
      </c>
      <c r="V30" s="73">
        <v>0</v>
      </c>
      <c r="W30" s="26">
        <v>0</v>
      </c>
      <c r="X30" s="73">
        <v>0</v>
      </c>
      <c r="Y30" s="26">
        <v>0</v>
      </c>
      <c r="Z30" s="73">
        <v>0</v>
      </c>
      <c r="AA30" s="26">
        <v>0</v>
      </c>
      <c r="AB30" s="73">
        <v>0</v>
      </c>
      <c r="AC30" s="101">
        <f t="shared" si="2"/>
        <v>0</v>
      </c>
      <c r="AD30" s="102">
        <f t="shared" si="2"/>
        <v>0</v>
      </c>
    </row>
    <row r="31" spans="1:30" s="17" customFormat="1" ht="13.5" customHeight="1" x14ac:dyDescent="0.2">
      <c r="A31" s="21" t="s">
        <v>60</v>
      </c>
      <c r="B31" s="22" t="s">
        <v>61</v>
      </c>
      <c r="C31" s="23">
        <f>C32</f>
        <v>0</v>
      </c>
      <c r="D31" s="72">
        <f>D32</f>
        <v>0</v>
      </c>
      <c r="E31" s="23">
        <f t="shared" ref="E31:AA31" si="22">E32</f>
        <v>0</v>
      </c>
      <c r="F31" s="72">
        <f>F32</f>
        <v>0</v>
      </c>
      <c r="G31" s="23">
        <f t="shared" si="22"/>
        <v>0</v>
      </c>
      <c r="H31" s="72">
        <f>H32</f>
        <v>0</v>
      </c>
      <c r="I31" s="23">
        <f t="shared" si="22"/>
        <v>0</v>
      </c>
      <c r="J31" s="72">
        <f>J32</f>
        <v>0</v>
      </c>
      <c r="K31" s="23">
        <f t="shared" si="22"/>
        <v>0</v>
      </c>
      <c r="L31" s="72">
        <f>L32</f>
        <v>0</v>
      </c>
      <c r="M31" s="23">
        <f t="shared" si="22"/>
        <v>0</v>
      </c>
      <c r="N31" s="72">
        <f>N32</f>
        <v>0</v>
      </c>
      <c r="O31" s="90">
        <f t="shared" ref="O31" si="23">O32</f>
        <v>0</v>
      </c>
      <c r="P31" s="90">
        <f>P32</f>
        <v>0</v>
      </c>
      <c r="Q31" s="23">
        <f t="shared" si="22"/>
        <v>0</v>
      </c>
      <c r="R31" s="72">
        <f>R32</f>
        <v>0</v>
      </c>
      <c r="S31" s="23">
        <f t="shared" si="22"/>
        <v>0</v>
      </c>
      <c r="T31" s="72">
        <f>T32</f>
        <v>0</v>
      </c>
      <c r="U31" s="23">
        <f t="shared" si="22"/>
        <v>0</v>
      </c>
      <c r="V31" s="72">
        <f>V32</f>
        <v>0</v>
      </c>
      <c r="W31" s="23">
        <f t="shared" si="22"/>
        <v>0</v>
      </c>
      <c r="X31" s="72">
        <f>X32</f>
        <v>0</v>
      </c>
      <c r="Y31" s="23">
        <f t="shared" si="22"/>
        <v>0</v>
      </c>
      <c r="Z31" s="72">
        <f>Z32</f>
        <v>0</v>
      </c>
      <c r="AA31" s="23">
        <f t="shared" si="22"/>
        <v>0</v>
      </c>
      <c r="AB31" s="72">
        <f>AB32</f>
        <v>0</v>
      </c>
      <c r="AC31" s="101">
        <f t="shared" si="2"/>
        <v>0</v>
      </c>
      <c r="AD31" s="102">
        <f t="shared" si="2"/>
        <v>0</v>
      </c>
    </row>
    <row r="32" spans="1:30" s="27" customFormat="1" ht="13.5" customHeight="1" x14ac:dyDescent="0.2">
      <c r="A32" s="24" t="s">
        <v>62</v>
      </c>
      <c r="B32" s="25" t="s">
        <v>51</v>
      </c>
      <c r="C32" s="26">
        <v>0</v>
      </c>
      <c r="D32" s="73">
        <v>0</v>
      </c>
      <c r="E32" s="26">
        <v>0</v>
      </c>
      <c r="F32" s="73">
        <v>0</v>
      </c>
      <c r="G32" s="26">
        <v>0</v>
      </c>
      <c r="H32" s="73">
        <v>0</v>
      </c>
      <c r="I32" s="26">
        <v>0</v>
      </c>
      <c r="J32" s="73">
        <v>0</v>
      </c>
      <c r="K32" s="26">
        <v>0</v>
      </c>
      <c r="L32" s="73">
        <v>0</v>
      </c>
      <c r="M32" s="26">
        <v>0</v>
      </c>
      <c r="N32" s="73">
        <v>0</v>
      </c>
      <c r="O32" s="89">
        <f>C32+E32+G32+I32+K32+M32</f>
        <v>0</v>
      </c>
      <c r="P32" s="89">
        <f>D32+F32+H32+J32+L32+N32</f>
        <v>0</v>
      </c>
      <c r="Q32" s="26">
        <v>0</v>
      </c>
      <c r="R32" s="73">
        <v>0</v>
      </c>
      <c r="S32" s="26">
        <v>0</v>
      </c>
      <c r="T32" s="73">
        <v>0</v>
      </c>
      <c r="U32" s="26">
        <v>0</v>
      </c>
      <c r="V32" s="73">
        <v>0</v>
      </c>
      <c r="W32" s="26">
        <v>0</v>
      </c>
      <c r="X32" s="73">
        <v>0</v>
      </c>
      <c r="Y32" s="26">
        <v>0</v>
      </c>
      <c r="Z32" s="73">
        <v>0</v>
      </c>
      <c r="AA32" s="26">
        <v>0</v>
      </c>
      <c r="AB32" s="73">
        <v>0</v>
      </c>
      <c r="AC32" s="101">
        <f t="shared" si="2"/>
        <v>0</v>
      </c>
      <c r="AD32" s="102">
        <f t="shared" si="2"/>
        <v>0</v>
      </c>
    </row>
    <row r="33" spans="1:30" s="17" customFormat="1" ht="13.5" customHeight="1" x14ac:dyDescent="0.2">
      <c r="A33" s="14" t="s">
        <v>63</v>
      </c>
      <c r="B33" s="15" t="s">
        <v>64</v>
      </c>
      <c r="C33" s="16">
        <f t="shared" ref="C33:AB33" si="24">C34+C37+C50+C84</f>
        <v>3109.549110551724</v>
      </c>
      <c r="D33" s="70">
        <f t="shared" si="24"/>
        <v>1613.224854321182</v>
      </c>
      <c r="E33" s="16">
        <f t="shared" si="24"/>
        <v>3790.0297725517239</v>
      </c>
      <c r="F33" s="70">
        <f t="shared" si="24"/>
        <v>1072.0613238862395</v>
      </c>
      <c r="G33" s="16">
        <f t="shared" si="24"/>
        <v>2914.2641725517242</v>
      </c>
      <c r="H33" s="70">
        <f t="shared" si="24"/>
        <v>1221.259241841969</v>
      </c>
      <c r="I33" s="16">
        <f t="shared" si="24"/>
        <v>2860.3473725517242</v>
      </c>
      <c r="J33" s="70">
        <f t="shared" si="24"/>
        <v>1271.8823046038726</v>
      </c>
      <c r="K33" s="16">
        <f t="shared" si="24"/>
        <v>3866.2641725517242</v>
      </c>
      <c r="L33" s="70">
        <f t="shared" si="24"/>
        <v>1399.4050896551723</v>
      </c>
      <c r="M33" s="16">
        <f t="shared" si="24"/>
        <v>3057.5451725517241</v>
      </c>
      <c r="N33" s="70">
        <f t="shared" si="24"/>
        <v>1022.25</v>
      </c>
      <c r="O33" s="88">
        <f t="shared" si="24"/>
        <v>-115784.95022668966</v>
      </c>
      <c r="P33" s="88">
        <f t="shared" si="24"/>
        <v>-149198.34225341547</v>
      </c>
      <c r="Q33" s="16">
        <f t="shared" si="24"/>
        <v>3851.2345725517243</v>
      </c>
      <c r="R33" s="70">
        <f t="shared" si="24"/>
        <v>1301.0290913829685</v>
      </c>
      <c r="S33" s="16">
        <f t="shared" si="24"/>
        <v>2810.7769725517242</v>
      </c>
      <c r="T33" s="70">
        <f t="shared" si="24"/>
        <v>1471.0878979591835</v>
      </c>
      <c r="U33" s="16">
        <f t="shared" si="24"/>
        <v>4234.4801725517245</v>
      </c>
      <c r="V33" s="70">
        <f t="shared" si="24"/>
        <v>1321.7362918548549</v>
      </c>
      <c r="W33" s="16">
        <f t="shared" si="24"/>
        <v>2822.3841725517241</v>
      </c>
      <c r="X33" s="70">
        <f t="shared" si="24"/>
        <v>3854.5958551724143</v>
      </c>
      <c r="Y33" s="16">
        <f t="shared" si="24"/>
        <v>2802.2641725517242</v>
      </c>
      <c r="Z33" s="70">
        <f t="shared" si="24"/>
        <v>1300.1446824502398</v>
      </c>
      <c r="AA33" s="16">
        <f t="shared" si="24"/>
        <v>3447.8526485517241</v>
      </c>
      <c r="AB33" s="70">
        <f t="shared" si="24"/>
        <v>1564.7305632143029</v>
      </c>
      <c r="AC33" s="101">
        <f t="shared" si="2"/>
        <v>39566.992484620685</v>
      </c>
      <c r="AD33" s="102">
        <f t="shared" si="2"/>
        <v>18413.407196342399</v>
      </c>
    </row>
    <row r="34" spans="1:30" s="17" customFormat="1" ht="13.5" customHeight="1" x14ac:dyDescent="0.2">
      <c r="A34" s="18" t="s">
        <v>65</v>
      </c>
      <c r="B34" s="19" t="s">
        <v>66</v>
      </c>
      <c r="C34" s="28">
        <f>C35</f>
        <v>0</v>
      </c>
      <c r="D34" s="75">
        <f>D35</f>
        <v>0</v>
      </c>
      <c r="E34" s="28">
        <f t="shared" ref="E34:AA35" si="25">E35</f>
        <v>0</v>
      </c>
      <c r="F34" s="75">
        <f>F35</f>
        <v>0</v>
      </c>
      <c r="G34" s="28">
        <f t="shared" si="25"/>
        <v>0</v>
      </c>
      <c r="H34" s="75">
        <f>H35</f>
        <v>0</v>
      </c>
      <c r="I34" s="28">
        <f t="shared" si="25"/>
        <v>0</v>
      </c>
      <c r="J34" s="75">
        <f>J35</f>
        <v>0</v>
      </c>
      <c r="K34" s="28">
        <f t="shared" si="25"/>
        <v>0</v>
      </c>
      <c r="L34" s="75">
        <f>L35</f>
        <v>0</v>
      </c>
      <c r="M34" s="28">
        <f t="shared" si="25"/>
        <v>0</v>
      </c>
      <c r="N34" s="75">
        <f>N35</f>
        <v>0</v>
      </c>
      <c r="O34" s="85">
        <f t="shared" ref="O34:O35" si="26">O35</f>
        <v>0</v>
      </c>
      <c r="P34" s="85">
        <f>P35</f>
        <v>0</v>
      </c>
      <c r="Q34" s="28">
        <f t="shared" si="25"/>
        <v>0</v>
      </c>
      <c r="R34" s="75">
        <f>R35</f>
        <v>0</v>
      </c>
      <c r="S34" s="28">
        <f t="shared" si="25"/>
        <v>0</v>
      </c>
      <c r="T34" s="75">
        <f>T35</f>
        <v>0</v>
      </c>
      <c r="U34" s="28">
        <f t="shared" si="25"/>
        <v>0</v>
      </c>
      <c r="V34" s="75">
        <f>V35</f>
        <v>0</v>
      </c>
      <c r="W34" s="28">
        <f t="shared" si="25"/>
        <v>0</v>
      </c>
      <c r="X34" s="75">
        <f>X35</f>
        <v>0</v>
      </c>
      <c r="Y34" s="28">
        <f t="shared" si="25"/>
        <v>0</v>
      </c>
      <c r="Z34" s="75">
        <f>Z35</f>
        <v>0</v>
      </c>
      <c r="AA34" s="28">
        <f t="shared" si="25"/>
        <v>0</v>
      </c>
      <c r="AB34" s="75">
        <f>AB35</f>
        <v>0</v>
      </c>
      <c r="AC34" s="101">
        <f t="shared" si="2"/>
        <v>0</v>
      </c>
      <c r="AD34" s="102">
        <f t="shared" si="2"/>
        <v>0</v>
      </c>
    </row>
    <row r="35" spans="1:30" s="17" customFormat="1" ht="13.5" customHeight="1" x14ac:dyDescent="0.2">
      <c r="A35" s="21" t="s">
        <v>67</v>
      </c>
      <c r="B35" s="22" t="s">
        <v>68</v>
      </c>
      <c r="C35" s="29">
        <f>C36</f>
        <v>0</v>
      </c>
      <c r="D35" s="76">
        <f>D36</f>
        <v>0</v>
      </c>
      <c r="E35" s="29">
        <f t="shared" si="25"/>
        <v>0</v>
      </c>
      <c r="F35" s="76">
        <f>F36</f>
        <v>0</v>
      </c>
      <c r="G35" s="29">
        <f t="shared" si="25"/>
        <v>0</v>
      </c>
      <c r="H35" s="76">
        <f>H36</f>
        <v>0</v>
      </c>
      <c r="I35" s="29">
        <f t="shared" si="25"/>
        <v>0</v>
      </c>
      <c r="J35" s="76">
        <f>J36</f>
        <v>0</v>
      </c>
      <c r="K35" s="29">
        <f t="shared" si="25"/>
        <v>0</v>
      </c>
      <c r="L35" s="76">
        <f>L36</f>
        <v>0</v>
      </c>
      <c r="M35" s="29">
        <f t="shared" si="25"/>
        <v>0</v>
      </c>
      <c r="N35" s="76">
        <f>N36</f>
        <v>0</v>
      </c>
      <c r="O35" s="86">
        <f t="shared" si="26"/>
        <v>0</v>
      </c>
      <c r="P35" s="86">
        <f>P36</f>
        <v>0</v>
      </c>
      <c r="Q35" s="29">
        <f t="shared" si="25"/>
        <v>0</v>
      </c>
      <c r="R35" s="76">
        <f>R36</f>
        <v>0</v>
      </c>
      <c r="S35" s="29">
        <f t="shared" si="25"/>
        <v>0</v>
      </c>
      <c r="T35" s="76">
        <f>T36</f>
        <v>0</v>
      </c>
      <c r="U35" s="29">
        <f t="shared" si="25"/>
        <v>0</v>
      </c>
      <c r="V35" s="76">
        <f>V36</f>
        <v>0</v>
      </c>
      <c r="W35" s="29">
        <f t="shared" si="25"/>
        <v>0</v>
      </c>
      <c r="X35" s="76">
        <f>X36</f>
        <v>0</v>
      </c>
      <c r="Y35" s="29">
        <f t="shared" si="25"/>
        <v>0</v>
      </c>
      <c r="Z35" s="76">
        <f>Z36</f>
        <v>0</v>
      </c>
      <c r="AA35" s="29">
        <f t="shared" si="25"/>
        <v>0</v>
      </c>
      <c r="AB35" s="76">
        <f>AB36</f>
        <v>0</v>
      </c>
      <c r="AC35" s="101">
        <f t="shared" si="2"/>
        <v>0</v>
      </c>
      <c r="AD35" s="102">
        <f t="shared" si="2"/>
        <v>0</v>
      </c>
    </row>
    <row r="36" spans="1:30" s="27" customFormat="1" ht="13.5" customHeight="1" x14ac:dyDescent="0.2">
      <c r="A36" s="24" t="s">
        <v>69</v>
      </c>
      <c r="B36" s="25" t="s">
        <v>184</v>
      </c>
      <c r="C36" s="30">
        <v>0</v>
      </c>
      <c r="D36" s="77">
        <v>0</v>
      </c>
      <c r="E36" s="30">
        <v>0</v>
      </c>
      <c r="F36" s="77">
        <v>0</v>
      </c>
      <c r="G36" s="30">
        <v>0</v>
      </c>
      <c r="H36" s="77">
        <v>0</v>
      </c>
      <c r="I36" s="30">
        <v>0</v>
      </c>
      <c r="J36" s="77">
        <v>0</v>
      </c>
      <c r="K36" s="30">
        <v>0</v>
      </c>
      <c r="L36" s="77">
        <v>0</v>
      </c>
      <c r="M36" s="30">
        <v>0</v>
      </c>
      <c r="N36" s="77">
        <v>0</v>
      </c>
      <c r="O36" s="89">
        <f>C36+E36+G36+I36+K36+M36</f>
        <v>0</v>
      </c>
      <c r="P36" s="89">
        <f>D36+F36+H36+J36+L36+N36</f>
        <v>0</v>
      </c>
      <c r="Q36" s="30">
        <v>0</v>
      </c>
      <c r="R36" s="77">
        <v>0</v>
      </c>
      <c r="S36" s="30">
        <v>0</v>
      </c>
      <c r="T36" s="77">
        <v>0</v>
      </c>
      <c r="U36" s="30">
        <v>0</v>
      </c>
      <c r="V36" s="77">
        <v>0</v>
      </c>
      <c r="W36" s="30">
        <v>0</v>
      </c>
      <c r="X36" s="77">
        <v>0</v>
      </c>
      <c r="Y36" s="30">
        <v>0</v>
      </c>
      <c r="Z36" s="77">
        <v>0</v>
      </c>
      <c r="AA36" s="30">
        <v>0</v>
      </c>
      <c r="AB36" s="77">
        <v>0</v>
      </c>
      <c r="AC36" s="101">
        <f t="shared" si="2"/>
        <v>0</v>
      </c>
      <c r="AD36" s="102">
        <f t="shared" si="2"/>
        <v>0</v>
      </c>
    </row>
    <row r="37" spans="1:30" s="17" customFormat="1" ht="13.5" customHeight="1" x14ac:dyDescent="0.2">
      <c r="A37" s="18" t="s">
        <v>71</v>
      </c>
      <c r="B37" s="19" t="s">
        <v>72</v>
      </c>
      <c r="C37" s="20">
        <f>C38+C46</f>
        <v>0</v>
      </c>
      <c r="D37" s="71">
        <f>D38+D46</f>
        <v>0</v>
      </c>
      <c r="E37" s="20">
        <f t="shared" ref="E37:AA37" si="27">E38+E46</f>
        <v>0</v>
      </c>
      <c r="F37" s="71">
        <f>F38+F46</f>
        <v>0</v>
      </c>
      <c r="G37" s="20">
        <f t="shared" si="27"/>
        <v>0</v>
      </c>
      <c r="H37" s="71">
        <f>H38+H46</f>
        <v>0</v>
      </c>
      <c r="I37" s="20">
        <f t="shared" si="27"/>
        <v>0</v>
      </c>
      <c r="J37" s="71">
        <f>J38+J46</f>
        <v>0</v>
      </c>
      <c r="K37" s="20">
        <f t="shared" si="27"/>
        <v>0</v>
      </c>
      <c r="L37" s="71">
        <f>L38+L46</f>
        <v>0</v>
      </c>
      <c r="M37" s="20">
        <f t="shared" si="27"/>
        <v>0</v>
      </c>
      <c r="N37" s="71">
        <f>N38+N46</f>
        <v>0</v>
      </c>
      <c r="O37" s="85">
        <f t="shared" ref="O37" si="28">O38+O46</f>
        <v>0</v>
      </c>
      <c r="P37" s="85">
        <f>P38+P46</f>
        <v>0</v>
      </c>
      <c r="Q37" s="20">
        <f t="shared" si="27"/>
        <v>0</v>
      </c>
      <c r="R37" s="71">
        <f>R38+R46</f>
        <v>0</v>
      </c>
      <c r="S37" s="20">
        <f t="shared" si="27"/>
        <v>0</v>
      </c>
      <c r="T37" s="71">
        <f>T38+T46</f>
        <v>0</v>
      </c>
      <c r="U37" s="20">
        <f t="shared" si="27"/>
        <v>0</v>
      </c>
      <c r="V37" s="71">
        <f>V38+V46</f>
        <v>0</v>
      </c>
      <c r="W37" s="20">
        <f t="shared" si="27"/>
        <v>0</v>
      </c>
      <c r="X37" s="71">
        <f>X38+X46</f>
        <v>0</v>
      </c>
      <c r="Y37" s="20">
        <f t="shared" si="27"/>
        <v>0</v>
      </c>
      <c r="Z37" s="71">
        <f>Z38+Z46</f>
        <v>0</v>
      </c>
      <c r="AA37" s="20">
        <f t="shared" si="27"/>
        <v>0</v>
      </c>
      <c r="AB37" s="71">
        <f>AB38+AB46</f>
        <v>0</v>
      </c>
      <c r="AC37" s="101">
        <f t="shared" si="2"/>
        <v>0</v>
      </c>
      <c r="AD37" s="102">
        <f t="shared" si="2"/>
        <v>0</v>
      </c>
    </row>
    <row r="38" spans="1:30" s="27" customFormat="1" ht="13.5" customHeight="1" x14ac:dyDescent="0.2">
      <c r="A38" s="21" t="s">
        <v>71</v>
      </c>
      <c r="B38" s="22" t="s">
        <v>73</v>
      </c>
      <c r="C38" s="23">
        <f>C39+C40+C41+C42+C43+C44+C45</f>
        <v>0</v>
      </c>
      <c r="D38" s="72">
        <f>D39+D40+D41+D42+D43+D44+D45</f>
        <v>0</v>
      </c>
      <c r="E38" s="23">
        <f t="shared" ref="E38:AA38" si="29">E39+E40+E41+E42+E43+E44+E45</f>
        <v>0</v>
      </c>
      <c r="F38" s="72">
        <f>F39+F40+F41+F42+F43+F44+F45</f>
        <v>0</v>
      </c>
      <c r="G38" s="23">
        <f t="shared" si="29"/>
        <v>0</v>
      </c>
      <c r="H38" s="72">
        <f>H39+H40+H41+H42+H43+H44+H45</f>
        <v>0</v>
      </c>
      <c r="I38" s="23">
        <f t="shared" si="29"/>
        <v>0</v>
      </c>
      <c r="J38" s="72">
        <f>J39+J40+J41+J42+J43+J44+J45</f>
        <v>0</v>
      </c>
      <c r="K38" s="23">
        <f t="shared" si="29"/>
        <v>0</v>
      </c>
      <c r="L38" s="72">
        <f>L39+L40+L41+L42+L43+L44+L45</f>
        <v>0</v>
      </c>
      <c r="M38" s="23">
        <f t="shared" si="29"/>
        <v>0</v>
      </c>
      <c r="N38" s="72">
        <f>N39+N40+N41+N42+N43+N44+N45</f>
        <v>0</v>
      </c>
      <c r="O38" s="86">
        <f t="shared" ref="O38" si="30">SUM(O39:O45)</f>
        <v>0</v>
      </c>
      <c r="P38" s="86">
        <f>SUM(P39:P45)</f>
        <v>0</v>
      </c>
      <c r="Q38" s="23">
        <f t="shared" si="29"/>
        <v>0</v>
      </c>
      <c r="R38" s="72">
        <f>R39+R40+R41+R42+R43+R44+R45</f>
        <v>0</v>
      </c>
      <c r="S38" s="23">
        <f t="shared" si="29"/>
        <v>0</v>
      </c>
      <c r="T38" s="72">
        <f>T39+T40+T41+T42+T43+T44+T45</f>
        <v>0</v>
      </c>
      <c r="U38" s="23">
        <f t="shared" si="29"/>
        <v>0</v>
      </c>
      <c r="V38" s="72">
        <f>V39+V40+V41+V42+V43+V44+V45</f>
        <v>0</v>
      </c>
      <c r="W38" s="23">
        <f t="shared" si="29"/>
        <v>0</v>
      </c>
      <c r="X38" s="72">
        <f>X39+X40+X41+X42+X43+X44+X45</f>
        <v>0</v>
      </c>
      <c r="Y38" s="23">
        <f t="shared" si="29"/>
        <v>0</v>
      </c>
      <c r="Z38" s="72">
        <f>Z39+Z40+Z41+Z42+Z43+Z44+Z45</f>
        <v>0</v>
      </c>
      <c r="AA38" s="23">
        <f t="shared" si="29"/>
        <v>0</v>
      </c>
      <c r="AB38" s="72">
        <f>AB39+AB40+AB41+AB42+AB43+AB44+AB45</f>
        <v>0</v>
      </c>
      <c r="AC38" s="101">
        <f t="shared" si="2"/>
        <v>0</v>
      </c>
      <c r="AD38" s="102">
        <f t="shared" si="2"/>
        <v>0</v>
      </c>
    </row>
    <row r="39" spans="1:30" s="27" customFormat="1" ht="13.5" customHeight="1" x14ac:dyDescent="0.2">
      <c r="A39" s="24" t="s">
        <v>74</v>
      </c>
      <c r="B39" s="25" t="s">
        <v>75</v>
      </c>
      <c r="C39" s="30">
        <v>0</v>
      </c>
      <c r="D39" s="77">
        <v>0</v>
      </c>
      <c r="E39" s="30">
        <v>0</v>
      </c>
      <c r="F39" s="77">
        <v>0</v>
      </c>
      <c r="G39" s="30">
        <v>0</v>
      </c>
      <c r="H39" s="77">
        <v>0</v>
      </c>
      <c r="I39" s="30">
        <v>0</v>
      </c>
      <c r="J39" s="77">
        <v>0</v>
      </c>
      <c r="K39" s="30">
        <v>0</v>
      </c>
      <c r="L39" s="77">
        <v>0</v>
      </c>
      <c r="M39" s="30">
        <v>0</v>
      </c>
      <c r="N39" s="77">
        <v>0</v>
      </c>
      <c r="O39" s="89">
        <f t="shared" ref="O39:P45" si="31">C39+E39+G39+I39+K39+M39</f>
        <v>0</v>
      </c>
      <c r="P39" s="89">
        <f t="shared" si="31"/>
        <v>0</v>
      </c>
      <c r="Q39" s="30">
        <v>0</v>
      </c>
      <c r="R39" s="77">
        <v>0</v>
      </c>
      <c r="S39" s="30">
        <v>0</v>
      </c>
      <c r="T39" s="77">
        <v>0</v>
      </c>
      <c r="U39" s="30">
        <v>0</v>
      </c>
      <c r="V39" s="77">
        <v>0</v>
      </c>
      <c r="W39" s="30">
        <v>0</v>
      </c>
      <c r="X39" s="77">
        <v>0</v>
      </c>
      <c r="Y39" s="30">
        <v>0</v>
      </c>
      <c r="Z39" s="77">
        <v>0</v>
      </c>
      <c r="AA39" s="30">
        <v>0</v>
      </c>
      <c r="AB39" s="77">
        <v>0</v>
      </c>
      <c r="AC39" s="101">
        <f t="shared" si="2"/>
        <v>0</v>
      </c>
      <c r="AD39" s="102">
        <f t="shared" si="2"/>
        <v>0</v>
      </c>
    </row>
    <row r="40" spans="1:30" s="27" customFormat="1" ht="13.5" customHeight="1" x14ac:dyDescent="0.2">
      <c r="A40" s="31" t="s">
        <v>76</v>
      </c>
      <c r="B40" s="32" t="s">
        <v>77</v>
      </c>
      <c r="C40" s="33">
        <v>0</v>
      </c>
      <c r="D40" s="78">
        <v>0</v>
      </c>
      <c r="E40" s="33">
        <v>0</v>
      </c>
      <c r="F40" s="78">
        <v>0</v>
      </c>
      <c r="G40" s="33">
        <v>0</v>
      </c>
      <c r="H40" s="78">
        <v>0</v>
      </c>
      <c r="I40" s="33">
        <v>0</v>
      </c>
      <c r="J40" s="78">
        <v>0</v>
      </c>
      <c r="K40" s="33">
        <v>0</v>
      </c>
      <c r="L40" s="78">
        <v>0</v>
      </c>
      <c r="M40" s="33">
        <v>0</v>
      </c>
      <c r="N40" s="78">
        <v>0</v>
      </c>
      <c r="O40" s="92">
        <f t="shared" si="31"/>
        <v>0</v>
      </c>
      <c r="P40" s="92">
        <f t="shared" si="31"/>
        <v>0</v>
      </c>
      <c r="Q40" s="33">
        <v>0</v>
      </c>
      <c r="R40" s="78">
        <v>0</v>
      </c>
      <c r="S40" s="33">
        <v>0</v>
      </c>
      <c r="T40" s="78">
        <v>0</v>
      </c>
      <c r="U40" s="33">
        <v>0</v>
      </c>
      <c r="V40" s="78">
        <v>0</v>
      </c>
      <c r="W40" s="33">
        <v>0</v>
      </c>
      <c r="X40" s="78">
        <v>0</v>
      </c>
      <c r="Y40" s="33">
        <v>0</v>
      </c>
      <c r="Z40" s="78">
        <v>0</v>
      </c>
      <c r="AA40" s="33">
        <v>0</v>
      </c>
      <c r="AB40" s="78">
        <v>0</v>
      </c>
      <c r="AC40" s="101">
        <f t="shared" si="2"/>
        <v>0</v>
      </c>
      <c r="AD40" s="102">
        <f t="shared" si="2"/>
        <v>0</v>
      </c>
    </row>
    <row r="41" spans="1:30" s="27" customFormat="1" ht="13.5" customHeight="1" x14ac:dyDescent="0.2">
      <c r="A41" s="31" t="s">
        <v>78</v>
      </c>
      <c r="B41" s="32" t="s">
        <v>79</v>
      </c>
      <c r="C41" s="33">
        <v>0</v>
      </c>
      <c r="D41" s="78">
        <v>0</v>
      </c>
      <c r="E41" s="33">
        <v>0</v>
      </c>
      <c r="F41" s="78">
        <v>0</v>
      </c>
      <c r="G41" s="33">
        <v>0</v>
      </c>
      <c r="H41" s="78">
        <v>0</v>
      </c>
      <c r="I41" s="33">
        <v>0</v>
      </c>
      <c r="J41" s="78">
        <v>0</v>
      </c>
      <c r="K41" s="33">
        <v>0</v>
      </c>
      <c r="L41" s="78">
        <v>0</v>
      </c>
      <c r="M41" s="33">
        <v>0</v>
      </c>
      <c r="N41" s="78">
        <v>0</v>
      </c>
      <c r="O41" s="92">
        <f t="shared" si="31"/>
        <v>0</v>
      </c>
      <c r="P41" s="92">
        <f t="shared" si="31"/>
        <v>0</v>
      </c>
      <c r="Q41" s="33">
        <v>0</v>
      </c>
      <c r="R41" s="78">
        <v>0</v>
      </c>
      <c r="S41" s="33">
        <v>0</v>
      </c>
      <c r="T41" s="78">
        <v>0</v>
      </c>
      <c r="U41" s="33">
        <v>0</v>
      </c>
      <c r="V41" s="78">
        <v>0</v>
      </c>
      <c r="W41" s="33">
        <v>0</v>
      </c>
      <c r="X41" s="78">
        <v>0</v>
      </c>
      <c r="Y41" s="33">
        <v>0</v>
      </c>
      <c r="Z41" s="78">
        <v>0</v>
      </c>
      <c r="AA41" s="33">
        <v>0</v>
      </c>
      <c r="AB41" s="78">
        <v>0</v>
      </c>
      <c r="AC41" s="101">
        <f t="shared" si="2"/>
        <v>0</v>
      </c>
      <c r="AD41" s="102">
        <f t="shared" si="2"/>
        <v>0</v>
      </c>
    </row>
    <row r="42" spans="1:30" s="27" customFormat="1" ht="13.5" customHeight="1" x14ac:dyDescent="0.2">
      <c r="A42" s="31" t="s">
        <v>80</v>
      </c>
      <c r="B42" s="32" t="s">
        <v>81</v>
      </c>
      <c r="C42" s="33">
        <v>0</v>
      </c>
      <c r="D42" s="78">
        <v>0</v>
      </c>
      <c r="E42" s="33">
        <v>0</v>
      </c>
      <c r="F42" s="78">
        <v>0</v>
      </c>
      <c r="G42" s="33">
        <v>0</v>
      </c>
      <c r="H42" s="78">
        <v>0</v>
      </c>
      <c r="I42" s="33">
        <v>0</v>
      </c>
      <c r="J42" s="78">
        <v>0</v>
      </c>
      <c r="K42" s="33">
        <v>0</v>
      </c>
      <c r="L42" s="78">
        <v>0</v>
      </c>
      <c r="M42" s="33">
        <v>0</v>
      </c>
      <c r="N42" s="78">
        <v>0</v>
      </c>
      <c r="O42" s="92">
        <f t="shared" si="31"/>
        <v>0</v>
      </c>
      <c r="P42" s="92">
        <f t="shared" si="31"/>
        <v>0</v>
      </c>
      <c r="Q42" s="33">
        <v>0</v>
      </c>
      <c r="R42" s="78">
        <v>0</v>
      </c>
      <c r="S42" s="33">
        <v>0</v>
      </c>
      <c r="T42" s="78">
        <v>0</v>
      </c>
      <c r="U42" s="33">
        <v>0</v>
      </c>
      <c r="V42" s="78">
        <v>0</v>
      </c>
      <c r="W42" s="33">
        <v>0</v>
      </c>
      <c r="X42" s="78">
        <v>0</v>
      </c>
      <c r="Y42" s="33">
        <v>0</v>
      </c>
      <c r="Z42" s="78">
        <v>0</v>
      </c>
      <c r="AA42" s="33">
        <v>0</v>
      </c>
      <c r="AB42" s="78">
        <v>0</v>
      </c>
      <c r="AC42" s="101">
        <f t="shared" ref="AC42:AD95" si="32">C42+E42+G42+I42+K42+M42+Q42+S42+U42+W42+Y42+AA42</f>
        <v>0</v>
      </c>
      <c r="AD42" s="102">
        <f t="shared" si="32"/>
        <v>0</v>
      </c>
    </row>
    <row r="43" spans="1:30" s="27" customFormat="1" ht="13.5" customHeight="1" x14ac:dyDescent="0.2">
      <c r="A43" s="24" t="s">
        <v>82</v>
      </c>
      <c r="B43" s="25" t="s">
        <v>83</v>
      </c>
      <c r="C43" s="30">
        <v>0</v>
      </c>
      <c r="D43" s="77">
        <v>0</v>
      </c>
      <c r="E43" s="30">
        <v>0</v>
      </c>
      <c r="F43" s="77">
        <v>0</v>
      </c>
      <c r="G43" s="30">
        <v>0</v>
      </c>
      <c r="H43" s="77">
        <v>0</v>
      </c>
      <c r="I43" s="30">
        <v>0</v>
      </c>
      <c r="J43" s="77">
        <v>0</v>
      </c>
      <c r="K43" s="30">
        <v>0</v>
      </c>
      <c r="L43" s="77">
        <v>0</v>
      </c>
      <c r="M43" s="30">
        <v>0</v>
      </c>
      <c r="N43" s="77">
        <v>0</v>
      </c>
      <c r="O43" s="89">
        <f t="shared" si="31"/>
        <v>0</v>
      </c>
      <c r="P43" s="89">
        <f t="shared" si="31"/>
        <v>0</v>
      </c>
      <c r="Q43" s="30">
        <v>0</v>
      </c>
      <c r="R43" s="77">
        <v>0</v>
      </c>
      <c r="S43" s="30">
        <v>0</v>
      </c>
      <c r="T43" s="77">
        <v>0</v>
      </c>
      <c r="U43" s="30">
        <v>0</v>
      </c>
      <c r="V43" s="77">
        <v>0</v>
      </c>
      <c r="W43" s="30">
        <v>0</v>
      </c>
      <c r="X43" s="77">
        <v>0</v>
      </c>
      <c r="Y43" s="30">
        <v>0</v>
      </c>
      <c r="Z43" s="77">
        <v>0</v>
      </c>
      <c r="AA43" s="30">
        <v>0</v>
      </c>
      <c r="AB43" s="77">
        <v>0</v>
      </c>
      <c r="AC43" s="101">
        <f t="shared" si="32"/>
        <v>0</v>
      </c>
      <c r="AD43" s="102">
        <f t="shared" si="32"/>
        <v>0</v>
      </c>
    </row>
    <row r="44" spans="1:30" s="27" customFormat="1" ht="13.5" customHeight="1" x14ac:dyDescent="0.2">
      <c r="A44" s="24" t="s">
        <v>84</v>
      </c>
      <c r="B44" s="25" t="s">
        <v>85</v>
      </c>
      <c r="C44" s="30">
        <v>0</v>
      </c>
      <c r="D44" s="77">
        <v>0</v>
      </c>
      <c r="E44" s="30">
        <v>0</v>
      </c>
      <c r="F44" s="77">
        <v>0</v>
      </c>
      <c r="G44" s="30">
        <v>0</v>
      </c>
      <c r="H44" s="77">
        <v>0</v>
      </c>
      <c r="I44" s="30">
        <v>0</v>
      </c>
      <c r="J44" s="77">
        <v>0</v>
      </c>
      <c r="K44" s="30">
        <v>0</v>
      </c>
      <c r="L44" s="77">
        <v>0</v>
      </c>
      <c r="M44" s="30">
        <v>0</v>
      </c>
      <c r="N44" s="77">
        <v>0</v>
      </c>
      <c r="O44" s="89">
        <f t="shared" si="31"/>
        <v>0</v>
      </c>
      <c r="P44" s="89">
        <f t="shared" si="31"/>
        <v>0</v>
      </c>
      <c r="Q44" s="30">
        <v>0</v>
      </c>
      <c r="R44" s="77">
        <v>0</v>
      </c>
      <c r="S44" s="30">
        <v>0</v>
      </c>
      <c r="T44" s="77">
        <v>0</v>
      </c>
      <c r="U44" s="30">
        <v>0</v>
      </c>
      <c r="V44" s="77">
        <v>0</v>
      </c>
      <c r="W44" s="30">
        <v>0</v>
      </c>
      <c r="X44" s="77">
        <v>0</v>
      </c>
      <c r="Y44" s="30">
        <v>0</v>
      </c>
      <c r="Z44" s="77">
        <v>0</v>
      </c>
      <c r="AA44" s="30">
        <v>0</v>
      </c>
      <c r="AB44" s="77">
        <v>0</v>
      </c>
      <c r="AC44" s="101">
        <f t="shared" si="32"/>
        <v>0</v>
      </c>
      <c r="AD44" s="102">
        <f t="shared" si="32"/>
        <v>0</v>
      </c>
    </row>
    <row r="45" spans="1:30" s="27" customFormat="1" ht="13.5" customHeight="1" x14ac:dyDescent="0.2">
      <c r="A45" s="24" t="s">
        <v>86</v>
      </c>
      <c r="B45" s="25" t="s">
        <v>87</v>
      </c>
      <c r="C45" s="30">
        <v>0</v>
      </c>
      <c r="D45" s="77">
        <v>0</v>
      </c>
      <c r="E45" s="30">
        <v>0</v>
      </c>
      <c r="F45" s="77">
        <v>0</v>
      </c>
      <c r="G45" s="30">
        <v>0</v>
      </c>
      <c r="H45" s="77">
        <v>0</v>
      </c>
      <c r="I45" s="30">
        <v>0</v>
      </c>
      <c r="J45" s="77">
        <v>0</v>
      </c>
      <c r="K45" s="30">
        <v>0</v>
      </c>
      <c r="L45" s="77">
        <v>0</v>
      </c>
      <c r="M45" s="30">
        <v>0</v>
      </c>
      <c r="N45" s="77">
        <v>0</v>
      </c>
      <c r="O45" s="89">
        <f t="shared" si="31"/>
        <v>0</v>
      </c>
      <c r="P45" s="89">
        <f t="shared" si="31"/>
        <v>0</v>
      </c>
      <c r="Q45" s="30">
        <v>0</v>
      </c>
      <c r="R45" s="77">
        <v>0</v>
      </c>
      <c r="S45" s="30">
        <v>0</v>
      </c>
      <c r="T45" s="77">
        <v>0</v>
      </c>
      <c r="U45" s="30">
        <v>0</v>
      </c>
      <c r="V45" s="77">
        <v>0</v>
      </c>
      <c r="W45" s="30">
        <v>0</v>
      </c>
      <c r="X45" s="77">
        <v>0</v>
      </c>
      <c r="Y45" s="30">
        <v>0</v>
      </c>
      <c r="Z45" s="77">
        <v>0</v>
      </c>
      <c r="AA45" s="30">
        <v>0</v>
      </c>
      <c r="AB45" s="77">
        <v>0</v>
      </c>
      <c r="AC45" s="101">
        <f t="shared" si="32"/>
        <v>0</v>
      </c>
      <c r="AD45" s="102">
        <f t="shared" si="32"/>
        <v>0</v>
      </c>
    </row>
    <row r="46" spans="1:30" s="27" customFormat="1" ht="13.5" customHeight="1" x14ac:dyDescent="0.2">
      <c r="A46" s="21" t="s">
        <v>88</v>
      </c>
      <c r="B46" s="22" t="s">
        <v>89</v>
      </c>
      <c r="C46" s="23">
        <f>C47+C48+C49</f>
        <v>0</v>
      </c>
      <c r="D46" s="72">
        <f>D47+D48+D49</f>
        <v>0</v>
      </c>
      <c r="E46" s="23">
        <f t="shared" ref="E46:AA46" si="33">E47+E48+E49</f>
        <v>0</v>
      </c>
      <c r="F46" s="72">
        <f>F47+F48+F49</f>
        <v>0</v>
      </c>
      <c r="G46" s="23">
        <f t="shared" si="33"/>
        <v>0</v>
      </c>
      <c r="H46" s="72">
        <f>H47+H48+H49</f>
        <v>0</v>
      </c>
      <c r="I46" s="23">
        <f t="shared" si="33"/>
        <v>0</v>
      </c>
      <c r="J46" s="72">
        <f>J47+J48+J49</f>
        <v>0</v>
      </c>
      <c r="K46" s="23">
        <f t="shared" si="33"/>
        <v>0</v>
      </c>
      <c r="L46" s="72">
        <f>L47+L48+L49</f>
        <v>0</v>
      </c>
      <c r="M46" s="23">
        <f t="shared" si="33"/>
        <v>0</v>
      </c>
      <c r="N46" s="72">
        <f>N47+N48+N49</f>
        <v>0</v>
      </c>
      <c r="O46" s="86">
        <f t="shared" ref="O46" si="34">SUM(O47:O49)</f>
        <v>0</v>
      </c>
      <c r="P46" s="86">
        <f>SUM(P47:P49)</f>
        <v>0</v>
      </c>
      <c r="Q46" s="23">
        <f t="shared" si="33"/>
        <v>0</v>
      </c>
      <c r="R46" s="72">
        <f>R47+R48+R49</f>
        <v>0</v>
      </c>
      <c r="S46" s="23">
        <f t="shared" si="33"/>
        <v>0</v>
      </c>
      <c r="T46" s="72">
        <f>T47+T48+T49</f>
        <v>0</v>
      </c>
      <c r="U46" s="23">
        <f t="shared" si="33"/>
        <v>0</v>
      </c>
      <c r="V46" s="72">
        <f>V47+V48+V49</f>
        <v>0</v>
      </c>
      <c r="W46" s="23">
        <f t="shared" si="33"/>
        <v>0</v>
      </c>
      <c r="X46" s="72">
        <f>X47+X48+X49</f>
        <v>0</v>
      </c>
      <c r="Y46" s="23">
        <f t="shared" si="33"/>
        <v>0</v>
      </c>
      <c r="Z46" s="72">
        <f>Z47+Z48+Z49</f>
        <v>0</v>
      </c>
      <c r="AA46" s="23">
        <f t="shared" si="33"/>
        <v>0</v>
      </c>
      <c r="AB46" s="72">
        <f>AB47+AB48+AB49</f>
        <v>0</v>
      </c>
      <c r="AC46" s="101">
        <f t="shared" si="32"/>
        <v>0</v>
      </c>
      <c r="AD46" s="102">
        <f t="shared" si="32"/>
        <v>0</v>
      </c>
    </row>
    <row r="47" spans="1:30" s="27" customFormat="1" ht="13.5" customHeight="1" x14ac:dyDescent="0.2">
      <c r="A47" s="24" t="s">
        <v>90</v>
      </c>
      <c r="B47" s="25" t="s">
        <v>91</v>
      </c>
      <c r="C47" s="30">
        <v>0</v>
      </c>
      <c r="D47" s="77">
        <v>0</v>
      </c>
      <c r="E47" s="30">
        <v>0</v>
      </c>
      <c r="F47" s="77">
        <v>0</v>
      </c>
      <c r="G47" s="30">
        <v>0</v>
      </c>
      <c r="H47" s="77">
        <v>0</v>
      </c>
      <c r="I47" s="30">
        <v>0</v>
      </c>
      <c r="J47" s="77">
        <v>0</v>
      </c>
      <c r="K47" s="30">
        <v>0</v>
      </c>
      <c r="L47" s="77">
        <v>0</v>
      </c>
      <c r="M47" s="30">
        <v>0</v>
      </c>
      <c r="N47" s="77">
        <v>0</v>
      </c>
      <c r="O47" s="89">
        <f t="shared" ref="O47:P49" si="35">C47+E47+G47+I47+K47+M47</f>
        <v>0</v>
      </c>
      <c r="P47" s="89">
        <f t="shared" si="35"/>
        <v>0</v>
      </c>
      <c r="Q47" s="30">
        <v>0</v>
      </c>
      <c r="R47" s="77">
        <v>0</v>
      </c>
      <c r="S47" s="30">
        <v>0</v>
      </c>
      <c r="T47" s="77">
        <v>0</v>
      </c>
      <c r="U47" s="30">
        <v>0</v>
      </c>
      <c r="V47" s="77">
        <v>0</v>
      </c>
      <c r="W47" s="30">
        <v>0</v>
      </c>
      <c r="X47" s="77">
        <v>0</v>
      </c>
      <c r="Y47" s="30">
        <v>0</v>
      </c>
      <c r="Z47" s="77">
        <v>0</v>
      </c>
      <c r="AA47" s="30">
        <v>0</v>
      </c>
      <c r="AB47" s="77">
        <v>0</v>
      </c>
      <c r="AC47" s="101">
        <f t="shared" si="32"/>
        <v>0</v>
      </c>
      <c r="AD47" s="102">
        <f t="shared" si="32"/>
        <v>0</v>
      </c>
    </row>
    <row r="48" spans="1:30" s="27" customFormat="1" ht="13.5" customHeight="1" x14ac:dyDescent="0.2">
      <c r="A48" s="24" t="s">
        <v>92</v>
      </c>
      <c r="B48" s="25" t="s">
        <v>93</v>
      </c>
      <c r="C48" s="30">
        <v>0</v>
      </c>
      <c r="D48" s="77">
        <v>0</v>
      </c>
      <c r="E48" s="30">
        <v>0</v>
      </c>
      <c r="F48" s="77">
        <v>0</v>
      </c>
      <c r="G48" s="30">
        <v>0</v>
      </c>
      <c r="H48" s="77">
        <v>0</v>
      </c>
      <c r="I48" s="30">
        <v>0</v>
      </c>
      <c r="J48" s="77">
        <v>0</v>
      </c>
      <c r="K48" s="30">
        <v>0</v>
      </c>
      <c r="L48" s="77">
        <v>0</v>
      </c>
      <c r="M48" s="30">
        <v>0</v>
      </c>
      <c r="N48" s="77">
        <v>0</v>
      </c>
      <c r="O48" s="89">
        <f t="shared" si="35"/>
        <v>0</v>
      </c>
      <c r="P48" s="89">
        <f t="shared" si="35"/>
        <v>0</v>
      </c>
      <c r="Q48" s="30">
        <v>0</v>
      </c>
      <c r="R48" s="77">
        <v>0</v>
      </c>
      <c r="S48" s="30">
        <v>0</v>
      </c>
      <c r="T48" s="77">
        <v>0</v>
      </c>
      <c r="U48" s="30">
        <v>0</v>
      </c>
      <c r="V48" s="77">
        <v>0</v>
      </c>
      <c r="W48" s="30">
        <v>0</v>
      </c>
      <c r="X48" s="77">
        <v>0</v>
      </c>
      <c r="Y48" s="30">
        <v>0</v>
      </c>
      <c r="Z48" s="77">
        <v>0</v>
      </c>
      <c r="AA48" s="30">
        <v>0</v>
      </c>
      <c r="AB48" s="77">
        <v>0</v>
      </c>
      <c r="AC48" s="101">
        <f t="shared" si="32"/>
        <v>0</v>
      </c>
      <c r="AD48" s="102">
        <f t="shared" si="32"/>
        <v>0</v>
      </c>
    </row>
    <row r="49" spans="1:30" s="27" customFormat="1" ht="13.5" customHeight="1" x14ac:dyDescent="0.2">
      <c r="A49" s="24" t="s">
        <v>94</v>
      </c>
      <c r="B49" s="25" t="s">
        <v>95</v>
      </c>
      <c r="C49" s="30">
        <v>0</v>
      </c>
      <c r="D49" s="77">
        <v>0</v>
      </c>
      <c r="E49" s="30">
        <v>0</v>
      </c>
      <c r="F49" s="77">
        <v>0</v>
      </c>
      <c r="G49" s="30">
        <v>0</v>
      </c>
      <c r="H49" s="77">
        <v>0</v>
      </c>
      <c r="I49" s="30">
        <v>0</v>
      </c>
      <c r="J49" s="77">
        <v>0</v>
      </c>
      <c r="K49" s="30">
        <v>0</v>
      </c>
      <c r="L49" s="77">
        <v>0</v>
      </c>
      <c r="M49" s="30">
        <v>0</v>
      </c>
      <c r="N49" s="77">
        <v>0</v>
      </c>
      <c r="O49" s="89">
        <f t="shared" si="35"/>
        <v>0</v>
      </c>
      <c r="P49" s="89">
        <f t="shared" si="35"/>
        <v>0</v>
      </c>
      <c r="Q49" s="30">
        <v>0</v>
      </c>
      <c r="R49" s="77">
        <v>0</v>
      </c>
      <c r="S49" s="30">
        <v>0</v>
      </c>
      <c r="T49" s="77">
        <v>0</v>
      </c>
      <c r="U49" s="30">
        <v>0</v>
      </c>
      <c r="V49" s="77">
        <v>0</v>
      </c>
      <c r="W49" s="30">
        <v>0</v>
      </c>
      <c r="X49" s="77">
        <v>0</v>
      </c>
      <c r="Y49" s="30">
        <v>0</v>
      </c>
      <c r="Z49" s="77">
        <v>0</v>
      </c>
      <c r="AA49" s="30">
        <v>0</v>
      </c>
      <c r="AB49" s="77">
        <v>0</v>
      </c>
      <c r="AC49" s="101">
        <f t="shared" si="32"/>
        <v>0</v>
      </c>
      <c r="AD49" s="102">
        <f t="shared" si="32"/>
        <v>0</v>
      </c>
    </row>
    <row r="50" spans="1:30" s="17" customFormat="1" ht="13.5" customHeight="1" x14ac:dyDescent="0.2">
      <c r="A50" s="34" t="s">
        <v>96</v>
      </c>
      <c r="B50" s="19" t="s">
        <v>97</v>
      </c>
      <c r="C50" s="20">
        <f>C51</f>
        <v>3109.549110551724</v>
      </c>
      <c r="D50" s="71">
        <f>D51</f>
        <v>1613.224854321182</v>
      </c>
      <c r="E50" s="20">
        <f t="shared" ref="E50:AA50" si="36">E51</f>
        <v>3790.0297725517239</v>
      </c>
      <c r="F50" s="71">
        <f>F51</f>
        <v>1072.0613238862395</v>
      </c>
      <c r="G50" s="20">
        <f t="shared" si="36"/>
        <v>2914.2641725517242</v>
      </c>
      <c r="H50" s="71">
        <f>H51</f>
        <v>1221.259241841969</v>
      </c>
      <c r="I50" s="20">
        <f t="shared" si="36"/>
        <v>2860.3473725517242</v>
      </c>
      <c r="J50" s="71">
        <f>J51</f>
        <v>1271.8823046038726</v>
      </c>
      <c r="K50" s="20">
        <f t="shared" si="36"/>
        <v>3866.2641725517242</v>
      </c>
      <c r="L50" s="71">
        <f>L51</f>
        <v>1399.4050896551723</v>
      </c>
      <c r="M50" s="20">
        <f t="shared" si="36"/>
        <v>3057.5451725517241</v>
      </c>
      <c r="N50" s="71">
        <f>N51</f>
        <v>1022.25</v>
      </c>
      <c r="O50" s="85">
        <f t="shared" ref="O50" si="37">O51</f>
        <v>-115784.95022668966</v>
      </c>
      <c r="P50" s="85">
        <f>P51</f>
        <v>-149198.34225341547</v>
      </c>
      <c r="Q50" s="20">
        <f t="shared" si="36"/>
        <v>3851.2345725517243</v>
      </c>
      <c r="R50" s="71">
        <f>R51</f>
        <v>1301.0290913829685</v>
      </c>
      <c r="S50" s="20">
        <f t="shared" si="36"/>
        <v>2810.7769725517242</v>
      </c>
      <c r="T50" s="71">
        <f>T51</f>
        <v>1471.0878979591835</v>
      </c>
      <c r="U50" s="20">
        <f t="shared" si="36"/>
        <v>4234.4801725517245</v>
      </c>
      <c r="V50" s="71">
        <f>V51</f>
        <v>1321.7362918548549</v>
      </c>
      <c r="W50" s="20">
        <f t="shared" si="36"/>
        <v>2822.3841725517241</v>
      </c>
      <c r="X50" s="71">
        <f>X51</f>
        <v>3854.5958551724143</v>
      </c>
      <c r="Y50" s="20">
        <f t="shared" si="36"/>
        <v>2802.2641725517242</v>
      </c>
      <c r="Z50" s="71">
        <f>Z51</f>
        <v>1300.1446824502398</v>
      </c>
      <c r="AA50" s="20">
        <f t="shared" si="36"/>
        <v>3447.8526485517241</v>
      </c>
      <c r="AB50" s="71">
        <f>AB51</f>
        <v>1564.7305632143029</v>
      </c>
      <c r="AC50" s="101">
        <f t="shared" si="32"/>
        <v>39566.992484620685</v>
      </c>
      <c r="AD50" s="102">
        <f t="shared" si="32"/>
        <v>18413.407196342399</v>
      </c>
    </row>
    <row r="51" spans="1:30" s="17" customFormat="1" ht="13.5" customHeight="1" x14ac:dyDescent="0.2">
      <c r="A51" s="35" t="s">
        <v>98</v>
      </c>
      <c r="B51" s="22" t="s">
        <v>99</v>
      </c>
      <c r="C51" s="23">
        <f t="shared" ref="C51:Y51" si="38">SUM(C52:C83)</f>
        <v>3109.549110551724</v>
      </c>
      <c r="D51" s="72">
        <f>SUM(D52:D83)</f>
        <v>1613.224854321182</v>
      </c>
      <c r="E51" s="23">
        <f t="shared" si="38"/>
        <v>3790.0297725517239</v>
      </c>
      <c r="F51" s="72">
        <f>SUM(F52:F83)</f>
        <v>1072.0613238862395</v>
      </c>
      <c r="G51" s="23">
        <f t="shared" si="38"/>
        <v>2914.2641725517242</v>
      </c>
      <c r="H51" s="72">
        <f>SUM(H52:H83)</f>
        <v>1221.259241841969</v>
      </c>
      <c r="I51" s="23">
        <f t="shared" si="38"/>
        <v>2860.3473725517242</v>
      </c>
      <c r="J51" s="72">
        <f>SUM(J52:J83)</f>
        <v>1271.8823046038726</v>
      </c>
      <c r="K51" s="23">
        <f t="shared" si="38"/>
        <v>3866.2641725517242</v>
      </c>
      <c r="L51" s="72">
        <f>SUM(L52:L83)</f>
        <v>1399.4050896551723</v>
      </c>
      <c r="M51" s="23">
        <f t="shared" si="38"/>
        <v>3057.5451725517241</v>
      </c>
      <c r="N51" s="72">
        <f t="shared" ref="N51" si="39">SUM(N52:N82)</f>
        <v>1022.25</v>
      </c>
      <c r="O51" s="86">
        <f>SUM(O52:O83)+'[5]DN-RLP'!R95+'[5]SA-RLP'!R95</f>
        <v>-115784.95022668966</v>
      </c>
      <c r="P51" s="86">
        <f>SUM(P52:P83)+'[5]DN-RLP'!S95+'[5]SA-RLP'!S95</f>
        <v>-149198.34225341547</v>
      </c>
      <c r="Q51" s="23">
        <f t="shared" si="38"/>
        <v>3851.2345725517243</v>
      </c>
      <c r="R51" s="23">
        <f t="shared" si="38"/>
        <v>1301.0290913829685</v>
      </c>
      <c r="S51" s="23">
        <f t="shared" si="38"/>
        <v>2810.7769725517242</v>
      </c>
      <c r="T51" s="23">
        <f t="shared" si="38"/>
        <v>1471.0878979591835</v>
      </c>
      <c r="U51" s="23">
        <f t="shared" si="38"/>
        <v>4234.4801725517245</v>
      </c>
      <c r="V51" s="23">
        <f t="shared" ref="V51" si="40">SUM(V52:V83)</f>
        <v>1321.7362918548549</v>
      </c>
      <c r="W51" s="23">
        <f t="shared" si="38"/>
        <v>2822.3841725517241</v>
      </c>
      <c r="X51" s="72">
        <f>SUM(X52:X83)</f>
        <v>3854.5958551724143</v>
      </c>
      <c r="Y51" s="23">
        <f t="shared" si="38"/>
        <v>2802.2641725517242</v>
      </c>
      <c r="Z51" s="72">
        <f>SUM(Z52:Z83)</f>
        <v>1300.1446824502398</v>
      </c>
      <c r="AA51" s="72">
        <f>SUM(AA52:AA83)</f>
        <v>3447.8526485517241</v>
      </c>
      <c r="AB51" s="72">
        <f>SUM(AB52:AB83)</f>
        <v>1564.7305632143029</v>
      </c>
      <c r="AC51" s="101">
        <f t="shared" si="32"/>
        <v>39566.992484620685</v>
      </c>
      <c r="AD51" s="102">
        <f t="shared" si="32"/>
        <v>18413.407196342399</v>
      </c>
    </row>
    <row r="52" spans="1:30" s="27" customFormat="1" ht="13.5" customHeight="1" x14ac:dyDescent="0.2">
      <c r="A52" s="24" t="s">
        <v>100</v>
      </c>
      <c r="B52" s="25" t="s">
        <v>101</v>
      </c>
      <c r="C52" s="30">
        <v>0</v>
      </c>
      <c r="D52" s="77">
        <v>0</v>
      </c>
      <c r="E52" s="30">
        <v>0</v>
      </c>
      <c r="F52" s="77">
        <v>0</v>
      </c>
      <c r="G52" s="30">
        <v>0</v>
      </c>
      <c r="H52" s="77">
        <v>0</v>
      </c>
      <c r="I52" s="30">
        <v>0</v>
      </c>
      <c r="J52" s="77">
        <v>0</v>
      </c>
      <c r="K52" s="30">
        <v>0</v>
      </c>
      <c r="L52" s="77">
        <v>0</v>
      </c>
      <c r="M52" s="30">
        <v>0</v>
      </c>
      <c r="N52" s="77">
        <v>0</v>
      </c>
      <c r="O52" s="89">
        <f t="shared" ref="O52:P83" si="41">C52+E52+G52+I52+K52+M52</f>
        <v>0</v>
      </c>
      <c r="P52" s="89">
        <f t="shared" si="41"/>
        <v>0</v>
      </c>
      <c r="Q52" s="30">
        <v>0</v>
      </c>
      <c r="R52" s="77">
        <v>0</v>
      </c>
      <c r="S52" s="30">
        <v>0</v>
      </c>
      <c r="T52" s="77">
        <v>0</v>
      </c>
      <c r="U52" s="30">
        <v>0</v>
      </c>
      <c r="V52" s="77">
        <v>0</v>
      </c>
      <c r="W52" s="30">
        <v>0</v>
      </c>
      <c r="X52" s="77">
        <v>0</v>
      </c>
      <c r="Y52" s="30">
        <v>0</v>
      </c>
      <c r="Z52" s="77">
        <v>0</v>
      </c>
      <c r="AA52" s="30">
        <v>0</v>
      </c>
      <c r="AB52" s="77">
        <v>0</v>
      </c>
      <c r="AC52" s="101">
        <f t="shared" si="32"/>
        <v>0</v>
      </c>
      <c r="AD52" s="102">
        <f t="shared" si="32"/>
        <v>0</v>
      </c>
    </row>
    <row r="53" spans="1:30" s="27" customFormat="1" ht="13.5" customHeight="1" x14ac:dyDescent="0.2">
      <c r="A53" s="24" t="s">
        <v>102</v>
      </c>
      <c r="B53" s="25" t="s">
        <v>103</v>
      </c>
      <c r="C53" s="30">
        <v>0</v>
      </c>
      <c r="D53" s="77">
        <v>33.950000000000003</v>
      </c>
      <c r="E53" s="30">
        <v>0</v>
      </c>
      <c r="F53" s="77">
        <v>0</v>
      </c>
      <c r="G53" s="30">
        <v>0</v>
      </c>
      <c r="H53" s="77">
        <v>0</v>
      </c>
      <c r="I53" s="30">
        <v>0</v>
      </c>
      <c r="J53" s="77">
        <v>0</v>
      </c>
      <c r="K53" s="30">
        <v>0</v>
      </c>
      <c r="L53" s="77">
        <v>0</v>
      </c>
      <c r="M53" s="30">
        <v>0</v>
      </c>
      <c r="N53" s="77">
        <v>0</v>
      </c>
      <c r="O53" s="89">
        <f t="shared" si="41"/>
        <v>0</v>
      </c>
      <c r="P53" s="89">
        <f t="shared" si="41"/>
        <v>33.950000000000003</v>
      </c>
      <c r="Q53" s="30">
        <v>0</v>
      </c>
      <c r="R53" s="77">
        <v>0</v>
      </c>
      <c r="S53" s="30">
        <v>0</v>
      </c>
      <c r="T53" s="77">
        <v>0</v>
      </c>
      <c r="U53" s="30">
        <v>0</v>
      </c>
      <c r="V53" s="77">
        <v>0</v>
      </c>
      <c r="W53" s="30">
        <v>0</v>
      </c>
      <c r="X53" s="77">
        <v>0</v>
      </c>
      <c r="Y53" s="30">
        <v>0</v>
      </c>
      <c r="Z53" s="77">
        <v>0</v>
      </c>
      <c r="AA53" s="30">
        <v>0</v>
      </c>
      <c r="AB53" s="77">
        <v>0</v>
      </c>
      <c r="AC53" s="101">
        <f t="shared" si="32"/>
        <v>0</v>
      </c>
      <c r="AD53" s="102">
        <f t="shared" si="32"/>
        <v>33.950000000000003</v>
      </c>
    </row>
    <row r="54" spans="1:30" s="27" customFormat="1" ht="13.5" customHeight="1" x14ac:dyDescent="0.2">
      <c r="A54" s="24" t="s">
        <v>104</v>
      </c>
      <c r="B54" s="25" t="s">
        <v>105</v>
      </c>
      <c r="C54" s="30">
        <v>16</v>
      </c>
      <c r="D54" s="77">
        <v>0</v>
      </c>
      <c r="E54" s="30">
        <v>16</v>
      </c>
      <c r="F54" s="77">
        <v>0</v>
      </c>
      <c r="G54" s="30">
        <v>16</v>
      </c>
      <c r="H54" s="77">
        <v>0</v>
      </c>
      <c r="I54" s="30">
        <v>16</v>
      </c>
      <c r="J54" s="77">
        <v>0</v>
      </c>
      <c r="K54" s="30">
        <v>16</v>
      </c>
      <c r="L54" s="77">
        <v>0</v>
      </c>
      <c r="M54" s="30">
        <v>16</v>
      </c>
      <c r="N54" s="77">
        <v>0</v>
      </c>
      <c r="O54" s="89">
        <f t="shared" si="41"/>
        <v>96</v>
      </c>
      <c r="P54" s="89">
        <f t="shared" si="41"/>
        <v>0</v>
      </c>
      <c r="Q54" s="30">
        <v>16</v>
      </c>
      <c r="R54" s="77">
        <v>0</v>
      </c>
      <c r="S54" s="30">
        <v>16</v>
      </c>
      <c r="T54" s="77">
        <v>0</v>
      </c>
      <c r="U54" s="30">
        <v>16</v>
      </c>
      <c r="V54" s="77">
        <v>0</v>
      </c>
      <c r="W54" s="30">
        <v>16</v>
      </c>
      <c r="X54" s="77">
        <v>43.5</v>
      </c>
      <c r="Y54" s="30">
        <v>16</v>
      </c>
      <c r="Z54" s="77">
        <v>0</v>
      </c>
      <c r="AA54" s="30">
        <v>16</v>
      </c>
      <c r="AB54" s="77">
        <v>0</v>
      </c>
      <c r="AC54" s="101">
        <f t="shared" si="32"/>
        <v>192</v>
      </c>
      <c r="AD54" s="102">
        <f t="shared" si="32"/>
        <v>43.5</v>
      </c>
    </row>
    <row r="55" spans="1:30" s="27" customFormat="1" ht="13.5" customHeight="1" x14ac:dyDescent="0.2">
      <c r="A55" s="24" t="s">
        <v>106</v>
      </c>
      <c r="B55" s="25" t="s">
        <v>107</v>
      </c>
      <c r="C55" s="30">
        <v>228</v>
      </c>
      <c r="D55" s="77">
        <v>254.17</v>
      </c>
      <c r="E55" s="30">
        <v>228</v>
      </c>
      <c r="F55" s="77">
        <v>126.51</v>
      </c>
      <c r="G55" s="30">
        <v>228</v>
      </c>
      <c r="H55" s="77">
        <v>153.12</v>
      </c>
      <c r="I55" s="30">
        <v>228</v>
      </c>
      <c r="J55" s="77">
        <v>167.56</v>
      </c>
      <c r="K55" s="30">
        <v>228</v>
      </c>
      <c r="L55" s="77">
        <v>142.12</v>
      </c>
      <c r="M55" s="30">
        <v>228</v>
      </c>
      <c r="N55" s="77">
        <v>194.62</v>
      </c>
      <c r="O55" s="89">
        <f t="shared" si="41"/>
        <v>1368</v>
      </c>
      <c r="P55" s="89">
        <f t="shared" si="41"/>
        <v>1038.0999999999999</v>
      </c>
      <c r="Q55" s="30">
        <v>228</v>
      </c>
      <c r="R55" s="77">
        <v>146.5</v>
      </c>
      <c r="S55" s="30">
        <v>228</v>
      </c>
      <c r="T55" s="77">
        <v>151.83000000000001</v>
      </c>
      <c r="U55" s="30">
        <v>228</v>
      </c>
      <c r="V55" s="77">
        <v>149.41999999999999</v>
      </c>
      <c r="W55" s="30">
        <v>228</v>
      </c>
      <c r="X55" s="77">
        <v>154.18</v>
      </c>
      <c r="Y55" s="30">
        <v>228</v>
      </c>
      <c r="Z55" s="77">
        <v>151.66</v>
      </c>
      <c r="AA55" s="30">
        <v>228</v>
      </c>
      <c r="AB55" s="77">
        <v>103.89</v>
      </c>
      <c r="AC55" s="101">
        <f t="shared" si="32"/>
        <v>2736</v>
      </c>
      <c r="AD55" s="102">
        <f t="shared" si="32"/>
        <v>1895.5800000000002</v>
      </c>
    </row>
    <row r="56" spans="1:30" s="27" customFormat="1" ht="13.5" customHeight="1" x14ac:dyDescent="0.2">
      <c r="A56" s="24" t="s">
        <v>108</v>
      </c>
      <c r="B56" s="25" t="s">
        <v>109</v>
      </c>
      <c r="C56" s="30">
        <v>0</v>
      </c>
      <c r="D56" s="77">
        <v>0</v>
      </c>
      <c r="E56" s="30">
        <v>0</v>
      </c>
      <c r="F56" s="77">
        <v>0</v>
      </c>
      <c r="G56" s="30">
        <v>0</v>
      </c>
      <c r="H56" s="77">
        <v>0</v>
      </c>
      <c r="I56" s="30">
        <v>0</v>
      </c>
      <c r="J56" s="77">
        <v>0</v>
      </c>
      <c r="K56" s="30">
        <v>0</v>
      </c>
      <c r="L56" s="77">
        <v>0</v>
      </c>
      <c r="M56" s="30">
        <v>0</v>
      </c>
      <c r="N56" s="77">
        <v>0</v>
      </c>
      <c r="O56" s="89">
        <f t="shared" si="41"/>
        <v>0</v>
      </c>
      <c r="P56" s="89">
        <f t="shared" si="41"/>
        <v>0</v>
      </c>
      <c r="Q56" s="30">
        <v>0</v>
      </c>
      <c r="R56" s="77">
        <v>0</v>
      </c>
      <c r="S56" s="30">
        <v>0</v>
      </c>
      <c r="T56" s="77">
        <v>0</v>
      </c>
      <c r="U56" s="30">
        <v>0</v>
      </c>
      <c r="V56" s="77">
        <v>0</v>
      </c>
      <c r="W56" s="30">
        <v>0</v>
      </c>
      <c r="X56" s="77">
        <v>0</v>
      </c>
      <c r="Y56" s="30">
        <v>0</v>
      </c>
      <c r="Z56" s="77">
        <v>0</v>
      </c>
      <c r="AA56" s="30">
        <v>0</v>
      </c>
      <c r="AB56" s="77">
        <v>0</v>
      </c>
      <c r="AC56" s="101">
        <f t="shared" si="32"/>
        <v>0</v>
      </c>
      <c r="AD56" s="102">
        <f t="shared" si="32"/>
        <v>0</v>
      </c>
    </row>
    <row r="57" spans="1:30" s="27" customFormat="1" ht="13.5" customHeight="1" x14ac:dyDescent="0.2">
      <c r="A57" s="24" t="s">
        <v>110</v>
      </c>
      <c r="B57" s="25" t="s">
        <v>111</v>
      </c>
      <c r="C57" s="30">
        <v>0</v>
      </c>
      <c r="D57" s="77">
        <v>0</v>
      </c>
      <c r="E57" s="30">
        <v>0</v>
      </c>
      <c r="F57" s="77">
        <v>0</v>
      </c>
      <c r="G57" s="30">
        <v>0</v>
      </c>
      <c r="H57" s="77">
        <v>0</v>
      </c>
      <c r="I57" s="30">
        <v>0</v>
      </c>
      <c r="J57" s="77">
        <v>0</v>
      </c>
      <c r="K57" s="30">
        <v>0</v>
      </c>
      <c r="L57" s="77">
        <v>0</v>
      </c>
      <c r="M57" s="30">
        <v>0</v>
      </c>
      <c r="N57" s="77">
        <v>0</v>
      </c>
      <c r="O57" s="89">
        <f t="shared" si="41"/>
        <v>0</v>
      </c>
      <c r="P57" s="89">
        <f t="shared" si="41"/>
        <v>0</v>
      </c>
      <c r="Q57" s="30">
        <v>0</v>
      </c>
      <c r="R57" s="77">
        <v>0</v>
      </c>
      <c r="S57" s="30">
        <v>0</v>
      </c>
      <c r="T57" s="77">
        <v>0</v>
      </c>
      <c r="U57" s="30">
        <v>0</v>
      </c>
      <c r="V57" s="77">
        <v>0</v>
      </c>
      <c r="W57" s="30">
        <v>0</v>
      </c>
      <c r="X57" s="77">
        <v>0</v>
      </c>
      <c r="Y57" s="30">
        <v>0</v>
      </c>
      <c r="Z57" s="77">
        <v>0</v>
      </c>
      <c r="AA57" s="30">
        <v>0</v>
      </c>
      <c r="AB57" s="77">
        <v>0</v>
      </c>
      <c r="AC57" s="101">
        <f t="shared" si="32"/>
        <v>0</v>
      </c>
      <c r="AD57" s="102">
        <f t="shared" si="32"/>
        <v>0</v>
      </c>
    </row>
    <row r="58" spans="1:30" s="27" customFormat="1" ht="13.5" customHeight="1" x14ac:dyDescent="0.2">
      <c r="A58" s="24" t="s">
        <v>112</v>
      </c>
      <c r="B58" s="25" t="s">
        <v>113</v>
      </c>
      <c r="C58" s="30">
        <v>0</v>
      </c>
      <c r="D58" s="77">
        <v>0</v>
      </c>
      <c r="E58" s="30">
        <v>0</v>
      </c>
      <c r="F58" s="77">
        <v>0</v>
      </c>
      <c r="G58" s="30">
        <v>0</v>
      </c>
      <c r="H58" s="77">
        <v>0</v>
      </c>
      <c r="I58" s="30">
        <v>0</v>
      </c>
      <c r="J58" s="77">
        <v>0</v>
      </c>
      <c r="K58" s="30">
        <v>0</v>
      </c>
      <c r="L58" s="77">
        <v>0</v>
      </c>
      <c r="M58" s="30">
        <v>0</v>
      </c>
      <c r="N58" s="77">
        <v>0</v>
      </c>
      <c r="O58" s="89">
        <f t="shared" si="41"/>
        <v>0</v>
      </c>
      <c r="P58" s="89">
        <f t="shared" si="41"/>
        <v>0</v>
      </c>
      <c r="Q58" s="30">
        <v>0</v>
      </c>
      <c r="R58" s="77">
        <v>0</v>
      </c>
      <c r="S58" s="30">
        <v>0</v>
      </c>
      <c r="T58" s="77">
        <v>0</v>
      </c>
      <c r="U58" s="30">
        <v>0</v>
      </c>
      <c r="V58" s="77">
        <v>0</v>
      </c>
      <c r="W58" s="30">
        <v>0</v>
      </c>
      <c r="X58" s="77">
        <v>97.53</v>
      </c>
      <c r="Y58" s="30">
        <v>0</v>
      </c>
      <c r="Z58" s="77">
        <v>0</v>
      </c>
      <c r="AA58" s="30">
        <v>0</v>
      </c>
      <c r="AB58" s="77">
        <v>0</v>
      </c>
      <c r="AC58" s="101">
        <f t="shared" si="32"/>
        <v>0</v>
      </c>
      <c r="AD58" s="102">
        <f t="shared" si="32"/>
        <v>97.53</v>
      </c>
    </row>
    <row r="59" spans="1:30" s="27" customFormat="1" ht="13.5" customHeight="1" x14ac:dyDescent="0.2">
      <c r="A59" s="24" t="s">
        <v>114</v>
      </c>
      <c r="B59" s="25" t="s">
        <v>115</v>
      </c>
      <c r="C59" s="30">
        <v>1820</v>
      </c>
      <c r="D59" s="77">
        <v>587.35</v>
      </c>
      <c r="E59" s="30">
        <v>1820</v>
      </c>
      <c r="F59" s="77">
        <v>587.35</v>
      </c>
      <c r="G59" s="30">
        <v>1820</v>
      </c>
      <c r="H59" s="77">
        <v>587.35</v>
      </c>
      <c r="I59" s="30">
        <v>1820</v>
      </c>
      <c r="J59" s="77">
        <v>587.35</v>
      </c>
      <c r="K59" s="30">
        <v>1820</v>
      </c>
      <c r="L59" s="77">
        <v>587.35</v>
      </c>
      <c r="M59" s="30">
        <v>1820</v>
      </c>
      <c r="N59" s="77">
        <v>587.48</v>
      </c>
      <c r="O59" s="89">
        <f t="shared" si="41"/>
        <v>10920</v>
      </c>
      <c r="P59" s="89">
        <f t="shared" si="41"/>
        <v>3524.23</v>
      </c>
      <c r="Q59" s="30">
        <v>1820</v>
      </c>
      <c r="R59" s="77">
        <v>587.36</v>
      </c>
      <c r="S59" s="30">
        <v>1820</v>
      </c>
      <c r="T59" s="77">
        <v>587.35</v>
      </c>
      <c r="U59" s="30">
        <v>1820</v>
      </c>
      <c r="V59" s="77">
        <v>587.35</v>
      </c>
      <c r="W59" s="30">
        <v>1820</v>
      </c>
      <c r="X59" s="77">
        <v>587.35</v>
      </c>
      <c r="Y59" s="30">
        <v>1820</v>
      </c>
      <c r="Z59" s="77">
        <v>587.35</v>
      </c>
      <c r="AA59" s="30">
        <v>1820</v>
      </c>
      <c r="AB59" s="77">
        <v>587.35</v>
      </c>
      <c r="AC59" s="101">
        <f t="shared" si="32"/>
        <v>21840</v>
      </c>
      <c r="AD59" s="102">
        <f t="shared" si="32"/>
        <v>7048.340000000002</v>
      </c>
    </row>
    <row r="60" spans="1:30" s="27" customFormat="1" ht="13.5" customHeight="1" x14ac:dyDescent="0.2">
      <c r="A60" s="24" t="s">
        <v>116</v>
      </c>
      <c r="B60" s="25" t="s">
        <v>117</v>
      </c>
      <c r="C60" s="30">
        <v>0</v>
      </c>
      <c r="D60" s="77">
        <v>0</v>
      </c>
      <c r="E60" s="30">
        <v>0</v>
      </c>
      <c r="F60" s="77">
        <v>0</v>
      </c>
      <c r="G60" s="30">
        <v>0</v>
      </c>
      <c r="H60" s="77">
        <v>0</v>
      </c>
      <c r="I60" s="30">
        <v>0</v>
      </c>
      <c r="J60" s="77">
        <v>0</v>
      </c>
      <c r="K60" s="30">
        <v>0</v>
      </c>
      <c r="L60" s="77">
        <v>0</v>
      </c>
      <c r="M60" s="30">
        <v>0</v>
      </c>
      <c r="N60" s="77">
        <v>0</v>
      </c>
      <c r="O60" s="89">
        <f t="shared" si="41"/>
        <v>0</v>
      </c>
      <c r="P60" s="89">
        <f t="shared" si="41"/>
        <v>0</v>
      </c>
      <c r="Q60" s="30">
        <v>0</v>
      </c>
      <c r="R60" s="77">
        <v>0</v>
      </c>
      <c r="S60" s="30">
        <v>0</v>
      </c>
      <c r="T60" s="77">
        <v>0</v>
      </c>
      <c r="U60" s="30">
        <v>0</v>
      </c>
      <c r="V60" s="77">
        <v>0</v>
      </c>
      <c r="W60" s="30">
        <v>0</v>
      </c>
      <c r="X60" s="77">
        <v>0</v>
      </c>
      <c r="Y60" s="30">
        <v>0</v>
      </c>
      <c r="Z60" s="77">
        <v>0</v>
      </c>
      <c r="AA60" s="30">
        <v>0</v>
      </c>
      <c r="AB60" s="77">
        <v>0</v>
      </c>
      <c r="AC60" s="101">
        <f t="shared" si="32"/>
        <v>0</v>
      </c>
      <c r="AD60" s="102">
        <f t="shared" si="32"/>
        <v>0</v>
      </c>
    </row>
    <row r="61" spans="1:30" s="27" customFormat="1" ht="13.5" customHeight="1" x14ac:dyDescent="0.2">
      <c r="A61" s="24" t="s">
        <v>118</v>
      </c>
      <c r="B61" s="25" t="s">
        <v>119</v>
      </c>
      <c r="C61" s="30">
        <v>0</v>
      </c>
      <c r="D61" s="77">
        <v>0</v>
      </c>
      <c r="E61" s="30">
        <v>0</v>
      </c>
      <c r="F61" s="77">
        <v>0</v>
      </c>
      <c r="G61" s="30">
        <v>0</v>
      </c>
      <c r="H61" s="77">
        <v>0</v>
      </c>
      <c r="I61" s="30">
        <v>0</v>
      </c>
      <c r="J61" s="77">
        <v>0</v>
      </c>
      <c r="K61" s="30">
        <v>0</v>
      </c>
      <c r="L61" s="77">
        <v>0</v>
      </c>
      <c r="M61" s="30">
        <v>0</v>
      </c>
      <c r="N61" s="77">
        <v>0</v>
      </c>
      <c r="O61" s="89">
        <f t="shared" si="41"/>
        <v>0</v>
      </c>
      <c r="P61" s="89">
        <f t="shared" si="41"/>
        <v>0</v>
      </c>
      <c r="Q61" s="30">
        <v>0</v>
      </c>
      <c r="R61" s="77">
        <v>0</v>
      </c>
      <c r="S61" s="30">
        <v>0</v>
      </c>
      <c r="T61" s="77">
        <v>0</v>
      </c>
      <c r="U61" s="30">
        <v>0</v>
      </c>
      <c r="V61" s="77">
        <v>0</v>
      </c>
      <c r="W61" s="30">
        <v>0</v>
      </c>
      <c r="X61" s="77">
        <v>0</v>
      </c>
      <c r="Y61" s="30">
        <v>0</v>
      </c>
      <c r="Z61" s="77">
        <v>0</v>
      </c>
      <c r="AA61" s="30">
        <v>0</v>
      </c>
      <c r="AB61" s="77">
        <v>0</v>
      </c>
      <c r="AC61" s="101">
        <f t="shared" si="32"/>
        <v>0</v>
      </c>
      <c r="AD61" s="102">
        <f t="shared" si="32"/>
        <v>0</v>
      </c>
    </row>
    <row r="62" spans="1:30" s="27" customFormat="1" ht="13.5" customHeight="1" x14ac:dyDescent="0.2">
      <c r="A62" s="24" t="s">
        <v>120</v>
      </c>
      <c r="B62" s="25" t="s">
        <v>121</v>
      </c>
      <c r="C62" s="30">
        <v>86.206896551724142</v>
      </c>
      <c r="D62" s="77">
        <f>D10*100/87*3%</f>
        <v>56.55</v>
      </c>
      <c r="E62" s="30">
        <v>86.206896551724142</v>
      </c>
      <c r="F62" s="77">
        <f>F10*100/87*3%</f>
        <v>16.259999999999998</v>
      </c>
      <c r="G62" s="30">
        <v>86.206896551724142</v>
      </c>
      <c r="H62" s="77">
        <f>H10*100/87*3%</f>
        <v>60.78</v>
      </c>
      <c r="I62" s="30">
        <v>86.206896551724142</v>
      </c>
      <c r="J62" s="77">
        <f>J10*100/87*3%</f>
        <v>59.339999999999996</v>
      </c>
      <c r="K62" s="30">
        <v>86.206896551724142</v>
      </c>
      <c r="L62" s="77">
        <f>L10*100/87*3%</f>
        <v>168.26068965517243</v>
      </c>
      <c r="M62" s="30">
        <v>86.206896551724142</v>
      </c>
      <c r="N62" s="77">
        <f>N10*100/87*3%</f>
        <v>169.14000000000001</v>
      </c>
      <c r="O62" s="89">
        <f t="shared" si="41"/>
        <v>517.24137931034488</v>
      </c>
      <c r="P62" s="89">
        <f t="shared" si="41"/>
        <v>530.33068965517248</v>
      </c>
      <c r="Q62" s="30">
        <v>86.206896551724142</v>
      </c>
      <c r="R62" s="77">
        <f>R10*100/87*3%</f>
        <v>59.16</v>
      </c>
      <c r="S62" s="30">
        <v>86.206896551724142</v>
      </c>
      <c r="T62" s="77">
        <f>T10*100/87*3%</f>
        <v>87.299999999999983</v>
      </c>
      <c r="U62" s="30">
        <v>86.206896551724142</v>
      </c>
      <c r="V62" s="77">
        <f>V10*100/87*3%</f>
        <v>15.51</v>
      </c>
      <c r="W62" s="30">
        <v>86.206896551724142</v>
      </c>
      <c r="X62" s="77">
        <v>108.50965517241379</v>
      </c>
      <c r="Y62" s="30">
        <v>86.206896551724142</v>
      </c>
      <c r="Z62" s="77">
        <f>Z10*100/87*3%</f>
        <v>39.720000000000006</v>
      </c>
      <c r="AA62" s="30">
        <v>86.206896551724142</v>
      </c>
      <c r="AB62" s="77">
        <f>AB10*100/87*3%</f>
        <v>42.284827586206895</v>
      </c>
      <c r="AC62" s="101">
        <f t="shared" si="32"/>
        <v>1034.48275862069</v>
      </c>
      <c r="AD62" s="102">
        <f t="shared" si="32"/>
        <v>882.81517241379311</v>
      </c>
    </row>
    <row r="63" spans="1:30" s="27" customFormat="1" ht="13.5" customHeight="1" x14ac:dyDescent="0.2">
      <c r="A63" s="24" t="s">
        <v>122</v>
      </c>
      <c r="B63" s="25" t="s">
        <v>123</v>
      </c>
      <c r="C63" s="30">
        <v>0</v>
      </c>
      <c r="D63" s="77">
        <v>0</v>
      </c>
      <c r="E63" s="30">
        <v>0</v>
      </c>
      <c r="F63" s="77">
        <v>0</v>
      </c>
      <c r="G63" s="30">
        <v>0</v>
      </c>
      <c r="H63" s="77">
        <v>0</v>
      </c>
      <c r="I63" s="30">
        <v>0</v>
      </c>
      <c r="J63" s="77">
        <v>0</v>
      </c>
      <c r="K63" s="30">
        <v>0</v>
      </c>
      <c r="L63" s="77">
        <v>0</v>
      </c>
      <c r="M63" s="30">
        <v>0</v>
      </c>
      <c r="N63" s="77">
        <v>0</v>
      </c>
      <c r="O63" s="89">
        <f t="shared" si="41"/>
        <v>0</v>
      </c>
      <c r="P63" s="89">
        <f t="shared" si="41"/>
        <v>0</v>
      </c>
      <c r="Q63" s="30">
        <v>0</v>
      </c>
      <c r="R63" s="77">
        <v>0</v>
      </c>
      <c r="S63" s="30">
        <v>0</v>
      </c>
      <c r="T63" s="77">
        <v>0</v>
      </c>
      <c r="U63" s="30">
        <v>0</v>
      </c>
      <c r="V63" s="77">
        <v>0</v>
      </c>
      <c r="W63" s="30">
        <v>0</v>
      </c>
      <c r="X63" s="77">
        <v>0</v>
      </c>
      <c r="Y63" s="30">
        <v>0</v>
      </c>
      <c r="Z63" s="77">
        <v>0</v>
      </c>
      <c r="AA63" s="30">
        <v>0</v>
      </c>
      <c r="AB63" s="77">
        <v>0</v>
      </c>
      <c r="AC63" s="101">
        <f t="shared" si="32"/>
        <v>0</v>
      </c>
      <c r="AD63" s="102">
        <f t="shared" si="32"/>
        <v>0</v>
      </c>
    </row>
    <row r="64" spans="1:30" s="27" customFormat="1" ht="13.5" customHeight="1" x14ac:dyDescent="0.2">
      <c r="A64" s="24" t="s">
        <v>124</v>
      </c>
      <c r="B64" s="25" t="s">
        <v>125</v>
      </c>
      <c r="C64" s="30">
        <v>0</v>
      </c>
      <c r="D64" s="77">
        <v>0</v>
      </c>
      <c r="E64" s="30">
        <v>0</v>
      </c>
      <c r="F64" s="77">
        <v>0</v>
      </c>
      <c r="G64" s="30">
        <v>0</v>
      </c>
      <c r="H64" s="77">
        <v>0</v>
      </c>
      <c r="I64" s="30">
        <v>0</v>
      </c>
      <c r="J64" s="77">
        <v>0</v>
      </c>
      <c r="K64" s="30">
        <v>0</v>
      </c>
      <c r="L64" s="77">
        <v>0</v>
      </c>
      <c r="M64" s="30">
        <v>0</v>
      </c>
      <c r="N64" s="77">
        <v>0</v>
      </c>
      <c r="O64" s="89">
        <f t="shared" si="41"/>
        <v>0</v>
      </c>
      <c r="P64" s="89">
        <f t="shared" si="41"/>
        <v>0</v>
      </c>
      <c r="Q64" s="30">
        <v>0</v>
      </c>
      <c r="R64" s="77">
        <v>0</v>
      </c>
      <c r="S64" s="30">
        <v>0</v>
      </c>
      <c r="T64" s="77">
        <v>0</v>
      </c>
      <c r="U64" s="30">
        <v>0</v>
      </c>
      <c r="V64" s="77">
        <v>0</v>
      </c>
      <c r="W64" s="30">
        <v>0</v>
      </c>
      <c r="X64" s="77">
        <v>0</v>
      </c>
      <c r="Y64" s="30">
        <v>0</v>
      </c>
      <c r="Z64" s="77">
        <v>0</v>
      </c>
      <c r="AA64" s="30">
        <v>0</v>
      </c>
      <c r="AB64" s="77">
        <v>0</v>
      </c>
      <c r="AC64" s="101">
        <f t="shared" si="32"/>
        <v>0</v>
      </c>
      <c r="AD64" s="102">
        <f t="shared" si="32"/>
        <v>0</v>
      </c>
    </row>
    <row r="65" spans="1:30" s="27" customFormat="1" ht="13.5" customHeight="1" x14ac:dyDescent="0.2">
      <c r="A65" s="24" t="s">
        <v>126</v>
      </c>
      <c r="B65" s="25" t="s">
        <v>127</v>
      </c>
      <c r="C65" s="30">
        <v>200</v>
      </c>
      <c r="D65" s="77">
        <v>0</v>
      </c>
      <c r="E65" s="30">
        <v>200</v>
      </c>
      <c r="F65" s="77">
        <v>0</v>
      </c>
      <c r="G65" s="30">
        <v>200</v>
      </c>
      <c r="H65" s="77">
        <v>0</v>
      </c>
      <c r="I65" s="30">
        <v>200</v>
      </c>
      <c r="J65" s="77">
        <v>0</v>
      </c>
      <c r="K65" s="30">
        <v>200</v>
      </c>
      <c r="L65" s="77">
        <v>0</v>
      </c>
      <c r="M65" s="30">
        <v>200</v>
      </c>
      <c r="N65" s="77">
        <v>0</v>
      </c>
      <c r="O65" s="89">
        <f t="shared" si="41"/>
        <v>1200</v>
      </c>
      <c r="P65" s="89">
        <f t="shared" si="41"/>
        <v>0</v>
      </c>
      <c r="Q65" s="30">
        <v>200</v>
      </c>
      <c r="R65" s="77">
        <v>0</v>
      </c>
      <c r="S65" s="30">
        <v>200</v>
      </c>
      <c r="T65" s="77">
        <v>0</v>
      </c>
      <c r="U65" s="30">
        <v>200</v>
      </c>
      <c r="V65" s="77">
        <v>0</v>
      </c>
      <c r="W65" s="30">
        <v>200</v>
      </c>
      <c r="X65" s="77">
        <v>0</v>
      </c>
      <c r="Y65" s="30">
        <v>200</v>
      </c>
      <c r="Z65" s="77">
        <v>0</v>
      </c>
      <c r="AA65" s="30">
        <v>200</v>
      </c>
      <c r="AB65" s="77">
        <v>0</v>
      </c>
      <c r="AC65" s="101">
        <f t="shared" si="32"/>
        <v>2400</v>
      </c>
      <c r="AD65" s="102">
        <f t="shared" si="32"/>
        <v>0</v>
      </c>
    </row>
    <row r="66" spans="1:30" s="36" customFormat="1" ht="13.5" customHeight="1" x14ac:dyDescent="0.2">
      <c r="A66" s="24" t="s">
        <v>128</v>
      </c>
      <c r="B66" s="25" t="s">
        <v>129</v>
      </c>
      <c r="C66" s="30">
        <v>0</v>
      </c>
      <c r="D66" s="77">
        <v>0</v>
      </c>
      <c r="E66" s="30">
        <v>0</v>
      </c>
      <c r="F66" s="77">
        <v>0</v>
      </c>
      <c r="G66" s="30">
        <v>0</v>
      </c>
      <c r="H66" s="77">
        <v>0</v>
      </c>
      <c r="I66" s="30">
        <v>0</v>
      </c>
      <c r="J66" s="77">
        <v>0</v>
      </c>
      <c r="K66" s="30">
        <v>0</v>
      </c>
      <c r="L66" s="77">
        <v>0</v>
      </c>
      <c r="M66" s="30">
        <v>0</v>
      </c>
      <c r="N66" s="77">
        <v>0</v>
      </c>
      <c r="O66" s="89">
        <f t="shared" si="41"/>
        <v>0</v>
      </c>
      <c r="P66" s="89">
        <f t="shared" si="41"/>
        <v>0</v>
      </c>
      <c r="Q66" s="30">
        <v>0</v>
      </c>
      <c r="R66" s="77">
        <v>0</v>
      </c>
      <c r="S66" s="30">
        <v>0</v>
      </c>
      <c r="T66" s="77">
        <v>0</v>
      </c>
      <c r="U66" s="30">
        <v>0</v>
      </c>
      <c r="V66" s="77">
        <v>0</v>
      </c>
      <c r="W66" s="30">
        <v>0</v>
      </c>
      <c r="X66" s="77">
        <v>0</v>
      </c>
      <c r="Y66" s="30">
        <v>0</v>
      </c>
      <c r="Z66" s="77">
        <v>0</v>
      </c>
      <c r="AA66" s="30">
        <v>0</v>
      </c>
      <c r="AB66" s="77">
        <v>0</v>
      </c>
      <c r="AC66" s="101">
        <f t="shared" si="32"/>
        <v>0</v>
      </c>
      <c r="AD66" s="102">
        <f t="shared" si="32"/>
        <v>0</v>
      </c>
    </row>
    <row r="67" spans="1:30" s="27" customFormat="1" ht="13.5" customHeight="1" x14ac:dyDescent="0.2">
      <c r="A67" s="24" t="s">
        <v>130</v>
      </c>
      <c r="B67" s="25" t="s">
        <v>131</v>
      </c>
      <c r="C67" s="30">
        <v>0</v>
      </c>
      <c r="D67" s="77">
        <v>17.3</v>
      </c>
      <c r="E67" s="30">
        <v>0</v>
      </c>
      <c r="F67" s="77">
        <v>0</v>
      </c>
      <c r="G67" s="30">
        <v>0</v>
      </c>
      <c r="H67" s="77">
        <v>0</v>
      </c>
      <c r="I67" s="30">
        <v>0</v>
      </c>
      <c r="J67" s="77">
        <v>0</v>
      </c>
      <c r="K67" s="30">
        <v>0</v>
      </c>
      <c r="L67" s="77">
        <v>0</v>
      </c>
      <c r="M67" s="30">
        <v>0</v>
      </c>
      <c r="N67" s="77">
        <v>0</v>
      </c>
      <c r="O67" s="89">
        <f t="shared" si="41"/>
        <v>0</v>
      </c>
      <c r="P67" s="89">
        <f t="shared" si="41"/>
        <v>17.3</v>
      </c>
      <c r="Q67" s="30">
        <v>0</v>
      </c>
      <c r="R67" s="77">
        <v>0</v>
      </c>
      <c r="S67" s="30">
        <v>0</v>
      </c>
      <c r="T67" s="77">
        <v>0</v>
      </c>
      <c r="U67" s="30">
        <v>0</v>
      </c>
      <c r="V67" s="77">
        <v>0</v>
      </c>
      <c r="W67" s="30">
        <v>0</v>
      </c>
      <c r="X67" s="77">
        <v>0</v>
      </c>
      <c r="Y67" s="30">
        <v>0</v>
      </c>
      <c r="Z67" s="77">
        <v>0</v>
      </c>
      <c r="AA67" s="30">
        <v>0</v>
      </c>
      <c r="AB67" s="77">
        <v>0</v>
      </c>
      <c r="AC67" s="101">
        <f t="shared" si="32"/>
        <v>0</v>
      </c>
      <c r="AD67" s="102">
        <f t="shared" si="32"/>
        <v>17.3</v>
      </c>
    </row>
    <row r="68" spans="1:30" s="27" customFormat="1" ht="13.5" customHeight="1" x14ac:dyDescent="0.2">
      <c r="A68" s="24" t="s">
        <v>132</v>
      </c>
      <c r="B68" s="25" t="s">
        <v>133</v>
      </c>
      <c r="C68" s="30">
        <v>0</v>
      </c>
      <c r="D68" s="77">
        <v>0</v>
      </c>
      <c r="E68" s="30">
        <v>1000</v>
      </c>
      <c r="F68" s="77">
        <v>0</v>
      </c>
      <c r="G68" s="30">
        <v>0</v>
      </c>
      <c r="H68" s="77">
        <v>0</v>
      </c>
      <c r="I68" s="30">
        <v>0</v>
      </c>
      <c r="J68" s="77">
        <v>0</v>
      </c>
      <c r="K68" s="30">
        <v>1000</v>
      </c>
      <c r="L68" s="77">
        <v>0</v>
      </c>
      <c r="M68" s="30">
        <v>0</v>
      </c>
      <c r="N68" s="77">
        <v>0</v>
      </c>
      <c r="O68" s="89">
        <f t="shared" si="41"/>
        <v>2000</v>
      </c>
      <c r="P68" s="89">
        <f t="shared" si="41"/>
        <v>0</v>
      </c>
      <c r="Q68" s="30">
        <v>1000</v>
      </c>
      <c r="R68" s="77">
        <v>0</v>
      </c>
      <c r="S68" s="30">
        <v>0</v>
      </c>
      <c r="T68" s="77">
        <v>0</v>
      </c>
      <c r="U68" s="30">
        <v>1000</v>
      </c>
      <c r="V68" s="77">
        <v>0</v>
      </c>
      <c r="W68" s="30">
        <v>0</v>
      </c>
      <c r="X68" s="77">
        <v>2053.1999999999998</v>
      </c>
      <c r="Y68" s="30">
        <v>0</v>
      </c>
      <c r="Z68" s="77">
        <v>0</v>
      </c>
      <c r="AA68" s="30">
        <v>0</v>
      </c>
      <c r="AB68" s="77">
        <v>0</v>
      </c>
      <c r="AC68" s="101">
        <f t="shared" si="32"/>
        <v>4000</v>
      </c>
      <c r="AD68" s="102">
        <f t="shared" si="32"/>
        <v>2053.1999999999998</v>
      </c>
    </row>
    <row r="69" spans="1:30" s="27" customFormat="1" ht="13.5" customHeight="1" x14ac:dyDescent="0.2">
      <c r="A69" s="24" t="s">
        <v>134</v>
      </c>
      <c r="B69" s="25" t="s">
        <v>135</v>
      </c>
      <c r="C69" s="30">
        <v>0</v>
      </c>
      <c r="D69" s="77">
        <v>0</v>
      </c>
      <c r="E69" s="30">
        <v>0</v>
      </c>
      <c r="F69" s="77">
        <v>0</v>
      </c>
      <c r="G69" s="30">
        <v>0</v>
      </c>
      <c r="H69" s="77">
        <v>0</v>
      </c>
      <c r="I69" s="30">
        <v>0</v>
      </c>
      <c r="J69" s="77">
        <v>0</v>
      </c>
      <c r="K69" s="30">
        <v>0</v>
      </c>
      <c r="L69" s="77">
        <v>0</v>
      </c>
      <c r="M69" s="30">
        <v>0</v>
      </c>
      <c r="N69" s="77">
        <v>0</v>
      </c>
      <c r="O69" s="89">
        <f t="shared" si="41"/>
        <v>0</v>
      </c>
      <c r="P69" s="89">
        <f t="shared" si="41"/>
        <v>0</v>
      </c>
      <c r="Q69" s="30">
        <v>0</v>
      </c>
      <c r="R69" s="77">
        <v>0</v>
      </c>
      <c r="S69" s="30">
        <v>0</v>
      </c>
      <c r="T69" s="77">
        <v>0</v>
      </c>
      <c r="U69" s="30">
        <v>0</v>
      </c>
      <c r="V69" s="77">
        <v>0</v>
      </c>
      <c r="W69" s="30">
        <v>0</v>
      </c>
      <c r="X69" s="77">
        <v>28.4</v>
      </c>
      <c r="Y69" s="30">
        <v>0</v>
      </c>
      <c r="Z69" s="77">
        <v>0</v>
      </c>
      <c r="AA69" s="30">
        <v>0</v>
      </c>
      <c r="AB69" s="77">
        <v>0</v>
      </c>
      <c r="AC69" s="101">
        <f t="shared" si="32"/>
        <v>0</v>
      </c>
      <c r="AD69" s="102">
        <f t="shared" si="32"/>
        <v>28.4</v>
      </c>
    </row>
    <row r="70" spans="1:30" s="27" customFormat="1" ht="13.5" customHeight="1" x14ac:dyDescent="0.2">
      <c r="A70" s="24" t="s">
        <v>136</v>
      </c>
      <c r="B70" s="25" t="s">
        <v>137</v>
      </c>
      <c r="C70" s="30">
        <v>70</v>
      </c>
      <c r="D70" s="77">
        <v>0</v>
      </c>
      <c r="E70" s="30">
        <v>70</v>
      </c>
      <c r="F70" s="77">
        <v>0</v>
      </c>
      <c r="G70" s="30">
        <v>70</v>
      </c>
      <c r="H70" s="77">
        <v>89.94</v>
      </c>
      <c r="I70" s="30">
        <v>70</v>
      </c>
      <c r="J70" s="77">
        <v>0</v>
      </c>
      <c r="K70" s="30">
        <v>70</v>
      </c>
      <c r="L70" s="77">
        <v>0</v>
      </c>
      <c r="M70" s="30">
        <v>70</v>
      </c>
      <c r="N70" s="77">
        <v>71.010000000000005</v>
      </c>
      <c r="O70" s="89">
        <f t="shared" si="41"/>
        <v>420</v>
      </c>
      <c r="P70" s="89">
        <f t="shared" si="41"/>
        <v>160.94999999999999</v>
      </c>
      <c r="Q70" s="30">
        <v>70</v>
      </c>
      <c r="R70" s="77">
        <v>0</v>
      </c>
      <c r="S70" s="30">
        <v>70</v>
      </c>
      <c r="T70" s="77">
        <v>80.472999999999999</v>
      </c>
      <c r="U70" s="30">
        <v>70</v>
      </c>
      <c r="V70" s="77">
        <v>59.17</v>
      </c>
      <c r="W70" s="30">
        <v>70</v>
      </c>
      <c r="X70" s="77">
        <v>144.11000000000001</v>
      </c>
      <c r="Y70" s="30">
        <v>70</v>
      </c>
      <c r="Z70" s="77">
        <v>71.010000000000005</v>
      </c>
      <c r="AA70" s="30">
        <v>70</v>
      </c>
      <c r="AB70" s="77">
        <v>34.32</v>
      </c>
      <c r="AC70" s="101">
        <f t="shared" si="32"/>
        <v>840</v>
      </c>
      <c r="AD70" s="102">
        <f t="shared" si="32"/>
        <v>550.03300000000013</v>
      </c>
    </row>
    <row r="71" spans="1:30" s="27" customFormat="1" ht="13.5" customHeight="1" x14ac:dyDescent="0.2">
      <c r="A71" s="24" t="s">
        <v>138</v>
      </c>
      <c r="B71" s="25" t="s">
        <v>139</v>
      </c>
      <c r="C71" s="30">
        <v>0</v>
      </c>
      <c r="D71" s="77">
        <v>0</v>
      </c>
      <c r="E71" s="30">
        <v>0</v>
      </c>
      <c r="F71" s="77">
        <v>0</v>
      </c>
      <c r="G71" s="30">
        <v>0</v>
      </c>
      <c r="H71" s="77">
        <v>0</v>
      </c>
      <c r="I71" s="30">
        <v>0</v>
      </c>
      <c r="J71" s="77">
        <v>0</v>
      </c>
      <c r="K71" s="30">
        <v>0</v>
      </c>
      <c r="L71" s="77">
        <v>0</v>
      </c>
      <c r="M71" s="30">
        <v>0</v>
      </c>
      <c r="N71" s="77">
        <v>0</v>
      </c>
      <c r="O71" s="89">
        <f t="shared" si="41"/>
        <v>0</v>
      </c>
      <c r="P71" s="89">
        <f t="shared" si="41"/>
        <v>0</v>
      </c>
      <c r="Q71" s="30">
        <v>0</v>
      </c>
      <c r="R71" s="77">
        <v>0</v>
      </c>
      <c r="S71" s="30">
        <v>0</v>
      </c>
      <c r="T71" s="77">
        <v>0</v>
      </c>
      <c r="U71" s="30">
        <v>0</v>
      </c>
      <c r="V71" s="77">
        <v>0</v>
      </c>
      <c r="W71" s="30">
        <v>0</v>
      </c>
      <c r="X71" s="77">
        <v>0</v>
      </c>
      <c r="Y71" s="30">
        <v>0</v>
      </c>
      <c r="Z71" s="77">
        <v>0</v>
      </c>
      <c r="AA71" s="30">
        <v>0</v>
      </c>
      <c r="AB71" s="77">
        <v>0</v>
      </c>
      <c r="AC71" s="101">
        <f t="shared" si="32"/>
        <v>0</v>
      </c>
      <c r="AD71" s="102">
        <f t="shared" si="32"/>
        <v>0</v>
      </c>
    </row>
    <row r="72" spans="1:30" s="27" customFormat="1" ht="13.5" customHeight="1" x14ac:dyDescent="0.2">
      <c r="A72" s="24" t="s">
        <v>140</v>
      </c>
      <c r="B72" s="25" t="s">
        <v>141</v>
      </c>
      <c r="C72" s="30">
        <v>0</v>
      </c>
      <c r="D72" s="77">
        <v>0</v>
      </c>
      <c r="E72" s="30">
        <v>0</v>
      </c>
      <c r="F72" s="77">
        <v>0</v>
      </c>
      <c r="G72" s="30">
        <v>0</v>
      </c>
      <c r="H72" s="77">
        <v>0</v>
      </c>
      <c r="I72" s="30">
        <v>0</v>
      </c>
      <c r="J72" s="77">
        <v>0</v>
      </c>
      <c r="K72" s="30">
        <v>0</v>
      </c>
      <c r="L72" s="77">
        <v>0</v>
      </c>
      <c r="M72" s="30">
        <v>0</v>
      </c>
      <c r="N72" s="77">
        <v>0</v>
      </c>
      <c r="O72" s="89">
        <f t="shared" si="41"/>
        <v>0</v>
      </c>
      <c r="P72" s="89">
        <f t="shared" si="41"/>
        <v>0</v>
      </c>
      <c r="Q72" s="30">
        <v>0</v>
      </c>
      <c r="R72" s="77">
        <v>0</v>
      </c>
      <c r="S72" s="30">
        <v>0</v>
      </c>
      <c r="T72" s="77">
        <v>0</v>
      </c>
      <c r="U72" s="30">
        <v>0</v>
      </c>
      <c r="V72" s="77">
        <v>0</v>
      </c>
      <c r="W72" s="30">
        <v>0</v>
      </c>
      <c r="X72" s="77">
        <v>0</v>
      </c>
      <c r="Y72" s="30">
        <v>0</v>
      </c>
      <c r="Z72" s="77">
        <v>0</v>
      </c>
      <c r="AA72" s="30">
        <v>0</v>
      </c>
      <c r="AB72" s="77">
        <v>0</v>
      </c>
      <c r="AC72" s="101">
        <f t="shared" si="32"/>
        <v>0</v>
      </c>
      <c r="AD72" s="102">
        <f t="shared" si="32"/>
        <v>0</v>
      </c>
    </row>
    <row r="73" spans="1:30" s="27" customFormat="1" ht="13.5" customHeight="1" x14ac:dyDescent="0.2">
      <c r="A73" s="24" t="s">
        <v>142</v>
      </c>
      <c r="B73" s="25" t="s">
        <v>143</v>
      </c>
      <c r="C73" s="30">
        <v>0</v>
      </c>
      <c r="D73" s="77">
        <v>0</v>
      </c>
      <c r="E73" s="30">
        <v>0</v>
      </c>
      <c r="F73" s="77">
        <v>0</v>
      </c>
      <c r="G73" s="30">
        <v>0</v>
      </c>
      <c r="H73" s="77">
        <v>0</v>
      </c>
      <c r="I73" s="30">
        <v>0</v>
      </c>
      <c r="J73" s="77">
        <v>0</v>
      </c>
      <c r="K73" s="30">
        <v>0</v>
      </c>
      <c r="L73" s="77">
        <v>0</v>
      </c>
      <c r="M73" s="30">
        <v>0</v>
      </c>
      <c r="N73" s="77">
        <v>0</v>
      </c>
      <c r="O73" s="89">
        <f t="shared" si="41"/>
        <v>0</v>
      </c>
      <c r="P73" s="89">
        <f t="shared" si="41"/>
        <v>0</v>
      </c>
      <c r="Q73" s="30">
        <v>0</v>
      </c>
      <c r="R73" s="77">
        <v>0</v>
      </c>
      <c r="S73" s="30">
        <v>0</v>
      </c>
      <c r="T73" s="77">
        <v>0</v>
      </c>
      <c r="U73" s="30">
        <v>0</v>
      </c>
      <c r="V73" s="77">
        <v>0</v>
      </c>
      <c r="W73" s="30">
        <v>0</v>
      </c>
      <c r="X73" s="77">
        <v>0</v>
      </c>
      <c r="Y73" s="30">
        <v>0</v>
      </c>
      <c r="Z73" s="77">
        <v>0</v>
      </c>
      <c r="AA73" s="30">
        <v>0</v>
      </c>
      <c r="AB73" s="77">
        <v>0</v>
      </c>
      <c r="AC73" s="101">
        <f t="shared" si="32"/>
        <v>0</v>
      </c>
      <c r="AD73" s="102">
        <f t="shared" si="32"/>
        <v>0</v>
      </c>
    </row>
    <row r="74" spans="1:30" s="27" customFormat="1" ht="13.5" customHeight="1" x14ac:dyDescent="0.2">
      <c r="A74" s="24" t="s">
        <v>144</v>
      </c>
      <c r="B74" s="25" t="s">
        <v>145</v>
      </c>
      <c r="C74" s="30">
        <v>0</v>
      </c>
      <c r="D74" s="77">
        <v>0</v>
      </c>
      <c r="E74" s="30">
        <v>0</v>
      </c>
      <c r="F74" s="77">
        <v>0</v>
      </c>
      <c r="G74" s="30">
        <v>0</v>
      </c>
      <c r="H74" s="77">
        <v>0</v>
      </c>
      <c r="I74" s="30">
        <v>0</v>
      </c>
      <c r="J74" s="77">
        <v>0</v>
      </c>
      <c r="K74" s="30">
        <v>0</v>
      </c>
      <c r="L74" s="77">
        <v>0</v>
      </c>
      <c r="M74" s="30">
        <v>0</v>
      </c>
      <c r="N74" s="77">
        <v>0</v>
      </c>
      <c r="O74" s="89">
        <f t="shared" si="41"/>
        <v>0</v>
      </c>
      <c r="P74" s="89">
        <f t="shared" si="41"/>
        <v>0</v>
      </c>
      <c r="Q74" s="30">
        <v>0</v>
      </c>
      <c r="R74" s="77">
        <v>0</v>
      </c>
      <c r="S74" s="30">
        <v>0</v>
      </c>
      <c r="T74" s="77">
        <v>0</v>
      </c>
      <c r="U74" s="30">
        <v>300</v>
      </c>
      <c r="V74" s="77">
        <v>0</v>
      </c>
      <c r="W74" s="30">
        <v>0</v>
      </c>
      <c r="X74" s="77">
        <v>123.79</v>
      </c>
      <c r="Y74" s="30">
        <v>0</v>
      </c>
      <c r="Z74" s="77">
        <v>0</v>
      </c>
      <c r="AA74" s="30">
        <v>0</v>
      </c>
      <c r="AB74" s="77">
        <v>0</v>
      </c>
      <c r="AC74" s="101">
        <f t="shared" si="32"/>
        <v>300</v>
      </c>
      <c r="AD74" s="102">
        <f t="shared" si="32"/>
        <v>123.79</v>
      </c>
    </row>
    <row r="75" spans="1:30" s="27" customFormat="1" ht="13.5" customHeight="1" x14ac:dyDescent="0.2">
      <c r="A75" s="24" t="s">
        <v>146</v>
      </c>
      <c r="B75" s="25" t="s">
        <v>147</v>
      </c>
      <c r="C75" s="30">
        <v>0</v>
      </c>
      <c r="D75" s="77">
        <v>0</v>
      </c>
      <c r="E75" s="30">
        <v>0</v>
      </c>
      <c r="F75" s="77">
        <v>0</v>
      </c>
      <c r="G75" s="30">
        <v>0</v>
      </c>
      <c r="H75" s="77">
        <v>0</v>
      </c>
      <c r="I75" s="30">
        <v>0</v>
      </c>
      <c r="J75" s="77">
        <v>0</v>
      </c>
      <c r="K75" s="30">
        <v>0</v>
      </c>
      <c r="L75" s="77">
        <v>0</v>
      </c>
      <c r="M75" s="30">
        <v>0</v>
      </c>
      <c r="N75" s="77">
        <v>0</v>
      </c>
      <c r="O75" s="89">
        <f t="shared" si="41"/>
        <v>0</v>
      </c>
      <c r="P75" s="89">
        <f t="shared" si="41"/>
        <v>0</v>
      </c>
      <c r="Q75" s="30">
        <v>0</v>
      </c>
      <c r="R75" s="77">
        <v>0</v>
      </c>
      <c r="S75" s="30">
        <v>0</v>
      </c>
      <c r="T75" s="77">
        <v>0</v>
      </c>
      <c r="U75" s="30">
        <v>0</v>
      </c>
      <c r="V75" s="77">
        <v>0</v>
      </c>
      <c r="W75" s="30">
        <v>0</v>
      </c>
      <c r="X75" s="77">
        <v>0</v>
      </c>
      <c r="Y75" s="30">
        <v>0</v>
      </c>
      <c r="Z75" s="77">
        <v>0</v>
      </c>
      <c r="AA75" s="30">
        <v>0</v>
      </c>
      <c r="AB75" s="77">
        <v>0</v>
      </c>
      <c r="AC75" s="101">
        <f t="shared" si="32"/>
        <v>0</v>
      </c>
      <c r="AD75" s="102">
        <f t="shared" si="32"/>
        <v>0</v>
      </c>
    </row>
    <row r="76" spans="1:30" s="27" customFormat="1" ht="13.5" customHeight="1" x14ac:dyDescent="0.2">
      <c r="A76" s="24" t="s">
        <v>148</v>
      </c>
      <c r="B76" s="25" t="s">
        <v>149</v>
      </c>
      <c r="C76" s="30">
        <v>0</v>
      </c>
      <c r="D76" s="77">
        <v>0</v>
      </c>
      <c r="E76" s="30">
        <v>0</v>
      </c>
      <c r="F76" s="77">
        <v>0</v>
      </c>
      <c r="G76" s="30">
        <v>0</v>
      </c>
      <c r="H76" s="77">
        <v>0</v>
      </c>
      <c r="I76" s="30">
        <v>0</v>
      </c>
      <c r="J76" s="77">
        <v>0</v>
      </c>
      <c r="K76" s="30">
        <v>0</v>
      </c>
      <c r="L76" s="77">
        <v>0</v>
      </c>
      <c r="M76" s="30">
        <v>0</v>
      </c>
      <c r="N76" s="77">
        <v>0</v>
      </c>
      <c r="O76" s="89">
        <f t="shared" si="41"/>
        <v>0</v>
      </c>
      <c r="P76" s="89">
        <f t="shared" si="41"/>
        <v>0</v>
      </c>
      <c r="Q76" s="30">
        <v>0</v>
      </c>
      <c r="R76" s="77">
        <v>0</v>
      </c>
      <c r="S76" s="30">
        <v>0</v>
      </c>
      <c r="T76" s="77">
        <v>0</v>
      </c>
      <c r="U76" s="30">
        <v>0</v>
      </c>
      <c r="V76" s="77">
        <v>0</v>
      </c>
      <c r="W76" s="30">
        <v>0</v>
      </c>
      <c r="X76" s="77">
        <v>118.34</v>
      </c>
      <c r="Y76" s="30">
        <v>0</v>
      </c>
      <c r="Z76" s="77">
        <v>0</v>
      </c>
      <c r="AA76" s="30">
        <v>0</v>
      </c>
      <c r="AB76" s="77">
        <v>0</v>
      </c>
      <c r="AC76" s="101">
        <f t="shared" si="32"/>
        <v>0</v>
      </c>
      <c r="AD76" s="102">
        <f t="shared" si="32"/>
        <v>118.34</v>
      </c>
    </row>
    <row r="77" spans="1:30" s="27" customFormat="1" ht="13.5" customHeight="1" x14ac:dyDescent="0.2">
      <c r="A77" s="24" t="s">
        <v>150</v>
      </c>
      <c r="B77" s="25" t="s">
        <v>151</v>
      </c>
      <c r="C77" s="30">
        <v>0</v>
      </c>
      <c r="D77" s="77">
        <v>0</v>
      </c>
      <c r="E77" s="30">
        <v>0</v>
      </c>
      <c r="F77" s="77">
        <v>0</v>
      </c>
      <c r="G77" s="30">
        <v>0</v>
      </c>
      <c r="H77" s="77">
        <v>0</v>
      </c>
      <c r="I77" s="30">
        <v>0</v>
      </c>
      <c r="J77" s="77">
        <v>0</v>
      </c>
      <c r="K77" s="30">
        <v>0</v>
      </c>
      <c r="L77" s="77">
        <v>0</v>
      </c>
      <c r="M77" s="30">
        <v>0</v>
      </c>
      <c r="N77" s="77">
        <v>0</v>
      </c>
      <c r="O77" s="89">
        <f t="shared" si="41"/>
        <v>0</v>
      </c>
      <c r="P77" s="89">
        <f t="shared" si="41"/>
        <v>0</v>
      </c>
      <c r="Q77" s="30">
        <v>0</v>
      </c>
      <c r="R77" s="77">
        <v>0</v>
      </c>
      <c r="S77" s="30">
        <v>0</v>
      </c>
      <c r="T77" s="77">
        <v>0</v>
      </c>
      <c r="U77" s="30">
        <v>0</v>
      </c>
      <c r="V77" s="77">
        <v>0</v>
      </c>
      <c r="W77" s="30">
        <v>0</v>
      </c>
      <c r="X77" s="77">
        <v>0</v>
      </c>
      <c r="Y77" s="30">
        <v>0</v>
      </c>
      <c r="Z77" s="77">
        <v>0</v>
      </c>
      <c r="AA77" s="30">
        <v>0</v>
      </c>
      <c r="AB77" s="77">
        <v>0</v>
      </c>
      <c r="AC77" s="101">
        <f t="shared" si="32"/>
        <v>0</v>
      </c>
      <c r="AD77" s="102">
        <f t="shared" si="32"/>
        <v>0</v>
      </c>
    </row>
    <row r="78" spans="1:30" s="27" customFormat="1" ht="13.5" customHeight="1" x14ac:dyDescent="0.2">
      <c r="A78" s="24" t="s">
        <v>152</v>
      </c>
      <c r="B78" s="25" t="s">
        <v>153</v>
      </c>
      <c r="C78" s="30">
        <v>0</v>
      </c>
      <c r="D78" s="77">
        <v>0</v>
      </c>
      <c r="E78" s="30">
        <v>0</v>
      </c>
      <c r="F78" s="77">
        <v>0</v>
      </c>
      <c r="G78" s="30">
        <v>0</v>
      </c>
      <c r="H78" s="77">
        <v>0</v>
      </c>
      <c r="I78" s="30">
        <v>0</v>
      </c>
      <c r="J78" s="77">
        <v>0</v>
      </c>
      <c r="K78" s="30">
        <v>0</v>
      </c>
      <c r="L78" s="77">
        <v>0</v>
      </c>
      <c r="M78" s="30">
        <v>0</v>
      </c>
      <c r="N78" s="77">
        <v>0</v>
      </c>
      <c r="O78" s="89">
        <f t="shared" si="41"/>
        <v>0</v>
      </c>
      <c r="P78" s="89">
        <f t="shared" si="41"/>
        <v>0</v>
      </c>
      <c r="Q78" s="30">
        <v>0</v>
      </c>
      <c r="R78" s="77">
        <v>0</v>
      </c>
      <c r="S78" s="30">
        <v>0</v>
      </c>
      <c r="T78" s="77">
        <v>0</v>
      </c>
      <c r="U78" s="30">
        <v>0</v>
      </c>
      <c r="V78" s="77">
        <v>0</v>
      </c>
      <c r="W78" s="30">
        <v>0</v>
      </c>
      <c r="X78" s="77">
        <v>0</v>
      </c>
      <c r="Y78" s="30">
        <v>0</v>
      </c>
      <c r="Z78" s="77">
        <v>0</v>
      </c>
      <c r="AA78" s="30">
        <v>0</v>
      </c>
      <c r="AB78" s="77">
        <v>0</v>
      </c>
      <c r="AC78" s="101">
        <f t="shared" si="32"/>
        <v>0</v>
      </c>
      <c r="AD78" s="102">
        <f t="shared" si="32"/>
        <v>0</v>
      </c>
    </row>
    <row r="79" spans="1:30" s="27" customFormat="1" ht="13.5" customHeight="1" x14ac:dyDescent="0.2">
      <c r="A79" s="24" t="s">
        <v>154</v>
      </c>
      <c r="B79" s="25" t="s">
        <v>155</v>
      </c>
      <c r="C79" s="30">
        <v>0</v>
      </c>
      <c r="D79" s="77">
        <v>0</v>
      </c>
      <c r="E79" s="30">
        <v>0</v>
      </c>
      <c r="F79" s="77">
        <v>0</v>
      </c>
      <c r="G79" s="30">
        <v>0</v>
      </c>
      <c r="H79" s="77">
        <v>0</v>
      </c>
      <c r="I79" s="30">
        <v>0</v>
      </c>
      <c r="J79" s="77">
        <v>0</v>
      </c>
      <c r="K79" s="30">
        <v>0</v>
      </c>
      <c r="L79" s="77">
        <v>0</v>
      </c>
      <c r="M79" s="30">
        <v>0</v>
      </c>
      <c r="N79" s="77">
        <v>0</v>
      </c>
      <c r="O79" s="89">
        <f t="shared" si="41"/>
        <v>0</v>
      </c>
      <c r="P79" s="89">
        <f t="shared" si="41"/>
        <v>0</v>
      </c>
      <c r="Q79" s="30">
        <v>0</v>
      </c>
      <c r="R79" s="77">
        <v>0</v>
      </c>
      <c r="S79" s="30">
        <v>0</v>
      </c>
      <c r="T79" s="77">
        <v>0</v>
      </c>
      <c r="U79" s="30">
        <v>0</v>
      </c>
      <c r="V79" s="77">
        <v>0</v>
      </c>
      <c r="W79" s="30">
        <v>0</v>
      </c>
      <c r="X79" s="77">
        <v>0</v>
      </c>
      <c r="Y79" s="30">
        <v>0</v>
      </c>
      <c r="Z79" s="77">
        <v>0</v>
      </c>
      <c r="AA79" s="30">
        <v>0</v>
      </c>
      <c r="AB79" s="77">
        <v>0</v>
      </c>
      <c r="AC79" s="101">
        <f t="shared" si="32"/>
        <v>0</v>
      </c>
      <c r="AD79" s="102">
        <f t="shared" si="32"/>
        <v>0</v>
      </c>
    </row>
    <row r="80" spans="1:30" s="27" customFormat="1" ht="13.5" customHeight="1" x14ac:dyDescent="0.2">
      <c r="A80" s="24" t="s">
        <v>156</v>
      </c>
      <c r="B80" s="25" t="s">
        <v>37</v>
      </c>
      <c r="C80" s="30">
        <v>0</v>
      </c>
      <c r="D80" s="77">
        <v>0</v>
      </c>
      <c r="E80" s="30">
        <v>0</v>
      </c>
      <c r="F80" s="77">
        <v>0</v>
      </c>
      <c r="G80" s="30">
        <v>0</v>
      </c>
      <c r="H80" s="77">
        <v>0</v>
      </c>
      <c r="I80" s="30">
        <v>0</v>
      </c>
      <c r="J80" s="77">
        <v>0</v>
      </c>
      <c r="K80" s="30">
        <v>0</v>
      </c>
      <c r="L80" s="77">
        <v>0</v>
      </c>
      <c r="M80" s="30">
        <v>0</v>
      </c>
      <c r="N80" s="77">
        <v>0</v>
      </c>
      <c r="O80" s="89">
        <f t="shared" si="41"/>
        <v>0</v>
      </c>
      <c r="P80" s="89">
        <f t="shared" si="41"/>
        <v>0</v>
      </c>
      <c r="Q80" s="30">
        <v>0</v>
      </c>
      <c r="R80" s="77">
        <v>0</v>
      </c>
      <c r="S80" s="30">
        <v>0</v>
      </c>
      <c r="T80" s="77">
        <v>0</v>
      </c>
      <c r="U80" s="30">
        <v>0</v>
      </c>
      <c r="V80" s="77">
        <v>0</v>
      </c>
      <c r="W80" s="30">
        <v>0</v>
      </c>
      <c r="X80" s="77">
        <v>0</v>
      </c>
      <c r="Y80" s="30">
        <v>0</v>
      </c>
      <c r="Z80" s="77">
        <v>0</v>
      </c>
      <c r="AA80" s="30">
        <v>0</v>
      </c>
      <c r="AB80" s="77">
        <v>0</v>
      </c>
      <c r="AC80" s="101">
        <f t="shared" si="32"/>
        <v>0</v>
      </c>
      <c r="AD80" s="102">
        <f t="shared" si="32"/>
        <v>0</v>
      </c>
    </row>
    <row r="81" spans="1:30" s="27" customFormat="1" ht="13.5" customHeight="1" x14ac:dyDescent="0.2">
      <c r="A81" s="24" t="s">
        <v>157</v>
      </c>
      <c r="B81" s="25" t="s">
        <v>158</v>
      </c>
      <c r="C81" s="30">
        <v>0</v>
      </c>
      <c r="D81" s="77">
        <v>0</v>
      </c>
      <c r="E81" s="30">
        <v>0</v>
      </c>
      <c r="F81" s="77">
        <v>0</v>
      </c>
      <c r="G81" s="30">
        <v>0</v>
      </c>
      <c r="H81" s="77">
        <v>0</v>
      </c>
      <c r="I81" s="30">
        <v>0</v>
      </c>
      <c r="J81" s="77">
        <v>0</v>
      </c>
      <c r="K81" s="30">
        <v>0</v>
      </c>
      <c r="L81" s="77">
        <v>0</v>
      </c>
      <c r="M81" s="30">
        <v>0</v>
      </c>
      <c r="N81" s="77">
        <v>0</v>
      </c>
      <c r="O81" s="89">
        <f t="shared" si="41"/>
        <v>0</v>
      </c>
      <c r="P81" s="89">
        <f t="shared" si="41"/>
        <v>0</v>
      </c>
      <c r="Q81" s="30">
        <v>0</v>
      </c>
      <c r="R81" s="77">
        <v>0</v>
      </c>
      <c r="S81" s="30">
        <v>0</v>
      </c>
      <c r="T81" s="77">
        <v>0</v>
      </c>
      <c r="U81" s="30">
        <v>0</v>
      </c>
      <c r="V81" s="77">
        <v>0</v>
      </c>
      <c r="W81" s="30">
        <v>0</v>
      </c>
      <c r="X81" s="77">
        <v>0</v>
      </c>
      <c r="Y81" s="30">
        <v>0</v>
      </c>
      <c r="Z81" s="77">
        <v>0</v>
      </c>
      <c r="AA81" s="30">
        <v>0</v>
      </c>
      <c r="AB81" s="77">
        <v>0</v>
      </c>
      <c r="AC81" s="101">
        <f t="shared" si="32"/>
        <v>0</v>
      </c>
      <c r="AD81" s="102">
        <f t="shared" si="32"/>
        <v>0</v>
      </c>
    </row>
    <row r="82" spans="1:30" s="27" customFormat="1" ht="13.5" customHeight="1" x14ac:dyDescent="0.2">
      <c r="A82" s="24" t="s">
        <v>159</v>
      </c>
      <c r="B82" s="25" t="s">
        <v>160</v>
      </c>
      <c r="C82" s="30">
        <v>0</v>
      </c>
      <c r="D82" s="77">
        <v>0</v>
      </c>
      <c r="E82" s="30">
        <v>0</v>
      </c>
      <c r="F82" s="77">
        <v>0</v>
      </c>
      <c r="G82" s="30">
        <v>0</v>
      </c>
      <c r="H82" s="77">
        <v>0</v>
      </c>
      <c r="I82" s="30">
        <v>0</v>
      </c>
      <c r="J82" s="77">
        <v>0</v>
      </c>
      <c r="K82" s="30">
        <v>0</v>
      </c>
      <c r="L82" s="77">
        <v>0</v>
      </c>
      <c r="M82" s="30">
        <v>0</v>
      </c>
      <c r="N82" s="77">
        <v>0</v>
      </c>
      <c r="O82" s="89">
        <f t="shared" si="41"/>
        <v>0</v>
      </c>
      <c r="P82" s="89">
        <f t="shared" si="41"/>
        <v>0</v>
      </c>
      <c r="Q82" s="30">
        <v>0</v>
      </c>
      <c r="R82" s="77">
        <v>0</v>
      </c>
      <c r="S82" s="30">
        <v>0</v>
      </c>
      <c r="T82" s="77">
        <v>0</v>
      </c>
      <c r="U82" s="30">
        <v>0</v>
      </c>
      <c r="V82" s="77">
        <v>0</v>
      </c>
      <c r="W82" s="30">
        <v>0</v>
      </c>
      <c r="X82" s="77">
        <v>0</v>
      </c>
      <c r="Y82" s="30">
        <v>0</v>
      </c>
      <c r="Z82" s="77">
        <v>0</v>
      </c>
      <c r="AA82" s="30">
        <v>0</v>
      </c>
      <c r="AB82" s="77">
        <v>0</v>
      </c>
      <c r="AC82" s="101">
        <f t="shared" si="32"/>
        <v>0</v>
      </c>
      <c r="AD82" s="102">
        <f t="shared" si="32"/>
        <v>0</v>
      </c>
    </row>
    <row r="83" spans="1:30" s="17" customFormat="1" ht="13.5" customHeight="1" x14ac:dyDescent="0.2">
      <c r="A83" s="24"/>
      <c r="B83" s="25" t="s">
        <v>189</v>
      </c>
      <c r="C83" s="30">
        <v>689.34221400000001</v>
      </c>
      <c r="D83" s="77">
        <v>663.90485432118203</v>
      </c>
      <c r="E83" s="30">
        <v>369.82287599999995</v>
      </c>
      <c r="F83" s="77">
        <v>341.94132388623956</v>
      </c>
      <c r="G83" s="30">
        <v>494.057276</v>
      </c>
      <c r="H83" s="77">
        <v>330.06924184196885</v>
      </c>
      <c r="I83" s="30">
        <v>440.14047599999992</v>
      </c>
      <c r="J83" s="77">
        <v>457.63230460387257</v>
      </c>
      <c r="K83" s="30">
        <v>446.05727599999994</v>
      </c>
      <c r="L83" s="77">
        <v>501.67439999999993</v>
      </c>
      <c r="M83" s="30">
        <v>637.33827599999995</v>
      </c>
      <c r="N83" s="77">
        <v>958.53439154209786</v>
      </c>
      <c r="O83" s="89">
        <f t="shared" si="41"/>
        <v>3076.758394</v>
      </c>
      <c r="P83" s="89">
        <f t="shared" si="41"/>
        <v>3253.7565161953607</v>
      </c>
      <c r="Q83" s="30">
        <v>431.02767599999993</v>
      </c>
      <c r="R83" s="77">
        <v>508.00909138296856</v>
      </c>
      <c r="S83" s="30">
        <v>390.57007599999997</v>
      </c>
      <c r="T83" s="77">
        <v>564.13489795918349</v>
      </c>
      <c r="U83" s="30">
        <v>514.2732759999999</v>
      </c>
      <c r="V83" s="77">
        <v>510.28629185485494</v>
      </c>
      <c r="W83" s="30">
        <v>402.17727599999995</v>
      </c>
      <c r="X83" s="77">
        <v>395.68620000000004</v>
      </c>
      <c r="Y83" s="30">
        <v>382.05727599999994</v>
      </c>
      <c r="Z83" s="77">
        <v>450.40468245023976</v>
      </c>
      <c r="AA83" s="30">
        <v>1027.6457519999999</v>
      </c>
      <c r="AB83" s="77">
        <v>796.88573562809609</v>
      </c>
      <c r="AC83" s="101">
        <f t="shared" si="32"/>
        <v>6224.5097260000002</v>
      </c>
      <c r="AD83" s="102">
        <f t="shared" si="32"/>
        <v>6479.1634154707035</v>
      </c>
    </row>
    <row r="84" spans="1:30" s="17" customFormat="1" ht="13.5" customHeight="1" x14ac:dyDescent="0.2">
      <c r="A84" s="18" t="s">
        <v>161</v>
      </c>
      <c r="B84" s="19" t="s">
        <v>162</v>
      </c>
      <c r="C84" s="20">
        <f>C85+C87+C89+C91+C93</f>
        <v>0</v>
      </c>
      <c r="D84" s="71">
        <f>D85+D87+D89+D91+D93</f>
        <v>0</v>
      </c>
      <c r="E84" s="20">
        <f t="shared" ref="E84:AA84" si="42">E85+E87+E89+E91+E93</f>
        <v>0</v>
      </c>
      <c r="F84" s="71">
        <f>F85+F87+F89+F91+F93</f>
        <v>0</v>
      </c>
      <c r="G84" s="20">
        <f t="shared" si="42"/>
        <v>0</v>
      </c>
      <c r="H84" s="71">
        <f>H85+H87+H89+H91+H93</f>
        <v>0</v>
      </c>
      <c r="I84" s="20">
        <f t="shared" si="42"/>
        <v>0</v>
      </c>
      <c r="J84" s="71">
        <f>J85+J87+J89+J91+J93</f>
        <v>0</v>
      </c>
      <c r="K84" s="20">
        <f t="shared" si="42"/>
        <v>0</v>
      </c>
      <c r="L84" s="71">
        <f>L85+L87+L89+L91+L93</f>
        <v>0</v>
      </c>
      <c r="M84" s="20">
        <f t="shared" si="42"/>
        <v>0</v>
      </c>
      <c r="N84" s="71">
        <f>N85+N87+N89+N91+N93</f>
        <v>0</v>
      </c>
      <c r="O84" s="85">
        <f t="shared" ref="O84" si="43">O85+O87+O89+O91+O93</f>
        <v>0</v>
      </c>
      <c r="P84" s="85">
        <f>P85+P87+P89+P91+P93</f>
        <v>0</v>
      </c>
      <c r="Q84" s="20">
        <f t="shared" si="42"/>
        <v>0</v>
      </c>
      <c r="R84" s="71">
        <f>R85+R87+R89+R91+R93</f>
        <v>0</v>
      </c>
      <c r="S84" s="20">
        <f t="shared" si="42"/>
        <v>0</v>
      </c>
      <c r="T84" s="71">
        <f>T85+T87+T89+T91+T93</f>
        <v>0</v>
      </c>
      <c r="U84" s="20">
        <f t="shared" si="42"/>
        <v>0</v>
      </c>
      <c r="V84" s="71">
        <f>V85+V87+V89+V91+V93</f>
        <v>0</v>
      </c>
      <c r="W84" s="20">
        <f t="shared" si="42"/>
        <v>0</v>
      </c>
      <c r="X84" s="71">
        <f>X85+X87+X89+X91+X93</f>
        <v>0</v>
      </c>
      <c r="Y84" s="20">
        <f t="shared" si="42"/>
        <v>0</v>
      </c>
      <c r="Z84" s="71">
        <f>Z85+Z87+Z89+Z91+Z93</f>
        <v>0</v>
      </c>
      <c r="AA84" s="20">
        <f t="shared" si="42"/>
        <v>0</v>
      </c>
      <c r="AB84" s="71">
        <f>AB85+AB87+AB89+AB91+AB93</f>
        <v>0</v>
      </c>
      <c r="AC84" s="101">
        <f t="shared" si="32"/>
        <v>0</v>
      </c>
      <c r="AD84" s="102">
        <f t="shared" si="32"/>
        <v>0</v>
      </c>
    </row>
    <row r="85" spans="1:30" s="27" customFormat="1" ht="13.5" customHeight="1" x14ac:dyDescent="0.2">
      <c r="A85" s="35" t="s">
        <v>163</v>
      </c>
      <c r="B85" s="22" t="s">
        <v>164</v>
      </c>
      <c r="C85" s="23">
        <f>C86</f>
        <v>0</v>
      </c>
      <c r="D85" s="72">
        <f>D86</f>
        <v>0</v>
      </c>
      <c r="E85" s="23">
        <f t="shared" ref="E85:AA85" si="44">E86</f>
        <v>0</v>
      </c>
      <c r="F85" s="72">
        <f>F86</f>
        <v>0</v>
      </c>
      <c r="G85" s="23">
        <f t="shared" si="44"/>
        <v>0</v>
      </c>
      <c r="H85" s="72">
        <f>H86</f>
        <v>0</v>
      </c>
      <c r="I85" s="23">
        <f t="shared" si="44"/>
        <v>0</v>
      </c>
      <c r="J85" s="72">
        <f>J86</f>
        <v>0</v>
      </c>
      <c r="K85" s="23">
        <f t="shared" si="44"/>
        <v>0</v>
      </c>
      <c r="L85" s="72">
        <f>L86</f>
        <v>0</v>
      </c>
      <c r="M85" s="23">
        <f t="shared" si="44"/>
        <v>0</v>
      </c>
      <c r="N85" s="72">
        <f>N86</f>
        <v>0</v>
      </c>
      <c r="O85" s="86">
        <f t="shared" ref="O85" si="45">O86</f>
        <v>0</v>
      </c>
      <c r="P85" s="86">
        <f>P86</f>
        <v>0</v>
      </c>
      <c r="Q85" s="23">
        <f t="shared" si="44"/>
        <v>0</v>
      </c>
      <c r="R85" s="72">
        <f>R86</f>
        <v>0</v>
      </c>
      <c r="S85" s="23">
        <f t="shared" si="44"/>
        <v>0</v>
      </c>
      <c r="T85" s="72">
        <f>T86</f>
        <v>0</v>
      </c>
      <c r="U85" s="23">
        <f t="shared" si="44"/>
        <v>0</v>
      </c>
      <c r="V85" s="72">
        <f>V86</f>
        <v>0</v>
      </c>
      <c r="W85" s="23">
        <f t="shared" si="44"/>
        <v>0</v>
      </c>
      <c r="X85" s="72">
        <f>X86</f>
        <v>0</v>
      </c>
      <c r="Y85" s="23">
        <f t="shared" si="44"/>
        <v>0</v>
      </c>
      <c r="Z85" s="72">
        <f>Z86</f>
        <v>0</v>
      </c>
      <c r="AA85" s="23">
        <f t="shared" si="44"/>
        <v>0</v>
      </c>
      <c r="AB85" s="72">
        <f>AB86</f>
        <v>0</v>
      </c>
      <c r="AC85" s="101">
        <f t="shared" si="32"/>
        <v>0</v>
      </c>
      <c r="AD85" s="102">
        <f t="shared" si="32"/>
        <v>0</v>
      </c>
    </row>
    <row r="86" spans="1:30" s="27" customFormat="1" ht="13.5" customHeight="1" x14ac:dyDescent="0.2">
      <c r="A86" s="24" t="s">
        <v>165</v>
      </c>
      <c r="B86" s="25" t="s">
        <v>166</v>
      </c>
      <c r="C86" s="41">
        <v>0</v>
      </c>
      <c r="D86" s="79">
        <v>0</v>
      </c>
      <c r="E86" s="41">
        <v>0</v>
      </c>
      <c r="F86" s="79">
        <v>0</v>
      </c>
      <c r="G86" s="41">
        <v>0</v>
      </c>
      <c r="H86" s="79">
        <v>0</v>
      </c>
      <c r="I86" s="41">
        <v>0</v>
      </c>
      <c r="J86" s="79">
        <v>0</v>
      </c>
      <c r="K86" s="41">
        <v>0</v>
      </c>
      <c r="L86" s="79">
        <v>0</v>
      </c>
      <c r="M86" s="41">
        <v>0</v>
      </c>
      <c r="N86" s="79">
        <v>0</v>
      </c>
      <c r="O86" s="89">
        <f>C86+E86+G86+I86+K86+M86</f>
        <v>0</v>
      </c>
      <c r="P86" s="89">
        <f>D86+F86+H86+J86+L86+N86</f>
        <v>0</v>
      </c>
      <c r="Q86" s="41">
        <v>0</v>
      </c>
      <c r="R86" s="79">
        <v>0</v>
      </c>
      <c r="S86" s="41">
        <v>0</v>
      </c>
      <c r="T86" s="79">
        <v>0</v>
      </c>
      <c r="U86" s="41">
        <v>0</v>
      </c>
      <c r="V86" s="79">
        <v>0</v>
      </c>
      <c r="W86" s="41">
        <v>0</v>
      </c>
      <c r="X86" s="79">
        <v>0</v>
      </c>
      <c r="Y86" s="41">
        <v>0</v>
      </c>
      <c r="Z86" s="79">
        <v>0</v>
      </c>
      <c r="AA86" s="41">
        <v>0</v>
      </c>
      <c r="AB86" s="79">
        <v>0</v>
      </c>
      <c r="AC86" s="101">
        <f t="shared" si="32"/>
        <v>0</v>
      </c>
      <c r="AD86" s="102">
        <f t="shared" si="32"/>
        <v>0</v>
      </c>
    </row>
    <row r="87" spans="1:30" s="27" customFormat="1" ht="13.5" customHeight="1" x14ac:dyDescent="0.2">
      <c r="A87" s="35" t="s">
        <v>167</v>
      </c>
      <c r="B87" s="22" t="s">
        <v>168</v>
      </c>
      <c r="C87" s="23">
        <f>C88</f>
        <v>0</v>
      </c>
      <c r="D87" s="72">
        <f>D88</f>
        <v>0</v>
      </c>
      <c r="E87" s="23">
        <f t="shared" ref="E87:AA87" si="46">E88</f>
        <v>0</v>
      </c>
      <c r="F87" s="72">
        <f>F88</f>
        <v>0</v>
      </c>
      <c r="G87" s="23">
        <f t="shared" si="46"/>
        <v>0</v>
      </c>
      <c r="H87" s="72">
        <f>H88</f>
        <v>0</v>
      </c>
      <c r="I87" s="23">
        <f t="shared" si="46"/>
        <v>0</v>
      </c>
      <c r="J87" s="72">
        <f>J88</f>
        <v>0</v>
      </c>
      <c r="K87" s="23">
        <f t="shared" si="46"/>
        <v>0</v>
      </c>
      <c r="L87" s="72">
        <f>L88</f>
        <v>0</v>
      </c>
      <c r="M87" s="23">
        <f t="shared" si="46"/>
        <v>0</v>
      </c>
      <c r="N87" s="72">
        <f>N88</f>
        <v>0</v>
      </c>
      <c r="O87" s="86">
        <f t="shared" ref="O87" si="47">O88</f>
        <v>0</v>
      </c>
      <c r="P87" s="86">
        <f>P88</f>
        <v>0</v>
      </c>
      <c r="Q87" s="23">
        <f t="shared" si="46"/>
        <v>0</v>
      </c>
      <c r="R87" s="72">
        <f>R88</f>
        <v>0</v>
      </c>
      <c r="S87" s="23">
        <f t="shared" si="46"/>
        <v>0</v>
      </c>
      <c r="T87" s="72">
        <f>T88</f>
        <v>0</v>
      </c>
      <c r="U87" s="23">
        <f t="shared" si="46"/>
        <v>0</v>
      </c>
      <c r="V87" s="72">
        <f>V88</f>
        <v>0</v>
      </c>
      <c r="W87" s="23">
        <f t="shared" si="46"/>
        <v>0</v>
      </c>
      <c r="X87" s="72">
        <f>X88</f>
        <v>0</v>
      </c>
      <c r="Y87" s="23">
        <f t="shared" si="46"/>
        <v>0</v>
      </c>
      <c r="Z87" s="72">
        <f>Z88</f>
        <v>0</v>
      </c>
      <c r="AA87" s="23">
        <f t="shared" si="46"/>
        <v>0</v>
      </c>
      <c r="AB87" s="72">
        <f>AB88</f>
        <v>0</v>
      </c>
      <c r="AC87" s="101">
        <f t="shared" si="32"/>
        <v>0</v>
      </c>
      <c r="AD87" s="102">
        <f t="shared" si="32"/>
        <v>0</v>
      </c>
    </row>
    <row r="88" spans="1:30" s="27" customFormat="1" ht="13.5" customHeight="1" x14ac:dyDescent="0.2">
      <c r="A88" s="24" t="s">
        <v>169</v>
      </c>
      <c r="B88" s="25" t="s">
        <v>170</v>
      </c>
      <c r="C88" s="41">
        <v>0</v>
      </c>
      <c r="D88" s="79">
        <v>0</v>
      </c>
      <c r="E88" s="41">
        <v>0</v>
      </c>
      <c r="F88" s="79">
        <v>0</v>
      </c>
      <c r="G88" s="41">
        <v>0</v>
      </c>
      <c r="H88" s="79">
        <v>0</v>
      </c>
      <c r="I88" s="41">
        <v>0</v>
      </c>
      <c r="J88" s="79">
        <v>0</v>
      </c>
      <c r="K88" s="41">
        <v>0</v>
      </c>
      <c r="L88" s="79">
        <v>0</v>
      </c>
      <c r="M88" s="41">
        <v>0</v>
      </c>
      <c r="N88" s="79">
        <v>0</v>
      </c>
      <c r="O88" s="89">
        <f>C88+E88+G88+I88+K88+M88</f>
        <v>0</v>
      </c>
      <c r="P88" s="89">
        <f>D88+F88+H88+J88+L88+N88</f>
        <v>0</v>
      </c>
      <c r="Q88" s="41">
        <v>0</v>
      </c>
      <c r="R88" s="79">
        <v>0</v>
      </c>
      <c r="S88" s="41">
        <v>0</v>
      </c>
      <c r="T88" s="79">
        <v>0</v>
      </c>
      <c r="U88" s="41">
        <v>0</v>
      </c>
      <c r="V88" s="79">
        <v>0</v>
      </c>
      <c r="W88" s="41">
        <v>0</v>
      </c>
      <c r="X88" s="79">
        <v>0</v>
      </c>
      <c r="Y88" s="41">
        <v>0</v>
      </c>
      <c r="Z88" s="79">
        <v>0</v>
      </c>
      <c r="AA88" s="41">
        <v>0</v>
      </c>
      <c r="AB88" s="79">
        <v>0</v>
      </c>
      <c r="AC88" s="101">
        <f t="shared" si="32"/>
        <v>0</v>
      </c>
      <c r="AD88" s="102">
        <f t="shared" si="32"/>
        <v>0</v>
      </c>
    </row>
    <row r="89" spans="1:30" s="17" customFormat="1" ht="13.5" customHeight="1" x14ac:dyDescent="0.2">
      <c r="A89" s="35" t="s">
        <v>171</v>
      </c>
      <c r="B89" s="22" t="s">
        <v>172</v>
      </c>
      <c r="C89" s="23">
        <f>C90</f>
        <v>0</v>
      </c>
      <c r="D89" s="72">
        <f>D90</f>
        <v>0</v>
      </c>
      <c r="E89" s="23">
        <f t="shared" ref="E89:AA89" si="48">E90</f>
        <v>0</v>
      </c>
      <c r="F89" s="72">
        <f>F90</f>
        <v>0</v>
      </c>
      <c r="G89" s="23">
        <f t="shared" si="48"/>
        <v>0</v>
      </c>
      <c r="H89" s="72">
        <f>H90</f>
        <v>0</v>
      </c>
      <c r="I89" s="23">
        <f t="shared" si="48"/>
        <v>0</v>
      </c>
      <c r="J89" s="72">
        <f>J90</f>
        <v>0</v>
      </c>
      <c r="K89" s="23">
        <f t="shared" si="48"/>
        <v>0</v>
      </c>
      <c r="L89" s="72">
        <f>L90</f>
        <v>0</v>
      </c>
      <c r="M89" s="23">
        <f t="shared" si="48"/>
        <v>0</v>
      </c>
      <c r="N89" s="72">
        <f>N90</f>
        <v>0</v>
      </c>
      <c r="O89" s="86">
        <f t="shared" ref="O89" si="49">O90</f>
        <v>0</v>
      </c>
      <c r="P89" s="86">
        <f>P90</f>
        <v>0</v>
      </c>
      <c r="Q89" s="23">
        <f t="shared" si="48"/>
        <v>0</v>
      </c>
      <c r="R89" s="72">
        <f>R90</f>
        <v>0</v>
      </c>
      <c r="S89" s="23">
        <f t="shared" si="48"/>
        <v>0</v>
      </c>
      <c r="T89" s="72">
        <f>T90</f>
        <v>0</v>
      </c>
      <c r="U89" s="23">
        <f t="shared" si="48"/>
        <v>0</v>
      </c>
      <c r="V89" s="72">
        <f>V90</f>
        <v>0</v>
      </c>
      <c r="W89" s="23">
        <f t="shared" si="48"/>
        <v>0</v>
      </c>
      <c r="X89" s="72">
        <f>X90</f>
        <v>0</v>
      </c>
      <c r="Y89" s="23">
        <f t="shared" si="48"/>
        <v>0</v>
      </c>
      <c r="Z89" s="72">
        <f>Z90</f>
        <v>0</v>
      </c>
      <c r="AA89" s="23">
        <f t="shared" si="48"/>
        <v>0</v>
      </c>
      <c r="AB89" s="72">
        <f>AB90</f>
        <v>0</v>
      </c>
      <c r="AC89" s="101">
        <f t="shared" si="32"/>
        <v>0</v>
      </c>
      <c r="AD89" s="102">
        <f t="shared" si="32"/>
        <v>0</v>
      </c>
    </row>
    <row r="90" spans="1:30" s="27" customFormat="1" ht="13.5" customHeight="1" x14ac:dyDescent="0.2">
      <c r="A90" s="24" t="s">
        <v>173</v>
      </c>
      <c r="B90" s="25" t="s">
        <v>174</v>
      </c>
      <c r="C90" s="41">
        <v>0</v>
      </c>
      <c r="D90" s="79">
        <v>0</v>
      </c>
      <c r="E90" s="41">
        <v>0</v>
      </c>
      <c r="F90" s="79">
        <v>0</v>
      </c>
      <c r="G90" s="41">
        <v>0</v>
      </c>
      <c r="H90" s="79">
        <v>0</v>
      </c>
      <c r="I90" s="41">
        <v>0</v>
      </c>
      <c r="J90" s="79">
        <v>0</v>
      </c>
      <c r="K90" s="41">
        <v>0</v>
      </c>
      <c r="L90" s="79">
        <v>0</v>
      </c>
      <c r="M90" s="41">
        <v>0</v>
      </c>
      <c r="N90" s="79">
        <v>0</v>
      </c>
      <c r="O90" s="89">
        <f>C90+E90+G90+I90+K90+M90</f>
        <v>0</v>
      </c>
      <c r="P90" s="89">
        <f>D90+F90+H90+J90+L90+N90</f>
        <v>0</v>
      </c>
      <c r="Q90" s="41">
        <v>0</v>
      </c>
      <c r="R90" s="79">
        <v>0</v>
      </c>
      <c r="S90" s="41">
        <v>0</v>
      </c>
      <c r="T90" s="79">
        <v>0</v>
      </c>
      <c r="U90" s="41">
        <v>0</v>
      </c>
      <c r="V90" s="79">
        <v>0</v>
      </c>
      <c r="W90" s="41">
        <v>0</v>
      </c>
      <c r="X90" s="79">
        <v>0</v>
      </c>
      <c r="Y90" s="41">
        <v>0</v>
      </c>
      <c r="Z90" s="79">
        <v>0</v>
      </c>
      <c r="AA90" s="41">
        <v>0</v>
      </c>
      <c r="AB90" s="79">
        <v>0</v>
      </c>
      <c r="AC90" s="101">
        <f t="shared" si="32"/>
        <v>0</v>
      </c>
      <c r="AD90" s="102">
        <f t="shared" si="32"/>
        <v>0</v>
      </c>
    </row>
    <row r="91" spans="1:30" s="17" customFormat="1" ht="13.5" customHeight="1" x14ac:dyDescent="0.2">
      <c r="A91" s="35" t="s">
        <v>175</v>
      </c>
      <c r="B91" s="22" t="s">
        <v>176</v>
      </c>
      <c r="C91" s="23">
        <f>C92</f>
        <v>0</v>
      </c>
      <c r="D91" s="72">
        <f>D92</f>
        <v>0</v>
      </c>
      <c r="E91" s="23">
        <f t="shared" ref="E91:AA91" si="50">E92</f>
        <v>0</v>
      </c>
      <c r="F91" s="72">
        <f>F92</f>
        <v>0</v>
      </c>
      <c r="G91" s="23">
        <f t="shared" si="50"/>
        <v>0</v>
      </c>
      <c r="H91" s="72">
        <f>H92</f>
        <v>0</v>
      </c>
      <c r="I91" s="23">
        <f t="shared" si="50"/>
        <v>0</v>
      </c>
      <c r="J91" s="72">
        <f>J92</f>
        <v>0</v>
      </c>
      <c r="K91" s="23">
        <f t="shared" si="50"/>
        <v>0</v>
      </c>
      <c r="L91" s="72">
        <f>L92</f>
        <v>0</v>
      </c>
      <c r="M91" s="23">
        <f t="shared" si="50"/>
        <v>0</v>
      </c>
      <c r="N91" s="72">
        <f>N92</f>
        <v>0</v>
      </c>
      <c r="O91" s="86">
        <f t="shared" ref="O91" si="51">O92</f>
        <v>0</v>
      </c>
      <c r="P91" s="86">
        <f>P92</f>
        <v>0</v>
      </c>
      <c r="Q91" s="23">
        <f t="shared" si="50"/>
        <v>0</v>
      </c>
      <c r="R91" s="72">
        <f>R92</f>
        <v>0</v>
      </c>
      <c r="S91" s="23">
        <f t="shared" si="50"/>
        <v>0</v>
      </c>
      <c r="T91" s="72">
        <f>T92</f>
        <v>0</v>
      </c>
      <c r="U91" s="23">
        <f t="shared" si="50"/>
        <v>0</v>
      </c>
      <c r="V91" s="72">
        <f>V92</f>
        <v>0</v>
      </c>
      <c r="W91" s="23">
        <f t="shared" si="50"/>
        <v>0</v>
      </c>
      <c r="X91" s="72">
        <f>X92</f>
        <v>0</v>
      </c>
      <c r="Y91" s="23">
        <f t="shared" si="50"/>
        <v>0</v>
      </c>
      <c r="Z91" s="72">
        <f>Z92</f>
        <v>0</v>
      </c>
      <c r="AA91" s="23">
        <f t="shared" si="50"/>
        <v>0</v>
      </c>
      <c r="AB91" s="72">
        <f>AB92</f>
        <v>0</v>
      </c>
      <c r="AC91" s="101">
        <f t="shared" si="32"/>
        <v>0</v>
      </c>
      <c r="AD91" s="102">
        <f t="shared" si="32"/>
        <v>0</v>
      </c>
    </row>
    <row r="92" spans="1:30" s="27" customFormat="1" ht="13.5" customHeight="1" x14ac:dyDescent="0.2">
      <c r="A92" s="24" t="s">
        <v>177</v>
      </c>
      <c r="B92" s="25" t="s">
        <v>178</v>
      </c>
      <c r="C92" s="41">
        <v>0</v>
      </c>
      <c r="D92" s="79">
        <v>0</v>
      </c>
      <c r="E92" s="41">
        <v>0</v>
      </c>
      <c r="F92" s="79">
        <v>0</v>
      </c>
      <c r="G92" s="41">
        <v>0</v>
      </c>
      <c r="H92" s="79">
        <v>0</v>
      </c>
      <c r="I92" s="41">
        <v>0</v>
      </c>
      <c r="J92" s="79">
        <v>0</v>
      </c>
      <c r="K92" s="41">
        <v>0</v>
      </c>
      <c r="L92" s="79">
        <v>0</v>
      </c>
      <c r="M92" s="41">
        <v>0</v>
      </c>
      <c r="N92" s="79">
        <v>0</v>
      </c>
      <c r="O92" s="89">
        <f>C92+E92+G92+I92+K92+M92</f>
        <v>0</v>
      </c>
      <c r="P92" s="89">
        <f>D92+F92+H92+J92+L92+N92</f>
        <v>0</v>
      </c>
      <c r="Q92" s="41">
        <v>0</v>
      </c>
      <c r="R92" s="79">
        <v>0</v>
      </c>
      <c r="S92" s="41">
        <v>0</v>
      </c>
      <c r="T92" s="79">
        <v>0</v>
      </c>
      <c r="U92" s="41">
        <v>0</v>
      </c>
      <c r="V92" s="79">
        <v>0</v>
      </c>
      <c r="W92" s="41">
        <v>0</v>
      </c>
      <c r="X92" s="79">
        <v>0</v>
      </c>
      <c r="Y92" s="41">
        <v>0</v>
      </c>
      <c r="Z92" s="79">
        <v>0</v>
      </c>
      <c r="AA92" s="41">
        <v>0</v>
      </c>
      <c r="AB92" s="79">
        <v>0</v>
      </c>
      <c r="AC92" s="101">
        <f t="shared" si="32"/>
        <v>0</v>
      </c>
      <c r="AD92" s="102">
        <f t="shared" si="32"/>
        <v>0</v>
      </c>
    </row>
    <row r="93" spans="1:30" s="17" customFormat="1" ht="13.5" customHeight="1" x14ac:dyDescent="0.2">
      <c r="A93" s="35" t="s">
        <v>179</v>
      </c>
      <c r="B93" s="22" t="s">
        <v>180</v>
      </c>
      <c r="C93" s="23">
        <f>C94</f>
        <v>0</v>
      </c>
      <c r="D93" s="72">
        <f>D94</f>
        <v>0</v>
      </c>
      <c r="E93" s="23">
        <f t="shared" ref="E93:AA93" si="52">E94</f>
        <v>0</v>
      </c>
      <c r="F93" s="72">
        <f>F94</f>
        <v>0</v>
      </c>
      <c r="G93" s="23">
        <f t="shared" si="52"/>
        <v>0</v>
      </c>
      <c r="H93" s="72">
        <f>H94</f>
        <v>0</v>
      </c>
      <c r="I93" s="23">
        <f t="shared" si="52"/>
        <v>0</v>
      </c>
      <c r="J93" s="72">
        <f>J94</f>
        <v>0</v>
      </c>
      <c r="K93" s="23">
        <f t="shared" si="52"/>
        <v>0</v>
      </c>
      <c r="L93" s="72">
        <f>L94</f>
        <v>0</v>
      </c>
      <c r="M93" s="23">
        <f t="shared" si="52"/>
        <v>0</v>
      </c>
      <c r="N93" s="72">
        <f>N94</f>
        <v>0</v>
      </c>
      <c r="O93" s="86">
        <f t="shared" ref="O93" si="53">O94</f>
        <v>0</v>
      </c>
      <c r="P93" s="86">
        <f>P94</f>
        <v>0</v>
      </c>
      <c r="Q93" s="23">
        <f t="shared" si="52"/>
        <v>0</v>
      </c>
      <c r="R93" s="72">
        <f>R94</f>
        <v>0</v>
      </c>
      <c r="S93" s="23">
        <f t="shared" si="52"/>
        <v>0</v>
      </c>
      <c r="T93" s="72">
        <f>T94</f>
        <v>0</v>
      </c>
      <c r="U93" s="23">
        <f t="shared" si="52"/>
        <v>0</v>
      </c>
      <c r="V93" s="72">
        <f>V94</f>
        <v>0</v>
      </c>
      <c r="W93" s="23">
        <f t="shared" si="52"/>
        <v>0</v>
      </c>
      <c r="X93" s="72">
        <f>X94</f>
        <v>0</v>
      </c>
      <c r="Y93" s="23">
        <f t="shared" si="52"/>
        <v>0</v>
      </c>
      <c r="Z93" s="72">
        <f>Z94</f>
        <v>0</v>
      </c>
      <c r="AA93" s="23">
        <f t="shared" si="52"/>
        <v>0</v>
      </c>
      <c r="AB93" s="72">
        <f>AB94</f>
        <v>0</v>
      </c>
      <c r="AC93" s="101">
        <f t="shared" si="32"/>
        <v>0</v>
      </c>
      <c r="AD93" s="102">
        <f t="shared" si="32"/>
        <v>0</v>
      </c>
    </row>
    <row r="94" spans="1:30" s="17" customFormat="1" ht="13.5" customHeight="1" x14ac:dyDescent="0.2">
      <c r="A94" s="24" t="s">
        <v>181</v>
      </c>
      <c r="B94" s="25" t="s">
        <v>182</v>
      </c>
      <c r="C94" s="41">
        <v>0</v>
      </c>
      <c r="D94" s="79">
        <v>0</v>
      </c>
      <c r="E94" s="41">
        <v>0</v>
      </c>
      <c r="F94" s="79">
        <v>0</v>
      </c>
      <c r="G94" s="41">
        <v>0</v>
      </c>
      <c r="H94" s="79">
        <v>0</v>
      </c>
      <c r="I94" s="41">
        <v>0</v>
      </c>
      <c r="J94" s="79">
        <v>0</v>
      </c>
      <c r="K94" s="41">
        <v>0</v>
      </c>
      <c r="L94" s="79">
        <v>0</v>
      </c>
      <c r="M94" s="41">
        <v>0</v>
      </c>
      <c r="N94" s="79">
        <v>0</v>
      </c>
      <c r="O94" s="89">
        <f>C94+E94+G94+I94+K94+M94</f>
        <v>0</v>
      </c>
      <c r="P94" s="89">
        <f>D94+F94+H94+J94+L94+N94</f>
        <v>0</v>
      </c>
      <c r="Q94" s="41">
        <v>0</v>
      </c>
      <c r="R94" s="79">
        <v>0</v>
      </c>
      <c r="S94" s="41">
        <v>0</v>
      </c>
      <c r="T94" s="79">
        <v>0</v>
      </c>
      <c r="U94" s="41">
        <v>0</v>
      </c>
      <c r="V94" s="79">
        <v>0</v>
      </c>
      <c r="W94" s="41">
        <v>0</v>
      </c>
      <c r="X94" s="79">
        <v>0</v>
      </c>
      <c r="Y94" s="41">
        <v>0</v>
      </c>
      <c r="Z94" s="79">
        <v>0</v>
      </c>
      <c r="AA94" s="41">
        <v>0</v>
      </c>
      <c r="AB94" s="79">
        <v>0</v>
      </c>
      <c r="AC94" s="101">
        <f t="shared" si="32"/>
        <v>0</v>
      </c>
      <c r="AD94" s="102">
        <f t="shared" si="32"/>
        <v>0</v>
      </c>
    </row>
    <row r="95" spans="1:30" ht="13.5" customHeight="1" x14ac:dyDescent="0.25">
      <c r="A95" s="37"/>
      <c r="B95" s="15" t="s">
        <v>183</v>
      </c>
      <c r="C95" s="16">
        <f t="shared" ref="C95:AB95" si="54">C10-C33</f>
        <v>-609.54911055172397</v>
      </c>
      <c r="D95" s="70">
        <f t="shared" si="54"/>
        <v>26.72514567881808</v>
      </c>
      <c r="E95" s="16">
        <f t="shared" si="54"/>
        <v>-1290.0297725517239</v>
      </c>
      <c r="F95" s="70">
        <f t="shared" si="54"/>
        <v>-600.52132388623954</v>
      </c>
      <c r="G95" s="16">
        <f t="shared" si="54"/>
        <v>-414.26417255172419</v>
      </c>
      <c r="H95" s="70">
        <f t="shared" si="54"/>
        <v>541.36075815803088</v>
      </c>
      <c r="I95" s="16">
        <f t="shared" si="54"/>
        <v>-360.34737255172422</v>
      </c>
      <c r="J95" s="70">
        <f t="shared" si="54"/>
        <v>448.97769539612727</v>
      </c>
      <c r="K95" s="16">
        <f t="shared" si="54"/>
        <v>-1366.2641725517242</v>
      </c>
      <c r="L95" s="70">
        <f t="shared" si="54"/>
        <v>3480.1549103448278</v>
      </c>
      <c r="M95" s="16">
        <f t="shared" si="54"/>
        <v>-557.54517255172414</v>
      </c>
      <c r="N95" s="70">
        <f t="shared" si="54"/>
        <v>3882.8100000000004</v>
      </c>
      <c r="O95" s="93">
        <f>C95+E95+G95+I95+K95+M95</f>
        <v>-4597.9997733103446</v>
      </c>
      <c r="P95" s="93">
        <f>D95+F95+H95+J95+L95+N95</f>
        <v>7779.5071856915647</v>
      </c>
      <c r="Q95" s="16">
        <f t="shared" si="54"/>
        <v>-1351.2345725517243</v>
      </c>
      <c r="R95" s="70">
        <f t="shared" si="54"/>
        <v>414.61090861703155</v>
      </c>
      <c r="S95" s="16">
        <f t="shared" si="54"/>
        <v>-310.77697255172416</v>
      </c>
      <c r="T95" s="70">
        <f t="shared" si="54"/>
        <v>1060.6121020408164</v>
      </c>
      <c r="U95" s="16">
        <f t="shared" si="54"/>
        <v>-1734.4801725517245</v>
      </c>
      <c r="V95" s="70">
        <f t="shared" si="54"/>
        <v>-871.94629185485496</v>
      </c>
      <c r="W95" s="16">
        <f t="shared" si="54"/>
        <v>-322.38417255172408</v>
      </c>
      <c r="X95" s="70">
        <f t="shared" si="54"/>
        <v>-707.8158551724141</v>
      </c>
      <c r="Y95" s="16">
        <f t="shared" si="54"/>
        <v>-302.26417255172419</v>
      </c>
      <c r="Z95" s="70">
        <f t="shared" si="54"/>
        <v>-148.26468245023966</v>
      </c>
      <c r="AA95" s="16">
        <f t="shared" si="54"/>
        <v>-947.85264855172409</v>
      </c>
      <c r="AB95" s="70">
        <f t="shared" si="54"/>
        <v>-338.47056321430296</v>
      </c>
      <c r="AC95" s="101">
        <f t="shared" si="32"/>
        <v>-9566.9924846206923</v>
      </c>
      <c r="AD95" s="102">
        <f t="shared" si="32"/>
        <v>7188.2328036576027</v>
      </c>
    </row>
    <row r="96" spans="1:30" x14ac:dyDescent="0.25">
      <c r="AC96" s="103"/>
    </row>
    <row r="97" spans="15:30" x14ac:dyDescent="0.25">
      <c r="O97" s="87"/>
      <c r="P97" s="87"/>
      <c r="AC97" s="87"/>
      <c r="AD97" s="83"/>
    </row>
    <row r="98" spans="15:30" x14ac:dyDescent="0.25">
      <c r="AC98" s="87"/>
    </row>
  </sheetData>
  <mergeCells count="32">
    <mergeCell ref="AB8:AB9"/>
    <mergeCell ref="AD8:AD9"/>
    <mergeCell ref="T8:T9"/>
    <mergeCell ref="B1:AC2"/>
    <mergeCell ref="AA5:AC5"/>
    <mergeCell ref="AA6:AC6"/>
    <mergeCell ref="A8:B9"/>
    <mergeCell ref="C8:C9"/>
    <mergeCell ref="E8:E9"/>
    <mergeCell ref="G8:G9"/>
    <mergeCell ref="AA8:AA9"/>
    <mergeCell ref="AC8:AC9"/>
    <mergeCell ref="I8:I9"/>
    <mergeCell ref="K8:K9"/>
    <mergeCell ref="M8:M9"/>
    <mergeCell ref="Q8:Q9"/>
    <mergeCell ref="D8:D9"/>
    <mergeCell ref="F8:F9"/>
    <mergeCell ref="U8:U9"/>
    <mergeCell ref="W8:W9"/>
    <mergeCell ref="Z8:Z9"/>
    <mergeCell ref="Y8:Y9"/>
    <mergeCell ref="H8:H9"/>
    <mergeCell ref="L8:L9"/>
    <mergeCell ref="V8:V9"/>
    <mergeCell ref="N8:N9"/>
    <mergeCell ref="R8:R9"/>
    <mergeCell ref="J8:J9"/>
    <mergeCell ref="O8:O9"/>
    <mergeCell ref="P8:P9"/>
    <mergeCell ref="X8:X9"/>
    <mergeCell ref="S8:S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71"/>
  <sheetViews>
    <sheetView topLeftCell="F1" workbookViewId="0">
      <selection activeCell="O4" sqref="O4"/>
    </sheetView>
  </sheetViews>
  <sheetFormatPr baseColWidth="10" defaultRowHeight="12.75" x14ac:dyDescent="0.2"/>
  <cols>
    <col min="1" max="1" width="1.85546875" style="110" customWidth="1"/>
    <col min="2" max="2" width="53.5703125" style="110" customWidth="1"/>
    <col min="3" max="3" width="10.28515625" style="110" bestFit="1" customWidth="1"/>
    <col min="4" max="4" width="0.5703125" style="110" customWidth="1"/>
    <col min="5" max="5" width="12.7109375" style="110" customWidth="1"/>
    <col min="6" max="6" width="11.42578125" style="110" customWidth="1"/>
    <col min="7" max="7" width="12.7109375" style="120" customWidth="1"/>
    <col min="8" max="9" width="11.42578125" style="110" customWidth="1"/>
    <col min="10" max="10" width="11.7109375" style="120" customWidth="1"/>
    <col min="11" max="11" width="11.42578125" style="110" customWidth="1"/>
    <col min="12" max="12" width="12.5703125" style="110" customWidth="1"/>
    <col min="13" max="13" width="11.7109375" style="110" customWidth="1"/>
    <col min="14" max="16" width="12.7109375" style="110" customWidth="1"/>
    <col min="17" max="17" width="11.42578125" style="110" bestFit="1" customWidth="1"/>
    <col min="18" max="18" width="10" style="110" customWidth="1"/>
    <col min="19" max="19" width="11.7109375" style="110" bestFit="1" customWidth="1"/>
    <col min="20" max="21" width="11.5703125" style="110" bestFit="1" customWidth="1"/>
    <col min="22" max="16384" width="11.42578125" style="110"/>
  </cols>
  <sheetData>
    <row r="3" spans="2:21" ht="18" x14ac:dyDescent="0.25">
      <c r="C3" s="111" t="s">
        <v>211</v>
      </c>
      <c r="E3" s="111" t="s">
        <v>209</v>
      </c>
      <c r="F3" s="112">
        <v>0.26</v>
      </c>
      <c r="G3" s="111"/>
      <c r="H3" s="111" t="s">
        <v>193</v>
      </c>
      <c r="I3" s="112">
        <v>0.14000000000000001</v>
      </c>
      <c r="J3" s="111"/>
      <c r="K3" s="111" t="s">
        <v>194</v>
      </c>
      <c r="L3" s="112">
        <v>0.1</v>
      </c>
      <c r="M3" s="111"/>
      <c r="N3" s="111" t="s">
        <v>210</v>
      </c>
      <c r="O3" s="112">
        <v>0.48</v>
      </c>
      <c r="P3" s="111"/>
      <c r="Q3" s="111" t="s">
        <v>196</v>
      </c>
      <c r="R3" s="112">
        <v>0.02</v>
      </c>
      <c r="T3" s="124">
        <f>F3+I3+L3+O3+R3</f>
        <v>1</v>
      </c>
    </row>
    <row r="4" spans="2:21" ht="15" x14ac:dyDescent="0.2">
      <c r="B4" s="113" t="s">
        <v>64</v>
      </c>
      <c r="C4" s="70">
        <f t="shared" ref="C4" si="0">C5+C8+C21+C55</f>
        <v>19784.310000000001</v>
      </c>
      <c r="E4" s="16">
        <v>11562.36</v>
      </c>
      <c r="F4" s="114">
        <f>C4*$F$3</f>
        <v>5143.9206000000004</v>
      </c>
      <c r="G4" s="115">
        <f>E4+F4</f>
        <v>16706.280600000002</v>
      </c>
      <c r="H4" s="16">
        <v>8006.3958620689664</v>
      </c>
      <c r="I4" s="114">
        <f>C4*$I$3</f>
        <v>2769.8034000000002</v>
      </c>
      <c r="J4" s="115">
        <f>H4+I4</f>
        <v>10776.199262068967</v>
      </c>
      <c r="K4" s="3">
        <v>4964.4500000000007</v>
      </c>
      <c r="L4" s="114">
        <f>C4*$L$3</f>
        <v>1978.4310000000003</v>
      </c>
      <c r="M4" s="115">
        <f>K4+L4</f>
        <v>6942.8810000000012</v>
      </c>
      <c r="N4" s="16">
        <v>60068.850344827588</v>
      </c>
      <c r="O4" s="114">
        <f t="shared" ref="O4:O35" si="1">C4*$O$3</f>
        <v>9496.4688000000006</v>
      </c>
      <c r="P4" s="115">
        <f>N4+O4</f>
        <v>69565.31914482759</v>
      </c>
      <c r="Q4" s="16">
        <v>3458.9096551724142</v>
      </c>
      <c r="R4" s="114">
        <f t="shared" ref="R4:R35" si="2">C4*$R$3</f>
        <v>395.68620000000004</v>
      </c>
      <c r="S4" s="115">
        <f>Q4+R4</f>
        <v>3854.5958551724143</v>
      </c>
      <c r="T4" s="110">
        <f>F4+I4+L4+O4+R4</f>
        <v>19784.310000000001</v>
      </c>
      <c r="U4" s="110">
        <f>C4-T4</f>
        <v>0</v>
      </c>
    </row>
    <row r="5" spans="2:21" ht="15" x14ac:dyDescent="0.2">
      <c r="B5" s="116" t="s">
        <v>66</v>
      </c>
      <c r="C5" s="75">
        <f>C6</f>
        <v>0</v>
      </c>
      <c r="E5" s="28">
        <v>0</v>
      </c>
      <c r="F5" s="114">
        <f t="shared" ref="F5" si="3">C5*$F$3</f>
        <v>0</v>
      </c>
      <c r="G5" s="115">
        <f t="shared" ref="G5:G65" si="4">E5+F5</f>
        <v>0</v>
      </c>
      <c r="H5" s="28">
        <v>0</v>
      </c>
      <c r="I5" s="114">
        <f t="shared" ref="I5:I65" si="5">C5*$I$3</f>
        <v>0</v>
      </c>
      <c r="J5" s="115">
        <f t="shared" ref="J5:J65" si="6">H5+I5</f>
        <v>0</v>
      </c>
      <c r="K5" s="61">
        <v>0</v>
      </c>
      <c r="L5" s="114">
        <f t="shared" ref="L5:L65" si="7">C5*$L$3</f>
        <v>0</v>
      </c>
      <c r="M5" s="115">
        <f t="shared" ref="M5:M65" si="8">K5+L5</f>
        <v>0</v>
      </c>
      <c r="N5" s="28">
        <v>0</v>
      </c>
      <c r="O5" s="114">
        <f t="shared" si="1"/>
        <v>0</v>
      </c>
      <c r="P5" s="115">
        <f t="shared" ref="P5:P65" si="9">N5+O5</f>
        <v>0</v>
      </c>
      <c r="Q5" s="28">
        <v>0</v>
      </c>
      <c r="R5" s="114">
        <f t="shared" si="2"/>
        <v>0</v>
      </c>
      <c r="S5" s="115">
        <f t="shared" ref="S5:S65" si="10">Q5+R5</f>
        <v>0</v>
      </c>
    </row>
    <row r="6" spans="2:21" ht="15" x14ac:dyDescent="0.2">
      <c r="B6" s="117" t="s">
        <v>68</v>
      </c>
      <c r="C6" s="76">
        <f>C7</f>
        <v>0</v>
      </c>
      <c r="E6" s="29">
        <v>0</v>
      </c>
      <c r="F6" s="114">
        <f>$C$4*F5</f>
        <v>0</v>
      </c>
      <c r="G6" s="115">
        <f t="shared" si="4"/>
        <v>0</v>
      </c>
      <c r="H6" s="29">
        <v>0</v>
      </c>
      <c r="I6" s="114">
        <f t="shared" si="5"/>
        <v>0</v>
      </c>
      <c r="J6" s="115">
        <f t="shared" si="6"/>
        <v>0</v>
      </c>
      <c r="K6" s="62">
        <v>0</v>
      </c>
      <c r="L6" s="114">
        <f t="shared" si="7"/>
        <v>0</v>
      </c>
      <c r="M6" s="115">
        <f t="shared" si="8"/>
        <v>0</v>
      </c>
      <c r="N6" s="29">
        <v>0</v>
      </c>
      <c r="O6" s="114">
        <f t="shared" si="1"/>
        <v>0</v>
      </c>
      <c r="P6" s="115">
        <f t="shared" si="9"/>
        <v>0</v>
      </c>
      <c r="Q6" s="29">
        <v>0</v>
      </c>
      <c r="R6" s="114">
        <f t="shared" si="2"/>
        <v>0</v>
      </c>
      <c r="S6" s="115">
        <f t="shared" si="10"/>
        <v>0</v>
      </c>
    </row>
    <row r="7" spans="2:21" ht="15" x14ac:dyDescent="0.2">
      <c r="B7" s="118" t="s">
        <v>70</v>
      </c>
      <c r="C7" s="77">
        <v>0</v>
      </c>
      <c r="E7" s="30">
        <v>0</v>
      </c>
      <c r="F7" s="114">
        <f>$C$4*F6</f>
        <v>0</v>
      </c>
      <c r="G7" s="115">
        <f t="shared" si="4"/>
        <v>0</v>
      </c>
      <c r="H7" s="30">
        <v>0</v>
      </c>
      <c r="I7" s="114">
        <f t="shared" si="5"/>
        <v>0</v>
      </c>
      <c r="J7" s="115">
        <f t="shared" si="6"/>
        <v>0</v>
      </c>
      <c r="K7" s="60">
        <v>0</v>
      </c>
      <c r="L7" s="114">
        <f t="shared" si="7"/>
        <v>0</v>
      </c>
      <c r="M7" s="115">
        <f t="shared" si="8"/>
        <v>0</v>
      </c>
      <c r="N7" s="30">
        <v>0</v>
      </c>
      <c r="O7" s="114">
        <f t="shared" si="1"/>
        <v>0</v>
      </c>
      <c r="P7" s="115">
        <f t="shared" si="9"/>
        <v>0</v>
      </c>
      <c r="Q7" s="30">
        <v>0</v>
      </c>
      <c r="R7" s="114">
        <f t="shared" si="2"/>
        <v>0</v>
      </c>
      <c r="S7" s="115">
        <f t="shared" si="10"/>
        <v>0</v>
      </c>
    </row>
    <row r="8" spans="2:21" ht="15" x14ac:dyDescent="0.2">
      <c r="B8" s="116" t="s">
        <v>72</v>
      </c>
      <c r="C8" s="71">
        <f>C9+C17</f>
        <v>16415.11</v>
      </c>
      <c r="E8" s="20">
        <v>7963.95</v>
      </c>
      <c r="F8" s="114">
        <f>C8*$F$3</f>
        <v>4267.9286000000002</v>
      </c>
      <c r="G8" s="115">
        <f t="shared" si="4"/>
        <v>12231.8786</v>
      </c>
      <c r="H8" s="20">
        <v>5761.79</v>
      </c>
      <c r="I8" s="114">
        <f t="shared" si="5"/>
        <v>2298.1154000000001</v>
      </c>
      <c r="J8" s="115">
        <f t="shared" si="6"/>
        <v>8059.9053999999996</v>
      </c>
      <c r="K8" s="52">
        <v>3390.48</v>
      </c>
      <c r="L8" s="114">
        <f t="shared" si="7"/>
        <v>1641.5110000000002</v>
      </c>
      <c r="M8" s="115">
        <f t="shared" si="8"/>
        <v>5031.991</v>
      </c>
      <c r="N8" s="20">
        <v>31784.519999999997</v>
      </c>
      <c r="O8" s="114">
        <f t="shared" si="1"/>
        <v>7879.2528000000002</v>
      </c>
      <c r="P8" s="115">
        <f t="shared" si="9"/>
        <v>39663.772799999999</v>
      </c>
      <c r="Q8" s="20">
        <v>0</v>
      </c>
      <c r="R8" s="114">
        <f t="shared" si="2"/>
        <v>328.30220000000003</v>
      </c>
      <c r="S8" s="115">
        <f t="shared" si="10"/>
        <v>328.30220000000003</v>
      </c>
    </row>
    <row r="9" spans="2:21" ht="15" x14ac:dyDescent="0.2">
      <c r="B9" s="117" t="s">
        <v>73</v>
      </c>
      <c r="C9" s="72">
        <f>C10+C11+C12+C13+C14+C15+C16</f>
        <v>16415.11</v>
      </c>
      <c r="E9" s="23">
        <v>7963.95</v>
      </c>
      <c r="F9" s="114">
        <f t="shared" ref="F9:F65" si="11">C9*$F$3</f>
        <v>4267.9286000000002</v>
      </c>
      <c r="G9" s="115">
        <f t="shared" si="4"/>
        <v>12231.8786</v>
      </c>
      <c r="H9" s="23">
        <v>2709.84</v>
      </c>
      <c r="I9" s="114">
        <f t="shared" si="5"/>
        <v>2298.1154000000001</v>
      </c>
      <c r="J9" s="115">
        <f t="shared" si="6"/>
        <v>5007.9554000000007</v>
      </c>
      <c r="K9" s="39">
        <v>1302.48</v>
      </c>
      <c r="L9" s="114">
        <f t="shared" si="7"/>
        <v>1641.5110000000002</v>
      </c>
      <c r="M9" s="115">
        <f t="shared" si="8"/>
        <v>2943.991</v>
      </c>
      <c r="N9" s="23">
        <v>15238.199999999999</v>
      </c>
      <c r="O9" s="114">
        <f t="shared" si="1"/>
        <v>7879.2528000000002</v>
      </c>
      <c r="P9" s="115">
        <f t="shared" si="9"/>
        <v>23117.452799999999</v>
      </c>
      <c r="Q9" s="23">
        <v>0</v>
      </c>
      <c r="R9" s="114">
        <f t="shared" si="2"/>
        <v>328.30220000000003</v>
      </c>
      <c r="S9" s="115">
        <f t="shared" si="10"/>
        <v>328.30220000000003</v>
      </c>
    </row>
    <row r="10" spans="2:21" ht="15" x14ac:dyDescent="0.2">
      <c r="B10" s="118" t="s">
        <v>75</v>
      </c>
      <c r="C10" s="77">
        <v>11182.88</v>
      </c>
      <c r="E10" s="30">
        <v>5558.97</v>
      </c>
      <c r="F10" s="114">
        <f t="shared" si="11"/>
        <v>2907.5488</v>
      </c>
      <c r="G10" s="115">
        <f t="shared" si="4"/>
        <v>8466.5187999999998</v>
      </c>
      <c r="H10" s="30">
        <v>1810.17</v>
      </c>
      <c r="I10" s="114">
        <f t="shared" si="5"/>
        <v>1565.6032</v>
      </c>
      <c r="J10" s="115">
        <f t="shared" si="6"/>
        <v>3375.7732000000001</v>
      </c>
      <c r="K10" s="60">
        <v>878.3</v>
      </c>
      <c r="L10" s="114">
        <f t="shared" si="7"/>
        <v>1118.288</v>
      </c>
      <c r="M10" s="115">
        <f t="shared" si="8"/>
        <v>1996.588</v>
      </c>
      <c r="N10" s="30">
        <v>10089.5</v>
      </c>
      <c r="O10" s="114">
        <f t="shared" si="1"/>
        <v>5367.7823999999991</v>
      </c>
      <c r="P10" s="115">
        <f t="shared" si="9"/>
        <v>15457.2824</v>
      </c>
      <c r="Q10" s="30">
        <v>0</v>
      </c>
      <c r="R10" s="114">
        <f t="shared" si="2"/>
        <v>223.6576</v>
      </c>
      <c r="S10" s="115">
        <f t="shared" si="10"/>
        <v>223.6576</v>
      </c>
    </row>
    <row r="11" spans="2:21" ht="15" x14ac:dyDescent="0.2">
      <c r="B11" s="119" t="s">
        <v>77</v>
      </c>
      <c r="C11" s="78">
        <v>1868.66</v>
      </c>
      <c r="E11" s="33">
        <v>928.9</v>
      </c>
      <c r="F11" s="114">
        <f t="shared" si="11"/>
        <v>485.85160000000002</v>
      </c>
      <c r="G11" s="115">
        <f t="shared" si="4"/>
        <v>1414.7516000000001</v>
      </c>
      <c r="H11" s="33">
        <v>302.48</v>
      </c>
      <c r="I11" s="114">
        <f t="shared" si="5"/>
        <v>261.61240000000004</v>
      </c>
      <c r="J11" s="115">
        <f t="shared" si="6"/>
        <v>564.0924</v>
      </c>
      <c r="K11" s="65">
        <v>146.76</v>
      </c>
      <c r="L11" s="114">
        <f t="shared" si="7"/>
        <v>186.86600000000001</v>
      </c>
      <c r="M11" s="115">
        <f t="shared" si="8"/>
        <v>333.62599999999998</v>
      </c>
      <c r="N11" s="33">
        <v>1685.96</v>
      </c>
      <c r="O11" s="114">
        <f t="shared" si="1"/>
        <v>896.95680000000004</v>
      </c>
      <c r="P11" s="115">
        <f t="shared" si="9"/>
        <v>2582.9168</v>
      </c>
      <c r="Q11" s="33">
        <v>0</v>
      </c>
      <c r="R11" s="114">
        <f t="shared" si="2"/>
        <v>37.373200000000004</v>
      </c>
      <c r="S11" s="115">
        <f t="shared" si="10"/>
        <v>37.373200000000004</v>
      </c>
    </row>
    <row r="12" spans="2:21" ht="15" x14ac:dyDescent="0.2">
      <c r="B12" s="119" t="s">
        <v>79</v>
      </c>
      <c r="C12" s="78">
        <v>1863.07</v>
      </c>
      <c r="E12" s="33">
        <v>926.12</v>
      </c>
      <c r="F12" s="114">
        <f t="shared" si="11"/>
        <v>484.39819999999997</v>
      </c>
      <c r="G12" s="115">
        <f t="shared" si="4"/>
        <v>1410.5182</v>
      </c>
      <c r="H12" s="33">
        <v>301.57</v>
      </c>
      <c r="I12" s="114">
        <f t="shared" si="5"/>
        <v>260.82980000000003</v>
      </c>
      <c r="J12" s="115">
        <f t="shared" si="6"/>
        <v>562.39980000000003</v>
      </c>
      <c r="K12" s="65">
        <v>146.33000000000001</v>
      </c>
      <c r="L12" s="114">
        <f t="shared" si="7"/>
        <v>186.30700000000002</v>
      </c>
      <c r="M12" s="115">
        <f t="shared" si="8"/>
        <v>332.63700000000006</v>
      </c>
      <c r="N12" s="33">
        <v>1680.91</v>
      </c>
      <c r="O12" s="114">
        <f t="shared" si="1"/>
        <v>894.27359999999999</v>
      </c>
      <c r="P12" s="115">
        <f t="shared" si="9"/>
        <v>2575.1836000000003</v>
      </c>
      <c r="Q12" s="33">
        <v>0</v>
      </c>
      <c r="R12" s="114">
        <f t="shared" si="2"/>
        <v>37.261400000000002</v>
      </c>
      <c r="S12" s="115">
        <f t="shared" si="10"/>
        <v>37.261400000000002</v>
      </c>
    </row>
    <row r="13" spans="2:21" ht="15" x14ac:dyDescent="0.2">
      <c r="B13" s="119" t="s">
        <v>81</v>
      </c>
      <c r="C13" s="78">
        <v>931.53</v>
      </c>
      <c r="E13" s="33">
        <v>463.06</v>
      </c>
      <c r="F13" s="114">
        <f t="shared" si="11"/>
        <v>242.1978</v>
      </c>
      <c r="G13" s="115">
        <f t="shared" si="4"/>
        <v>705.25779999999997</v>
      </c>
      <c r="H13" s="33">
        <v>150.79</v>
      </c>
      <c r="I13" s="114">
        <f t="shared" si="5"/>
        <v>130.41420000000002</v>
      </c>
      <c r="J13" s="115">
        <f t="shared" si="6"/>
        <v>281.20420000000001</v>
      </c>
      <c r="K13" s="65">
        <v>73.16</v>
      </c>
      <c r="L13" s="114">
        <f t="shared" si="7"/>
        <v>93.153000000000006</v>
      </c>
      <c r="M13" s="115">
        <f t="shared" si="8"/>
        <v>166.31299999999999</v>
      </c>
      <c r="N13" s="33">
        <v>840.46</v>
      </c>
      <c r="O13" s="114">
        <f t="shared" si="1"/>
        <v>447.13439999999997</v>
      </c>
      <c r="P13" s="115">
        <f t="shared" si="9"/>
        <v>1287.5944</v>
      </c>
      <c r="Q13" s="33">
        <v>0</v>
      </c>
      <c r="R13" s="114">
        <f t="shared" si="2"/>
        <v>18.630600000000001</v>
      </c>
      <c r="S13" s="115">
        <f t="shared" si="10"/>
        <v>18.630600000000001</v>
      </c>
    </row>
    <row r="14" spans="2:21" ht="15" x14ac:dyDescent="0.2">
      <c r="B14" s="118" t="s">
        <v>83</v>
      </c>
      <c r="C14" s="77">
        <v>0</v>
      </c>
      <c r="E14" s="30">
        <v>0</v>
      </c>
      <c r="F14" s="114">
        <f t="shared" si="11"/>
        <v>0</v>
      </c>
      <c r="G14" s="115">
        <f t="shared" si="4"/>
        <v>0</v>
      </c>
      <c r="H14" s="30">
        <v>0</v>
      </c>
      <c r="I14" s="114">
        <f t="shared" si="5"/>
        <v>0</v>
      </c>
      <c r="J14" s="115">
        <f t="shared" si="6"/>
        <v>0</v>
      </c>
      <c r="K14" s="60">
        <v>0</v>
      </c>
      <c r="L14" s="114">
        <f t="shared" si="7"/>
        <v>0</v>
      </c>
      <c r="M14" s="115">
        <f t="shared" si="8"/>
        <v>0</v>
      </c>
      <c r="N14" s="30">
        <v>0</v>
      </c>
      <c r="O14" s="114">
        <f t="shared" si="1"/>
        <v>0</v>
      </c>
      <c r="P14" s="115">
        <f t="shared" si="9"/>
        <v>0</v>
      </c>
      <c r="Q14" s="30">
        <v>0</v>
      </c>
      <c r="R14" s="114">
        <f t="shared" si="2"/>
        <v>0</v>
      </c>
      <c r="S14" s="115">
        <f t="shared" si="10"/>
        <v>0</v>
      </c>
    </row>
    <row r="15" spans="2:21" ht="15" x14ac:dyDescent="0.2">
      <c r="B15" s="118" t="s">
        <v>85</v>
      </c>
      <c r="C15" s="77">
        <v>0</v>
      </c>
      <c r="E15" s="30">
        <v>0</v>
      </c>
      <c r="F15" s="114">
        <f t="shared" si="11"/>
        <v>0</v>
      </c>
      <c r="G15" s="115">
        <f t="shared" si="4"/>
        <v>0</v>
      </c>
      <c r="H15" s="30">
        <v>0</v>
      </c>
      <c r="I15" s="114">
        <f t="shared" si="5"/>
        <v>0</v>
      </c>
      <c r="J15" s="115">
        <f t="shared" si="6"/>
        <v>0</v>
      </c>
      <c r="K15" s="60">
        <v>0</v>
      </c>
      <c r="L15" s="114">
        <f t="shared" si="7"/>
        <v>0</v>
      </c>
      <c r="M15" s="115">
        <f t="shared" si="8"/>
        <v>0</v>
      </c>
      <c r="N15" s="30">
        <v>0</v>
      </c>
      <c r="O15" s="114">
        <f t="shared" si="1"/>
        <v>0</v>
      </c>
      <c r="P15" s="115">
        <f t="shared" si="9"/>
        <v>0</v>
      </c>
      <c r="Q15" s="30">
        <v>0</v>
      </c>
      <c r="R15" s="114">
        <f t="shared" si="2"/>
        <v>0</v>
      </c>
      <c r="S15" s="115">
        <f t="shared" si="10"/>
        <v>0</v>
      </c>
    </row>
    <row r="16" spans="2:21" ht="15" x14ac:dyDescent="0.2">
      <c r="B16" s="118" t="s">
        <v>87</v>
      </c>
      <c r="C16" s="77">
        <v>568.97</v>
      </c>
      <c r="E16" s="30">
        <v>86.9</v>
      </c>
      <c r="F16" s="114">
        <f t="shared" si="11"/>
        <v>147.93220000000002</v>
      </c>
      <c r="G16" s="115">
        <f t="shared" si="4"/>
        <v>234.83220000000003</v>
      </c>
      <c r="H16" s="30">
        <v>144.83000000000001</v>
      </c>
      <c r="I16" s="114">
        <f t="shared" si="5"/>
        <v>79.655800000000013</v>
      </c>
      <c r="J16" s="115">
        <f t="shared" si="6"/>
        <v>224.48580000000004</v>
      </c>
      <c r="K16" s="60">
        <v>57.93</v>
      </c>
      <c r="L16" s="114">
        <f t="shared" si="7"/>
        <v>56.897000000000006</v>
      </c>
      <c r="M16" s="115">
        <f t="shared" si="8"/>
        <v>114.827</v>
      </c>
      <c r="N16" s="30">
        <v>941.37</v>
      </c>
      <c r="O16" s="114">
        <f t="shared" si="1"/>
        <v>273.10559999999998</v>
      </c>
      <c r="P16" s="115">
        <f t="shared" si="9"/>
        <v>1214.4756</v>
      </c>
      <c r="Q16" s="30">
        <v>0</v>
      </c>
      <c r="R16" s="114">
        <f t="shared" si="2"/>
        <v>11.3794</v>
      </c>
      <c r="S16" s="115">
        <f t="shared" si="10"/>
        <v>11.3794</v>
      </c>
    </row>
    <row r="17" spans="2:19" ht="15" x14ac:dyDescent="0.2">
      <c r="B17" s="117" t="s">
        <v>89</v>
      </c>
      <c r="C17" s="72">
        <f>C18+C19+C20</f>
        <v>0</v>
      </c>
      <c r="E17" s="23">
        <v>0</v>
      </c>
      <c r="F17" s="114">
        <f t="shared" si="11"/>
        <v>0</v>
      </c>
      <c r="G17" s="115">
        <f t="shared" si="4"/>
        <v>0</v>
      </c>
      <c r="H17" s="23">
        <v>3051.95</v>
      </c>
      <c r="I17" s="114">
        <f t="shared" si="5"/>
        <v>0</v>
      </c>
      <c r="J17" s="115">
        <f t="shared" si="6"/>
        <v>3051.95</v>
      </c>
      <c r="K17" s="39">
        <v>2088</v>
      </c>
      <c r="L17" s="114">
        <f t="shared" si="7"/>
        <v>0</v>
      </c>
      <c r="M17" s="115">
        <f t="shared" si="8"/>
        <v>2088</v>
      </c>
      <c r="N17" s="23">
        <v>16546.32</v>
      </c>
      <c r="O17" s="114">
        <f t="shared" si="1"/>
        <v>0</v>
      </c>
      <c r="P17" s="115">
        <f t="shared" si="9"/>
        <v>16546.32</v>
      </c>
      <c r="Q17" s="23">
        <v>0</v>
      </c>
      <c r="R17" s="114">
        <f t="shared" si="2"/>
        <v>0</v>
      </c>
      <c r="S17" s="115">
        <f t="shared" si="10"/>
        <v>0</v>
      </c>
    </row>
    <row r="18" spans="2:19" ht="15" x14ac:dyDescent="0.2">
      <c r="B18" s="118" t="s">
        <v>91</v>
      </c>
      <c r="C18" s="77">
        <v>0</v>
      </c>
      <c r="E18" s="30">
        <v>0</v>
      </c>
      <c r="F18" s="114">
        <f t="shared" si="11"/>
        <v>0</v>
      </c>
      <c r="G18" s="115">
        <f t="shared" si="4"/>
        <v>0</v>
      </c>
      <c r="H18" s="30">
        <v>1235.3900000000001</v>
      </c>
      <c r="I18" s="114">
        <f t="shared" si="5"/>
        <v>0</v>
      </c>
      <c r="J18" s="115">
        <f t="shared" si="6"/>
        <v>1235.3900000000001</v>
      </c>
      <c r="K18" s="60">
        <v>0</v>
      </c>
      <c r="L18" s="114">
        <f t="shared" si="7"/>
        <v>0</v>
      </c>
      <c r="M18" s="115">
        <f t="shared" si="8"/>
        <v>0</v>
      </c>
      <c r="N18" s="30">
        <v>0</v>
      </c>
      <c r="O18" s="114">
        <f t="shared" si="1"/>
        <v>0</v>
      </c>
      <c r="P18" s="115">
        <f t="shared" si="9"/>
        <v>0</v>
      </c>
      <c r="Q18" s="30">
        <v>0</v>
      </c>
      <c r="R18" s="114">
        <f t="shared" si="2"/>
        <v>0</v>
      </c>
      <c r="S18" s="115">
        <f t="shared" si="10"/>
        <v>0</v>
      </c>
    </row>
    <row r="19" spans="2:19" ht="15" x14ac:dyDescent="0.2">
      <c r="B19" s="118" t="s">
        <v>93</v>
      </c>
      <c r="C19" s="77">
        <v>0</v>
      </c>
      <c r="E19" s="30">
        <v>0</v>
      </c>
      <c r="F19" s="114">
        <f t="shared" si="11"/>
        <v>0</v>
      </c>
      <c r="G19" s="115">
        <f t="shared" si="4"/>
        <v>0</v>
      </c>
      <c r="H19" s="30">
        <v>0</v>
      </c>
      <c r="I19" s="114">
        <f t="shared" si="5"/>
        <v>0</v>
      </c>
      <c r="J19" s="115">
        <f t="shared" si="6"/>
        <v>0</v>
      </c>
      <c r="K19" s="60">
        <v>0</v>
      </c>
      <c r="L19" s="114">
        <f t="shared" si="7"/>
        <v>0</v>
      </c>
      <c r="M19" s="115">
        <f t="shared" si="8"/>
        <v>0</v>
      </c>
      <c r="N19" s="30">
        <v>16546.32</v>
      </c>
      <c r="O19" s="114">
        <f t="shared" si="1"/>
        <v>0</v>
      </c>
      <c r="P19" s="115">
        <f t="shared" si="9"/>
        <v>16546.32</v>
      </c>
      <c r="Q19" s="30">
        <v>0</v>
      </c>
      <c r="R19" s="114">
        <f t="shared" si="2"/>
        <v>0</v>
      </c>
      <c r="S19" s="115">
        <f t="shared" si="10"/>
        <v>0</v>
      </c>
    </row>
    <row r="20" spans="2:19" ht="15" x14ac:dyDescent="0.2">
      <c r="B20" s="118" t="s">
        <v>95</v>
      </c>
      <c r="C20" s="77">
        <v>0</v>
      </c>
      <c r="E20" s="30">
        <v>0</v>
      </c>
      <c r="F20" s="114">
        <f t="shared" si="11"/>
        <v>0</v>
      </c>
      <c r="G20" s="115">
        <f t="shared" si="4"/>
        <v>0</v>
      </c>
      <c r="H20" s="30">
        <v>1816.56</v>
      </c>
      <c r="I20" s="114">
        <f t="shared" si="5"/>
        <v>0</v>
      </c>
      <c r="J20" s="115">
        <f t="shared" si="6"/>
        <v>1816.56</v>
      </c>
      <c r="K20" s="60">
        <v>2088</v>
      </c>
      <c r="L20" s="114">
        <f t="shared" si="7"/>
        <v>0</v>
      </c>
      <c r="M20" s="115">
        <f t="shared" si="8"/>
        <v>2088</v>
      </c>
      <c r="N20" s="30">
        <v>0</v>
      </c>
      <c r="O20" s="114">
        <f t="shared" si="1"/>
        <v>0</v>
      </c>
      <c r="P20" s="115">
        <f t="shared" si="9"/>
        <v>0</v>
      </c>
      <c r="Q20" s="30">
        <v>0</v>
      </c>
      <c r="R20" s="114">
        <f t="shared" si="2"/>
        <v>0</v>
      </c>
      <c r="S20" s="115">
        <f t="shared" si="10"/>
        <v>0</v>
      </c>
    </row>
    <row r="21" spans="2:19" ht="15" x14ac:dyDescent="0.2">
      <c r="B21" s="116" t="s">
        <v>97</v>
      </c>
      <c r="C21" s="71">
        <f>C22</f>
        <v>3369.1900000000005</v>
      </c>
      <c r="E21" s="20">
        <v>3598.4100000000008</v>
      </c>
      <c r="F21" s="114">
        <f t="shared" si="11"/>
        <v>875.98940000000016</v>
      </c>
      <c r="G21" s="115">
        <f t="shared" si="4"/>
        <v>4474.3994000000012</v>
      </c>
      <c r="H21" s="20">
        <v>2244.605862068966</v>
      </c>
      <c r="I21" s="114">
        <f t="shared" si="5"/>
        <v>471.68660000000011</v>
      </c>
      <c r="J21" s="115">
        <f t="shared" si="6"/>
        <v>2716.292462068966</v>
      </c>
      <c r="K21" s="52">
        <v>1573.9700000000003</v>
      </c>
      <c r="L21" s="114">
        <f t="shared" si="7"/>
        <v>336.9190000000001</v>
      </c>
      <c r="M21" s="115">
        <f t="shared" si="8"/>
        <v>1910.8890000000004</v>
      </c>
      <c r="N21" s="20">
        <v>28284.330344827587</v>
      </c>
      <c r="O21" s="114">
        <f t="shared" si="1"/>
        <v>1617.2112000000002</v>
      </c>
      <c r="P21" s="115">
        <f t="shared" si="9"/>
        <v>29901.541544827589</v>
      </c>
      <c r="Q21" s="20">
        <v>3458.9096551724142</v>
      </c>
      <c r="R21" s="114">
        <f t="shared" si="2"/>
        <v>67.383800000000008</v>
      </c>
      <c r="S21" s="115">
        <f t="shared" si="10"/>
        <v>3526.2934551724143</v>
      </c>
    </row>
    <row r="22" spans="2:19" ht="15" x14ac:dyDescent="0.2">
      <c r="B22" s="117" t="s">
        <v>99</v>
      </c>
      <c r="C22" s="72">
        <f t="shared" ref="C22" si="12">SUM(C23:C53)</f>
        <v>3369.1900000000005</v>
      </c>
      <c r="E22" s="23">
        <v>3598.4100000000008</v>
      </c>
      <c r="F22" s="114">
        <f t="shared" si="11"/>
        <v>875.98940000000016</v>
      </c>
      <c r="G22" s="115">
        <f t="shared" si="4"/>
        <v>4474.3994000000012</v>
      </c>
      <c r="H22" s="23">
        <v>2244.605862068966</v>
      </c>
      <c r="I22" s="114">
        <f t="shared" si="5"/>
        <v>471.68660000000011</v>
      </c>
      <c r="J22" s="115">
        <f t="shared" si="6"/>
        <v>2716.292462068966</v>
      </c>
      <c r="K22" s="39">
        <v>1573.9700000000003</v>
      </c>
      <c r="L22" s="114">
        <f t="shared" si="7"/>
        <v>336.9190000000001</v>
      </c>
      <c r="M22" s="115">
        <f t="shared" si="8"/>
        <v>1910.8890000000004</v>
      </c>
      <c r="N22" s="23">
        <v>28284.330344827587</v>
      </c>
      <c r="O22" s="114">
        <f t="shared" si="1"/>
        <v>1617.2112000000002</v>
      </c>
      <c r="P22" s="115">
        <f t="shared" si="9"/>
        <v>29901.541544827589</v>
      </c>
      <c r="Q22" s="23">
        <v>3458.9096551724142</v>
      </c>
      <c r="R22" s="114">
        <f t="shared" si="2"/>
        <v>67.383800000000008</v>
      </c>
      <c r="S22" s="115">
        <f t="shared" si="10"/>
        <v>3526.2934551724143</v>
      </c>
    </row>
    <row r="23" spans="2:19" ht="15" x14ac:dyDescent="0.2">
      <c r="B23" s="118" t="s">
        <v>101</v>
      </c>
      <c r="C23" s="77">
        <v>0</v>
      </c>
      <c r="E23" s="30">
        <v>0</v>
      </c>
      <c r="F23" s="114">
        <f t="shared" si="11"/>
        <v>0</v>
      </c>
      <c r="G23" s="115">
        <f t="shared" si="4"/>
        <v>0</v>
      </c>
      <c r="H23" s="30">
        <v>0</v>
      </c>
      <c r="I23" s="114">
        <f t="shared" si="5"/>
        <v>0</v>
      </c>
      <c r="J23" s="115">
        <f t="shared" si="6"/>
        <v>0</v>
      </c>
      <c r="K23" s="60">
        <v>0</v>
      </c>
      <c r="L23" s="114">
        <f t="shared" si="7"/>
        <v>0</v>
      </c>
      <c r="M23" s="115">
        <f t="shared" si="8"/>
        <v>0</v>
      </c>
      <c r="N23" s="30">
        <v>180.96</v>
      </c>
      <c r="O23" s="114">
        <f t="shared" si="1"/>
        <v>0</v>
      </c>
      <c r="P23" s="115">
        <f t="shared" si="9"/>
        <v>180.96</v>
      </c>
      <c r="Q23" s="30">
        <v>0</v>
      </c>
      <c r="R23" s="114">
        <f t="shared" si="2"/>
        <v>0</v>
      </c>
      <c r="S23" s="115">
        <f t="shared" si="10"/>
        <v>0</v>
      </c>
    </row>
    <row r="24" spans="2:19" ht="15" x14ac:dyDescent="0.2">
      <c r="B24" s="118" t="s">
        <v>103</v>
      </c>
      <c r="C24" s="77">
        <v>0</v>
      </c>
      <c r="E24" s="30">
        <v>0</v>
      </c>
      <c r="F24" s="114">
        <f t="shared" si="11"/>
        <v>0</v>
      </c>
      <c r="G24" s="115">
        <f t="shared" si="4"/>
        <v>0</v>
      </c>
      <c r="H24" s="30">
        <v>0</v>
      </c>
      <c r="I24" s="114">
        <f t="shared" si="5"/>
        <v>0</v>
      </c>
      <c r="J24" s="115">
        <f t="shared" si="6"/>
        <v>0</v>
      </c>
      <c r="K24" s="60">
        <v>0</v>
      </c>
      <c r="L24" s="114">
        <f t="shared" si="7"/>
        <v>0</v>
      </c>
      <c r="M24" s="115">
        <f t="shared" si="8"/>
        <v>0</v>
      </c>
      <c r="N24" s="30">
        <v>0</v>
      </c>
      <c r="O24" s="114">
        <f t="shared" si="1"/>
        <v>0</v>
      </c>
      <c r="P24" s="115">
        <f t="shared" si="9"/>
        <v>0</v>
      </c>
      <c r="Q24" s="30">
        <v>0</v>
      </c>
      <c r="R24" s="114">
        <f t="shared" si="2"/>
        <v>0</v>
      </c>
      <c r="S24" s="115">
        <f t="shared" si="10"/>
        <v>0</v>
      </c>
    </row>
    <row r="25" spans="2:19" ht="15" x14ac:dyDescent="0.2">
      <c r="B25" s="118" t="s">
        <v>105</v>
      </c>
      <c r="C25" s="77">
        <v>0</v>
      </c>
      <c r="E25" s="30">
        <v>85.95</v>
      </c>
      <c r="F25" s="114">
        <f t="shared" si="11"/>
        <v>0</v>
      </c>
      <c r="G25" s="115">
        <f t="shared" si="4"/>
        <v>85.95</v>
      </c>
      <c r="H25" s="30">
        <v>0</v>
      </c>
      <c r="I25" s="114">
        <f t="shared" si="5"/>
        <v>0</v>
      </c>
      <c r="J25" s="115">
        <f t="shared" si="6"/>
        <v>0</v>
      </c>
      <c r="K25" s="60">
        <v>0</v>
      </c>
      <c r="L25" s="114">
        <f t="shared" si="7"/>
        <v>0</v>
      </c>
      <c r="M25" s="115">
        <f t="shared" si="8"/>
        <v>0</v>
      </c>
      <c r="N25" s="30">
        <v>456.23</v>
      </c>
      <c r="O25" s="114">
        <f t="shared" si="1"/>
        <v>0</v>
      </c>
      <c r="P25" s="115">
        <f t="shared" si="9"/>
        <v>456.23</v>
      </c>
      <c r="Q25" s="30">
        <v>43.5</v>
      </c>
      <c r="R25" s="114">
        <f t="shared" si="2"/>
        <v>0</v>
      </c>
      <c r="S25" s="115">
        <f t="shared" si="10"/>
        <v>43.5</v>
      </c>
    </row>
    <row r="26" spans="2:19" ht="15" x14ac:dyDescent="0.2">
      <c r="B26" s="118" t="s">
        <v>107</v>
      </c>
      <c r="C26" s="77">
        <v>301.39</v>
      </c>
      <c r="E26" s="30">
        <v>465.01</v>
      </c>
      <c r="F26" s="114">
        <f t="shared" si="11"/>
        <v>78.361400000000003</v>
      </c>
      <c r="G26" s="115">
        <f t="shared" si="4"/>
        <v>543.37139999999999</v>
      </c>
      <c r="H26" s="30">
        <v>126.77</v>
      </c>
      <c r="I26" s="114">
        <f t="shared" si="5"/>
        <v>42.194600000000001</v>
      </c>
      <c r="J26" s="115">
        <f t="shared" si="6"/>
        <v>168.96459999999999</v>
      </c>
      <c r="K26" s="60">
        <v>126.78</v>
      </c>
      <c r="L26" s="114">
        <f t="shared" si="7"/>
        <v>30.138999999999999</v>
      </c>
      <c r="M26" s="115">
        <f t="shared" si="8"/>
        <v>156.91900000000001</v>
      </c>
      <c r="N26" s="30">
        <v>1043.67</v>
      </c>
      <c r="O26" s="114">
        <f t="shared" si="1"/>
        <v>144.66719999999998</v>
      </c>
      <c r="P26" s="115">
        <f t="shared" si="9"/>
        <v>1188.3371999999999</v>
      </c>
      <c r="Q26" s="30">
        <v>154.18</v>
      </c>
      <c r="R26" s="114">
        <f t="shared" si="2"/>
        <v>6.0278</v>
      </c>
      <c r="S26" s="115">
        <f t="shared" si="10"/>
        <v>160.20780000000002</v>
      </c>
    </row>
    <row r="27" spans="2:19" ht="15" x14ac:dyDescent="0.2">
      <c r="B27" s="118" t="s">
        <v>109</v>
      </c>
      <c r="C27" s="77">
        <v>0</v>
      </c>
      <c r="E27" s="30">
        <v>0</v>
      </c>
      <c r="F27" s="114">
        <f t="shared" si="11"/>
        <v>0</v>
      </c>
      <c r="G27" s="115">
        <f t="shared" si="4"/>
        <v>0</v>
      </c>
      <c r="H27" s="30">
        <v>0</v>
      </c>
      <c r="I27" s="114">
        <f t="shared" si="5"/>
        <v>0</v>
      </c>
      <c r="J27" s="115">
        <f t="shared" si="6"/>
        <v>0</v>
      </c>
      <c r="K27" s="60">
        <v>0</v>
      </c>
      <c r="L27" s="114">
        <f t="shared" si="7"/>
        <v>0</v>
      </c>
      <c r="M27" s="115">
        <f t="shared" si="8"/>
        <v>0</v>
      </c>
      <c r="N27" s="30">
        <v>0</v>
      </c>
      <c r="O27" s="114">
        <f t="shared" si="1"/>
        <v>0</v>
      </c>
      <c r="P27" s="115">
        <f t="shared" si="9"/>
        <v>0</v>
      </c>
      <c r="Q27" s="30">
        <v>0</v>
      </c>
      <c r="R27" s="114">
        <f t="shared" si="2"/>
        <v>0</v>
      </c>
      <c r="S27" s="115">
        <f t="shared" si="10"/>
        <v>0</v>
      </c>
    </row>
    <row r="28" spans="2:19" ht="15" x14ac:dyDescent="0.2">
      <c r="B28" s="118" t="s">
        <v>111</v>
      </c>
      <c r="C28" s="77">
        <v>0</v>
      </c>
      <c r="E28" s="30">
        <v>0</v>
      </c>
      <c r="F28" s="114">
        <f t="shared" si="11"/>
        <v>0</v>
      </c>
      <c r="G28" s="115">
        <f t="shared" si="4"/>
        <v>0</v>
      </c>
      <c r="H28" s="30">
        <v>0</v>
      </c>
      <c r="I28" s="114">
        <f t="shared" si="5"/>
        <v>0</v>
      </c>
      <c r="J28" s="115">
        <f t="shared" si="6"/>
        <v>0</v>
      </c>
      <c r="K28" s="60">
        <v>0</v>
      </c>
      <c r="L28" s="114">
        <f t="shared" si="7"/>
        <v>0</v>
      </c>
      <c r="M28" s="115">
        <f t="shared" si="8"/>
        <v>0</v>
      </c>
      <c r="N28" s="30">
        <v>3450.81</v>
      </c>
      <c r="O28" s="114">
        <f t="shared" si="1"/>
        <v>0</v>
      </c>
      <c r="P28" s="115">
        <f t="shared" si="9"/>
        <v>3450.81</v>
      </c>
      <c r="Q28" s="30">
        <v>0</v>
      </c>
      <c r="R28" s="114">
        <f t="shared" si="2"/>
        <v>0</v>
      </c>
      <c r="S28" s="115">
        <f t="shared" si="10"/>
        <v>0</v>
      </c>
    </row>
    <row r="29" spans="2:19" ht="15" x14ac:dyDescent="0.2">
      <c r="B29" s="118" t="s">
        <v>113</v>
      </c>
      <c r="C29" s="77">
        <v>195.05</v>
      </c>
      <c r="E29" s="30">
        <v>195.05</v>
      </c>
      <c r="F29" s="114">
        <f t="shared" si="11"/>
        <v>50.713000000000008</v>
      </c>
      <c r="G29" s="115">
        <f t="shared" si="4"/>
        <v>245.76300000000003</v>
      </c>
      <c r="H29" s="30">
        <v>97.53</v>
      </c>
      <c r="I29" s="114">
        <f t="shared" si="5"/>
        <v>27.307000000000006</v>
      </c>
      <c r="J29" s="115">
        <f t="shared" si="6"/>
        <v>124.837</v>
      </c>
      <c r="K29" s="60">
        <v>97.53</v>
      </c>
      <c r="L29" s="114">
        <f t="shared" si="7"/>
        <v>19.505000000000003</v>
      </c>
      <c r="M29" s="115">
        <f t="shared" si="8"/>
        <v>117.035</v>
      </c>
      <c r="N29" s="30">
        <v>475.28</v>
      </c>
      <c r="O29" s="114">
        <f t="shared" si="1"/>
        <v>93.623999999999995</v>
      </c>
      <c r="P29" s="115">
        <f t="shared" si="9"/>
        <v>568.904</v>
      </c>
      <c r="Q29" s="30">
        <v>97.53</v>
      </c>
      <c r="R29" s="114">
        <f t="shared" si="2"/>
        <v>3.9010000000000002</v>
      </c>
      <c r="S29" s="115">
        <f t="shared" si="10"/>
        <v>101.431</v>
      </c>
    </row>
    <row r="30" spans="2:19" ht="15" x14ac:dyDescent="0.2">
      <c r="B30" s="118" t="s">
        <v>115</v>
      </c>
      <c r="C30" s="77">
        <v>1609.71</v>
      </c>
      <c r="E30" s="30">
        <v>1609.71</v>
      </c>
      <c r="F30" s="114">
        <f t="shared" si="11"/>
        <v>418.52460000000002</v>
      </c>
      <c r="G30" s="115">
        <f t="shared" si="4"/>
        <v>2028.2346</v>
      </c>
      <c r="H30" s="30">
        <v>587.35</v>
      </c>
      <c r="I30" s="114">
        <f t="shared" si="5"/>
        <v>225.35940000000002</v>
      </c>
      <c r="J30" s="115">
        <f t="shared" si="6"/>
        <v>812.70940000000007</v>
      </c>
      <c r="K30" s="60">
        <v>587.35</v>
      </c>
      <c r="L30" s="114">
        <f t="shared" si="7"/>
        <v>160.971</v>
      </c>
      <c r="M30" s="115">
        <f t="shared" si="8"/>
        <v>748.32100000000003</v>
      </c>
      <c r="N30" s="30">
        <v>3502.07</v>
      </c>
      <c r="O30" s="114">
        <f t="shared" si="1"/>
        <v>772.66079999999999</v>
      </c>
      <c r="P30" s="115">
        <f t="shared" si="9"/>
        <v>4274.7308000000003</v>
      </c>
      <c r="Q30" s="30">
        <v>587.35</v>
      </c>
      <c r="R30" s="114">
        <f t="shared" si="2"/>
        <v>32.194200000000002</v>
      </c>
      <c r="S30" s="115">
        <f t="shared" si="10"/>
        <v>619.54420000000005</v>
      </c>
    </row>
    <row r="31" spans="2:19" ht="15" x14ac:dyDescent="0.2">
      <c r="B31" s="118" t="s">
        <v>117</v>
      </c>
      <c r="C31" s="77">
        <v>0</v>
      </c>
      <c r="E31" s="30">
        <v>0</v>
      </c>
      <c r="F31" s="114">
        <f t="shared" si="11"/>
        <v>0</v>
      </c>
      <c r="G31" s="115">
        <f t="shared" si="4"/>
        <v>0</v>
      </c>
      <c r="H31" s="30">
        <v>0</v>
      </c>
      <c r="I31" s="114">
        <f t="shared" si="5"/>
        <v>0</v>
      </c>
      <c r="J31" s="115">
        <f t="shared" si="6"/>
        <v>0</v>
      </c>
      <c r="K31" s="60">
        <v>0</v>
      </c>
      <c r="L31" s="114">
        <f t="shared" si="7"/>
        <v>0</v>
      </c>
      <c r="M31" s="115">
        <f t="shared" si="8"/>
        <v>0</v>
      </c>
      <c r="N31" s="30">
        <v>3375.6</v>
      </c>
      <c r="O31" s="114">
        <f t="shared" si="1"/>
        <v>0</v>
      </c>
      <c r="P31" s="115">
        <f t="shared" si="9"/>
        <v>3375.6</v>
      </c>
      <c r="Q31" s="30">
        <v>0</v>
      </c>
      <c r="R31" s="114">
        <f t="shared" si="2"/>
        <v>0</v>
      </c>
      <c r="S31" s="115">
        <f t="shared" si="10"/>
        <v>0</v>
      </c>
    </row>
    <row r="32" spans="2:19" ht="15" x14ac:dyDescent="0.2">
      <c r="B32" s="118" t="s">
        <v>119</v>
      </c>
      <c r="C32" s="77">
        <v>0</v>
      </c>
      <c r="E32" s="30">
        <v>0</v>
      </c>
      <c r="F32" s="114">
        <f t="shared" si="11"/>
        <v>0</v>
      </c>
      <c r="G32" s="115">
        <f t="shared" si="4"/>
        <v>0</v>
      </c>
      <c r="H32" s="30">
        <v>0</v>
      </c>
      <c r="I32" s="114">
        <f t="shared" si="5"/>
        <v>0</v>
      </c>
      <c r="J32" s="115">
        <f t="shared" si="6"/>
        <v>0</v>
      </c>
      <c r="K32" s="60">
        <v>0</v>
      </c>
      <c r="L32" s="114">
        <f t="shared" si="7"/>
        <v>0</v>
      </c>
      <c r="M32" s="115">
        <f t="shared" si="8"/>
        <v>0</v>
      </c>
      <c r="N32" s="30">
        <v>0</v>
      </c>
      <c r="O32" s="114">
        <f t="shared" si="1"/>
        <v>0</v>
      </c>
      <c r="P32" s="115">
        <f t="shared" si="9"/>
        <v>0</v>
      </c>
      <c r="Q32" s="30">
        <v>0</v>
      </c>
      <c r="R32" s="114">
        <f t="shared" si="2"/>
        <v>0</v>
      </c>
      <c r="S32" s="115">
        <f t="shared" si="10"/>
        <v>0</v>
      </c>
    </row>
    <row r="33" spans="2:19" ht="15" x14ac:dyDescent="0.2">
      <c r="B33" s="118" t="s">
        <v>121</v>
      </c>
      <c r="C33" s="77">
        <v>0</v>
      </c>
      <c r="E33" s="30">
        <v>397.38</v>
      </c>
      <c r="F33" s="114">
        <f t="shared" si="11"/>
        <v>0</v>
      </c>
      <c r="G33" s="115">
        <f t="shared" si="4"/>
        <v>397.38</v>
      </c>
      <c r="H33" s="30">
        <v>860.25586206896548</v>
      </c>
      <c r="I33" s="114">
        <f t="shared" si="5"/>
        <v>0</v>
      </c>
      <c r="J33" s="115">
        <f t="shared" si="6"/>
        <v>860.25586206896548</v>
      </c>
      <c r="K33" s="60">
        <v>214.14</v>
      </c>
      <c r="L33" s="114">
        <f t="shared" si="7"/>
        <v>0</v>
      </c>
      <c r="M33" s="115">
        <f t="shared" si="8"/>
        <v>214.14</v>
      </c>
      <c r="N33" s="30">
        <v>1439.4403448275857</v>
      </c>
      <c r="O33" s="114">
        <f t="shared" si="1"/>
        <v>0</v>
      </c>
      <c r="P33" s="115">
        <f t="shared" si="9"/>
        <v>1439.4403448275857</v>
      </c>
      <c r="Q33" s="30">
        <v>108.50965517241379</v>
      </c>
      <c r="R33" s="114">
        <f t="shared" si="2"/>
        <v>0</v>
      </c>
      <c r="S33" s="115">
        <f t="shared" si="10"/>
        <v>108.50965517241379</v>
      </c>
    </row>
    <row r="34" spans="2:19" ht="15" x14ac:dyDescent="0.2">
      <c r="B34" s="118" t="s">
        <v>123</v>
      </c>
      <c r="C34" s="77">
        <v>0</v>
      </c>
      <c r="E34" s="30">
        <v>0</v>
      </c>
      <c r="F34" s="114">
        <f t="shared" si="11"/>
        <v>0</v>
      </c>
      <c r="G34" s="115">
        <f t="shared" si="4"/>
        <v>0</v>
      </c>
      <c r="H34" s="30">
        <v>0</v>
      </c>
      <c r="I34" s="114">
        <f t="shared" si="5"/>
        <v>0</v>
      </c>
      <c r="J34" s="115">
        <f t="shared" si="6"/>
        <v>0</v>
      </c>
      <c r="K34" s="60">
        <v>0</v>
      </c>
      <c r="L34" s="114">
        <f t="shared" si="7"/>
        <v>0</v>
      </c>
      <c r="M34" s="115">
        <f t="shared" si="8"/>
        <v>0</v>
      </c>
      <c r="N34" s="30">
        <v>0</v>
      </c>
      <c r="O34" s="114">
        <f t="shared" si="1"/>
        <v>0</v>
      </c>
      <c r="P34" s="115">
        <f t="shared" si="9"/>
        <v>0</v>
      </c>
      <c r="Q34" s="30">
        <v>0</v>
      </c>
      <c r="R34" s="114">
        <f t="shared" si="2"/>
        <v>0</v>
      </c>
      <c r="S34" s="115">
        <f t="shared" si="10"/>
        <v>0</v>
      </c>
    </row>
    <row r="35" spans="2:19" ht="15" x14ac:dyDescent="0.2">
      <c r="B35" s="118" t="s">
        <v>125</v>
      </c>
      <c r="C35" s="77">
        <v>0</v>
      </c>
      <c r="E35" s="30">
        <v>0</v>
      </c>
      <c r="F35" s="114">
        <f t="shared" si="11"/>
        <v>0</v>
      </c>
      <c r="G35" s="115">
        <f t="shared" si="4"/>
        <v>0</v>
      </c>
      <c r="H35" s="30">
        <v>0</v>
      </c>
      <c r="I35" s="114">
        <f t="shared" si="5"/>
        <v>0</v>
      </c>
      <c r="J35" s="115">
        <f t="shared" si="6"/>
        <v>0</v>
      </c>
      <c r="K35" s="60">
        <v>0</v>
      </c>
      <c r="L35" s="114">
        <f t="shared" si="7"/>
        <v>0</v>
      </c>
      <c r="M35" s="115">
        <f t="shared" si="8"/>
        <v>0</v>
      </c>
      <c r="N35" s="30">
        <v>0</v>
      </c>
      <c r="O35" s="114">
        <f t="shared" si="1"/>
        <v>0</v>
      </c>
      <c r="P35" s="115">
        <f t="shared" si="9"/>
        <v>0</v>
      </c>
      <c r="Q35" s="30">
        <v>0</v>
      </c>
      <c r="R35" s="114">
        <f t="shared" si="2"/>
        <v>0</v>
      </c>
      <c r="S35" s="115">
        <f t="shared" si="10"/>
        <v>0</v>
      </c>
    </row>
    <row r="36" spans="2:19" ht="15" x14ac:dyDescent="0.2">
      <c r="B36" s="118" t="s">
        <v>127</v>
      </c>
      <c r="C36" s="77">
        <v>24.36</v>
      </c>
      <c r="E36" s="30">
        <v>0</v>
      </c>
      <c r="F36" s="114">
        <f t="shared" si="11"/>
        <v>6.3335999999999997</v>
      </c>
      <c r="G36" s="115">
        <f t="shared" si="4"/>
        <v>6.3335999999999997</v>
      </c>
      <c r="H36" s="30">
        <v>24.53</v>
      </c>
      <c r="I36" s="114">
        <f t="shared" si="5"/>
        <v>3.4104000000000001</v>
      </c>
      <c r="J36" s="115">
        <f t="shared" si="6"/>
        <v>27.9404</v>
      </c>
      <c r="K36" s="60">
        <v>0</v>
      </c>
      <c r="L36" s="114">
        <f t="shared" si="7"/>
        <v>2.4359999999999999</v>
      </c>
      <c r="M36" s="115">
        <f t="shared" si="8"/>
        <v>2.4359999999999999</v>
      </c>
      <c r="N36" s="30">
        <v>2649.5</v>
      </c>
      <c r="O36" s="114">
        <f t="shared" ref="O36:O65" si="13">C36*$O$3</f>
        <v>11.6928</v>
      </c>
      <c r="P36" s="115">
        <f t="shared" si="9"/>
        <v>2661.1927999999998</v>
      </c>
      <c r="Q36" s="30">
        <v>0</v>
      </c>
      <c r="R36" s="114">
        <f t="shared" ref="R36:R65" si="14">C36*$R$3</f>
        <v>0.48720000000000002</v>
      </c>
      <c r="S36" s="115">
        <f t="shared" si="10"/>
        <v>0.48720000000000002</v>
      </c>
    </row>
    <row r="37" spans="2:19" ht="15" x14ac:dyDescent="0.2">
      <c r="B37" s="118" t="s">
        <v>129</v>
      </c>
      <c r="C37" s="77">
        <v>0</v>
      </c>
      <c r="E37" s="30">
        <v>0</v>
      </c>
      <c r="F37" s="114">
        <f t="shared" si="11"/>
        <v>0</v>
      </c>
      <c r="G37" s="115">
        <f t="shared" si="4"/>
        <v>0</v>
      </c>
      <c r="H37" s="30">
        <v>140</v>
      </c>
      <c r="I37" s="114">
        <f t="shared" si="5"/>
        <v>0</v>
      </c>
      <c r="J37" s="115">
        <f t="shared" si="6"/>
        <v>140</v>
      </c>
      <c r="K37" s="60">
        <v>140</v>
      </c>
      <c r="L37" s="114">
        <f t="shared" si="7"/>
        <v>0</v>
      </c>
      <c r="M37" s="115">
        <f t="shared" si="8"/>
        <v>140</v>
      </c>
      <c r="N37" s="30">
        <v>9071.06</v>
      </c>
      <c r="O37" s="114">
        <f t="shared" si="13"/>
        <v>0</v>
      </c>
      <c r="P37" s="115">
        <f t="shared" si="9"/>
        <v>9071.06</v>
      </c>
      <c r="Q37" s="30">
        <v>0</v>
      </c>
      <c r="R37" s="114">
        <f t="shared" si="14"/>
        <v>0</v>
      </c>
      <c r="S37" s="115">
        <f t="shared" si="10"/>
        <v>0</v>
      </c>
    </row>
    <row r="38" spans="2:19" ht="15" x14ac:dyDescent="0.2">
      <c r="B38" s="118" t="s">
        <v>131</v>
      </c>
      <c r="C38" s="77">
        <v>0</v>
      </c>
      <c r="E38" s="30">
        <v>0</v>
      </c>
      <c r="F38" s="114">
        <f t="shared" si="11"/>
        <v>0</v>
      </c>
      <c r="G38" s="115">
        <f t="shared" si="4"/>
        <v>0</v>
      </c>
      <c r="H38" s="30">
        <v>0</v>
      </c>
      <c r="I38" s="114">
        <f t="shared" si="5"/>
        <v>0</v>
      </c>
      <c r="J38" s="115">
        <f t="shared" si="6"/>
        <v>0</v>
      </c>
      <c r="K38" s="60">
        <v>0</v>
      </c>
      <c r="L38" s="114">
        <f t="shared" si="7"/>
        <v>0</v>
      </c>
      <c r="M38" s="115">
        <f t="shared" si="8"/>
        <v>0</v>
      </c>
      <c r="N38" s="30">
        <v>180.77</v>
      </c>
      <c r="O38" s="114">
        <f t="shared" si="13"/>
        <v>0</v>
      </c>
      <c r="P38" s="115">
        <f t="shared" si="9"/>
        <v>180.77</v>
      </c>
      <c r="Q38" s="30">
        <v>0</v>
      </c>
      <c r="R38" s="114">
        <f t="shared" si="14"/>
        <v>0</v>
      </c>
      <c r="S38" s="115">
        <f t="shared" si="10"/>
        <v>0</v>
      </c>
    </row>
    <row r="39" spans="2:19" ht="15" x14ac:dyDescent="0.2">
      <c r="B39" s="118" t="s">
        <v>133</v>
      </c>
      <c r="C39" s="77">
        <v>169.65</v>
      </c>
      <c r="E39" s="30">
        <v>0</v>
      </c>
      <c r="F39" s="114">
        <f t="shared" si="11"/>
        <v>44.109000000000002</v>
      </c>
      <c r="G39" s="115">
        <f t="shared" si="4"/>
        <v>44.109000000000002</v>
      </c>
      <c r="H39" s="30">
        <v>0</v>
      </c>
      <c r="I39" s="114">
        <f t="shared" si="5"/>
        <v>23.751000000000005</v>
      </c>
      <c r="J39" s="115">
        <f t="shared" si="6"/>
        <v>23.751000000000005</v>
      </c>
      <c r="K39" s="60">
        <v>0</v>
      </c>
      <c r="L39" s="114">
        <f t="shared" si="7"/>
        <v>16.965</v>
      </c>
      <c r="M39" s="115">
        <f t="shared" si="8"/>
        <v>16.965</v>
      </c>
      <c r="N39" s="30">
        <v>0</v>
      </c>
      <c r="O39" s="114">
        <f t="shared" si="13"/>
        <v>81.432000000000002</v>
      </c>
      <c r="P39" s="115">
        <f t="shared" si="9"/>
        <v>81.432000000000002</v>
      </c>
      <c r="Q39" s="30">
        <v>2053.1999999999998</v>
      </c>
      <c r="R39" s="114">
        <f t="shared" si="14"/>
        <v>3.3930000000000002</v>
      </c>
      <c r="S39" s="115">
        <f t="shared" si="10"/>
        <v>2056.5929999999998</v>
      </c>
    </row>
    <row r="40" spans="2:19" ht="15" x14ac:dyDescent="0.2">
      <c r="B40" s="118" t="s">
        <v>135</v>
      </c>
      <c r="C40" s="77">
        <v>0</v>
      </c>
      <c r="E40" s="30">
        <v>0</v>
      </c>
      <c r="F40" s="114">
        <f t="shared" si="11"/>
        <v>0</v>
      </c>
      <c r="G40" s="115">
        <f t="shared" si="4"/>
        <v>0</v>
      </c>
      <c r="H40" s="30">
        <v>0</v>
      </c>
      <c r="I40" s="114">
        <f t="shared" si="5"/>
        <v>0</v>
      </c>
      <c r="J40" s="115">
        <f t="shared" si="6"/>
        <v>0</v>
      </c>
      <c r="K40" s="60">
        <v>0</v>
      </c>
      <c r="L40" s="114">
        <f t="shared" si="7"/>
        <v>0</v>
      </c>
      <c r="M40" s="115">
        <f t="shared" si="8"/>
        <v>0</v>
      </c>
      <c r="N40" s="30">
        <v>414.22</v>
      </c>
      <c r="O40" s="114">
        <f t="shared" si="13"/>
        <v>0</v>
      </c>
      <c r="P40" s="115">
        <f t="shared" si="9"/>
        <v>414.22</v>
      </c>
      <c r="Q40" s="30">
        <v>28.4</v>
      </c>
      <c r="R40" s="114">
        <f t="shared" si="14"/>
        <v>0</v>
      </c>
      <c r="S40" s="115">
        <f t="shared" si="10"/>
        <v>28.4</v>
      </c>
    </row>
    <row r="41" spans="2:19" ht="15" x14ac:dyDescent="0.2">
      <c r="B41" s="118" t="s">
        <v>137</v>
      </c>
      <c r="C41" s="77">
        <v>370.34</v>
      </c>
      <c r="E41" s="30">
        <v>317.19</v>
      </c>
      <c r="F41" s="114">
        <f t="shared" si="11"/>
        <v>96.288399999999996</v>
      </c>
      <c r="G41" s="115">
        <f t="shared" si="4"/>
        <v>413.47839999999997</v>
      </c>
      <c r="H41" s="30">
        <v>144.11000000000001</v>
      </c>
      <c r="I41" s="114">
        <f t="shared" si="5"/>
        <v>51.8476</v>
      </c>
      <c r="J41" s="115">
        <f t="shared" si="6"/>
        <v>195.95760000000001</v>
      </c>
      <c r="K41" s="60">
        <v>144.11000000000001</v>
      </c>
      <c r="L41" s="114">
        <f t="shared" si="7"/>
        <v>37.033999999999999</v>
      </c>
      <c r="M41" s="115">
        <f t="shared" si="8"/>
        <v>181.14400000000001</v>
      </c>
      <c r="N41" s="30">
        <v>792.83</v>
      </c>
      <c r="O41" s="114">
        <f t="shared" si="13"/>
        <v>177.76319999999998</v>
      </c>
      <c r="P41" s="115">
        <f t="shared" si="9"/>
        <v>970.59320000000002</v>
      </c>
      <c r="Q41" s="30">
        <v>144.11000000000001</v>
      </c>
      <c r="R41" s="114">
        <f t="shared" si="14"/>
        <v>7.4067999999999996</v>
      </c>
      <c r="S41" s="115">
        <f t="shared" si="10"/>
        <v>151.51680000000002</v>
      </c>
    </row>
    <row r="42" spans="2:19" ht="15" x14ac:dyDescent="0.2">
      <c r="B42" s="118" t="s">
        <v>139</v>
      </c>
      <c r="C42" s="77">
        <v>0</v>
      </c>
      <c r="E42" s="30">
        <v>0</v>
      </c>
      <c r="F42" s="114">
        <f t="shared" si="11"/>
        <v>0</v>
      </c>
      <c r="G42" s="115">
        <f t="shared" si="4"/>
        <v>0</v>
      </c>
      <c r="H42" s="30">
        <v>0</v>
      </c>
      <c r="I42" s="114">
        <f t="shared" si="5"/>
        <v>0</v>
      </c>
      <c r="J42" s="115">
        <f t="shared" si="6"/>
        <v>0</v>
      </c>
      <c r="K42" s="60">
        <v>0</v>
      </c>
      <c r="L42" s="114">
        <f t="shared" si="7"/>
        <v>0</v>
      </c>
      <c r="M42" s="115">
        <f t="shared" si="8"/>
        <v>0</v>
      </c>
      <c r="N42" s="30">
        <v>0</v>
      </c>
      <c r="O42" s="114">
        <f t="shared" si="13"/>
        <v>0</v>
      </c>
      <c r="P42" s="115">
        <f t="shared" si="9"/>
        <v>0</v>
      </c>
      <c r="Q42" s="30">
        <v>0</v>
      </c>
      <c r="R42" s="114">
        <f t="shared" si="14"/>
        <v>0</v>
      </c>
      <c r="S42" s="115">
        <f t="shared" si="10"/>
        <v>0</v>
      </c>
    </row>
    <row r="43" spans="2:19" ht="15" x14ac:dyDescent="0.2">
      <c r="B43" s="118" t="s">
        <v>141</v>
      </c>
      <c r="C43" s="77">
        <v>131.58000000000001</v>
      </c>
      <c r="E43" s="30">
        <v>43.86</v>
      </c>
      <c r="F43" s="114">
        <f t="shared" si="11"/>
        <v>34.210800000000006</v>
      </c>
      <c r="G43" s="115">
        <f t="shared" si="4"/>
        <v>78.070800000000006</v>
      </c>
      <c r="H43" s="30">
        <v>21.93</v>
      </c>
      <c r="I43" s="114">
        <f t="shared" si="5"/>
        <v>18.421200000000002</v>
      </c>
      <c r="J43" s="115">
        <f t="shared" si="6"/>
        <v>40.351200000000006</v>
      </c>
      <c r="K43" s="60">
        <v>21.93</v>
      </c>
      <c r="L43" s="114">
        <f t="shared" si="7"/>
        <v>13.158000000000001</v>
      </c>
      <c r="M43" s="115">
        <f t="shared" si="8"/>
        <v>35.088000000000001</v>
      </c>
      <c r="N43" s="30">
        <v>219.3</v>
      </c>
      <c r="O43" s="114">
        <f t="shared" si="13"/>
        <v>63.1584</v>
      </c>
      <c r="P43" s="115">
        <f t="shared" si="9"/>
        <v>282.45839999999998</v>
      </c>
      <c r="Q43" s="30">
        <v>0</v>
      </c>
      <c r="R43" s="114">
        <f t="shared" si="14"/>
        <v>2.6316000000000002</v>
      </c>
      <c r="S43" s="115">
        <f t="shared" si="10"/>
        <v>2.6316000000000002</v>
      </c>
    </row>
    <row r="44" spans="2:19" ht="15" x14ac:dyDescent="0.2">
      <c r="B44" s="118" t="s">
        <v>143</v>
      </c>
      <c r="C44" s="77">
        <v>0</v>
      </c>
      <c r="E44" s="30">
        <v>0</v>
      </c>
      <c r="F44" s="114">
        <f t="shared" si="11"/>
        <v>0</v>
      </c>
      <c r="G44" s="115">
        <f t="shared" si="4"/>
        <v>0</v>
      </c>
      <c r="H44" s="30">
        <v>0</v>
      </c>
      <c r="I44" s="114">
        <f t="shared" si="5"/>
        <v>0</v>
      </c>
      <c r="J44" s="115">
        <f t="shared" si="6"/>
        <v>0</v>
      </c>
      <c r="K44" s="60">
        <v>0</v>
      </c>
      <c r="L44" s="114">
        <f t="shared" si="7"/>
        <v>0</v>
      </c>
      <c r="M44" s="115">
        <f t="shared" si="8"/>
        <v>0</v>
      </c>
      <c r="N44" s="30">
        <v>0</v>
      </c>
      <c r="O44" s="114">
        <f t="shared" si="13"/>
        <v>0</v>
      </c>
      <c r="P44" s="115">
        <f t="shared" si="9"/>
        <v>0</v>
      </c>
      <c r="Q44" s="30">
        <v>0</v>
      </c>
      <c r="R44" s="114">
        <f t="shared" si="14"/>
        <v>0</v>
      </c>
      <c r="S44" s="115">
        <f t="shared" si="10"/>
        <v>0</v>
      </c>
    </row>
    <row r="45" spans="2:19" ht="15" x14ac:dyDescent="0.2">
      <c r="B45" s="118" t="s">
        <v>145</v>
      </c>
      <c r="C45" s="77">
        <v>247.57</v>
      </c>
      <c r="E45" s="30">
        <v>247.57</v>
      </c>
      <c r="F45" s="114">
        <f t="shared" si="11"/>
        <v>64.368200000000002</v>
      </c>
      <c r="G45" s="115">
        <f t="shared" si="4"/>
        <v>311.93819999999999</v>
      </c>
      <c r="H45" s="30">
        <v>123.79</v>
      </c>
      <c r="I45" s="114">
        <f t="shared" si="5"/>
        <v>34.659800000000004</v>
      </c>
      <c r="J45" s="115">
        <f t="shared" si="6"/>
        <v>158.44980000000001</v>
      </c>
      <c r="K45" s="60">
        <v>123.79</v>
      </c>
      <c r="L45" s="114">
        <f t="shared" si="7"/>
        <v>24.757000000000001</v>
      </c>
      <c r="M45" s="115">
        <f t="shared" si="8"/>
        <v>148.547</v>
      </c>
      <c r="N45" s="30">
        <v>371.36</v>
      </c>
      <c r="O45" s="114">
        <f t="shared" si="13"/>
        <v>118.83359999999999</v>
      </c>
      <c r="P45" s="115">
        <f t="shared" si="9"/>
        <v>490.1936</v>
      </c>
      <c r="Q45" s="30">
        <v>123.79</v>
      </c>
      <c r="R45" s="114">
        <f t="shared" si="14"/>
        <v>4.9513999999999996</v>
      </c>
      <c r="S45" s="115">
        <f t="shared" si="10"/>
        <v>128.7414</v>
      </c>
    </row>
    <row r="46" spans="2:19" ht="15" x14ac:dyDescent="0.2">
      <c r="B46" s="118" t="s">
        <v>147</v>
      </c>
      <c r="C46" s="77">
        <v>0</v>
      </c>
      <c r="E46" s="30">
        <v>0</v>
      </c>
      <c r="F46" s="114">
        <f t="shared" si="11"/>
        <v>0</v>
      </c>
      <c r="G46" s="115">
        <f t="shared" si="4"/>
        <v>0</v>
      </c>
      <c r="H46" s="30">
        <v>0</v>
      </c>
      <c r="I46" s="114">
        <f t="shared" si="5"/>
        <v>0</v>
      </c>
      <c r="J46" s="115">
        <f t="shared" si="6"/>
        <v>0</v>
      </c>
      <c r="K46" s="60">
        <v>0</v>
      </c>
      <c r="L46" s="114">
        <f t="shared" si="7"/>
        <v>0</v>
      </c>
      <c r="M46" s="115">
        <f t="shared" si="8"/>
        <v>0</v>
      </c>
      <c r="N46" s="30">
        <v>0</v>
      </c>
      <c r="O46" s="114">
        <f t="shared" si="13"/>
        <v>0</v>
      </c>
      <c r="P46" s="115">
        <f t="shared" si="9"/>
        <v>0</v>
      </c>
      <c r="Q46" s="30">
        <v>0</v>
      </c>
      <c r="R46" s="114">
        <f t="shared" si="14"/>
        <v>0</v>
      </c>
      <c r="S46" s="115">
        <f t="shared" si="10"/>
        <v>0</v>
      </c>
    </row>
    <row r="47" spans="2:19" ht="15" x14ac:dyDescent="0.2">
      <c r="B47" s="118" t="s">
        <v>149</v>
      </c>
      <c r="C47" s="77">
        <v>319.54000000000002</v>
      </c>
      <c r="E47" s="30">
        <v>236.69</v>
      </c>
      <c r="F47" s="114">
        <f t="shared" si="11"/>
        <v>83.080400000000012</v>
      </c>
      <c r="G47" s="115">
        <f t="shared" si="4"/>
        <v>319.7704</v>
      </c>
      <c r="H47" s="30">
        <v>118.34</v>
      </c>
      <c r="I47" s="114">
        <f t="shared" si="5"/>
        <v>44.735600000000005</v>
      </c>
      <c r="J47" s="115">
        <f t="shared" si="6"/>
        <v>163.07560000000001</v>
      </c>
      <c r="K47" s="60">
        <v>118.34</v>
      </c>
      <c r="L47" s="114">
        <f t="shared" si="7"/>
        <v>31.954000000000004</v>
      </c>
      <c r="M47" s="115">
        <f t="shared" si="8"/>
        <v>150.29400000000001</v>
      </c>
      <c r="N47" s="30">
        <v>355.03</v>
      </c>
      <c r="O47" s="114">
        <f t="shared" si="13"/>
        <v>153.3792</v>
      </c>
      <c r="P47" s="115">
        <f t="shared" si="9"/>
        <v>508.40919999999994</v>
      </c>
      <c r="Q47" s="30">
        <v>118.34</v>
      </c>
      <c r="R47" s="114">
        <f t="shared" si="14"/>
        <v>6.3908000000000005</v>
      </c>
      <c r="S47" s="115">
        <f t="shared" si="10"/>
        <v>124.7308</v>
      </c>
    </row>
    <row r="48" spans="2:19" ht="15" x14ac:dyDescent="0.2">
      <c r="B48" s="118" t="s">
        <v>151</v>
      </c>
      <c r="C48" s="77">
        <v>0</v>
      </c>
      <c r="E48" s="30">
        <v>0</v>
      </c>
      <c r="F48" s="114">
        <f t="shared" si="11"/>
        <v>0</v>
      </c>
      <c r="G48" s="115">
        <f t="shared" si="4"/>
        <v>0</v>
      </c>
      <c r="H48" s="30">
        <v>0</v>
      </c>
      <c r="I48" s="114">
        <f t="shared" si="5"/>
        <v>0</v>
      </c>
      <c r="J48" s="115">
        <f t="shared" si="6"/>
        <v>0</v>
      </c>
      <c r="K48" s="60">
        <v>0</v>
      </c>
      <c r="L48" s="114">
        <f t="shared" si="7"/>
        <v>0</v>
      </c>
      <c r="M48" s="115">
        <f t="shared" si="8"/>
        <v>0</v>
      </c>
      <c r="N48" s="30">
        <v>0</v>
      </c>
      <c r="O48" s="114">
        <f t="shared" si="13"/>
        <v>0</v>
      </c>
      <c r="P48" s="115">
        <f t="shared" si="9"/>
        <v>0</v>
      </c>
      <c r="Q48" s="30">
        <v>0</v>
      </c>
      <c r="R48" s="114">
        <f t="shared" si="14"/>
        <v>0</v>
      </c>
      <c r="S48" s="115">
        <f t="shared" si="10"/>
        <v>0</v>
      </c>
    </row>
    <row r="49" spans="2:19" ht="15" x14ac:dyDescent="0.2">
      <c r="B49" s="118" t="s">
        <v>153</v>
      </c>
      <c r="C49" s="77">
        <v>0</v>
      </c>
      <c r="E49" s="30">
        <v>0</v>
      </c>
      <c r="F49" s="114">
        <f t="shared" si="11"/>
        <v>0</v>
      </c>
      <c r="G49" s="115">
        <f t="shared" si="4"/>
        <v>0</v>
      </c>
      <c r="H49" s="30">
        <v>0</v>
      </c>
      <c r="I49" s="114">
        <f t="shared" si="5"/>
        <v>0</v>
      </c>
      <c r="J49" s="115">
        <f t="shared" si="6"/>
        <v>0</v>
      </c>
      <c r="K49" s="60">
        <v>0</v>
      </c>
      <c r="L49" s="114">
        <f t="shared" si="7"/>
        <v>0</v>
      </c>
      <c r="M49" s="115">
        <f t="shared" si="8"/>
        <v>0</v>
      </c>
      <c r="N49" s="30">
        <v>0</v>
      </c>
      <c r="O49" s="114">
        <f t="shared" si="13"/>
        <v>0</v>
      </c>
      <c r="P49" s="115">
        <f t="shared" si="9"/>
        <v>0</v>
      </c>
      <c r="Q49" s="30">
        <v>0</v>
      </c>
      <c r="R49" s="114">
        <f t="shared" si="14"/>
        <v>0</v>
      </c>
      <c r="S49" s="115">
        <f t="shared" si="10"/>
        <v>0</v>
      </c>
    </row>
    <row r="50" spans="2:19" ht="15" x14ac:dyDescent="0.2">
      <c r="B50" s="118" t="s">
        <v>155</v>
      </c>
      <c r="C50" s="77">
        <v>0</v>
      </c>
      <c r="E50" s="30">
        <v>0</v>
      </c>
      <c r="F50" s="114">
        <f t="shared" si="11"/>
        <v>0</v>
      </c>
      <c r="G50" s="115">
        <f t="shared" si="4"/>
        <v>0</v>
      </c>
      <c r="H50" s="30">
        <v>0</v>
      </c>
      <c r="I50" s="114">
        <f t="shared" si="5"/>
        <v>0</v>
      </c>
      <c r="J50" s="115">
        <f t="shared" si="6"/>
        <v>0</v>
      </c>
      <c r="K50" s="60">
        <v>0</v>
      </c>
      <c r="L50" s="114">
        <f t="shared" si="7"/>
        <v>0</v>
      </c>
      <c r="M50" s="115">
        <f t="shared" si="8"/>
        <v>0</v>
      </c>
      <c r="N50" s="30">
        <v>0</v>
      </c>
      <c r="O50" s="114">
        <f t="shared" si="13"/>
        <v>0</v>
      </c>
      <c r="P50" s="115">
        <f t="shared" si="9"/>
        <v>0</v>
      </c>
      <c r="Q50" s="30">
        <v>0</v>
      </c>
      <c r="R50" s="114">
        <f t="shared" si="14"/>
        <v>0</v>
      </c>
      <c r="S50" s="115">
        <f t="shared" si="10"/>
        <v>0</v>
      </c>
    </row>
    <row r="51" spans="2:19" ht="15" x14ac:dyDescent="0.2">
      <c r="B51" s="118" t="s">
        <v>37</v>
      </c>
      <c r="C51" s="77">
        <v>0</v>
      </c>
      <c r="E51" s="30">
        <v>0</v>
      </c>
      <c r="F51" s="114">
        <f t="shared" si="11"/>
        <v>0</v>
      </c>
      <c r="G51" s="115">
        <f t="shared" si="4"/>
        <v>0</v>
      </c>
      <c r="H51" s="30">
        <v>0</v>
      </c>
      <c r="I51" s="114">
        <f t="shared" si="5"/>
        <v>0</v>
      </c>
      <c r="J51" s="115">
        <f t="shared" si="6"/>
        <v>0</v>
      </c>
      <c r="K51" s="60">
        <v>0</v>
      </c>
      <c r="L51" s="114">
        <f t="shared" si="7"/>
        <v>0</v>
      </c>
      <c r="M51" s="115">
        <f t="shared" si="8"/>
        <v>0</v>
      </c>
      <c r="N51" s="30">
        <v>0</v>
      </c>
      <c r="O51" s="114">
        <f t="shared" si="13"/>
        <v>0</v>
      </c>
      <c r="P51" s="115">
        <f t="shared" si="9"/>
        <v>0</v>
      </c>
      <c r="Q51" s="30">
        <v>0</v>
      </c>
      <c r="R51" s="114">
        <f t="shared" si="14"/>
        <v>0</v>
      </c>
      <c r="S51" s="115">
        <f t="shared" si="10"/>
        <v>0</v>
      </c>
    </row>
    <row r="52" spans="2:19" ht="15" x14ac:dyDescent="0.2">
      <c r="B52" s="118" t="s">
        <v>158</v>
      </c>
      <c r="C52" s="77">
        <v>0</v>
      </c>
      <c r="E52" s="30">
        <v>0</v>
      </c>
      <c r="F52" s="114">
        <f t="shared" si="11"/>
        <v>0</v>
      </c>
      <c r="G52" s="115">
        <f t="shared" si="4"/>
        <v>0</v>
      </c>
      <c r="H52" s="30">
        <v>0</v>
      </c>
      <c r="I52" s="114">
        <f t="shared" si="5"/>
        <v>0</v>
      </c>
      <c r="J52" s="115">
        <f t="shared" si="6"/>
        <v>0</v>
      </c>
      <c r="K52" s="60">
        <v>0</v>
      </c>
      <c r="L52" s="114">
        <f t="shared" si="7"/>
        <v>0</v>
      </c>
      <c r="M52" s="115">
        <f t="shared" si="8"/>
        <v>0</v>
      </c>
      <c r="N52" s="30">
        <v>306.2</v>
      </c>
      <c r="O52" s="114">
        <f t="shared" si="13"/>
        <v>0</v>
      </c>
      <c r="P52" s="115">
        <f t="shared" si="9"/>
        <v>306.2</v>
      </c>
      <c r="Q52" s="30">
        <v>0</v>
      </c>
      <c r="R52" s="114">
        <f t="shared" si="14"/>
        <v>0</v>
      </c>
      <c r="S52" s="115">
        <f t="shared" si="10"/>
        <v>0</v>
      </c>
    </row>
    <row r="53" spans="2:19" ht="15" x14ac:dyDescent="0.2">
      <c r="B53" s="118" t="s">
        <v>160</v>
      </c>
      <c r="C53" s="77">
        <v>0</v>
      </c>
      <c r="E53" s="30">
        <v>0</v>
      </c>
      <c r="F53" s="114">
        <f t="shared" si="11"/>
        <v>0</v>
      </c>
      <c r="G53" s="115">
        <f t="shared" si="4"/>
        <v>0</v>
      </c>
      <c r="H53" s="30">
        <v>0</v>
      </c>
      <c r="I53" s="114">
        <f t="shared" si="5"/>
        <v>0</v>
      </c>
      <c r="J53" s="115">
        <f t="shared" si="6"/>
        <v>0</v>
      </c>
      <c r="K53" s="60">
        <v>0</v>
      </c>
      <c r="L53" s="114">
        <f t="shared" si="7"/>
        <v>0</v>
      </c>
      <c r="M53" s="115">
        <f t="shared" si="8"/>
        <v>0</v>
      </c>
      <c r="N53" s="30">
        <v>0</v>
      </c>
      <c r="O53" s="114">
        <f t="shared" si="13"/>
        <v>0</v>
      </c>
      <c r="P53" s="115">
        <f t="shared" si="9"/>
        <v>0</v>
      </c>
      <c r="Q53" s="30">
        <v>0</v>
      </c>
      <c r="R53" s="114">
        <f t="shared" si="14"/>
        <v>0</v>
      </c>
      <c r="S53" s="115">
        <f t="shared" si="10"/>
        <v>0</v>
      </c>
    </row>
    <row r="54" spans="2:19" ht="15" x14ac:dyDescent="0.2">
      <c r="B54" s="118" t="s">
        <v>186</v>
      </c>
      <c r="C54" s="77">
        <v>0</v>
      </c>
      <c r="E54" s="30">
        <v>0</v>
      </c>
      <c r="F54" s="114">
        <f t="shared" si="11"/>
        <v>0</v>
      </c>
      <c r="G54" s="115">
        <f t="shared" si="4"/>
        <v>0</v>
      </c>
      <c r="H54" s="30">
        <v>0</v>
      </c>
      <c r="I54" s="114">
        <f t="shared" si="5"/>
        <v>0</v>
      </c>
      <c r="J54" s="115">
        <f t="shared" si="6"/>
        <v>0</v>
      </c>
      <c r="K54" s="60">
        <v>0</v>
      </c>
      <c r="L54" s="114">
        <f t="shared" si="7"/>
        <v>0</v>
      </c>
      <c r="M54" s="115">
        <f t="shared" si="8"/>
        <v>0</v>
      </c>
      <c r="N54" s="30">
        <v>0</v>
      </c>
      <c r="O54" s="114">
        <f t="shared" si="13"/>
        <v>0</v>
      </c>
      <c r="P54" s="115">
        <f t="shared" si="9"/>
        <v>0</v>
      </c>
      <c r="Q54" s="30">
        <v>0</v>
      </c>
      <c r="R54" s="114">
        <f t="shared" si="14"/>
        <v>0</v>
      </c>
      <c r="S54" s="115">
        <f t="shared" si="10"/>
        <v>0</v>
      </c>
    </row>
    <row r="55" spans="2:19" ht="15" x14ac:dyDescent="0.2">
      <c r="B55" s="116" t="s">
        <v>162</v>
      </c>
      <c r="C55" s="71">
        <f>C56+C58+C60+C62+C64</f>
        <v>0.01</v>
      </c>
      <c r="E55" s="20">
        <v>0</v>
      </c>
      <c r="F55" s="114">
        <f t="shared" si="11"/>
        <v>2.6000000000000003E-3</v>
      </c>
      <c r="G55" s="115">
        <f t="shared" si="4"/>
        <v>2.6000000000000003E-3</v>
      </c>
      <c r="H55" s="20">
        <v>0</v>
      </c>
      <c r="I55" s="114">
        <f t="shared" si="5"/>
        <v>1.4000000000000002E-3</v>
      </c>
      <c r="J55" s="115">
        <f t="shared" si="6"/>
        <v>1.4000000000000002E-3</v>
      </c>
      <c r="K55" s="52">
        <v>0</v>
      </c>
      <c r="L55" s="114">
        <f t="shared" si="7"/>
        <v>1E-3</v>
      </c>
      <c r="M55" s="115">
        <f t="shared" si="8"/>
        <v>1E-3</v>
      </c>
      <c r="N55" s="20">
        <v>0</v>
      </c>
      <c r="O55" s="114">
        <f t="shared" si="13"/>
        <v>4.7999999999999996E-3</v>
      </c>
      <c r="P55" s="115">
        <f t="shared" si="9"/>
        <v>4.7999999999999996E-3</v>
      </c>
      <c r="Q55" s="20">
        <v>0</v>
      </c>
      <c r="R55" s="114">
        <f t="shared" si="14"/>
        <v>2.0000000000000001E-4</v>
      </c>
      <c r="S55" s="115">
        <f t="shared" si="10"/>
        <v>2.0000000000000001E-4</v>
      </c>
    </row>
    <row r="56" spans="2:19" ht="15" x14ac:dyDescent="0.2">
      <c r="B56" s="117" t="s">
        <v>164</v>
      </c>
      <c r="C56" s="72">
        <f>C57</f>
        <v>0</v>
      </c>
      <c r="E56" s="23">
        <v>0</v>
      </c>
      <c r="F56" s="114">
        <f t="shared" si="11"/>
        <v>0</v>
      </c>
      <c r="G56" s="115">
        <f t="shared" si="4"/>
        <v>0</v>
      </c>
      <c r="H56" s="23">
        <v>0</v>
      </c>
      <c r="I56" s="114">
        <f t="shared" si="5"/>
        <v>0</v>
      </c>
      <c r="J56" s="115">
        <f t="shared" si="6"/>
        <v>0</v>
      </c>
      <c r="K56" s="39">
        <v>0</v>
      </c>
      <c r="L56" s="114">
        <f t="shared" si="7"/>
        <v>0</v>
      </c>
      <c r="M56" s="115">
        <f t="shared" si="8"/>
        <v>0</v>
      </c>
      <c r="N56" s="23">
        <v>0</v>
      </c>
      <c r="O56" s="114">
        <f t="shared" si="13"/>
        <v>0</v>
      </c>
      <c r="P56" s="115">
        <f t="shared" si="9"/>
        <v>0</v>
      </c>
      <c r="Q56" s="23">
        <v>0</v>
      </c>
      <c r="R56" s="114">
        <f t="shared" si="14"/>
        <v>0</v>
      </c>
      <c r="S56" s="115">
        <f t="shared" si="10"/>
        <v>0</v>
      </c>
    </row>
    <row r="57" spans="2:19" ht="15" x14ac:dyDescent="0.2">
      <c r="B57" s="118" t="s">
        <v>166</v>
      </c>
      <c r="C57" s="79">
        <v>0</v>
      </c>
      <c r="E57" s="41">
        <v>0</v>
      </c>
      <c r="F57" s="114">
        <f t="shared" si="11"/>
        <v>0</v>
      </c>
      <c r="G57" s="115">
        <f t="shared" si="4"/>
        <v>0</v>
      </c>
      <c r="H57" s="41">
        <v>0</v>
      </c>
      <c r="I57" s="114">
        <f t="shared" si="5"/>
        <v>0</v>
      </c>
      <c r="J57" s="115">
        <f t="shared" si="6"/>
        <v>0</v>
      </c>
      <c r="K57" s="69">
        <v>0</v>
      </c>
      <c r="L57" s="114">
        <f t="shared" si="7"/>
        <v>0</v>
      </c>
      <c r="M57" s="115">
        <f t="shared" si="8"/>
        <v>0</v>
      </c>
      <c r="N57" s="41">
        <v>0</v>
      </c>
      <c r="O57" s="114">
        <f t="shared" si="13"/>
        <v>0</v>
      </c>
      <c r="P57" s="115">
        <f t="shared" si="9"/>
        <v>0</v>
      </c>
      <c r="Q57" s="41">
        <v>0</v>
      </c>
      <c r="R57" s="114">
        <f t="shared" si="14"/>
        <v>0</v>
      </c>
      <c r="S57" s="115">
        <f t="shared" si="10"/>
        <v>0</v>
      </c>
    </row>
    <row r="58" spans="2:19" ht="15" x14ac:dyDescent="0.2">
      <c r="B58" s="117" t="s">
        <v>168</v>
      </c>
      <c r="C58" s="72">
        <f>C59</f>
        <v>0</v>
      </c>
      <c r="E58" s="23">
        <v>0</v>
      </c>
      <c r="F58" s="114">
        <f t="shared" si="11"/>
        <v>0</v>
      </c>
      <c r="G58" s="115">
        <f t="shared" si="4"/>
        <v>0</v>
      </c>
      <c r="H58" s="23">
        <v>0</v>
      </c>
      <c r="I58" s="114">
        <f t="shared" si="5"/>
        <v>0</v>
      </c>
      <c r="J58" s="115">
        <f t="shared" si="6"/>
        <v>0</v>
      </c>
      <c r="K58" s="39">
        <v>0</v>
      </c>
      <c r="L58" s="114">
        <f t="shared" si="7"/>
        <v>0</v>
      </c>
      <c r="M58" s="115">
        <f t="shared" si="8"/>
        <v>0</v>
      </c>
      <c r="N58" s="23">
        <v>0</v>
      </c>
      <c r="O58" s="114">
        <f t="shared" si="13"/>
        <v>0</v>
      </c>
      <c r="P58" s="115">
        <f t="shared" si="9"/>
        <v>0</v>
      </c>
      <c r="Q58" s="23">
        <v>0</v>
      </c>
      <c r="R58" s="114">
        <f t="shared" si="14"/>
        <v>0</v>
      </c>
      <c r="S58" s="115">
        <f t="shared" si="10"/>
        <v>0</v>
      </c>
    </row>
    <row r="59" spans="2:19" ht="15" x14ac:dyDescent="0.2">
      <c r="B59" s="118" t="s">
        <v>170</v>
      </c>
      <c r="C59" s="79">
        <v>0</v>
      </c>
      <c r="E59" s="41">
        <v>0</v>
      </c>
      <c r="F59" s="114">
        <f t="shared" si="11"/>
        <v>0</v>
      </c>
      <c r="G59" s="115">
        <f t="shared" si="4"/>
        <v>0</v>
      </c>
      <c r="H59" s="41">
        <v>0</v>
      </c>
      <c r="I59" s="114">
        <f t="shared" si="5"/>
        <v>0</v>
      </c>
      <c r="J59" s="115">
        <f t="shared" si="6"/>
        <v>0</v>
      </c>
      <c r="K59" s="69">
        <v>0</v>
      </c>
      <c r="L59" s="114">
        <f t="shared" si="7"/>
        <v>0</v>
      </c>
      <c r="M59" s="115">
        <f t="shared" si="8"/>
        <v>0</v>
      </c>
      <c r="N59" s="41">
        <v>0</v>
      </c>
      <c r="O59" s="114">
        <f t="shared" si="13"/>
        <v>0</v>
      </c>
      <c r="P59" s="115">
        <f t="shared" si="9"/>
        <v>0</v>
      </c>
      <c r="Q59" s="41">
        <v>0</v>
      </c>
      <c r="R59" s="114">
        <f t="shared" si="14"/>
        <v>0</v>
      </c>
      <c r="S59" s="115">
        <f t="shared" si="10"/>
        <v>0</v>
      </c>
    </row>
    <row r="60" spans="2:19" ht="15" x14ac:dyDescent="0.2">
      <c r="B60" s="117" t="s">
        <v>172</v>
      </c>
      <c r="C60" s="72">
        <f>C61</f>
        <v>0</v>
      </c>
      <c r="E60" s="23">
        <v>0</v>
      </c>
      <c r="F60" s="114">
        <f t="shared" si="11"/>
        <v>0</v>
      </c>
      <c r="G60" s="115">
        <f t="shared" si="4"/>
        <v>0</v>
      </c>
      <c r="H60" s="23">
        <v>0</v>
      </c>
      <c r="I60" s="114">
        <f t="shared" si="5"/>
        <v>0</v>
      </c>
      <c r="J60" s="115">
        <f t="shared" si="6"/>
        <v>0</v>
      </c>
      <c r="K60" s="39">
        <v>0</v>
      </c>
      <c r="L60" s="114">
        <f t="shared" si="7"/>
        <v>0</v>
      </c>
      <c r="M60" s="115">
        <f t="shared" si="8"/>
        <v>0</v>
      </c>
      <c r="N60" s="23">
        <v>0</v>
      </c>
      <c r="O60" s="114">
        <f t="shared" si="13"/>
        <v>0</v>
      </c>
      <c r="P60" s="115">
        <f t="shared" si="9"/>
        <v>0</v>
      </c>
      <c r="Q60" s="23">
        <v>0</v>
      </c>
      <c r="R60" s="114">
        <f t="shared" si="14"/>
        <v>0</v>
      </c>
      <c r="S60" s="115">
        <f t="shared" si="10"/>
        <v>0</v>
      </c>
    </row>
    <row r="61" spans="2:19" ht="15" x14ac:dyDescent="0.2">
      <c r="B61" s="118" t="s">
        <v>174</v>
      </c>
      <c r="C61" s="79">
        <v>0</v>
      </c>
      <c r="E61" s="41">
        <v>0</v>
      </c>
      <c r="F61" s="114">
        <f t="shared" si="11"/>
        <v>0</v>
      </c>
      <c r="G61" s="115">
        <f t="shared" si="4"/>
        <v>0</v>
      </c>
      <c r="H61" s="41">
        <v>0</v>
      </c>
      <c r="I61" s="114">
        <f t="shared" si="5"/>
        <v>0</v>
      </c>
      <c r="J61" s="115">
        <f t="shared" si="6"/>
        <v>0</v>
      </c>
      <c r="K61" s="69">
        <v>0</v>
      </c>
      <c r="L61" s="114">
        <f t="shared" si="7"/>
        <v>0</v>
      </c>
      <c r="M61" s="115">
        <f t="shared" si="8"/>
        <v>0</v>
      </c>
      <c r="N61" s="41">
        <v>0</v>
      </c>
      <c r="O61" s="114">
        <f t="shared" si="13"/>
        <v>0</v>
      </c>
      <c r="P61" s="115">
        <f t="shared" si="9"/>
        <v>0</v>
      </c>
      <c r="Q61" s="41">
        <v>0</v>
      </c>
      <c r="R61" s="114">
        <f t="shared" si="14"/>
        <v>0</v>
      </c>
      <c r="S61" s="115">
        <f t="shared" si="10"/>
        <v>0</v>
      </c>
    </row>
    <row r="62" spans="2:19" ht="15" x14ac:dyDescent="0.2">
      <c r="B62" s="117" t="s">
        <v>176</v>
      </c>
      <c r="C62" s="72">
        <f>C63</f>
        <v>0.01</v>
      </c>
      <c r="E62" s="23">
        <v>0</v>
      </c>
      <c r="F62" s="114">
        <f t="shared" si="11"/>
        <v>2.6000000000000003E-3</v>
      </c>
      <c r="G62" s="115">
        <f t="shared" si="4"/>
        <v>2.6000000000000003E-3</v>
      </c>
      <c r="H62" s="23">
        <v>0</v>
      </c>
      <c r="I62" s="114">
        <f t="shared" si="5"/>
        <v>1.4000000000000002E-3</v>
      </c>
      <c r="J62" s="115">
        <f t="shared" si="6"/>
        <v>1.4000000000000002E-3</v>
      </c>
      <c r="K62" s="39">
        <v>0</v>
      </c>
      <c r="L62" s="114">
        <f t="shared" si="7"/>
        <v>1E-3</v>
      </c>
      <c r="M62" s="115">
        <f t="shared" si="8"/>
        <v>1E-3</v>
      </c>
      <c r="N62" s="23">
        <v>0</v>
      </c>
      <c r="O62" s="114">
        <f t="shared" si="13"/>
        <v>4.7999999999999996E-3</v>
      </c>
      <c r="P62" s="115">
        <f t="shared" si="9"/>
        <v>4.7999999999999996E-3</v>
      </c>
      <c r="Q62" s="23">
        <v>0</v>
      </c>
      <c r="R62" s="114">
        <f t="shared" si="14"/>
        <v>2.0000000000000001E-4</v>
      </c>
      <c r="S62" s="115">
        <f t="shared" si="10"/>
        <v>2.0000000000000001E-4</v>
      </c>
    </row>
    <row r="63" spans="2:19" ht="15" x14ac:dyDescent="0.2">
      <c r="B63" s="118" t="s">
        <v>178</v>
      </c>
      <c r="C63" s="79">
        <v>0.01</v>
      </c>
      <c r="E63" s="41">
        <v>0</v>
      </c>
      <c r="F63" s="114">
        <f t="shared" si="11"/>
        <v>2.6000000000000003E-3</v>
      </c>
      <c r="G63" s="115">
        <f t="shared" si="4"/>
        <v>2.6000000000000003E-3</v>
      </c>
      <c r="H63" s="41">
        <v>0</v>
      </c>
      <c r="I63" s="114">
        <f t="shared" si="5"/>
        <v>1.4000000000000002E-3</v>
      </c>
      <c r="J63" s="115">
        <f t="shared" si="6"/>
        <v>1.4000000000000002E-3</v>
      </c>
      <c r="K63" s="69">
        <v>0</v>
      </c>
      <c r="L63" s="114">
        <f t="shared" si="7"/>
        <v>1E-3</v>
      </c>
      <c r="M63" s="115">
        <f t="shared" si="8"/>
        <v>1E-3</v>
      </c>
      <c r="N63" s="41">
        <v>0</v>
      </c>
      <c r="O63" s="114">
        <f t="shared" si="13"/>
        <v>4.7999999999999996E-3</v>
      </c>
      <c r="P63" s="115">
        <f t="shared" si="9"/>
        <v>4.7999999999999996E-3</v>
      </c>
      <c r="Q63" s="41">
        <v>0</v>
      </c>
      <c r="R63" s="114">
        <f t="shared" si="14"/>
        <v>2.0000000000000001E-4</v>
      </c>
      <c r="S63" s="115">
        <f t="shared" si="10"/>
        <v>2.0000000000000001E-4</v>
      </c>
    </row>
    <row r="64" spans="2:19" ht="15" x14ac:dyDescent="0.2">
      <c r="B64" s="117" t="s">
        <v>180</v>
      </c>
      <c r="C64" s="72">
        <f>C65</f>
        <v>0</v>
      </c>
      <c r="E64" s="23">
        <v>0</v>
      </c>
      <c r="F64" s="114">
        <f t="shared" si="11"/>
        <v>0</v>
      </c>
      <c r="G64" s="115">
        <f t="shared" si="4"/>
        <v>0</v>
      </c>
      <c r="H64" s="23">
        <v>0</v>
      </c>
      <c r="I64" s="114">
        <f t="shared" si="5"/>
        <v>0</v>
      </c>
      <c r="J64" s="115">
        <f t="shared" si="6"/>
        <v>0</v>
      </c>
      <c r="K64" s="39">
        <v>0</v>
      </c>
      <c r="L64" s="114">
        <f t="shared" si="7"/>
        <v>0</v>
      </c>
      <c r="M64" s="115">
        <f t="shared" si="8"/>
        <v>0</v>
      </c>
      <c r="N64" s="23">
        <v>0</v>
      </c>
      <c r="O64" s="114">
        <f t="shared" si="13"/>
        <v>0</v>
      </c>
      <c r="P64" s="115">
        <f t="shared" si="9"/>
        <v>0</v>
      </c>
      <c r="Q64" s="23">
        <v>0</v>
      </c>
      <c r="R64" s="114">
        <f t="shared" si="14"/>
        <v>0</v>
      </c>
      <c r="S64" s="115">
        <f t="shared" si="10"/>
        <v>0</v>
      </c>
    </row>
    <row r="65" spans="2:19" ht="15" x14ac:dyDescent="0.2">
      <c r="B65" s="118" t="s">
        <v>182</v>
      </c>
      <c r="C65" s="79">
        <v>0</v>
      </c>
      <c r="E65" s="41">
        <v>0</v>
      </c>
      <c r="F65" s="114">
        <f t="shared" si="11"/>
        <v>0</v>
      </c>
      <c r="G65" s="115">
        <f t="shared" si="4"/>
        <v>0</v>
      </c>
      <c r="H65" s="41">
        <v>0</v>
      </c>
      <c r="I65" s="114">
        <f t="shared" si="5"/>
        <v>0</v>
      </c>
      <c r="J65" s="115">
        <f t="shared" si="6"/>
        <v>0</v>
      </c>
      <c r="K65" s="69">
        <v>0</v>
      </c>
      <c r="L65" s="114">
        <f t="shared" si="7"/>
        <v>0</v>
      </c>
      <c r="M65" s="115">
        <f t="shared" si="8"/>
        <v>0</v>
      </c>
      <c r="N65" s="41">
        <v>0</v>
      </c>
      <c r="O65" s="114">
        <f t="shared" si="13"/>
        <v>0</v>
      </c>
      <c r="P65" s="115">
        <f t="shared" si="9"/>
        <v>0</v>
      </c>
      <c r="Q65" s="41">
        <v>0</v>
      </c>
      <c r="R65" s="114">
        <f t="shared" si="14"/>
        <v>0</v>
      </c>
      <c r="S65" s="115">
        <f t="shared" si="10"/>
        <v>0</v>
      </c>
    </row>
    <row r="66" spans="2:19" ht="15.75" thickBot="1" x14ac:dyDescent="0.25">
      <c r="C66" s="70"/>
      <c r="E66" s="110">
        <v>-38.340000000000146</v>
      </c>
      <c r="H66" s="125">
        <v>16941.024137931032</v>
      </c>
      <c r="K66" s="110">
        <v>1245.6099999999997</v>
      </c>
      <c r="N66" s="110">
        <v>10154.079655172405</v>
      </c>
      <c r="Q66" s="125"/>
    </row>
    <row r="67" spans="2:19" ht="27" customHeight="1" thickBot="1" x14ac:dyDescent="0.25">
      <c r="E67" s="121">
        <f>E5+E8+E21</f>
        <v>11562.36</v>
      </c>
      <c r="F67" s="122">
        <f>F5+F8+F21</f>
        <v>5143.9180000000006</v>
      </c>
      <c r="G67" s="122">
        <f>E67+F67</f>
        <v>16706.278000000002</v>
      </c>
      <c r="H67" s="122">
        <f>H5+H8+H21</f>
        <v>8006.3958620689664</v>
      </c>
      <c r="I67" s="122">
        <f>I5+I8+I21</f>
        <v>2769.8020000000001</v>
      </c>
      <c r="J67" s="122">
        <f>H67+I67</f>
        <v>10776.197862068966</v>
      </c>
      <c r="K67" s="122">
        <f>K5+K8+K21</f>
        <v>4964.4500000000007</v>
      </c>
      <c r="L67" s="122">
        <f>L5+L8+L21</f>
        <v>1978.4300000000003</v>
      </c>
      <c r="M67" s="122">
        <f>K67+L67</f>
        <v>6942.880000000001</v>
      </c>
      <c r="N67" s="122">
        <f>N5+N8+N21</f>
        <v>60068.850344827588</v>
      </c>
      <c r="O67" s="122">
        <f>O5+O8+O21</f>
        <v>9496.4639999999999</v>
      </c>
      <c r="P67" s="122">
        <f>N67+O67</f>
        <v>69565.31434482758</v>
      </c>
      <c r="Q67" s="122">
        <f>Q5+Q8+Q21</f>
        <v>3458.9096551724142</v>
      </c>
      <c r="R67" s="122">
        <f>R5+R8+R21</f>
        <v>395.68600000000004</v>
      </c>
      <c r="S67" s="122">
        <f>Q67+R67</f>
        <v>3854.5956551724144</v>
      </c>
    </row>
    <row r="69" spans="2:19" s="123" customFormat="1" ht="15" x14ac:dyDescent="0.25">
      <c r="G69" s="123">
        <f>G67+J67+M67+P67+S67</f>
        <v>107845.26586206896</v>
      </c>
    </row>
    <row r="70" spans="2:19" s="123" customFormat="1" ht="15" x14ac:dyDescent="0.25"/>
    <row r="71" spans="2:19" s="123" customFormat="1" ht="15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selection activeCell="A8" sqref="A8"/>
    </sheetView>
  </sheetViews>
  <sheetFormatPr baseColWidth="10" defaultRowHeight="12.75" x14ac:dyDescent="0.2"/>
  <sheetData>
    <row r="1" spans="1:14" x14ac:dyDescent="0.2">
      <c r="A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">
      <c r="A2" t="s">
        <v>18</v>
      </c>
      <c r="B2" t="s">
        <v>19</v>
      </c>
      <c r="C2">
        <v>107765.12</v>
      </c>
      <c r="D2">
        <v>106931.84</v>
      </c>
      <c r="E2">
        <v>126500</v>
      </c>
      <c r="F2">
        <v>116665.60000000001</v>
      </c>
      <c r="G2">
        <v>142831.20000000001</v>
      </c>
      <c r="H2">
        <v>91500</v>
      </c>
      <c r="I2">
        <v>164084.95199999999</v>
      </c>
      <c r="J2">
        <v>112649.16</v>
      </c>
      <c r="K2">
        <v>126500</v>
      </c>
      <c r="L2">
        <v>114654.39999999999</v>
      </c>
      <c r="M2">
        <v>114911.2</v>
      </c>
      <c r="N2">
        <v>113030.56</v>
      </c>
    </row>
    <row r="3" spans="1:14" x14ac:dyDescent="0.2">
      <c r="A3" t="s">
        <v>20</v>
      </c>
      <c r="B3" t="s">
        <v>21</v>
      </c>
      <c r="C3">
        <v>107765.12</v>
      </c>
      <c r="D3">
        <v>106931.84</v>
      </c>
      <c r="E3">
        <v>126500</v>
      </c>
      <c r="F3">
        <v>116665.60000000001</v>
      </c>
      <c r="G3">
        <v>142831.20000000001</v>
      </c>
      <c r="H3">
        <v>91500</v>
      </c>
      <c r="I3">
        <v>164084.95199999999</v>
      </c>
      <c r="J3">
        <v>112649.16</v>
      </c>
      <c r="K3">
        <v>126500</v>
      </c>
      <c r="L3">
        <v>114654.39999999999</v>
      </c>
      <c r="M3">
        <v>114911.2</v>
      </c>
      <c r="N3">
        <v>113030.56</v>
      </c>
    </row>
    <row r="4" spans="1:14" x14ac:dyDescent="0.2">
      <c r="A4" t="s">
        <v>22</v>
      </c>
      <c r="B4" t="s">
        <v>23</v>
      </c>
      <c r="C4">
        <v>80265.119999999995</v>
      </c>
      <c r="D4">
        <v>55431.840000000004</v>
      </c>
      <c r="E4">
        <v>30000</v>
      </c>
      <c r="F4">
        <v>48165.599999999999</v>
      </c>
      <c r="G4">
        <v>66331.199999999997</v>
      </c>
      <c r="H4">
        <v>30000</v>
      </c>
      <c r="I4">
        <v>87584.95199999999</v>
      </c>
      <c r="J4">
        <v>36149.160000000003</v>
      </c>
      <c r="K4">
        <v>30000</v>
      </c>
      <c r="L4">
        <v>43154.400000000001</v>
      </c>
      <c r="M4">
        <v>52411.199999999997</v>
      </c>
      <c r="N4">
        <v>46982.400000000001</v>
      </c>
    </row>
    <row r="5" spans="1:14" x14ac:dyDescent="0.2">
      <c r="A5" t="s">
        <v>24</v>
      </c>
      <c r="B5" t="s">
        <v>25</v>
      </c>
      <c r="C5">
        <v>30000</v>
      </c>
      <c r="D5">
        <v>30000</v>
      </c>
      <c r="E5">
        <v>30000</v>
      </c>
      <c r="F5">
        <v>30000</v>
      </c>
      <c r="G5">
        <v>30000</v>
      </c>
      <c r="H5">
        <v>30000</v>
      </c>
      <c r="I5">
        <v>30000</v>
      </c>
      <c r="J5">
        <v>30000</v>
      </c>
      <c r="K5">
        <v>30000</v>
      </c>
      <c r="L5">
        <v>30000</v>
      </c>
      <c r="M5">
        <v>30000</v>
      </c>
      <c r="N5">
        <v>30000</v>
      </c>
    </row>
    <row r="6" spans="1:14" x14ac:dyDescent="0.2">
      <c r="A6" t="s">
        <v>26</v>
      </c>
      <c r="B6" t="s">
        <v>27</v>
      </c>
      <c r="C6">
        <v>22411.199999999997</v>
      </c>
      <c r="D6">
        <v>0</v>
      </c>
      <c r="E6">
        <v>0</v>
      </c>
      <c r="F6">
        <v>0</v>
      </c>
      <c r="G6">
        <v>0</v>
      </c>
      <c r="H6">
        <v>0</v>
      </c>
      <c r="I6">
        <v>17923.392</v>
      </c>
      <c r="J6">
        <v>6149.16</v>
      </c>
      <c r="K6">
        <v>0</v>
      </c>
      <c r="L6">
        <v>13154.4</v>
      </c>
      <c r="M6">
        <v>22411.199999999997</v>
      </c>
      <c r="N6">
        <v>12110.4</v>
      </c>
    </row>
    <row r="7" spans="1:14" x14ac:dyDescent="0.2">
      <c r="A7" t="s">
        <v>28</v>
      </c>
      <c r="B7" t="s">
        <v>29</v>
      </c>
      <c r="C7">
        <v>27853.919999999998</v>
      </c>
      <c r="D7">
        <v>25431.840000000004</v>
      </c>
      <c r="E7">
        <v>0</v>
      </c>
      <c r="F7">
        <v>18165.599999999999</v>
      </c>
      <c r="G7">
        <v>36331.199999999997</v>
      </c>
      <c r="H7">
        <v>0</v>
      </c>
      <c r="I7">
        <v>39661.56</v>
      </c>
      <c r="J7">
        <v>0</v>
      </c>
      <c r="K7">
        <v>0</v>
      </c>
      <c r="L7">
        <v>0</v>
      </c>
      <c r="M7">
        <v>0</v>
      </c>
      <c r="N7">
        <v>4872</v>
      </c>
    </row>
    <row r="8" spans="1:14" x14ac:dyDescent="0.2">
      <c r="A8" t="s">
        <v>30</v>
      </c>
      <c r="B8" t="s">
        <v>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t="s">
        <v>32</v>
      </c>
      <c r="B9" t="s">
        <v>33</v>
      </c>
      <c r="C9">
        <v>2500</v>
      </c>
      <c r="D9">
        <v>2500</v>
      </c>
      <c r="E9">
        <v>2500</v>
      </c>
      <c r="F9">
        <v>2500</v>
      </c>
      <c r="G9">
        <v>2500</v>
      </c>
      <c r="H9">
        <v>2500</v>
      </c>
      <c r="I9">
        <v>2500</v>
      </c>
      <c r="J9">
        <v>2500</v>
      </c>
      <c r="K9">
        <v>2500</v>
      </c>
      <c r="L9">
        <v>2500</v>
      </c>
      <c r="M9">
        <v>2500</v>
      </c>
      <c r="N9">
        <v>2500</v>
      </c>
    </row>
    <row r="10" spans="1:14" x14ac:dyDescent="0.2">
      <c r="A10" t="s">
        <v>34</v>
      </c>
      <c r="B10" t="s">
        <v>35</v>
      </c>
      <c r="C10">
        <v>2500</v>
      </c>
      <c r="D10">
        <v>2500</v>
      </c>
      <c r="E10">
        <v>2500</v>
      </c>
      <c r="F10">
        <v>2500</v>
      </c>
      <c r="G10">
        <v>2500</v>
      </c>
      <c r="H10">
        <v>2500</v>
      </c>
      <c r="I10">
        <v>2500</v>
      </c>
      <c r="J10">
        <v>2500</v>
      </c>
      <c r="K10">
        <v>2500</v>
      </c>
      <c r="L10">
        <v>2500</v>
      </c>
      <c r="M10">
        <v>2500</v>
      </c>
      <c r="N10">
        <v>2500</v>
      </c>
    </row>
    <row r="11" spans="1:14" x14ac:dyDescent="0.2">
      <c r="A11" t="s">
        <v>36</v>
      </c>
      <c r="B11" t="s">
        <v>37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t="s">
        <v>38</v>
      </c>
      <c r="B12" t="s">
        <v>39</v>
      </c>
      <c r="C12">
        <v>25000</v>
      </c>
      <c r="D12">
        <v>49000</v>
      </c>
      <c r="E12">
        <v>94000</v>
      </c>
      <c r="F12">
        <v>66000</v>
      </c>
      <c r="G12">
        <v>74000</v>
      </c>
      <c r="H12">
        <v>59000</v>
      </c>
      <c r="I12">
        <v>74000</v>
      </c>
      <c r="J12">
        <v>74000</v>
      </c>
      <c r="K12">
        <v>94000</v>
      </c>
      <c r="L12">
        <v>69000</v>
      </c>
      <c r="M12">
        <v>60000</v>
      </c>
      <c r="N12">
        <v>63548.160000000003</v>
      </c>
    </row>
    <row r="13" spans="1:14" x14ac:dyDescent="0.2">
      <c r="A13" t="s">
        <v>40</v>
      </c>
      <c r="B13" t="s">
        <v>41</v>
      </c>
      <c r="C13">
        <v>25000</v>
      </c>
      <c r="D13">
        <v>49000</v>
      </c>
      <c r="E13">
        <v>94000</v>
      </c>
      <c r="F13">
        <v>66000</v>
      </c>
      <c r="G13">
        <v>74000</v>
      </c>
      <c r="H13">
        <v>59000</v>
      </c>
      <c r="I13">
        <v>74000</v>
      </c>
      <c r="J13">
        <v>74000</v>
      </c>
      <c r="K13">
        <v>94000</v>
      </c>
      <c r="L13">
        <v>69000</v>
      </c>
      <c r="M13">
        <v>60000</v>
      </c>
      <c r="N13">
        <v>63548.160000000003</v>
      </c>
    </row>
    <row r="14" spans="1:14" x14ac:dyDescent="0.2">
      <c r="A14" t="s">
        <v>42</v>
      </c>
      <c r="B14" t="s">
        <v>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44</v>
      </c>
      <c r="B15" t="s">
        <v>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 t="s">
        <v>46</v>
      </c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48</v>
      </c>
      <c r="B17" t="s">
        <v>49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t="s">
        <v>50</v>
      </c>
      <c r="B18" t="s">
        <v>51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52</v>
      </c>
      <c r="B19" t="s">
        <v>53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t="s">
        <v>54</v>
      </c>
      <c r="B20" t="s">
        <v>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56</v>
      </c>
      <c r="B21" t="s">
        <v>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58</v>
      </c>
      <c r="B22" t="s">
        <v>59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 t="s">
        <v>60</v>
      </c>
      <c r="B23" t="s">
        <v>61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t="s">
        <v>62</v>
      </c>
      <c r="B24" t="s">
        <v>51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63</v>
      </c>
      <c r="B25" t="s">
        <v>64</v>
      </c>
      <c r="C25">
        <v>97556.805450689659</v>
      </c>
      <c r="D25">
        <v>95566.691657586198</v>
      </c>
      <c r="E25">
        <v>127024.90579551725</v>
      </c>
      <c r="F25">
        <v>114114.24855413794</v>
      </c>
      <c r="G25">
        <v>135477.27062310345</v>
      </c>
      <c r="H25">
        <v>121751.89924379312</v>
      </c>
      <c r="I25">
        <v>145458.35862310347</v>
      </c>
      <c r="J25">
        <v>121518.88062310345</v>
      </c>
      <c r="K25">
        <v>124928.44579551724</v>
      </c>
      <c r="L25">
        <v>122569.44421000002</v>
      </c>
      <c r="M25">
        <v>115747.15200241382</v>
      </c>
      <c r="N25">
        <v>109765.15234724138</v>
      </c>
    </row>
    <row r="26" spans="1:14" x14ac:dyDescent="0.2">
      <c r="A26" t="s">
        <v>65</v>
      </c>
      <c r="B26" t="s">
        <v>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t="s">
        <v>67</v>
      </c>
      <c r="B27" t="s">
        <v>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t="s">
        <v>69</v>
      </c>
      <c r="B28" t="s">
        <v>70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t="s">
        <v>71</v>
      </c>
      <c r="B29" t="s">
        <v>72</v>
      </c>
      <c r="C29">
        <v>62744.526830000003</v>
      </c>
      <c r="D29">
        <v>67491.72683</v>
      </c>
      <c r="E29">
        <v>65278.926830000004</v>
      </c>
      <c r="F29">
        <v>70318.926830000011</v>
      </c>
      <c r="G29">
        <v>77278.926830000011</v>
      </c>
      <c r="H29">
        <v>67952.526830000003</v>
      </c>
      <c r="I29">
        <v>82360.926830000011</v>
      </c>
      <c r="J29">
        <v>70458.926830000011</v>
      </c>
      <c r="K29">
        <v>67952.526830000003</v>
      </c>
      <c r="L29">
        <v>72022.904210000008</v>
      </c>
      <c r="M29">
        <v>68008.926830000011</v>
      </c>
      <c r="N29">
        <v>64305.72683</v>
      </c>
    </row>
    <row r="30" spans="1:14" x14ac:dyDescent="0.2">
      <c r="A30" t="s">
        <v>71</v>
      </c>
      <c r="B30" t="s">
        <v>73</v>
      </c>
      <c r="C30">
        <v>50312.526830000003</v>
      </c>
      <c r="D30">
        <v>50312.526830000003</v>
      </c>
      <c r="E30">
        <v>50312.526830000003</v>
      </c>
      <c r="F30">
        <v>50312.526830000003</v>
      </c>
      <c r="G30">
        <v>50312.526830000003</v>
      </c>
      <c r="H30">
        <v>50312.526830000003</v>
      </c>
      <c r="I30">
        <v>50312.526830000003</v>
      </c>
      <c r="J30">
        <v>50312.526830000003</v>
      </c>
      <c r="K30">
        <v>50312.526830000003</v>
      </c>
      <c r="L30">
        <v>51806.504209999999</v>
      </c>
      <c r="M30">
        <v>50312.526830000003</v>
      </c>
      <c r="N30">
        <v>50312.526830000003</v>
      </c>
    </row>
    <row r="31" spans="1:14" x14ac:dyDescent="0.2">
      <c r="A31" t="s">
        <v>74</v>
      </c>
      <c r="B31" t="s">
        <v>75</v>
      </c>
      <c r="C31">
        <v>33432.99</v>
      </c>
      <c r="D31">
        <v>33432.99</v>
      </c>
      <c r="E31">
        <v>33432.99</v>
      </c>
      <c r="F31">
        <v>33432.99</v>
      </c>
      <c r="G31">
        <v>33432.99</v>
      </c>
      <c r="H31">
        <v>33432.99</v>
      </c>
      <c r="I31">
        <v>33432.99</v>
      </c>
      <c r="J31">
        <v>33432.99</v>
      </c>
      <c r="K31">
        <v>33432.99</v>
      </c>
      <c r="L31">
        <v>34439.130000000005</v>
      </c>
      <c r="M31">
        <v>33432.99</v>
      </c>
      <c r="N31">
        <v>33432.99</v>
      </c>
    </row>
    <row r="32" spans="1:14" x14ac:dyDescent="0.2">
      <c r="A32" t="s">
        <v>76</v>
      </c>
      <c r="B32" t="s">
        <v>77</v>
      </c>
      <c r="C32">
        <v>5586.6526290000002</v>
      </c>
      <c r="D32">
        <v>5586.6526290000002</v>
      </c>
      <c r="E32">
        <v>5586.6526290000002</v>
      </c>
      <c r="F32">
        <v>5586.6526290000002</v>
      </c>
      <c r="G32">
        <v>5586.6526290000002</v>
      </c>
      <c r="H32">
        <v>5586.6526290000002</v>
      </c>
      <c r="I32">
        <v>5586.6526290000002</v>
      </c>
      <c r="J32">
        <v>5586.6526290000002</v>
      </c>
      <c r="K32">
        <v>5586.6526290000002</v>
      </c>
      <c r="L32">
        <v>5754.7786230000002</v>
      </c>
      <c r="M32">
        <v>5586.6526290000002</v>
      </c>
      <c r="N32">
        <v>5586.6526290000002</v>
      </c>
    </row>
    <row r="33" spans="1:14" x14ac:dyDescent="0.2">
      <c r="A33" t="s">
        <v>78</v>
      </c>
      <c r="B33" t="s">
        <v>79</v>
      </c>
      <c r="C33">
        <v>5569.9361339999996</v>
      </c>
      <c r="D33">
        <v>5569.9361339999996</v>
      </c>
      <c r="E33">
        <v>5569.9361339999996</v>
      </c>
      <c r="F33">
        <v>5569.9361339999996</v>
      </c>
      <c r="G33">
        <v>5569.9361339999996</v>
      </c>
      <c r="H33">
        <v>5569.9361339999996</v>
      </c>
      <c r="I33">
        <v>5569.9361339999996</v>
      </c>
      <c r="J33">
        <v>5569.9361339999996</v>
      </c>
      <c r="K33">
        <v>5569.9361339999996</v>
      </c>
      <c r="L33">
        <v>5737.5590579999998</v>
      </c>
      <c r="M33">
        <v>5569.9361339999996</v>
      </c>
      <c r="N33">
        <v>5569.9361339999996</v>
      </c>
    </row>
    <row r="34" spans="1:14" x14ac:dyDescent="0.2">
      <c r="A34" t="s">
        <v>80</v>
      </c>
      <c r="B34" t="s">
        <v>81</v>
      </c>
      <c r="C34">
        <v>2784.9680669999998</v>
      </c>
      <c r="D34">
        <v>2784.9680669999998</v>
      </c>
      <c r="E34">
        <v>2784.9680669999998</v>
      </c>
      <c r="F34">
        <v>2784.9680669999998</v>
      </c>
      <c r="G34">
        <v>2784.9680669999998</v>
      </c>
      <c r="H34">
        <v>2784.9680669999998</v>
      </c>
      <c r="I34">
        <v>2784.9680669999998</v>
      </c>
      <c r="J34">
        <v>2784.9680669999998</v>
      </c>
      <c r="K34">
        <v>2784.9680669999998</v>
      </c>
      <c r="L34">
        <v>2868.7795289999999</v>
      </c>
      <c r="M34">
        <v>2784.9680669999998</v>
      </c>
      <c r="N34">
        <v>2784.9680669999998</v>
      </c>
    </row>
    <row r="35" spans="1:14" x14ac:dyDescent="0.2">
      <c r="A35" t="s">
        <v>82</v>
      </c>
      <c r="B35" t="s">
        <v>83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t="s">
        <v>84</v>
      </c>
      <c r="B36" t="s">
        <v>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t="s">
        <v>86</v>
      </c>
      <c r="B37" t="s">
        <v>87</v>
      </c>
      <c r="C37">
        <v>2937.9800000000005</v>
      </c>
      <c r="D37">
        <v>2937.9800000000005</v>
      </c>
      <c r="E37">
        <v>2937.9800000000005</v>
      </c>
      <c r="F37">
        <v>2937.9800000000005</v>
      </c>
      <c r="G37">
        <v>2937.9800000000005</v>
      </c>
      <c r="H37">
        <v>2937.9800000000005</v>
      </c>
      <c r="I37">
        <v>2937.9800000000005</v>
      </c>
      <c r="J37">
        <v>2937.9800000000005</v>
      </c>
      <c r="K37">
        <v>2937.9800000000005</v>
      </c>
      <c r="L37">
        <v>3006.2570000000005</v>
      </c>
      <c r="M37">
        <v>2937.9800000000005</v>
      </c>
      <c r="N37">
        <v>2937.9800000000005</v>
      </c>
    </row>
    <row r="38" spans="1:14" x14ac:dyDescent="0.2">
      <c r="A38" t="s">
        <v>88</v>
      </c>
      <c r="B38" t="s">
        <v>89</v>
      </c>
      <c r="C38">
        <v>12432</v>
      </c>
      <c r="D38">
        <v>17179.2</v>
      </c>
      <c r="E38">
        <v>14966.4</v>
      </c>
      <c r="F38">
        <v>20006.400000000001</v>
      </c>
      <c r="G38">
        <v>26966.400000000001</v>
      </c>
      <c r="H38">
        <v>17640</v>
      </c>
      <c r="I38">
        <v>32048.400000000001</v>
      </c>
      <c r="J38">
        <v>20146.400000000001</v>
      </c>
      <c r="K38">
        <v>17640</v>
      </c>
      <c r="L38">
        <v>20216.400000000001</v>
      </c>
      <c r="M38">
        <v>17696.400000000001</v>
      </c>
      <c r="N38">
        <v>13993.2</v>
      </c>
    </row>
    <row r="39" spans="1:14" x14ac:dyDescent="0.2">
      <c r="A39" t="s">
        <v>90</v>
      </c>
      <c r="B39" t="s">
        <v>91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t="s">
        <v>92</v>
      </c>
      <c r="B40" t="s">
        <v>93</v>
      </c>
      <c r="C40">
        <v>7560</v>
      </c>
      <c r="D40">
        <v>10080</v>
      </c>
      <c r="E40">
        <v>12600</v>
      </c>
      <c r="F40">
        <v>17640</v>
      </c>
      <c r="G40">
        <v>17640</v>
      </c>
      <c r="H40">
        <v>17640</v>
      </c>
      <c r="I40">
        <v>17640</v>
      </c>
      <c r="J40">
        <v>17640</v>
      </c>
      <c r="K40">
        <v>17640</v>
      </c>
      <c r="L40">
        <v>17640</v>
      </c>
      <c r="M40">
        <v>15120</v>
      </c>
      <c r="N40">
        <v>12600</v>
      </c>
    </row>
    <row r="41" spans="1:14" x14ac:dyDescent="0.2">
      <c r="A41" t="s">
        <v>94</v>
      </c>
      <c r="B41" t="s">
        <v>95</v>
      </c>
      <c r="C41">
        <v>4872</v>
      </c>
      <c r="D41">
        <v>7099.2000000000007</v>
      </c>
      <c r="E41">
        <v>2366.4</v>
      </c>
      <c r="F41">
        <v>2366.4</v>
      </c>
      <c r="G41">
        <v>9326.4</v>
      </c>
      <c r="H41">
        <v>0</v>
      </c>
      <c r="I41">
        <v>14408.400000000001</v>
      </c>
      <c r="J41">
        <v>2506.4</v>
      </c>
      <c r="K41">
        <v>0</v>
      </c>
      <c r="L41">
        <v>2576.4</v>
      </c>
      <c r="M41">
        <v>2576.4</v>
      </c>
      <c r="N41">
        <v>1393.2</v>
      </c>
    </row>
    <row r="42" spans="1:14" x14ac:dyDescent="0.2">
      <c r="A42" t="s">
        <v>96</v>
      </c>
      <c r="B42" t="s">
        <v>97</v>
      </c>
      <c r="C42">
        <v>34812.278620689656</v>
      </c>
      <c r="D42">
        <v>28074.964827586202</v>
      </c>
      <c r="E42">
        <v>61745.978965517243</v>
      </c>
      <c r="F42">
        <v>43795.321724137932</v>
      </c>
      <c r="G42">
        <v>58198.34379310345</v>
      </c>
      <c r="H42">
        <v>53799.372413793113</v>
      </c>
      <c r="I42">
        <v>63097.431793103453</v>
      </c>
      <c r="J42">
        <v>51059.953793103443</v>
      </c>
      <c r="K42">
        <v>56975.918965517238</v>
      </c>
      <c r="L42">
        <v>50546.540000000008</v>
      </c>
      <c r="M42">
        <v>47738.225172413797</v>
      </c>
      <c r="N42">
        <v>45459.425517241383</v>
      </c>
    </row>
    <row r="43" spans="1:14" x14ac:dyDescent="0.2">
      <c r="A43" t="s">
        <v>98</v>
      </c>
      <c r="B43" t="s">
        <v>99</v>
      </c>
      <c r="C43">
        <v>34812.278620689656</v>
      </c>
      <c r="D43">
        <v>28074.964827586202</v>
      </c>
      <c r="E43">
        <v>61745.978965517243</v>
      </c>
      <c r="F43">
        <v>43795.321724137932</v>
      </c>
      <c r="G43">
        <v>58198.34379310345</v>
      </c>
      <c r="H43">
        <v>53799.372413793113</v>
      </c>
      <c r="I43">
        <v>63097.431793103453</v>
      </c>
      <c r="J43">
        <v>51059.953793103443</v>
      </c>
      <c r="K43">
        <v>56975.918965517238</v>
      </c>
      <c r="L43">
        <v>50546.540000000008</v>
      </c>
      <c r="M43">
        <v>47738.225172413797</v>
      </c>
      <c r="N43">
        <v>45459.425517241383</v>
      </c>
    </row>
    <row r="44" spans="1:14" x14ac:dyDescent="0.2">
      <c r="A44" t="s">
        <v>100</v>
      </c>
      <c r="B44" t="s">
        <v>101</v>
      </c>
      <c r="C44">
        <v>2110.14</v>
      </c>
      <c r="D44">
        <v>510.23</v>
      </c>
      <c r="E44">
        <v>913.34999999999991</v>
      </c>
      <c r="F44">
        <v>1285.6500000000001</v>
      </c>
      <c r="G44">
        <v>924.14999999999986</v>
      </c>
      <c r="H44">
        <v>670.2</v>
      </c>
      <c r="I44">
        <v>1124.4100000000001</v>
      </c>
      <c r="J44">
        <v>1036.06</v>
      </c>
      <c r="K44">
        <v>470.45</v>
      </c>
      <c r="L44">
        <v>1580.82</v>
      </c>
      <c r="M44">
        <v>459.65</v>
      </c>
      <c r="N44">
        <v>513.1</v>
      </c>
    </row>
    <row r="45" spans="1:14" x14ac:dyDescent="0.2">
      <c r="A45" t="s">
        <v>102</v>
      </c>
      <c r="B45" t="s">
        <v>103</v>
      </c>
      <c r="C45">
        <v>0</v>
      </c>
      <c r="D45">
        <v>0</v>
      </c>
      <c r="E45">
        <v>0</v>
      </c>
      <c r="F45">
        <v>1500</v>
      </c>
      <c r="G45">
        <v>0</v>
      </c>
      <c r="H45">
        <v>1500</v>
      </c>
      <c r="I45">
        <v>1500</v>
      </c>
      <c r="J45">
        <v>0</v>
      </c>
      <c r="K45">
        <v>1500</v>
      </c>
      <c r="L45">
        <v>1500</v>
      </c>
      <c r="M45">
        <v>7549</v>
      </c>
      <c r="N45">
        <v>0</v>
      </c>
    </row>
    <row r="46" spans="1:14" x14ac:dyDescent="0.2">
      <c r="A46" t="s">
        <v>104</v>
      </c>
      <c r="B46" t="s">
        <v>105</v>
      </c>
      <c r="C46">
        <v>408</v>
      </c>
      <c r="D46">
        <v>408</v>
      </c>
      <c r="E46">
        <v>408</v>
      </c>
      <c r="F46">
        <v>400</v>
      </c>
      <c r="G46">
        <v>408</v>
      </c>
      <c r="H46">
        <v>408</v>
      </c>
      <c r="I46">
        <v>408</v>
      </c>
      <c r="J46">
        <v>408</v>
      </c>
      <c r="K46">
        <v>408</v>
      </c>
      <c r="L46">
        <v>408</v>
      </c>
      <c r="M46">
        <v>408</v>
      </c>
      <c r="N46">
        <v>408</v>
      </c>
    </row>
    <row r="47" spans="1:14" x14ac:dyDescent="0.2">
      <c r="A47" t="s">
        <v>106</v>
      </c>
      <c r="B47" t="s">
        <v>107</v>
      </c>
      <c r="C47">
        <v>2280</v>
      </c>
      <c r="D47">
        <v>2280</v>
      </c>
      <c r="E47">
        <v>2280</v>
      </c>
      <c r="F47">
        <v>2280</v>
      </c>
      <c r="G47">
        <v>2280</v>
      </c>
      <c r="H47">
        <v>2280</v>
      </c>
      <c r="I47">
        <v>2280</v>
      </c>
      <c r="J47">
        <v>2280</v>
      </c>
      <c r="K47">
        <v>2280</v>
      </c>
      <c r="L47">
        <v>2280</v>
      </c>
      <c r="M47">
        <v>2280</v>
      </c>
      <c r="N47">
        <v>2280</v>
      </c>
    </row>
    <row r="48" spans="1:14" x14ac:dyDescent="0.2">
      <c r="A48" t="s">
        <v>108</v>
      </c>
      <c r="B48" t="s">
        <v>109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110</v>
      </c>
      <c r="B49" t="s">
        <v>111</v>
      </c>
      <c r="C49">
        <v>1950</v>
      </c>
      <c r="D49">
        <v>2550</v>
      </c>
      <c r="E49">
        <v>3900</v>
      </c>
      <c r="F49">
        <v>3900</v>
      </c>
      <c r="G49">
        <v>3900</v>
      </c>
      <c r="H49">
        <v>4650</v>
      </c>
      <c r="I49">
        <v>4650</v>
      </c>
      <c r="J49">
        <v>4650</v>
      </c>
      <c r="K49">
        <v>4650</v>
      </c>
      <c r="L49">
        <v>4650</v>
      </c>
      <c r="M49">
        <v>3900</v>
      </c>
      <c r="N49">
        <v>3900</v>
      </c>
    </row>
    <row r="50" spans="1:14" x14ac:dyDescent="0.2">
      <c r="A50" t="s">
        <v>112</v>
      </c>
      <c r="B50" t="s">
        <v>113</v>
      </c>
      <c r="C50">
        <v>300</v>
      </c>
      <c r="D50">
        <v>300</v>
      </c>
      <c r="E50">
        <v>300</v>
      </c>
      <c r="F50">
        <v>300</v>
      </c>
      <c r="G50">
        <v>300</v>
      </c>
      <c r="H50">
        <v>300</v>
      </c>
      <c r="I50">
        <v>300</v>
      </c>
      <c r="J50">
        <v>300</v>
      </c>
      <c r="K50">
        <v>300</v>
      </c>
      <c r="L50">
        <v>300</v>
      </c>
      <c r="M50">
        <v>300</v>
      </c>
      <c r="N50">
        <v>300</v>
      </c>
    </row>
    <row r="51" spans="1:14" x14ac:dyDescent="0.2">
      <c r="A51" t="s">
        <v>114</v>
      </c>
      <c r="B51" t="s">
        <v>115</v>
      </c>
      <c r="C51">
        <v>10870</v>
      </c>
      <c r="D51">
        <v>10870</v>
      </c>
      <c r="E51">
        <v>10870</v>
      </c>
      <c r="F51">
        <v>10870</v>
      </c>
      <c r="G51">
        <v>10870</v>
      </c>
      <c r="H51">
        <v>10870</v>
      </c>
      <c r="I51">
        <v>10870</v>
      </c>
      <c r="J51">
        <v>10870</v>
      </c>
      <c r="K51">
        <v>10870</v>
      </c>
      <c r="L51">
        <v>10870</v>
      </c>
      <c r="M51">
        <v>10870</v>
      </c>
      <c r="N51">
        <v>10870</v>
      </c>
    </row>
    <row r="52" spans="1:14" x14ac:dyDescent="0.2">
      <c r="A52" t="s">
        <v>116</v>
      </c>
      <c r="B52" t="s">
        <v>117</v>
      </c>
      <c r="C52">
        <v>0</v>
      </c>
      <c r="D52">
        <v>0</v>
      </c>
      <c r="E52">
        <v>0</v>
      </c>
      <c r="F52">
        <v>0</v>
      </c>
      <c r="G52">
        <v>1000</v>
      </c>
      <c r="H52">
        <v>1000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 t="s">
        <v>118</v>
      </c>
      <c r="B53" t="s">
        <v>119</v>
      </c>
      <c r="C53">
        <v>0</v>
      </c>
      <c r="D53">
        <v>0</v>
      </c>
      <c r="E53">
        <v>0</v>
      </c>
      <c r="F53">
        <v>600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800</v>
      </c>
    </row>
    <row r="54" spans="1:14" x14ac:dyDescent="0.2">
      <c r="A54" t="s">
        <v>120</v>
      </c>
      <c r="B54" t="s">
        <v>121</v>
      </c>
      <c r="C54">
        <v>3716.0386206896551</v>
      </c>
      <c r="D54">
        <v>3687.304827586207</v>
      </c>
      <c r="E54">
        <v>4362.0689655172409</v>
      </c>
      <c r="F54">
        <v>4022.9517241379308</v>
      </c>
      <c r="G54">
        <v>4925.2137931034476</v>
      </c>
      <c r="H54">
        <v>3155.1724137931037</v>
      </c>
      <c r="I54">
        <v>5658.1017931034476</v>
      </c>
      <c r="J54">
        <v>3884.4537931034479</v>
      </c>
      <c r="K54">
        <v>4362.0689655172409</v>
      </c>
      <c r="L54">
        <v>3953.6</v>
      </c>
      <c r="M54">
        <v>3962.4551724137928</v>
      </c>
      <c r="N54">
        <v>3897.6055172413794</v>
      </c>
    </row>
    <row r="55" spans="1:14" x14ac:dyDescent="0.2">
      <c r="A55" t="s">
        <v>122</v>
      </c>
      <c r="B55" t="s">
        <v>123</v>
      </c>
      <c r="C55">
        <v>0</v>
      </c>
      <c r="D55">
        <v>0</v>
      </c>
      <c r="E55">
        <v>6000</v>
      </c>
      <c r="F55">
        <v>0</v>
      </c>
      <c r="G55">
        <v>0</v>
      </c>
      <c r="H55">
        <v>6000</v>
      </c>
      <c r="I55">
        <v>0</v>
      </c>
      <c r="J55">
        <v>0</v>
      </c>
      <c r="K55">
        <v>6000</v>
      </c>
      <c r="L55">
        <v>0</v>
      </c>
      <c r="M55">
        <v>0</v>
      </c>
      <c r="N55">
        <v>6000</v>
      </c>
    </row>
    <row r="56" spans="1:14" x14ac:dyDescent="0.2">
      <c r="A56" t="s">
        <v>124</v>
      </c>
      <c r="B56" t="s">
        <v>125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126</v>
      </c>
      <c r="B57" t="s">
        <v>127</v>
      </c>
      <c r="C57">
        <v>850</v>
      </c>
      <c r="D57">
        <v>850</v>
      </c>
      <c r="E57">
        <v>1850</v>
      </c>
      <c r="F57">
        <v>1850</v>
      </c>
      <c r="G57">
        <v>1450</v>
      </c>
      <c r="H57">
        <v>1050</v>
      </c>
      <c r="I57">
        <v>1050</v>
      </c>
      <c r="J57">
        <v>1450</v>
      </c>
      <c r="K57">
        <v>1450</v>
      </c>
      <c r="L57">
        <v>1444</v>
      </c>
      <c r="M57">
        <v>1444</v>
      </c>
      <c r="N57">
        <v>1444</v>
      </c>
    </row>
    <row r="58" spans="1:14" x14ac:dyDescent="0.2">
      <c r="A58" t="s">
        <v>128</v>
      </c>
      <c r="B58" t="s">
        <v>129</v>
      </c>
      <c r="C58">
        <v>7674.7400000000007</v>
      </c>
      <c r="D58">
        <v>2459.4300000000003</v>
      </c>
      <c r="E58">
        <v>6222.5599999999995</v>
      </c>
      <c r="F58">
        <v>10336.720000000001</v>
      </c>
      <c r="G58">
        <v>13050.98</v>
      </c>
      <c r="H58">
        <v>8642</v>
      </c>
      <c r="I58">
        <v>15591.92</v>
      </c>
      <c r="J58">
        <v>10811.44</v>
      </c>
      <c r="K58">
        <v>9360.4000000000015</v>
      </c>
      <c r="L58">
        <v>12055.12</v>
      </c>
      <c r="M58">
        <v>10955.12</v>
      </c>
      <c r="N58">
        <v>9636.7200000000012</v>
      </c>
    </row>
    <row r="59" spans="1:14" x14ac:dyDescent="0.2">
      <c r="A59" t="s">
        <v>130</v>
      </c>
      <c r="B59" t="s">
        <v>131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 t="s">
        <v>132</v>
      </c>
      <c r="B60" t="s">
        <v>133</v>
      </c>
      <c r="C60">
        <v>700</v>
      </c>
      <c r="D60">
        <v>1100</v>
      </c>
      <c r="E60">
        <v>100</v>
      </c>
      <c r="F60">
        <v>800</v>
      </c>
      <c r="G60">
        <v>1100</v>
      </c>
      <c r="H60">
        <v>100</v>
      </c>
      <c r="I60">
        <v>1800</v>
      </c>
      <c r="J60">
        <v>100</v>
      </c>
      <c r="K60">
        <v>1100</v>
      </c>
      <c r="L60">
        <v>100</v>
      </c>
      <c r="M60">
        <v>700</v>
      </c>
      <c r="N60">
        <v>100</v>
      </c>
    </row>
    <row r="61" spans="1:14" x14ac:dyDescent="0.2">
      <c r="A61" t="s">
        <v>134</v>
      </c>
      <c r="B61" t="s">
        <v>135</v>
      </c>
      <c r="C61">
        <v>480</v>
      </c>
      <c r="D61">
        <v>480</v>
      </c>
      <c r="E61">
        <v>480</v>
      </c>
      <c r="F61">
        <v>480</v>
      </c>
      <c r="G61">
        <v>480</v>
      </c>
      <c r="H61">
        <v>480</v>
      </c>
      <c r="I61">
        <v>480</v>
      </c>
      <c r="J61">
        <v>480</v>
      </c>
      <c r="K61">
        <v>480</v>
      </c>
      <c r="L61">
        <v>480</v>
      </c>
      <c r="M61">
        <v>480</v>
      </c>
      <c r="N61">
        <v>480</v>
      </c>
    </row>
    <row r="62" spans="1:14" x14ac:dyDescent="0.2">
      <c r="A62" t="s">
        <v>136</v>
      </c>
      <c r="B62" t="s">
        <v>137</v>
      </c>
      <c r="C62">
        <v>1040</v>
      </c>
      <c r="D62">
        <v>1040</v>
      </c>
      <c r="E62">
        <v>1040</v>
      </c>
      <c r="F62">
        <v>1040</v>
      </c>
      <c r="G62">
        <v>1040</v>
      </c>
      <c r="H62">
        <v>1040</v>
      </c>
      <c r="I62">
        <v>1040</v>
      </c>
      <c r="J62">
        <v>1040</v>
      </c>
      <c r="K62">
        <v>1040</v>
      </c>
      <c r="L62">
        <v>1040</v>
      </c>
      <c r="M62">
        <v>1040</v>
      </c>
      <c r="N62">
        <v>1040</v>
      </c>
    </row>
    <row r="63" spans="1:14" x14ac:dyDescent="0.2">
      <c r="A63" t="s">
        <v>138</v>
      </c>
      <c r="B63" t="s">
        <v>139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t="s">
        <v>140</v>
      </c>
      <c r="B64" t="s">
        <v>141</v>
      </c>
      <c r="C64">
        <v>690</v>
      </c>
      <c r="D64">
        <v>690</v>
      </c>
      <c r="E64">
        <v>690</v>
      </c>
      <c r="F64">
        <v>690</v>
      </c>
      <c r="G64">
        <v>690</v>
      </c>
      <c r="H64">
        <v>690</v>
      </c>
      <c r="I64">
        <v>690</v>
      </c>
      <c r="J64">
        <v>690</v>
      </c>
      <c r="K64">
        <v>690</v>
      </c>
      <c r="L64">
        <v>690</v>
      </c>
      <c r="M64">
        <v>690</v>
      </c>
      <c r="N64">
        <v>690</v>
      </c>
    </row>
    <row r="65" spans="1:14" x14ac:dyDescent="0.2">
      <c r="A65" t="s">
        <v>142</v>
      </c>
      <c r="B65" t="s">
        <v>143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t="s">
        <v>144</v>
      </c>
      <c r="B66" t="s">
        <v>145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1500</v>
      </c>
      <c r="J66">
        <v>0</v>
      </c>
      <c r="K66">
        <v>1200</v>
      </c>
      <c r="L66">
        <v>0</v>
      </c>
      <c r="M66">
        <v>0</v>
      </c>
      <c r="N66">
        <v>0</v>
      </c>
    </row>
    <row r="67" spans="1:14" x14ac:dyDescent="0.2">
      <c r="A67" t="s">
        <v>146</v>
      </c>
      <c r="B67" t="s">
        <v>147</v>
      </c>
      <c r="C67">
        <v>0</v>
      </c>
      <c r="D67">
        <v>0</v>
      </c>
      <c r="E67">
        <v>1020</v>
      </c>
      <c r="F67">
        <v>0</v>
      </c>
      <c r="G67">
        <v>4000</v>
      </c>
      <c r="H67">
        <v>1000</v>
      </c>
      <c r="I67">
        <v>2000</v>
      </c>
      <c r="J67">
        <v>0</v>
      </c>
      <c r="K67">
        <v>2360</v>
      </c>
      <c r="L67">
        <v>1000</v>
      </c>
      <c r="M67">
        <v>0</v>
      </c>
      <c r="N67">
        <v>0</v>
      </c>
    </row>
    <row r="68" spans="1:14" x14ac:dyDescent="0.2">
      <c r="A68" t="s">
        <v>148</v>
      </c>
      <c r="B68" t="s">
        <v>149</v>
      </c>
      <c r="C68">
        <v>200</v>
      </c>
      <c r="D68">
        <v>0</v>
      </c>
      <c r="E68">
        <v>200</v>
      </c>
      <c r="F68">
        <v>0</v>
      </c>
      <c r="G68">
        <v>4200</v>
      </c>
      <c r="H68">
        <v>0</v>
      </c>
      <c r="I68">
        <v>1200</v>
      </c>
      <c r="J68">
        <v>5000</v>
      </c>
      <c r="K68">
        <v>1200</v>
      </c>
      <c r="L68">
        <v>0</v>
      </c>
      <c r="M68">
        <v>0</v>
      </c>
      <c r="N68">
        <v>200</v>
      </c>
    </row>
    <row r="69" spans="1:14" x14ac:dyDescent="0.2">
      <c r="A69" t="s">
        <v>150</v>
      </c>
      <c r="B69" t="s">
        <v>151</v>
      </c>
      <c r="C69">
        <v>0</v>
      </c>
      <c r="D69">
        <v>250</v>
      </c>
      <c r="E69">
        <v>250</v>
      </c>
      <c r="F69">
        <v>500</v>
      </c>
      <c r="G69">
        <v>500</v>
      </c>
      <c r="H69">
        <v>500</v>
      </c>
      <c r="I69">
        <v>500</v>
      </c>
      <c r="J69">
        <v>500</v>
      </c>
      <c r="K69">
        <v>500</v>
      </c>
      <c r="L69">
        <v>500</v>
      </c>
      <c r="M69">
        <v>500</v>
      </c>
      <c r="N69">
        <v>500</v>
      </c>
    </row>
    <row r="70" spans="1:14" x14ac:dyDescent="0.2">
      <c r="A70" t="s">
        <v>152</v>
      </c>
      <c r="B70" t="s">
        <v>153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154</v>
      </c>
      <c r="B71" t="s">
        <v>155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">
      <c r="A72" t="s">
        <v>156</v>
      </c>
      <c r="B72" t="s">
        <v>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t="s">
        <v>157</v>
      </c>
      <c r="B73" t="s">
        <v>158</v>
      </c>
      <c r="C73">
        <v>1543.3600000000001</v>
      </c>
      <c r="D73">
        <v>600</v>
      </c>
      <c r="E73">
        <v>1400</v>
      </c>
      <c r="F73">
        <v>2940</v>
      </c>
      <c r="G73">
        <v>4480</v>
      </c>
      <c r="H73">
        <v>600</v>
      </c>
      <c r="I73">
        <v>1400</v>
      </c>
      <c r="J73">
        <v>600</v>
      </c>
      <c r="K73">
        <v>4280</v>
      </c>
      <c r="L73">
        <v>1240</v>
      </c>
      <c r="M73">
        <v>2200</v>
      </c>
      <c r="N73">
        <v>2400</v>
      </c>
    </row>
    <row r="74" spans="1:14" x14ac:dyDescent="0.2">
      <c r="A74" t="s">
        <v>159</v>
      </c>
      <c r="B74" t="s">
        <v>160</v>
      </c>
      <c r="C74">
        <v>0</v>
      </c>
      <c r="D74">
        <v>0</v>
      </c>
      <c r="E74">
        <v>19460</v>
      </c>
      <c r="F74">
        <v>0</v>
      </c>
      <c r="G74">
        <v>2600</v>
      </c>
      <c r="H74">
        <v>8864</v>
      </c>
      <c r="I74">
        <v>9055</v>
      </c>
      <c r="J74">
        <v>6960</v>
      </c>
      <c r="K74">
        <v>2475</v>
      </c>
      <c r="L74">
        <v>6455</v>
      </c>
      <c r="M74">
        <v>0</v>
      </c>
      <c r="N74">
        <v>0</v>
      </c>
    </row>
    <row r="75" spans="1:14" x14ac:dyDescent="0.2">
      <c r="A75" t="s">
        <v>185</v>
      </c>
      <c r="B75" t="s">
        <v>186</v>
      </c>
      <c r="C75">
        <v>23121.433062</v>
      </c>
      <c r="D75">
        <v>18491.147915999998</v>
      </c>
      <c r="E75">
        <v>35702.863799999999</v>
      </c>
      <c r="F75">
        <v>17463.023800000003</v>
      </c>
      <c r="G75">
        <v>22302.863799999999</v>
      </c>
      <c r="H75">
        <v>17273.568109999997</v>
      </c>
      <c r="I75">
        <v>16396.245419999999</v>
      </c>
      <c r="J75">
        <v>19528.503723999998</v>
      </c>
      <c r="K75">
        <v>43142.297420000003</v>
      </c>
      <c r="L75">
        <v>18097.977419999999</v>
      </c>
      <c r="M75">
        <v>16078.998315999997</v>
      </c>
      <c r="N75">
        <v>30177.320924000003</v>
      </c>
    </row>
    <row r="76" spans="1:14" x14ac:dyDescent="0.2">
      <c r="A76" t="s">
        <v>161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163</v>
      </c>
      <c r="B77" t="s">
        <v>164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t="s">
        <v>165</v>
      </c>
      <c r="B78" t="s">
        <v>166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t="s">
        <v>167</v>
      </c>
      <c r="B79" t="s">
        <v>168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t="s">
        <v>169</v>
      </c>
      <c r="B80" t="s">
        <v>170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 t="s">
        <v>171</v>
      </c>
      <c r="B81" t="s">
        <v>172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t="s">
        <v>173</v>
      </c>
      <c r="B82" t="s">
        <v>174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175</v>
      </c>
      <c r="B83" t="s">
        <v>176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t="s">
        <v>177</v>
      </c>
      <c r="B84" t="s">
        <v>178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179</v>
      </c>
      <c r="B85" t="s">
        <v>180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t="s">
        <v>181</v>
      </c>
      <c r="B86" t="s">
        <v>182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CONSOLIDADO ROR</vt:lpstr>
      <vt:lpstr>SA-ROR</vt:lpstr>
      <vt:lpstr>OI-ROR</vt:lpstr>
      <vt:lpstr>TCS-ROR</vt:lpstr>
      <vt:lpstr>TCP-ROR</vt:lpstr>
      <vt:lpstr>SEC-ROR</vt:lpstr>
      <vt:lpstr>NO-ROR</vt:lpstr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MBaya</dc:creator>
  <cp:lastModifiedBy>Usuario de Windows</cp:lastModifiedBy>
  <dcterms:created xsi:type="dcterms:W3CDTF">2015-11-30T00:43:54Z</dcterms:created>
  <dcterms:modified xsi:type="dcterms:W3CDTF">2019-03-14T23:28:28Z</dcterms:modified>
</cp:coreProperties>
</file>