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15.xml"/>
  <Override ContentType="application/vnd.openxmlformats-officedocument.drawingml.chart+xml" PartName="/xl/charts/chart17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ral" sheetId="1" r:id="rId4"/>
    <sheet state="visible" name="Itália" sheetId="2" r:id="rId5"/>
    <sheet state="visible" name="EUA" sheetId="3" r:id="rId6"/>
    <sheet state="visible" name="Brasil" sheetId="4" r:id="rId7"/>
    <sheet state="visible" name="Japão" sheetId="5" r:id="rId8"/>
    <sheet state="visible" name="China" sheetId="6" r:id="rId9"/>
  </sheets>
  <definedNames>
    <definedName name="MortosNoMês">'Itália'!$C$2:$C$9</definedName>
    <definedName name="BrasilMundo">Brasil!$E$1:$F$4</definedName>
    <definedName name="NovosCasos">'Itália'!$B$2:$B$9</definedName>
    <definedName name="ItáliaDados">'Itália'!$H$1:$N$3</definedName>
    <definedName name="ProgressãoEntreMesesDeNovosMortos">#REF!</definedName>
    <definedName name="Itália">'Itália'!$A$1:$C$9</definedName>
    <definedName name="ProgressãoEntreMesesDeCasosNovos">#REF!</definedName>
    <definedName name="MundoVsItália">#REF!</definedName>
    <definedName name="BrasilDados">Brasil!$A$1:$C$7</definedName>
  </definedNames>
  <calcPr/>
</workbook>
</file>

<file path=xl/sharedStrings.xml><?xml version="1.0" encoding="utf-8"?>
<sst xmlns="http://schemas.openxmlformats.org/spreadsheetml/2006/main" count="295" uniqueCount="48">
  <si>
    <t>Total Casos</t>
  </si>
  <si>
    <t xml:space="preserve"> Recuperados</t>
  </si>
  <si>
    <t>Total Mortos</t>
  </si>
  <si>
    <t>Mundo</t>
  </si>
  <si>
    <t>Estados Unidos (Julho)</t>
  </si>
  <si>
    <t>Japão (Agosto)</t>
  </si>
  <si>
    <t>Novos Casos</t>
  </si>
  <si>
    <t>Itália</t>
  </si>
  <si>
    <t>Estados Unidos</t>
  </si>
  <si>
    <t>Brasil</t>
  </si>
  <si>
    <t>Fevereiro</t>
  </si>
  <si>
    <t>EUA</t>
  </si>
  <si>
    <t>Março</t>
  </si>
  <si>
    <t>Abril</t>
  </si>
  <si>
    <t>China</t>
  </si>
  <si>
    <t>Maio</t>
  </si>
  <si>
    <t>Japão</t>
  </si>
  <si>
    <t>Junho</t>
  </si>
  <si>
    <t>Julho</t>
  </si>
  <si>
    <t xml:space="preserve"> </t>
  </si>
  <si>
    <t>Agosto</t>
  </si>
  <si>
    <t>Setembro</t>
  </si>
  <si>
    <t>Itália/Mundo</t>
  </si>
  <si>
    <t xml:space="preserve"> Porcentagem</t>
  </si>
  <si>
    <t>EUA/Mundo</t>
  </si>
  <si>
    <t>Casos</t>
  </si>
  <si>
    <t>Recuperados</t>
  </si>
  <si>
    <t>Mortos</t>
  </si>
  <si>
    <t>Brasil/Mundo</t>
  </si>
  <si>
    <t>China/Mundo</t>
  </si>
  <si>
    <t>Japão/Mundo</t>
  </si>
  <si>
    <t>Resto do Mundo</t>
  </si>
  <si>
    <t>Média</t>
  </si>
  <si>
    <t>Variancia</t>
  </si>
  <si>
    <t>Maior</t>
  </si>
  <si>
    <t>Menor</t>
  </si>
  <si>
    <t>Mês Menor</t>
  </si>
  <si>
    <t>Mês Maior</t>
  </si>
  <si>
    <t>Progressão Casos</t>
  </si>
  <si>
    <t>Porcentagem</t>
  </si>
  <si>
    <t>Fev-Mar</t>
  </si>
  <si>
    <t>Mar-Abr</t>
  </si>
  <si>
    <t>Abr-Mai</t>
  </si>
  <si>
    <t>Mai-Jun</t>
  </si>
  <si>
    <t>Jun-Jul</t>
  </si>
  <si>
    <t>Jul-Ago</t>
  </si>
  <si>
    <t>Ago-Set</t>
  </si>
  <si>
    <t>Progressão Mortos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</si>
</sst>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sz val="11.0"/>
      <color rgb="FF000000"/>
      <name val="Arial"/>
    </font>
    <font>
      <sz val="11.0"/>
      <color rgb="FFFFFFFF"/>
      <name val="Arial"/>
    </font>
    <font>
      <sz val="12.0"/>
      <color rgb="FF000000"/>
      <name val="Arial"/>
    </font>
    <font>
      <sz val="12.0"/>
      <color theme="1"/>
      <name val="Arial"/>
    </font>
    <font>
      <color rgb="FF000000"/>
      <name val="Arial"/>
    </font>
    <font>
      <color theme="1"/>
      <name val="Calibri"/>
    </font>
    <font>
      <color theme="1"/>
      <name val="Arial"/>
    </font>
    <font>
      <sz val="12.0"/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6AA84F"/>
        <bgColor rgb="FF6AA84F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</fills>
  <borders count="7">
    <border/>
    <border>
      <left/>
      <right/>
      <top/>
      <bottom/>
    </border>
    <border>
      <left style="thin">
        <color rgb="FFCCCCCC"/>
      </left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left/>
      <right/>
      <top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right/>
      <top/>
      <bottom/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0"/>
    </xf>
    <xf borderId="1" fillId="3" fontId="1" numFmtId="0" xfId="0" applyAlignment="1" applyBorder="1" applyFill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1" fillId="3" fontId="1" numFmtId="0" xfId="0" applyAlignment="1" applyBorder="1" applyFont="1">
      <alignment horizontal="center" readingOrder="0" shrinkToFit="0" vertical="center" wrapText="0"/>
    </xf>
    <xf borderId="1" fillId="4" fontId="1" numFmtId="3" xfId="0" applyAlignment="1" applyBorder="1" applyFill="1" applyFont="1" applyNumberFormat="1">
      <alignment horizontal="center" shrinkToFit="0" vertical="center" wrapText="0"/>
    </xf>
    <xf borderId="0" fillId="0" fontId="1" numFmtId="10" xfId="0" applyAlignment="1" applyFont="1" applyNumberFormat="1">
      <alignment horizontal="center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/>
    </xf>
    <xf borderId="0" fillId="2" fontId="2" numFmtId="0" xfId="0" applyAlignment="1" applyFont="1">
      <alignment horizontal="center" readingOrder="0" shrinkToFit="0" vertical="center" wrapText="0"/>
    </xf>
    <xf borderId="0" fillId="3" fontId="1" numFmtId="0" xfId="0" applyAlignment="1" applyFont="1">
      <alignment horizontal="center" readingOrder="0" shrinkToFit="0" vertical="center" wrapText="0"/>
    </xf>
    <xf borderId="1" fillId="4" fontId="1" numFmtId="3" xfId="0" applyAlignment="1" applyBorder="1" applyFont="1" applyNumberFormat="1">
      <alignment horizontal="center" readingOrder="0" shrinkToFit="0" vertical="center" wrapText="0"/>
    </xf>
    <xf borderId="1" fillId="3" fontId="3" numFmtId="0" xfId="0" applyAlignment="1" applyBorder="1" applyFont="1">
      <alignment horizontal="center" readingOrder="0" shrinkToFit="0" vertical="center" wrapText="0"/>
    </xf>
    <xf borderId="1" fillId="5" fontId="3" numFmtId="0" xfId="0" applyAlignment="1" applyBorder="1" applyFill="1" applyFont="1">
      <alignment horizontal="center" readingOrder="0" shrinkToFit="0" vertical="center" wrapText="0"/>
    </xf>
    <xf borderId="0" fillId="5" fontId="3" numFmtId="3" xfId="0" applyAlignment="1" applyFont="1" applyNumberFormat="1">
      <alignment horizontal="center" readingOrder="0" shrinkToFit="0" wrapText="0"/>
    </xf>
    <xf borderId="0" fillId="3" fontId="1" numFmtId="0" xfId="0" applyAlignment="1" applyFont="1">
      <alignment horizontal="center" shrinkToFit="0" vertical="center" wrapText="0"/>
    </xf>
    <xf borderId="0" fillId="5" fontId="1" numFmtId="3" xfId="0" applyAlignment="1" applyFont="1" applyNumberFormat="1">
      <alignment horizontal="center" readingOrder="0" shrinkToFit="0" vertical="center" wrapText="0"/>
    </xf>
    <xf borderId="0" fillId="5" fontId="1" numFmtId="0" xfId="0" applyAlignment="1" applyFont="1">
      <alignment horizontal="center" shrinkToFit="0" vertical="center" wrapText="0"/>
    </xf>
    <xf borderId="0" fillId="5" fontId="1" numFmtId="0" xfId="0" applyAlignment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shrinkToFit="0" vertical="center" wrapText="0"/>
    </xf>
    <xf borderId="3" fillId="0" fontId="1" numFmtId="10" xfId="0" applyAlignment="1" applyBorder="1" applyFont="1" applyNumberFormat="1">
      <alignment horizontal="center" shrinkToFit="0" vertical="center" wrapText="0"/>
    </xf>
    <xf borderId="0" fillId="5" fontId="5" numFmtId="3" xfId="0" applyAlignment="1" applyFont="1" applyNumberFormat="1">
      <alignment horizontal="center" readingOrder="0" shrinkToFit="0" wrapText="0"/>
    </xf>
    <xf borderId="0" fillId="0" fontId="6" numFmtId="0" xfId="0" applyAlignment="1" applyFont="1">
      <alignment readingOrder="0"/>
    </xf>
    <xf borderId="0" fillId="0" fontId="1" numFmtId="3" xfId="0" applyAlignment="1" applyFont="1" applyNumberFormat="1">
      <alignment horizontal="center" shrinkToFit="0" vertical="center" wrapText="0"/>
    </xf>
    <xf borderId="0" fillId="0" fontId="1" numFmtId="3" xfId="0" applyAlignment="1" applyFont="1" applyNumberFormat="1">
      <alignment horizontal="center" readingOrder="0" shrinkToFit="0" vertical="center" wrapText="0"/>
    </xf>
    <xf borderId="1" fillId="2" fontId="2" numFmtId="0" xfId="0" applyAlignment="1" applyBorder="1" applyFont="1">
      <alignment horizontal="center" shrinkToFit="0" vertical="center" wrapText="0"/>
    </xf>
    <xf borderId="0" fillId="0" fontId="7" numFmtId="0" xfId="0" applyFont="1"/>
    <xf borderId="1" fillId="4" fontId="1" numFmtId="10" xfId="0" applyAlignment="1" applyBorder="1" applyFont="1" applyNumberFormat="1">
      <alignment horizontal="center" readingOrder="0" shrinkToFit="0" vertical="center" wrapText="0"/>
    </xf>
    <xf borderId="1" fillId="2" fontId="2" numFmtId="0" xfId="0" applyAlignment="1" applyBorder="1" applyFont="1">
      <alignment horizontal="center" readingOrder="0" shrinkToFit="0" vertical="center" wrapText="0"/>
    </xf>
    <xf borderId="4" fillId="3" fontId="1" numFmtId="0" xfId="0" applyAlignment="1" applyBorder="1" applyFont="1">
      <alignment horizontal="center" shrinkToFit="0" vertical="center" wrapText="0"/>
    </xf>
    <xf borderId="4" fillId="4" fontId="1" numFmtId="10" xfId="0" applyAlignment="1" applyBorder="1" applyFont="1" applyNumberFormat="1">
      <alignment horizontal="center" readingOrder="0" shrinkToFit="0" vertical="center" wrapText="0"/>
    </xf>
    <xf borderId="0" fillId="0" fontId="0" numFmtId="0" xfId="0" applyAlignment="1" applyFont="1">
      <alignment horizontal="center" shrinkToFit="0" vertical="center" wrapText="0"/>
    </xf>
    <xf borderId="1" fillId="4" fontId="1" numFmtId="10" xfId="0" applyAlignment="1" applyBorder="1" applyFont="1" applyNumberFormat="1">
      <alignment horizontal="center" shrinkToFit="0" vertical="center" wrapText="0"/>
    </xf>
    <xf borderId="1" fillId="4" fontId="1" numFmtId="2" xfId="0" applyAlignment="1" applyBorder="1" applyFont="1" applyNumberFormat="1">
      <alignment horizontal="center" shrinkToFit="0" vertical="center" wrapText="0"/>
    </xf>
    <xf borderId="1" fillId="4" fontId="1" numFmtId="1" xfId="0" applyAlignment="1" applyBorder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center" shrinkToFit="0" vertical="center" wrapText="0"/>
    </xf>
    <xf borderId="1" fillId="4" fontId="1" numFmtId="49" xfId="0" applyAlignment="1" applyBorder="1" applyFont="1" applyNumberFormat="1">
      <alignment horizontal="center" shrinkToFit="0" vertical="center" wrapText="0"/>
    </xf>
    <xf borderId="0" fillId="4" fontId="1" numFmtId="10" xfId="0" applyAlignment="1" applyFont="1" applyNumberFormat="1">
      <alignment horizontal="center" shrinkToFit="0" vertical="center" wrapText="0"/>
    </xf>
    <xf borderId="1" fillId="4" fontId="1" numFmtId="0" xfId="0" applyAlignment="1" applyBorder="1" applyFont="1">
      <alignment horizontal="center" readingOrder="0" shrinkToFit="0" vertical="center" wrapText="0"/>
    </xf>
    <xf borderId="5" fillId="0" fontId="1" numFmtId="0" xfId="0" applyAlignment="1" applyBorder="1" applyFont="1">
      <alignment horizontal="center" shrinkToFit="0" vertical="center" wrapText="0"/>
    </xf>
    <xf borderId="5" fillId="0" fontId="1" numFmtId="10" xfId="0" applyAlignment="1" applyBorder="1" applyFont="1" applyNumberFormat="1">
      <alignment horizontal="center" shrinkToFit="0" vertical="center" wrapText="0"/>
    </xf>
    <xf borderId="0" fillId="0" fontId="1" numFmtId="0" xfId="0" applyAlignment="1" applyFont="1">
      <alignment shrinkToFit="0" vertical="bottom" wrapText="0"/>
    </xf>
    <xf borderId="0" fillId="3" fontId="3" numFmtId="0" xfId="0" applyAlignment="1" applyFont="1">
      <alignment horizontal="center" readingOrder="0" shrinkToFit="0" wrapText="0"/>
    </xf>
    <xf borderId="0" fillId="4" fontId="3" numFmtId="3" xfId="0" applyAlignment="1" applyFont="1" applyNumberFormat="1">
      <alignment horizontal="center" readingOrder="0" shrinkToFit="0" wrapText="0"/>
    </xf>
    <xf borderId="0" fillId="4" fontId="7" numFmtId="3" xfId="0" applyAlignment="1" applyFont="1" applyNumberFormat="1">
      <alignment horizontal="center" readingOrder="0"/>
    </xf>
    <xf borderId="1" fillId="4" fontId="1" numFmtId="4" xfId="0" applyAlignment="1" applyBorder="1" applyFont="1" applyNumberFormat="1">
      <alignment horizontal="center" shrinkToFit="0" vertical="center" wrapText="0"/>
    </xf>
    <xf borderId="1" fillId="4" fontId="1" numFmtId="49" xfId="0" applyAlignment="1" applyBorder="1" applyFont="1" applyNumberFormat="1">
      <alignment horizontal="center" readingOrder="0" shrinkToFit="0" vertical="center" wrapText="0"/>
    </xf>
    <xf borderId="0" fillId="4" fontId="1" numFmtId="0" xfId="0" applyAlignment="1" applyFont="1">
      <alignment horizontal="center" readingOrder="0"/>
    </xf>
    <xf borderId="0" fillId="4" fontId="5" numFmtId="3" xfId="0" applyAlignment="1" applyFont="1" applyNumberFormat="1">
      <alignment horizontal="center" readingOrder="0" shrinkToFit="0" wrapText="0"/>
    </xf>
    <xf borderId="0" fillId="4" fontId="7" numFmtId="0" xfId="0" applyAlignment="1" applyFont="1">
      <alignment horizontal="center" readingOrder="0"/>
    </xf>
    <xf borderId="0" fillId="0" fontId="7" numFmtId="0" xfId="0" applyAlignment="1" applyFont="1">
      <alignment horizontal="center" readingOrder="0"/>
    </xf>
    <xf borderId="6" fillId="3" fontId="1" numFmtId="0" xfId="0" applyAlignment="1" applyBorder="1" applyFont="1">
      <alignment horizontal="center" shrinkToFit="0" vertical="center" wrapText="0"/>
    </xf>
    <xf borderId="0" fillId="0" fontId="7" numFmtId="3" xfId="0" applyAlignment="1" applyFont="1" applyNumberFormat="1">
      <alignment horizontal="center" readingOrder="0"/>
    </xf>
    <xf borderId="5" fillId="0" fontId="8" numFmtId="0" xfId="0" applyAlignment="1" applyBorder="1" applyFont="1">
      <alignment horizontal="center" shrinkToFit="0" vertical="center" wrapText="0"/>
    </xf>
    <xf borderId="0" fillId="3" fontId="3" numFmtId="0" xfId="0" applyAlignment="1" applyFont="1">
      <alignment horizontal="center" readingOrder="0" shrinkToFit="0" wrapText="0"/>
    </xf>
    <xf borderId="0" fillId="5" fontId="3" numFmtId="0" xfId="0" applyAlignment="1" applyFont="1">
      <alignment horizontal="center" readingOrder="0" shrinkToFit="0" wrapText="0"/>
    </xf>
    <xf borderId="0" fillId="5" fontId="3" numFmtId="3" xfId="0" applyAlignment="1" applyFont="1" applyNumberFormat="1">
      <alignment horizontal="center" readingOrder="0" shrinkToFit="0" wrapText="0"/>
    </xf>
    <xf borderId="1" fillId="4" fontId="1" numFmtId="0" xfId="0" applyAlignment="1" applyBorder="1" applyFont="1">
      <alignment horizontal="center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Total Casos,  Recuperados e Total Mortos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Geral!$B$1</c:f>
            </c:strRef>
          </c:tx>
          <c:spPr>
            <a:solidFill>
              <a:srgbClr val="0074F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Geral!$A$2:$A$7</c:f>
            </c:strRef>
          </c:cat>
          <c:val>
            <c:numRef>
              <c:f>Geral!$B$2:$B$7</c:f>
              <c:numCache/>
            </c:numRef>
          </c:val>
        </c:ser>
        <c:ser>
          <c:idx val="1"/>
          <c:order val="1"/>
          <c:tx>
            <c:strRef>
              <c:f>Geral!$C$1</c:f>
            </c:strRef>
          </c:tx>
          <c:spPr>
            <a:solidFill>
              <a:srgbClr val="FF07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Geral!$A$2:$A$7</c:f>
            </c:strRef>
          </c:cat>
          <c:val>
            <c:numRef>
              <c:f>Geral!$C$2:$C$7</c:f>
              <c:numCache/>
            </c:numRef>
          </c:val>
        </c:ser>
        <c:ser>
          <c:idx val="2"/>
          <c:order val="2"/>
          <c:tx>
            <c:strRef>
              <c:f>Geral!$D$1</c:f>
            </c:strRef>
          </c:tx>
          <c:spPr>
            <a:solidFill>
              <a:srgbClr val="ACFF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 b="0" i="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Geral!$A$2:$A$7</c:f>
            </c:strRef>
          </c:cat>
          <c:val>
            <c:numRef>
              <c:f>Geral!$D$2:$D$7</c:f>
              <c:numCache/>
            </c:numRef>
          </c:val>
        </c:ser>
        <c:axId val="243247114"/>
        <c:axId val="1230560758"/>
      </c:bar3DChart>
      <c:catAx>
        <c:axId val="2432471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230560758"/>
      </c:catAx>
      <c:valAx>
        <c:axId val="12305607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4324711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Itália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'Itália'!$B$1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'Itália'!$A$2:$A$9</c:f>
            </c:strRef>
          </c:cat>
          <c:val>
            <c:numRef>
              <c:f>'Itália'!$B$2:$B$9</c:f>
              <c:numCache/>
            </c:numRef>
          </c:val>
          <c:smooth val="1"/>
        </c:ser>
        <c:ser>
          <c:idx val="1"/>
          <c:order val="1"/>
          <c:tx>
            <c:strRef>
              <c:f>'Itália'!$C$1</c:f>
            </c:strRef>
          </c:tx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'Itália'!$A$2:$A$9</c:f>
            </c:strRef>
          </c:cat>
          <c:val>
            <c:numRef>
              <c:f>'Itália'!$C$2:$C$9</c:f>
              <c:numCache/>
            </c:numRef>
          </c:val>
          <c:smooth val="1"/>
        </c:ser>
        <c:axId val="202613077"/>
        <c:axId val="99034362"/>
      </c:lineChart>
      <c:catAx>
        <c:axId val="2026130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034362"/>
      </c:catAx>
      <c:valAx>
        <c:axId val="990343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6130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Estados Unidos/Mundo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EUA!$F$1</c:f>
            </c:strRef>
          </c:tx>
          <c:spPr>
            <a:solidFill>
              <a:srgbClr val="FF07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EUA!$E$2:$E$4</c:f>
            </c:strRef>
          </c:cat>
          <c:val>
            <c:numRef>
              <c:f>EUA!$F$2:$F$4</c:f>
              <c:numCache/>
            </c:numRef>
          </c:val>
        </c:ser>
        <c:axId val="852273415"/>
        <c:axId val="1151459501"/>
      </c:bar3DChart>
      <c:catAx>
        <c:axId val="85227341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51459501"/>
      </c:catAx>
      <c:valAx>
        <c:axId val="115145950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2273415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Estados Unidos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EUA!$B$1</c:f>
            </c:strRef>
          </c:tx>
          <c:marker>
            <c:symbol val="none"/>
          </c:marker>
          <c:cat>
            <c:strRef>
              <c:f>EUA!$A$2:$A$9</c:f>
            </c:strRef>
          </c:cat>
          <c:val>
            <c:numRef>
              <c:f>EUA!$B$2:$B$9</c:f>
              <c:numCache/>
            </c:numRef>
          </c:val>
          <c:smooth val="1"/>
        </c:ser>
        <c:ser>
          <c:idx val="1"/>
          <c:order val="1"/>
          <c:tx>
            <c:strRef>
              <c:f>EUA!$C$1</c:f>
            </c:strRef>
          </c:tx>
          <c:marker>
            <c:symbol val="none"/>
          </c:marker>
          <c:cat>
            <c:strRef>
              <c:f>EUA!$A$2:$A$9</c:f>
            </c:strRef>
          </c:cat>
          <c:val>
            <c:numRef>
              <c:f>EUA!$C$2:$C$9</c:f>
              <c:numCache/>
            </c:numRef>
          </c:val>
          <c:smooth val="1"/>
        </c:ser>
        <c:axId val="190907119"/>
        <c:axId val="586785590"/>
      </c:lineChart>
      <c:catAx>
        <c:axId val="1909071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Estados Unidos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586785590"/>
      </c:catAx>
      <c:valAx>
        <c:axId val="586785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090711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1">
                <a:solidFill>
                  <a:srgbClr val="757575"/>
                </a:solidFill>
                <a:latin typeface="+mn-lt"/>
              </a:defRPr>
            </a:pPr>
            <a:r>
              <a:rPr b="1" i="1">
                <a:solidFill>
                  <a:srgbClr val="757575"/>
                </a:solidFill>
                <a:latin typeface="+mn-lt"/>
              </a:rPr>
              <a:t>Brasil/Mundo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Brasil!$F$1</c:f>
            </c:strRef>
          </c:tx>
          <c:spPr>
            <a:solidFill>
              <a:schemeClr val="accent1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Brasil!$E$2:$E$4</c:f>
            </c:strRef>
          </c:cat>
          <c:val>
            <c:numRef>
              <c:f>Brasil!$F$2:$F$4</c:f>
              <c:numCache/>
            </c:numRef>
          </c:val>
        </c:ser>
        <c:axId val="1610635288"/>
        <c:axId val="1819459786"/>
      </c:bar3DChart>
      <c:catAx>
        <c:axId val="161063528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9459786"/>
      </c:catAx>
      <c:valAx>
        <c:axId val="18194597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63528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Novos Casos e Mortos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Brasil!$B$1</c:f>
            </c:strRef>
          </c:tx>
          <c:marker>
            <c:symbol val="none"/>
          </c:marker>
          <c:cat>
            <c:strRef>
              <c:f>Brasil!$A$2:$A$9</c:f>
            </c:strRef>
          </c:cat>
          <c:val>
            <c:numRef>
              <c:f>Brasil!$B$2:$B$9</c:f>
              <c:numCache/>
            </c:numRef>
          </c:val>
          <c:smooth val="1"/>
        </c:ser>
        <c:ser>
          <c:idx val="1"/>
          <c:order val="1"/>
          <c:tx>
            <c:strRef>
              <c:f>Brasil!$C$1</c:f>
            </c:strRef>
          </c:tx>
          <c:marker>
            <c:symbol val="none"/>
          </c:marker>
          <c:cat>
            <c:strRef>
              <c:f>Brasil!$A$2:$A$9</c:f>
            </c:strRef>
          </c:cat>
          <c:val>
            <c:numRef>
              <c:f>Brasil!$C$2:$C$9</c:f>
              <c:numCache/>
            </c:numRef>
          </c:val>
          <c:smooth val="1"/>
        </c:ser>
        <c:axId val="341403261"/>
        <c:axId val="1974992959"/>
      </c:lineChart>
      <c:catAx>
        <c:axId val="3414032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Brasil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1974992959"/>
      </c:catAx>
      <c:valAx>
        <c:axId val="19749929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4140326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Brasil/Mundo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Brasil!$F$1</c:f>
            </c:strRef>
          </c:tx>
          <c:spPr>
            <a:solidFill>
              <a:srgbClr val="FFFF00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Brasil!$E$2:$E$4</c:f>
            </c:strRef>
          </c:cat>
          <c:val>
            <c:numRef>
              <c:f>Brasil!$F$2:$F$4</c:f>
              <c:numCache/>
            </c:numRef>
          </c:val>
        </c:ser>
        <c:axId val="1067008107"/>
        <c:axId val="389055124"/>
      </c:bar3DChart>
      <c:catAx>
        <c:axId val="106700810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Brasil/Mundo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9055124"/>
      </c:catAx>
      <c:valAx>
        <c:axId val="38905512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6700810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Novos Casos e Mortos</a:t>
            </a:r>
          </a:p>
        </c:rich>
      </c:tx>
      <c:layout>
        <c:manualLayout>
          <c:xMode val="edge"/>
          <c:yMode val="edge"/>
          <c:x val="0.03294117647058824"/>
          <c:y val="0.05"/>
        </c:manualLayout>
      </c:layout>
      <c:overlay val="0"/>
    </c:title>
    <c:plotArea>
      <c:layout/>
      <c:lineChart>
        <c:ser>
          <c:idx val="0"/>
          <c:order val="0"/>
          <c:tx>
            <c:strRef>
              <c:f>'Japão'!$B$1</c:f>
            </c:strRef>
          </c:tx>
          <c:marker>
            <c:symbol val="none"/>
          </c:marker>
          <c:cat>
            <c:strRef>
              <c:f>'Japão'!$A$2:$A$9</c:f>
            </c:strRef>
          </c:cat>
          <c:val>
            <c:numRef>
              <c:f>'Japão'!$B$2:$B$9</c:f>
              <c:numCache/>
            </c:numRef>
          </c:val>
          <c:smooth val="1"/>
        </c:ser>
        <c:ser>
          <c:idx val="1"/>
          <c:order val="1"/>
          <c:tx>
            <c:strRef>
              <c:f>'Japão'!$C$1</c:f>
            </c:strRef>
          </c:tx>
          <c:marker>
            <c:symbol val="none"/>
          </c:marker>
          <c:cat>
            <c:strRef>
              <c:f>'Japão'!$A$2:$A$9</c:f>
            </c:strRef>
          </c:cat>
          <c:val>
            <c:numRef>
              <c:f>'Japão'!$C$2:$C$9</c:f>
              <c:numCache/>
            </c:numRef>
          </c:val>
          <c:smooth val="1"/>
        </c:ser>
        <c:axId val="1350543631"/>
        <c:axId val="1338450664"/>
      </c:lineChart>
      <c:catAx>
        <c:axId val="13505436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Japão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38450664"/>
      </c:catAx>
      <c:valAx>
        <c:axId val="13384506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505436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Japão/Mundo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'Japão'!$F$1</c:f>
            </c:strRef>
          </c:tx>
          <c:spPr>
            <a:solidFill>
              <a:srgbClr val="274E13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'Japão'!$E$2:$E$4</c:f>
            </c:strRef>
          </c:cat>
          <c:val>
            <c:numRef>
              <c:f>'Japão'!$F$2:$F$4</c:f>
              <c:numCache/>
            </c:numRef>
          </c:val>
        </c:ser>
        <c:axId val="1524669868"/>
        <c:axId val="799050671"/>
      </c:bar3DChart>
      <c:catAx>
        <c:axId val="152466986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Japão/Mundo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9050671"/>
      </c:catAx>
      <c:valAx>
        <c:axId val="79905067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466986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Novos Casos e Mortos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China!$B$1</c:f>
            </c:strRef>
          </c:tx>
          <c:marker>
            <c:symbol val="none"/>
          </c:marker>
          <c:cat>
            <c:strRef>
              <c:f>China!$A$2:$A$9</c:f>
            </c:strRef>
          </c:cat>
          <c:val>
            <c:numRef>
              <c:f>China!$B$2:$B$9</c:f>
              <c:numCache/>
            </c:numRef>
          </c:val>
          <c:smooth val="1"/>
        </c:ser>
        <c:ser>
          <c:idx val="1"/>
          <c:order val="1"/>
          <c:tx>
            <c:strRef>
              <c:f>China!$C$1</c:f>
            </c:strRef>
          </c:tx>
          <c:marker>
            <c:symbol val="none"/>
          </c:marker>
          <c:cat>
            <c:strRef>
              <c:f>China!$A$2:$A$9</c:f>
            </c:strRef>
          </c:cat>
          <c:val>
            <c:numRef>
              <c:f>China!$C$2:$C$9</c:f>
              <c:numCache/>
            </c:numRef>
          </c:val>
          <c:smooth val="1"/>
        </c:ser>
        <c:axId val="320535966"/>
        <c:axId val="2090003403"/>
      </c:lineChart>
      <c:catAx>
        <c:axId val="3205359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China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2090003403"/>
      </c:catAx>
      <c:valAx>
        <c:axId val="20900034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20535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Arial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China/Mundo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China!$F$1</c:f>
            </c:strRef>
          </c:tx>
          <c:spPr>
            <a:solidFill>
              <a:srgbClr val="00FFF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China!$E$2:$E$4</c:f>
            </c:strRef>
          </c:cat>
          <c:val>
            <c:numRef>
              <c:f>China!$F$2:$F$4</c:f>
              <c:numCache/>
            </c:numRef>
          </c:val>
        </c:ser>
        <c:axId val="2091819682"/>
        <c:axId val="370841230"/>
      </c:bar3DChart>
      <c:catAx>
        <c:axId val="209181968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China/Mundo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70841230"/>
      </c:catAx>
      <c:valAx>
        <c:axId val="37084123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181968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 de Casos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Geral!$B$45</c:f>
            </c:strRef>
          </c:tx>
          <c:dPt>
            <c:idx val="0"/>
            <c:spPr>
              <a:solidFill>
                <a:srgbClr val="0074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Pt>
            <c:idx val="5"/>
            <c:spPr>
              <a:solidFill>
                <a:srgbClr val="274E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Geral!$A$46:$A$51</c:f>
            </c:strRef>
          </c:cat>
          <c:val>
            <c:numRef>
              <c:f>Geral!$B$46:$B$51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 Recuperados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Geral!$E$45</c:f>
            </c:strRef>
          </c:tx>
          <c:dPt>
            <c:idx val="0"/>
            <c:spPr>
              <a:solidFill>
                <a:srgbClr val="0074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FF07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Pt>
            <c:idx val="5"/>
            <c:spPr>
              <a:solidFill>
                <a:srgbClr val="274E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Geral!$D$46:$D$51</c:f>
            </c:strRef>
          </c:cat>
          <c:val>
            <c:numRef>
              <c:f>Geral!$E$46:$E$51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Mortos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Geral!$H$45</c:f>
            </c:strRef>
          </c:tx>
          <c:dPt>
            <c:idx val="0"/>
            <c:spPr>
              <a:solidFill>
                <a:srgbClr val="0000FF"/>
              </a:solidFill>
            </c:spPr>
          </c:dPt>
          <c:dPt>
            <c:idx val="1"/>
            <c:spPr>
              <a:solidFill>
                <a:srgbClr val="FF00FF"/>
              </a:solidFill>
            </c:spPr>
          </c:dPt>
          <c:dPt>
            <c:idx val="2"/>
            <c:spPr>
              <a:solidFill>
                <a:srgbClr val="FF0000"/>
              </a:solidFill>
            </c:spPr>
          </c:dPt>
          <c:dPt>
            <c:idx val="3"/>
            <c:spPr>
              <a:solidFill>
                <a:srgbClr val="FFFF00"/>
              </a:solidFill>
            </c:spPr>
          </c:dPt>
          <c:dPt>
            <c:idx val="4"/>
            <c:spPr>
              <a:solidFill>
                <a:srgbClr val="00FFFF"/>
              </a:solidFill>
            </c:spPr>
          </c:dPt>
          <c:dPt>
            <c:idx val="5"/>
            <c:spPr>
              <a:solidFill>
                <a:srgbClr val="274E1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Geral!$G$46:$G$51</c:f>
            </c:strRef>
          </c:cat>
          <c:val>
            <c:numRef>
              <c:f>Geral!$H$46:$H$51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Geral!$J$2</c:f>
            </c:strRef>
          </c:tx>
          <c:spPr>
            <a:solidFill>
              <a:srgbClr val="FF0000"/>
            </a:solidFill>
          </c:spPr>
          <c:cat>
            <c:strRef>
              <c:f>Geral!$I$3</c:f>
            </c:strRef>
          </c:cat>
          <c:val>
            <c:numRef>
              <c:f>Geral!$J$3</c:f>
              <c:numCache/>
            </c:numRef>
          </c:val>
        </c:ser>
        <c:ser>
          <c:idx val="1"/>
          <c:order val="1"/>
          <c:tx>
            <c:strRef>
              <c:f>Geral!$K$2</c:f>
            </c:strRef>
          </c:tx>
          <c:spPr>
            <a:solidFill>
              <a:srgbClr val="274E13"/>
            </a:solidFill>
          </c:spPr>
          <c:cat>
            <c:strRef>
              <c:f>Geral!$I$3</c:f>
            </c:strRef>
          </c:cat>
          <c:val>
            <c:numRef>
              <c:f>Geral!$K$3</c:f>
              <c:numCache/>
            </c:numRef>
          </c:val>
        </c:ser>
        <c:axId val="1175185390"/>
        <c:axId val="2020766088"/>
      </c:bar3DChart>
      <c:catAx>
        <c:axId val="117518539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0766088"/>
      </c:catAx>
      <c:valAx>
        <c:axId val="20207660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518539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Geral!$N$2</c:f>
            </c:strRef>
          </c:tx>
          <c:spPr>
            <a:solidFill>
              <a:srgbClr val="FF00FF"/>
            </a:solidFill>
          </c:spPr>
          <c:cat>
            <c:strRef>
              <c:f>Geral!$M$3:$M$10</c:f>
            </c:strRef>
          </c:cat>
          <c:val>
            <c:numRef>
              <c:f>Geral!$N$3:$N$10</c:f>
              <c:numCache/>
            </c:numRef>
          </c:val>
        </c:ser>
        <c:ser>
          <c:idx val="1"/>
          <c:order val="1"/>
          <c:tx>
            <c:strRef>
              <c:f>Geral!$O$2</c:f>
            </c:strRef>
          </c:tx>
          <c:spPr>
            <a:solidFill>
              <a:srgbClr val="FF0000"/>
            </a:solidFill>
          </c:spPr>
          <c:cat>
            <c:strRef>
              <c:f>Geral!$M$3:$M$10</c:f>
            </c:strRef>
          </c:cat>
          <c:val>
            <c:numRef>
              <c:f>Geral!$O$3:$O$10</c:f>
              <c:numCache/>
            </c:numRef>
          </c:val>
        </c:ser>
        <c:ser>
          <c:idx val="2"/>
          <c:order val="2"/>
          <c:tx>
            <c:strRef>
              <c:f>Geral!$P$2</c:f>
            </c:strRef>
          </c:tx>
          <c:spPr>
            <a:solidFill>
              <a:srgbClr val="FFFF00"/>
            </a:solidFill>
          </c:spPr>
          <c:cat>
            <c:strRef>
              <c:f>Geral!$M$3:$M$10</c:f>
            </c:strRef>
          </c:cat>
          <c:val>
            <c:numRef>
              <c:f>Geral!$P$3:$P$10</c:f>
              <c:numCache/>
            </c:numRef>
          </c:val>
        </c:ser>
        <c:axId val="1841031572"/>
        <c:axId val="472506925"/>
      </c:bar3DChart>
      <c:catAx>
        <c:axId val="18410315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2506925"/>
      </c:catAx>
      <c:valAx>
        <c:axId val="4725069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410315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Brasil - Novos Casos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Geral!$T$2</c:f>
            </c:strRef>
          </c:tx>
          <c:spPr>
            <a:solidFill>
              <a:srgbClr val="FFFF00"/>
            </a:solidFill>
          </c:spPr>
          <c:cat>
            <c:strRef>
              <c:f>Geral!$S$3:$S$10</c:f>
            </c:strRef>
          </c:cat>
          <c:val>
            <c:numRef>
              <c:f>Geral!$T$3:$T$10</c:f>
              <c:numCache/>
            </c:numRef>
          </c:val>
        </c:ser>
        <c:axId val="2122704377"/>
        <c:axId val="368329622"/>
      </c:bar3DChart>
      <c:catAx>
        <c:axId val="212270437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Novos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68329622"/>
      </c:catAx>
      <c:valAx>
        <c:axId val="36832962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Brasil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270437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Arial"/>
              </a:defRPr>
            </a:pPr>
            <a:r>
              <a:rPr b="0">
                <a:solidFill>
                  <a:srgbClr val="757575"/>
                </a:solidFill>
                <a:latin typeface="Arial"/>
              </a:rPr>
              <a:t>Itália - Novos Casos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Geral!$N$2</c:f>
            </c:strRef>
          </c:tx>
          <c:spPr>
            <a:solidFill>
              <a:srgbClr val="FF00FF"/>
            </a:solidFill>
          </c:spPr>
          <c:cat>
            <c:strRef>
              <c:f>Geral!$M$3:$M$10</c:f>
            </c:strRef>
          </c:cat>
          <c:val>
            <c:numRef>
              <c:f>Geral!$N$3:$N$10</c:f>
              <c:numCache/>
            </c:numRef>
          </c:val>
        </c:ser>
        <c:axId val="1723821280"/>
        <c:axId val="891136632"/>
      </c:bar3DChart>
      <c:catAx>
        <c:axId val="17238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Novos Casos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91136632"/>
      </c:catAx>
      <c:valAx>
        <c:axId val="8911366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Itália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382128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Itália/Mundo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'Itália'!$F$1</c:f>
            </c:strRef>
          </c:tx>
          <c:spPr>
            <a:solidFill>
              <a:srgbClr val="FF00FF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'Itália'!$E$2:$E$4</c:f>
            </c:strRef>
          </c:cat>
          <c:val>
            <c:numRef>
              <c:f>'Itália'!$F$2:$F$4</c:f>
              <c:numCache/>
            </c:numRef>
          </c:val>
        </c:ser>
        <c:axId val="209497745"/>
        <c:axId val="1942918647"/>
      </c:bar3DChart>
      <c:catAx>
        <c:axId val="20949774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2918647"/>
      </c:catAx>
      <c:valAx>
        <c:axId val="19429186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 Porcentagem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49774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7</xdr:row>
      <xdr:rowOff>38100</xdr:rowOff>
    </xdr:from>
    <xdr:ext cx="5457825" cy="34194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51</xdr:row>
      <xdr:rowOff>142875</xdr:rowOff>
    </xdr:from>
    <xdr:ext cx="4591050" cy="2600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152400</xdr:rowOff>
    </xdr:from>
    <xdr:ext cx="4591050" cy="2600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</xdr:col>
      <xdr:colOff>0</xdr:colOff>
      <xdr:row>51</xdr:row>
      <xdr:rowOff>142875</xdr:rowOff>
    </xdr:from>
    <xdr:ext cx="4467225" cy="26003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7</xdr:col>
      <xdr:colOff>847725</xdr:colOff>
      <xdr:row>4</xdr:row>
      <xdr:rowOff>142875</xdr:rowOff>
    </xdr:from>
    <xdr:ext cx="3457575" cy="2143125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11</xdr:col>
      <xdr:colOff>904875</xdr:colOff>
      <xdr:row>10</xdr:row>
      <xdr:rowOff>114300</xdr:rowOff>
    </xdr:from>
    <xdr:ext cx="4667250" cy="2886075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20</xdr:col>
      <xdr:colOff>895350</xdr:colOff>
      <xdr:row>0</xdr:row>
      <xdr:rowOff>152400</xdr:rowOff>
    </xdr:from>
    <xdr:ext cx="4105275" cy="2543175"/>
    <xdr:graphicFrame>
      <xdr:nvGraphicFramePr>
        <xdr:cNvPr id="7" name="Chart 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11</xdr:col>
      <xdr:colOff>904875</xdr:colOff>
      <xdr:row>30</xdr:row>
      <xdr:rowOff>0</xdr:rowOff>
    </xdr:from>
    <xdr:ext cx="4667250" cy="2886075"/>
    <xdr:graphicFrame>
      <xdr:nvGraphicFramePr>
        <xdr:cNvPr id="8" name="Chart 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26</xdr:row>
      <xdr:rowOff>190500</xdr:rowOff>
    </xdr:from>
    <xdr:ext cx="5295900" cy="3314700"/>
    <xdr:graphicFrame>
      <xdr:nvGraphicFramePr>
        <xdr:cNvPr id="9" name="Chart 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10</xdr:row>
      <xdr:rowOff>190500</xdr:rowOff>
    </xdr:from>
    <xdr:ext cx="5295900" cy="3314700"/>
    <xdr:graphicFrame>
      <xdr:nvGraphicFramePr>
        <xdr:cNvPr id="10" name="Chart 10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28</xdr:row>
      <xdr:rowOff>142875</xdr:rowOff>
    </xdr:from>
    <xdr:ext cx="5324475" cy="3295650"/>
    <xdr:graphicFrame>
      <xdr:nvGraphicFramePr>
        <xdr:cNvPr id="11" name="Chart 1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133350</xdr:rowOff>
    </xdr:from>
    <xdr:ext cx="5324475" cy="3295650"/>
    <xdr:graphicFrame>
      <xdr:nvGraphicFramePr>
        <xdr:cNvPr id="12" name="Chart 1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17</xdr:col>
      <xdr:colOff>200025</xdr:colOff>
      <xdr:row>0</xdr:row>
      <xdr:rowOff>57150</xdr:rowOff>
    </xdr:from>
    <xdr:ext cx="5715000" cy="3533775"/>
    <xdr:graphicFrame>
      <xdr:nvGraphicFramePr>
        <xdr:cNvPr id="13" name="Chart 1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9</xdr:row>
      <xdr:rowOff>180975</xdr:rowOff>
    </xdr:from>
    <xdr:ext cx="5715000" cy="3533775"/>
    <xdr:graphicFrame>
      <xdr:nvGraphicFramePr>
        <xdr:cNvPr id="14" name="Chart 1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95250</xdr:rowOff>
    </xdr:from>
    <xdr:ext cx="5715000" cy="3533775"/>
    <xdr:graphicFrame>
      <xdr:nvGraphicFramePr>
        <xdr:cNvPr id="15" name="Chart 1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11</xdr:row>
      <xdr:rowOff>180975</xdr:rowOff>
    </xdr:from>
    <xdr:ext cx="4857750" cy="3009900"/>
    <xdr:graphicFrame>
      <xdr:nvGraphicFramePr>
        <xdr:cNvPr id="16" name="Chart 1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27</xdr:row>
      <xdr:rowOff>142875</xdr:rowOff>
    </xdr:from>
    <xdr:ext cx="4857750" cy="3009900"/>
    <xdr:graphicFrame>
      <xdr:nvGraphicFramePr>
        <xdr:cNvPr id="17" name="Chart 17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9</xdr:row>
      <xdr:rowOff>152400</xdr:rowOff>
    </xdr:from>
    <xdr:ext cx="5715000" cy="3533775"/>
    <xdr:graphicFrame>
      <xdr:nvGraphicFramePr>
        <xdr:cNvPr id="18" name="Chart 18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28</xdr:row>
      <xdr:rowOff>19050</xdr:rowOff>
    </xdr:from>
    <xdr:ext cx="5715000" cy="3533775"/>
    <xdr:graphicFrame>
      <xdr:nvGraphicFramePr>
        <xdr:cNvPr id="19" name="Chart 19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43"/>
    <col customWidth="1" min="2" max="2" width="13.57"/>
    <col customWidth="1" min="3" max="3" width="13.43"/>
    <col customWidth="1" min="4" max="4" width="14.14"/>
    <col customWidth="1" min="5" max="5" width="13.57"/>
    <col customWidth="1" min="6" max="6" width="13.14"/>
    <col customWidth="1" min="7" max="8" width="12.86"/>
    <col customWidth="1" min="9" max="10" width="17.14"/>
    <col customWidth="1" min="11" max="11" width="17.57"/>
    <col customWidth="1" min="12" max="12" width="13.86"/>
    <col customWidth="1" min="13" max="14" width="14.14"/>
    <col customWidth="1" min="15" max="15" width="13.86"/>
    <col customWidth="1" min="16" max="16" width="14.14"/>
    <col customWidth="1" min="17" max="18" width="13.86"/>
    <col customWidth="1" min="19" max="19" width="14.14"/>
    <col customWidth="1" min="20" max="20" width="16.86"/>
    <col customWidth="1" min="21" max="21" width="13.57"/>
    <col customWidth="1" min="22" max="22" width="14.14"/>
    <col customWidth="1" min="23" max="23" width="4.0"/>
    <col customWidth="1" min="24" max="24" width="15.43"/>
    <col customWidth="1" min="25" max="25" width="13.57"/>
    <col customWidth="1" min="26" max="35" width="11.57"/>
  </cols>
  <sheetData>
    <row r="1" ht="12.75" customHeight="1">
      <c r="A1" s="1"/>
      <c r="B1" s="2" t="s">
        <v>0</v>
      </c>
      <c r="C1" s="2" t="s">
        <v>1</v>
      </c>
      <c r="D1" s="2" t="s">
        <v>2</v>
      </c>
      <c r="F1" s="3"/>
      <c r="G1" s="4"/>
      <c r="H1" s="5"/>
      <c r="I1" s="3"/>
      <c r="J1" s="6"/>
      <c r="L1" s="3"/>
      <c r="M1" s="6"/>
      <c r="O1" s="3"/>
      <c r="P1" s="6"/>
      <c r="R1" s="4"/>
      <c r="S1" s="6"/>
      <c r="U1" s="4"/>
      <c r="V1" s="6"/>
      <c r="X1" s="4"/>
      <c r="Y1" s="5"/>
    </row>
    <row r="2" ht="12.75" customHeight="1">
      <c r="A2" s="7" t="s">
        <v>3</v>
      </c>
      <c r="B2" s="8">
        <v>3.2356829E7</v>
      </c>
      <c r="C2" s="8">
        <v>2.2278696E7</v>
      </c>
      <c r="D2" s="8">
        <v>984590.0</v>
      </c>
      <c r="F2" s="6"/>
      <c r="G2" s="6"/>
      <c r="H2" s="9"/>
      <c r="I2" s="10"/>
      <c r="J2" s="11" t="s">
        <v>4</v>
      </c>
      <c r="K2" s="12" t="s">
        <v>5</v>
      </c>
      <c r="L2" s="6"/>
      <c r="M2" s="13" t="s">
        <v>6</v>
      </c>
      <c r="N2" s="14" t="s">
        <v>7</v>
      </c>
      <c r="O2" s="14" t="s">
        <v>8</v>
      </c>
      <c r="P2" s="14" t="s">
        <v>9</v>
      </c>
      <c r="R2" s="6"/>
      <c r="S2" s="13" t="s">
        <v>6</v>
      </c>
      <c r="T2" s="14" t="s">
        <v>9</v>
      </c>
      <c r="U2" s="6"/>
      <c r="V2" s="9"/>
      <c r="X2" s="6"/>
      <c r="Y2" s="9"/>
    </row>
    <row r="3" ht="12.75" customHeight="1">
      <c r="A3" s="2" t="s">
        <v>7</v>
      </c>
      <c r="B3" s="15">
        <v>313050.0</v>
      </c>
      <c r="C3" s="15">
        <v>227704.0</v>
      </c>
      <c r="D3" s="15">
        <v>35668.0</v>
      </c>
      <c r="F3" s="6"/>
      <c r="G3" s="6"/>
      <c r="H3" s="9"/>
      <c r="I3" s="16" t="s">
        <v>6</v>
      </c>
      <c r="J3" s="17">
        <v>1918238.0</v>
      </c>
      <c r="K3" s="18">
        <v>31824.0</v>
      </c>
      <c r="L3" s="6"/>
      <c r="M3" s="19" t="s">
        <v>10</v>
      </c>
      <c r="N3" s="20">
        <v>1049.0</v>
      </c>
      <c r="O3" s="21">
        <f>7176466-O4-O5-O6-O7-O8-O9-O10</f>
        <v>70</v>
      </c>
      <c r="P3" s="18">
        <v>2.0</v>
      </c>
      <c r="R3" s="6"/>
      <c r="S3" s="19" t="s">
        <v>10</v>
      </c>
      <c r="T3" s="18">
        <v>2.0</v>
      </c>
      <c r="U3" s="6"/>
      <c r="V3" s="9"/>
      <c r="X3" s="6"/>
      <c r="Y3" s="9"/>
    </row>
    <row r="4" ht="12.75" customHeight="1">
      <c r="A4" s="2" t="s">
        <v>11</v>
      </c>
      <c r="B4" s="15">
        <v>7176466.0</v>
      </c>
      <c r="C4" s="15">
        <v>4634993.0</v>
      </c>
      <c r="D4" s="15">
        <v>205208.0</v>
      </c>
      <c r="F4" s="6"/>
      <c r="G4" s="6"/>
      <c r="H4" s="9"/>
      <c r="I4" s="6"/>
      <c r="J4" s="9"/>
      <c r="L4" s="6"/>
      <c r="M4" s="19" t="s">
        <v>12</v>
      </c>
      <c r="N4" s="20">
        <v>104664.0</v>
      </c>
      <c r="O4" s="22">
        <v>188391.0</v>
      </c>
      <c r="P4" s="18">
        <v>482.0</v>
      </c>
      <c r="R4" s="6"/>
      <c r="S4" s="19" t="s">
        <v>12</v>
      </c>
      <c r="T4" s="18">
        <v>482.0</v>
      </c>
      <c r="U4" s="23"/>
      <c r="V4" s="24"/>
      <c r="X4" s="6"/>
      <c r="Y4" s="9"/>
    </row>
    <row r="5" ht="12.75" customHeight="1">
      <c r="A5" s="2" t="s">
        <v>9</v>
      </c>
      <c r="B5" s="15">
        <v>4624885.0</v>
      </c>
      <c r="C5" s="15">
        <v>4135088.0</v>
      </c>
      <c r="D5" s="15">
        <v>138977.0</v>
      </c>
      <c r="G5" s="6"/>
      <c r="H5" s="9"/>
      <c r="M5" s="19" t="s">
        <v>13</v>
      </c>
      <c r="N5" s="20">
        <v>99671.0</v>
      </c>
      <c r="O5" s="22">
        <v>887295.0</v>
      </c>
      <c r="P5" s="25">
        <v>10252.0</v>
      </c>
      <c r="S5" s="19" t="s">
        <v>13</v>
      </c>
      <c r="T5" s="25">
        <v>10252.0</v>
      </c>
      <c r="X5" s="6"/>
      <c r="Y5" s="9"/>
    </row>
    <row r="6" ht="12.75" customHeight="1">
      <c r="A6" s="2" t="s">
        <v>14</v>
      </c>
      <c r="B6" s="15">
        <v>85414.0</v>
      </c>
      <c r="C6" s="15">
        <v>80594.0</v>
      </c>
      <c r="D6" s="15">
        <v>4634.0</v>
      </c>
      <c r="G6" s="6"/>
      <c r="H6" s="9"/>
      <c r="M6" s="19" t="s">
        <v>15</v>
      </c>
      <c r="N6" s="20">
        <v>27534.0</v>
      </c>
      <c r="O6" s="22">
        <v>723515.0</v>
      </c>
      <c r="P6" s="25">
        <v>31066.0</v>
      </c>
      <c r="S6" s="19" t="s">
        <v>15</v>
      </c>
      <c r="T6" s="25">
        <v>31066.0</v>
      </c>
      <c r="X6" s="6"/>
      <c r="Y6" s="9"/>
    </row>
    <row r="7" ht="12.75" customHeight="1">
      <c r="A7" s="7" t="s">
        <v>16</v>
      </c>
      <c r="B7" s="15">
        <v>83010.0</v>
      </c>
      <c r="C7" s="15">
        <v>76025.0</v>
      </c>
      <c r="D7" s="15">
        <v>1564.0</v>
      </c>
      <c r="G7" s="6"/>
      <c r="H7" s="9"/>
      <c r="M7" s="19" t="s">
        <v>17</v>
      </c>
      <c r="N7" s="20">
        <v>7729.0</v>
      </c>
      <c r="O7" s="22">
        <v>853972.0</v>
      </c>
      <c r="P7" s="25">
        <v>54488.0</v>
      </c>
      <c r="S7" s="19" t="s">
        <v>17</v>
      </c>
      <c r="T7" s="25">
        <v>54488.0</v>
      </c>
      <c r="X7" s="6"/>
      <c r="Y7" s="9"/>
    </row>
    <row r="8" ht="12.75" customHeight="1">
      <c r="M8" s="19" t="s">
        <v>18</v>
      </c>
      <c r="N8" s="20">
        <v>6929.0</v>
      </c>
      <c r="O8" s="22">
        <v>1918238.0</v>
      </c>
      <c r="P8" s="25">
        <v>93959.0</v>
      </c>
      <c r="S8" s="19" t="s">
        <v>18</v>
      </c>
      <c r="T8" s="25">
        <v>93959.0</v>
      </c>
    </row>
    <row r="9" ht="12.75" customHeight="1">
      <c r="B9" s="26" t="s">
        <v>19</v>
      </c>
      <c r="M9" s="19" t="s">
        <v>20</v>
      </c>
      <c r="N9" s="20">
        <v>21677.0</v>
      </c>
      <c r="O9" s="22">
        <v>1473871.0</v>
      </c>
      <c r="P9" s="25">
        <v>87537.0</v>
      </c>
      <c r="S9" s="19" t="s">
        <v>20</v>
      </c>
      <c r="T9" s="25">
        <v>87537.0</v>
      </c>
      <c r="X9" s="4"/>
      <c r="Y9" s="5"/>
    </row>
    <row r="10" ht="12.75" customHeight="1">
      <c r="M10" s="19" t="s">
        <v>21</v>
      </c>
      <c r="N10" s="20">
        <v>43797.0</v>
      </c>
      <c r="O10" s="22">
        <v>1131114.0</v>
      </c>
      <c r="P10" s="25">
        <v>68361.0</v>
      </c>
      <c r="S10" s="19" t="s">
        <v>21</v>
      </c>
      <c r="T10" s="25">
        <v>68361.0</v>
      </c>
      <c r="X10" s="6"/>
      <c r="Y10" s="9"/>
    </row>
    <row r="11" ht="12.75" customHeight="1">
      <c r="A11" s="6"/>
      <c r="B11" s="6"/>
      <c r="C11" s="6"/>
      <c r="D11" s="6"/>
      <c r="X11" s="6"/>
      <c r="Y11" s="9"/>
    </row>
    <row r="12" ht="12.75" customHeight="1">
      <c r="A12" s="5"/>
      <c r="B12" s="27"/>
      <c r="C12" s="27"/>
      <c r="D12" s="27"/>
      <c r="X12" s="6"/>
      <c r="Y12" s="9"/>
    </row>
    <row r="13" ht="12.75" customHeight="1">
      <c r="A13" s="6"/>
      <c r="B13" s="28"/>
      <c r="C13" s="28"/>
      <c r="D13" s="28"/>
      <c r="X13" s="6"/>
      <c r="Y13" s="9"/>
    </row>
    <row r="14" ht="12.75" customHeight="1">
      <c r="A14" s="6"/>
      <c r="B14" s="28"/>
      <c r="C14" s="28"/>
      <c r="D14" s="28"/>
      <c r="X14" s="6"/>
      <c r="Y14" s="9"/>
    </row>
    <row r="15" ht="12.75" customHeight="1">
      <c r="A15" s="6"/>
      <c r="B15" s="28"/>
      <c r="C15" s="28"/>
      <c r="D15" s="28"/>
      <c r="X15" s="6"/>
      <c r="Y15" s="9"/>
    </row>
    <row r="16" ht="12.75" customHeight="1">
      <c r="A16" s="6"/>
      <c r="B16" s="28"/>
      <c r="C16" s="28"/>
      <c r="D16" s="28"/>
    </row>
    <row r="17" ht="12.75" customHeight="1">
      <c r="A17" s="5"/>
      <c r="B17" s="28"/>
      <c r="C17" s="28"/>
      <c r="D17" s="28"/>
      <c r="X17" s="4"/>
      <c r="Y17" s="5"/>
    </row>
    <row r="18" ht="12.75" customHeight="1">
      <c r="X18" s="6"/>
      <c r="Y18" s="9"/>
    </row>
    <row r="19" ht="12.75" customHeight="1">
      <c r="X19" s="6"/>
      <c r="Y19" s="9"/>
    </row>
    <row r="20" ht="12.75" customHeight="1">
      <c r="X20" s="6"/>
      <c r="Y20" s="9"/>
    </row>
    <row r="21" ht="12.75" customHeight="1">
      <c r="X21" s="6"/>
      <c r="Y21" s="9"/>
    </row>
    <row r="22" ht="12.75" customHeight="1">
      <c r="X22" s="6"/>
      <c r="Y22" s="9"/>
    </row>
    <row r="23" ht="12.75" customHeight="1">
      <c r="X23" s="6"/>
      <c r="Y23" s="9"/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>
      <c r="A30" s="29" t="s">
        <v>22</v>
      </c>
      <c r="B30" s="2" t="s">
        <v>23</v>
      </c>
      <c r="C30" s="30"/>
      <c r="D30" s="29" t="s">
        <v>24</v>
      </c>
      <c r="E30" s="2" t="s">
        <v>23</v>
      </c>
    </row>
    <row r="31" ht="12.75" customHeight="1">
      <c r="A31" s="2" t="s">
        <v>25</v>
      </c>
      <c r="B31" s="31">
        <v>0.0097</v>
      </c>
      <c r="C31" s="30"/>
      <c r="D31" s="2" t="s">
        <v>25</v>
      </c>
      <c r="E31" s="31">
        <v>0.2218</v>
      </c>
    </row>
    <row r="32" ht="12.75" customHeight="1">
      <c r="A32" s="2" t="s">
        <v>26</v>
      </c>
      <c r="B32" s="31">
        <v>0.0102</v>
      </c>
      <c r="C32" s="30"/>
      <c r="D32" s="2" t="s">
        <v>26</v>
      </c>
      <c r="E32" s="31">
        <v>0.208</v>
      </c>
    </row>
    <row r="33" ht="12.75" customHeight="1">
      <c r="A33" s="2" t="s">
        <v>27</v>
      </c>
      <c r="B33" s="31">
        <v>0.0362</v>
      </c>
      <c r="C33" s="30"/>
      <c r="D33" s="2" t="s">
        <v>27</v>
      </c>
      <c r="E33" s="31">
        <v>0.2084</v>
      </c>
    </row>
    <row r="34" ht="12.75" customHeight="1"/>
    <row r="35" ht="12.75" customHeight="1">
      <c r="A35" s="29" t="s">
        <v>28</v>
      </c>
      <c r="B35" s="2" t="s">
        <v>23</v>
      </c>
      <c r="D35" s="29" t="s">
        <v>29</v>
      </c>
      <c r="E35" s="2" t="s">
        <v>23</v>
      </c>
    </row>
    <row r="36" ht="12.75" customHeight="1">
      <c r="A36" s="2" t="s">
        <v>25</v>
      </c>
      <c r="B36" s="31">
        <v>0.1429</v>
      </c>
      <c r="D36" s="2" t="s">
        <v>25</v>
      </c>
      <c r="E36" s="31">
        <v>0.0026</v>
      </c>
    </row>
    <row r="37" ht="12.75" customHeight="1">
      <c r="A37" s="2" t="s">
        <v>26</v>
      </c>
      <c r="B37" s="31">
        <v>0.1856</v>
      </c>
      <c r="D37" s="2" t="s">
        <v>26</v>
      </c>
      <c r="E37" s="31">
        <v>0.0036</v>
      </c>
    </row>
    <row r="38" ht="12.75" customHeight="1">
      <c r="A38" s="2" t="s">
        <v>27</v>
      </c>
      <c r="B38" s="31">
        <v>0.1412</v>
      </c>
      <c r="D38" s="2" t="s">
        <v>27</v>
      </c>
      <c r="E38" s="31">
        <v>0.0047</v>
      </c>
    </row>
    <row r="39" ht="12.75" customHeight="1"/>
    <row r="40" ht="12.75" customHeight="1">
      <c r="A40" s="32" t="s">
        <v>30</v>
      </c>
      <c r="B40" s="2" t="s">
        <v>23</v>
      </c>
      <c r="D40" s="32" t="s">
        <v>3</v>
      </c>
      <c r="E40" s="2" t="s">
        <v>23</v>
      </c>
    </row>
    <row r="41" ht="12.75" customHeight="1">
      <c r="A41" s="2" t="s">
        <v>25</v>
      </c>
      <c r="B41" s="31">
        <v>0.0026</v>
      </c>
      <c r="D41" s="2" t="s">
        <v>26</v>
      </c>
      <c r="E41" s="31">
        <v>0.6885</v>
      </c>
    </row>
    <row r="42" ht="12.75" customHeight="1">
      <c r="A42" s="2" t="s">
        <v>26</v>
      </c>
      <c r="B42" s="31">
        <v>0.0034</v>
      </c>
      <c r="D42" s="33" t="s">
        <v>27</v>
      </c>
      <c r="E42" s="34">
        <v>0.0304</v>
      </c>
    </row>
    <row r="43" ht="12.75" customHeight="1">
      <c r="A43" s="2" t="s">
        <v>27</v>
      </c>
      <c r="B43" s="31">
        <v>0.0016</v>
      </c>
    </row>
    <row r="44" ht="12.75" customHeight="1"/>
    <row r="45" ht="12.75" customHeight="1">
      <c r="A45" s="1"/>
      <c r="B45" s="2" t="s">
        <v>0</v>
      </c>
      <c r="D45" s="1"/>
      <c r="E45" s="2" t="s">
        <v>1</v>
      </c>
      <c r="G45" s="1"/>
      <c r="H45" s="2" t="s">
        <v>2</v>
      </c>
    </row>
    <row r="46" ht="12.75" customHeight="1">
      <c r="A46" s="7" t="s">
        <v>31</v>
      </c>
      <c r="B46" s="15">
        <v>2.0074004E7</v>
      </c>
      <c r="D46" s="7" t="s">
        <v>31</v>
      </c>
      <c r="E46" s="15">
        <v>1.3124792E7</v>
      </c>
      <c r="G46" s="7" t="s">
        <v>31</v>
      </c>
      <c r="H46" s="15">
        <v>598539.0</v>
      </c>
    </row>
    <row r="47" ht="12.75" customHeight="1">
      <c r="A47" s="2" t="s">
        <v>7</v>
      </c>
      <c r="B47" s="15">
        <v>313050.0</v>
      </c>
      <c r="D47" s="2" t="s">
        <v>7</v>
      </c>
      <c r="E47" s="15">
        <v>227704.0</v>
      </c>
      <c r="G47" s="2" t="s">
        <v>7</v>
      </c>
      <c r="H47" s="15">
        <v>35668.0</v>
      </c>
    </row>
    <row r="48" ht="12.75" customHeight="1">
      <c r="A48" s="2" t="s">
        <v>11</v>
      </c>
      <c r="B48" s="15">
        <v>7176466.0</v>
      </c>
      <c r="D48" s="2" t="s">
        <v>11</v>
      </c>
      <c r="E48" s="15">
        <v>4634993.0</v>
      </c>
      <c r="G48" s="2" t="s">
        <v>11</v>
      </c>
      <c r="H48" s="15">
        <v>205208.0</v>
      </c>
    </row>
    <row r="49" ht="12.75" customHeight="1">
      <c r="A49" s="2" t="s">
        <v>9</v>
      </c>
      <c r="B49" s="15">
        <v>4624885.0</v>
      </c>
      <c r="D49" s="2" t="s">
        <v>9</v>
      </c>
      <c r="E49" s="15">
        <v>4135088.0</v>
      </c>
      <c r="G49" s="2" t="s">
        <v>9</v>
      </c>
      <c r="H49" s="15">
        <v>138977.0</v>
      </c>
    </row>
    <row r="50" ht="12.75" customHeight="1">
      <c r="A50" s="2" t="s">
        <v>14</v>
      </c>
      <c r="B50" s="15">
        <v>85414.0</v>
      </c>
      <c r="D50" s="2" t="s">
        <v>14</v>
      </c>
      <c r="E50" s="15">
        <v>80594.0</v>
      </c>
      <c r="G50" s="2" t="s">
        <v>14</v>
      </c>
      <c r="H50" s="15">
        <v>4634.0</v>
      </c>
    </row>
    <row r="51" ht="12.75" customHeight="1">
      <c r="A51" s="7" t="s">
        <v>16</v>
      </c>
      <c r="B51" s="15">
        <v>83010.0</v>
      </c>
      <c r="D51" s="7" t="s">
        <v>16</v>
      </c>
      <c r="E51" s="15">
        <v>76025.0</v>
      </c>
      <c r="G51" s="7" t="s">
        <v>16</v>
      </c>
      <c r="H51" s="15">
        <v>1564.0</v>
      </c>
    </row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4.14"/>
    <col customWidth="1" min="3" max="3" width="7.57"/>
    <col customWidth="1" min="4" max="4" width="6.0"/>
    <col customWidth="1" min="5" max="5" width="13.86"/>
    <col customWidth="1" min="6" max="6" width="14.14"/>
    <col customWidth="1" min="7" max="7" width="6.0"/>
    <col customWidth="1" min="8" max="8" width="7.86"/>
    <col customWidth="1" min="9" max="9" width="9.86"/>
    <col customWidth="1" min="10" max="10" width="9.71"/>
    <col customWidth="1" min="11" max="11" width="11.57"/>
    <col customWidth="1" min="12" max="12" width="7.29"/>
    <col customWidth="1" min="13" max="14" width="11.57"/>
    <col customWidth="1" min="15" max="15" width="5.43"/>
    <col customWidth="1" min="16" max="16" width="18.43"/>
    <col customWidth="1" min="17" max="17" width="13.57"/>
    <col customWidth="1" min="18" max="31" width="11.71"/>
  </cols>
  <sheetData>
    <row r="1" ht="21.0" customHeight="1">
      <c r="A1" s="29" t="s">
        <v>7</v>
      </c>
      <c r="B1" s="2" t="s">
        <v>6</v>
      </c>
      <c r="C1" s="2" t="s">
        <v>27</v>
      </c>
      <c r="D1" s="6"/>
      <c r="E1" s="29" t="s">
        <v>22</v>
      </c>
      <c r="F1" s="2" t="s">
        <v>23</v>
      </c>
      <c r="G1" s="6"/>
      <c r="H1" s="1"/>
      <c r="I1" s="2" t="s">
        <v>32</v>
      </c>
      <c r="J1" s="7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35"/>
      <c r="P1" s="13" t="s">
        <v>38</v>
      </c>
      <c r="Q1" s="14" t="s">
        <v>39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ht="15.75" customHeight="1">
      <c r="A2" s="2" t="s">
        <v>10</v>
      </c>
      <c r="B2" s="15">
        <v>1049.0</v>
      </c>
      <c r="C2" s="15">
        <v>27.0</v>
      </c>
      <c r="D2" s="35"/>
      <c r="E2" s="2" t="s">
        <v>25</v>
      </c>
      <c r="F2" s="36">
        <f>IFERROR(Geral!B3/Geral!B2,"?")</f>
        <v>0.009674928282</v>
      </c>
      <c r="G2" s="35"/>
      <c r="H2" s="2" t="s">
        <v>25</v>
      </c>
      <c r="I2" s="37">
        <f>AVERAGE(NovosCasos)</f>
        <v>39131.25</v>
      </c>
      <c r="J2" s="38">
        <f t="shared" ref="J2:J3" si="1">K2-L2</f>
        <v>103615</v>
      </c>
      <c r="K2" s="39">
        <f>LARGE(NovosCasos,1)</f>
        <v>104664</v>
      </c>
      <c r="L2" s="39">
        <f>SMALL(NovosCasos,1)</f>
        <v>1049</v>
      </c>
      <c r="M2" s="40" t="str">
        <f>A9</f>
        <v>Setembro</v>
      </c>
      <c r="N2" s="39" t="str">
        <f>A8</f>
        <v>Agosto</v>
      </c>
      <c r="O2" s="35"/>
      <c r="P2" s="14" t="s">
        <v>40</v>
      </c>
      <c r="Q2" s="41">
        <f>B8/B9</f>
        <v>0.494942576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15.75" customHeight="1">
      <c r="A3" s="2" t="s">
        <v>12</v>
      </c>
      <c r="B3" s="15">
        <v>104664.0</v>
      </c>
      <c r="C3" s="15">
        <v>12399.0</v>
      </c>
      <c r="D3" s="35"/>
      <c r="E3" s="2" t="s">
        <v>26</v>
      </c>
      <c r="F3" s="36">
        <f>IFERROR(Geral!C3/Geral!C2,"?")</f>
        <v>0.01022070592</v>
      </c>
      <c r="G3" s="35"/>
      <c r="H3" s="2" t="s">
        <v>27</v>
      </c>
      <c r="I3" s="37">
        <f>AVERAGE(MortosNoMês)</f>
        <v>4458.5</v>
      </c>
      <c r="J3" s="38">
        <f t="shared" si="1"/>
        <v>15512</v>
      </c>
      <c r="K3" s="39">
        <f>LARGE(MortosNoMês,1)</f>
        <v>15539</v>
      </c>
      <c r="L3" s="39">
        <f>SMALL(MortosNoMês,1)</f>
        <v>27</v>
      </c>
      <c r="M3" s="39" t="str">
        <f>A9</f>
        <v>Setembro</v>
      </c>
      <c r="N3" s="39" t="str">
        <f>A7</f>
        <v>Julho</v>
      </c>
      <c r="O3" s="35"/>
      <c r="P3" s="14" t="s">
        <v>41</v>
      </c>
      <c r="Q3" s="41">
        <f>-(B7/B8)</f>
        <v>-0.3196475527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5.75" customHeight="1">
      <c r="A4" s="2" t="s">
        <v>13</v>
      </c>
      <c r="B4" s="15">
        <v>99671.0</v>
      </c>
      <c r="C4" s="15">
        <v>15539.0</v>
      </c>
      <c r="D4" s="35"/>
      <c r="E4" s="2" t="s">
        <v>27</v>
      </c>
      <c r="F4" s="36">
        <f>IFERROR(Geral!D3/Geral!D2,"?")</f>
        <v>0.03622624646</v>
      </c>
      <c r="G4" s="35"/>
      <c r="H4" s="35"/>
      <c r="I4" s="35"/>
      <c r="J4" s="35"/>
      <c r="K4" s="35"/>
      <c r="L4" s="35"/>
      <c r="M4" s="35"/>
      <c r="N4" s="35"/>
      <c r="O4" s="35"/>
      <c r="P4" s="14" t="s">
        <v>42</v>
      </c>
      <c r="Q4" s="41">
        <f>-(B6/B7)</f>
        <v>-1.115456776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15.75" customHeight="1">
      <c r="A5" s="2" t="s">
        <v>15</v>
      </c>
      <c r="B5" s="15">
        <v>27534.0</v>
      </c>
      <c r="C5" s="15">
        <v>5212.0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14" t="s">
        <v>43</v>
      </c>
      <c r="Q5" s="41">
        <f>-(B5/B6)</f>
        <v>-3.562427222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</row>
    <row r="6" ht="15.75" customHeight="1">
      <c r="A6" s="2" t="s">
        <v>17</v>
      </c>
      <c r="B6" s="15">
        <v>7729.0</v>
      </c>
      <c r="C6" s="15">
        <v>1383.0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14" t="s">
        <v>44</v>
      </c>
      <c r="Q6" s="41">
        <f>-(B4/B5)</f>
        <v>-3.619924457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</row>
    <row r="7" ht="15.75" customHeight="1">
      <c r="A7" s="2" t="s">
        <v>18</v>
      </c>
      <c r="B7" s="15">
        <v>6929.0</v>
      </c>
      <c r="C7" s="15">
        <v>374.0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14" t="s">
        <v>45</v>
      </c>
      <c r="Q7" s="41">
        <f>B3/B4</f>
        <v>1.050094812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</row>
    <row r="8" ht="15.75" customHeight="1">
      <c r="A8" s="2" t="s">
        <v>20</v>
      </c>
      <c r="B8" s="15">
        <v>21677.0</v>
      </c>
      <c r="C8" s="15">
        <v>342.0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14" t="s">
        <v>46</v>
      </c>
      <c r="Q8" s="41">
        <f>B2/B3</f>
        <v>0.01002254835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</row>
    <row r="9" ht="15.75" customHeight="1">
      <c r="A9" s="2" t="s">
        <v>21</v>
      </c>
      <c r="B9" s="15">
        <v>43797.0</v>
      </c>
      <c r="C9" s="15">
        <v>392.0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6"/>
      <c r="Q9" s="6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</row>
    <row r="10" ht="15.75" customHeight="1">
      <c r="A10" s="6"/>
      <c r="B10" s="6"/>
      <c r="C10" s="6"/>
      <c r="D10" s="35"/>
      <c r="E10" s="35"/>
      <c r="F10" s="35"/>
      <c r="G10" s="35"/>
      <c r="H10" s="35"/>
      <c r="I10" s="35"/>
      <c r="J10" s="3"/>
      <c r="K10" s="6"/>
      <c r="L10" s="6"/>
      <c r="M10" s="35"/>
      <c r="N10" s="35"/>
      <c r="O10" s="35"/>
      <c r="P10" s="13" t="s">
        <v>47</v>
      </c>
      <c r="Q10" s="14" t="s">
        <v>39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</row>
    <row r="11" ht="15.75" customHeight="1">
      <c r="A11" s="6"/>
      <c r="B11" s="6"/>
      <c r="C11" s="6"/>
      <c r="D11" s="35"/>
      <c r="E11" s="35"/>
      <c r="F11" s="35"/>
      <c r="G11" s="35"/>
      <c r="H11" s="35"/>
      <c r="I11" s="35"/>
      <c r="J11" s="6"/>
      <c r="K11" s="28"/>
      <c r="L11" s="28"/>
      <c r="M11" s="35"/>
      <c r="N11" s="35"/>
      <c r="O11" s="35"/>
      <c r="P11" s="14" t="s">
        <v>40</v>
      </c>
      <c r="Q11" s="41">
        <f>C8/C9</f>
        <v>0.8724489796</v>
      </c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</row>
    <row r="12" ht="15.75" customHeight="1">
      <c r="A12" s="6"/>
      <c r="B12" s="6"/>
      <c r="C12" s="6"/>
      <c r="D12" s="35"/>
      <c r="E12" s="35"/>
      <c r="F12" s="35"/>
      <c r="G12" s="35"/>
      <c r="H12" s="35"/>
      <c r="I12" s="35"/>
      <c r="J12" s="6"/>
      <c r="K12" s="28"/>
      <c r="L12" s="28"/>
      <c r="M12" s="35"/>
      <c r="N12" s="35"/>
      <c r="O12" s="35"/>
      <c r="P12" s="14" t="s">
        <v>41</v>
      </c>
      <c r="Q12" s="41">
        <f>C7/C8</f>
        <v>1.093567251</v>
      </c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</row>
    <row r="13" ht="15.75" customHeight="1">
      <c r="A13" s="6"/>
      <c r="B13" s="6"/>
      <c r="C13" s="6"/>
      <c r="D13" s="35"/>
      <c r="E13" s="35"/>
      <c r="F13" s="35"/>
      <c r="G13" s="35"/>
      <c r="H13" s="35"/>
      <c r="I13" s="35"/>
      <c r="J13" s="6"/>
      <c r="K13" s="28"/>
      <c r="L13" s="28"/>
      <c r="M13" s="35"/>
      <c r="N13" s="35"/>
      <c r="O13" s="35"/>
      <c r="P13" s="14" t="s">
        <v>42</v>
      </c>
      <c r="Q13" s="41">
        <f>-(C6/C7)</f>
        <v>-3.697860963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</row>
    <row r="14" ht="15.75" customHeight="1">
      <c r="A14" s="6"/>
      <c r="B14" s="6"/>
      <c r="C14" s="6"/>
      <c r="D14" s="35"/>
      <c r="E14" s="35"/>
      <c r="F14" s="35"/>
      <c r="G14" s="35"/>
      <c r="H14" s="35"/>
      <c r="I14" s="35"/>
      <c r="J14" s="6"/>
      <c r="K14" s="28"/>
      <c r="L14" s="28"/>
      <c r="M14" s="35"/>
      <c r="N14" s="35"/>
      <c r="O14" s="35"/>
      <c r="P14" s="14" t="s">
        <v>43</v>
      </c>
      <c r="Q14" s="41">
        <f>-(C5/C6)</f>
        <v>-3.768618944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</row>
    <row r="15" ht="15.75" customHeight="1">
      <c r="A15" s="6"/>
      <c r="B15" s="6"/>
      <c r="C15" s="6"/>
      <c r="D15" s="35"/>
      <c r="E15" s="35"/>
      <c r="F15" s="35"/>
      <c r="G15" s="35"/>
      <c r="H15" s="35"/>
      <c r="I15" s="35"/>
      <c r="J15" s="6"/>
      <c r="K15" s="28"/>
      <c r="L15" s="28"/>
      <c r="M15" s="35"/>
      <c r="N15" s="35"/>
      <c r="O15" s="35"/>
      <c r="P15" s="14" t="s">
        <v>44</v>
      </c>
      <c r="Q15" s="41">
        <f>-(C4/C5)</f>
        <v>-2.981389102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</row>
    <row r="16" ht="15.75" customHeight="1">
      <c r="A16" s="6"/>
      <c r="B16" s="6"/>
      <c r="C16" s="6"/>
      <c r="D16" s="35"/>
      <c r="E16" s="35"/>
      <c r="F16" s="35"/>
      <c r="G16" s="35"/>
      <c r="H16" s="35"/>
      <c r="I16" s="35"/>
      <c r="J16" s="6"/>
      <c r="K16" s="28"/>
      <c r="L16" s="28"/>
      <c r="M16" s="35"/>
      <c r="N16" s="35"/>
      <c r="O16" s="35"/>
      <c r="P16" s="14" t="s">
        <v>45</v>
      </c>
      <c r="Q16" s="41">
        <f>-(C3/C4)</f>
        <v>-0.7979277946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17" ht="15.75" customHeight="1">
      <c r="A17" s="6"/>
      <c r="B17" s="6"/>
      <c r="C17" s="6"/>
      <c r="D17" s="35"/>
      <c r="E17" s="35"/>
      <c r="F17" s="35"/>
      <c r="G17" s="35"/>
      <c r="H17" s="35"/>
      <c r="I17" s="35"/>
      <c r="J17" s="6"/>
      <c r="K17" s="28"/>
      <c r="L17" s="28"/>
      <c r="M17" s="35"/>
      <c r="N17" s="35"/>
      <c r="O17" s="35"/>
      <c r="P17" s="14" t="s">
        <v>46</v>
      </c>
      <c r="Q17" s="41">
        <f>C2/C3</f>
        <v>0.002177594967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</row>
    <row r="18" ht="15.75" customHeight="1">
      <c r="A18" s="6"/>
      <c r="B18" s="6"/>
      <c r="C18" s="6"/>
      <c r="D18" s="35"/>
      <c r="E18" s="35"/>
      <c r="F18" s="35"/>
      <c r="G18" s="35"/>
      <c r="H18" s="35"/>
      <c r="I18" s="35"/>
      <c r="J18" s="6"/>
      <c r="K18" s="28"/>
      <c r="L18" s="28"/>
      <c r="M18" s="35"/>
      <c r="N18" s="35"/>
      <c r="O18" s="35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</row>
    <row r="19" ht="24.75" customHeight="1">
      <c r="A19" s="6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  <c r="AC19" s="35"/>
      <c r="AD19" s="35"/>
      <c r="AE19" s="35"/>
    </row>
    <row r="20" ht="15.75" customHeight="1">
      <c r="A20" s="6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  <c r="AC20" s="35"/>
      <c r="AD20" s="35"/>
      <c r="AE20" s="35"/>
    </row>
    <row r="21" ht="15.75" customHeight="1">
      <c r="A21" s="6"/>
    </row>
    <row r="22" ht="15.75" customHeight="1">
      <c r="A22" s="6"/>
    </row>
    <row r="23" ht="15.75" customHeight="1">
      <c r="A23" s="6"/>
    </row>
    <row r="24" ht="15.75" customHeight="1">
      <c r="A24" s="6"/>
    </row>
    <row r="25" ht="15.75" customHeight="1">
      <c r="A25" s="6"/>
    </row>
    <row r="26" ht="15.75" customHeight="1">
      <c r="A26" s="6"/>
    </row>
    <row r="27" ht="15.75" customHeight="1">
      <c r="A27" s="6"/>
    </row>
    <row r="28" ht="15.75" customHeight="1">
      <c r="A28" s="6"/>
    </row>
    <row r="29" ht="15.75" customHeight="1">
      <c r="A29" s="6"/>
    </row>
    <row r="30" ht="15.75" customHeight="1">
      <c r="A30" s="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984027777777778" footer="0.0" header="0.0" left="0.747916666666667" right="0.747916666666667" top="0.984027777777778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43"/>
    <col customWidth="1" min="2" max="2" width="13.29"/>
    <col customWidth="1" min="3" max="3" width="13.71"/>
    <col customWidth="1" min="4" max="4" width="12.57"/>
    <col customWidth="1" min="5" max="5" width="13.86"/>
    <col customWidth="1" min="6" max="6" width="14.14"/>
    <col customWidth="1" min="7" max="7" width="5.0"/>
    <col customWidth="1" min="8" max="8" width="7.86"/>
    <col customWidth="1" min="9" max="9" width="11.0"/>
    <col customWidth="1" min="10" max="10" width="9.71"/>
    <col customWidth="1" min="11" max="11" width="9.29"/>
    <col customWidth="1" min="12" max="12" width="7.29"/>
    <col customWidth="1" min="13" max="13" width="11.71"/>
    <col customWidth="1" min="14" max="14" width="11.57"/>
    <col customWidth="1" min="15" max="15" width="4.86"/>
    <col customWidth="1" min="16" max="16" width="18.86"/>
    <col customWidth="1" min="17" max="17" width="13.57"/>
    <col customWidth="1" min="18" max="28" width="14.0"/>
  </cols>
  <sheetData>
    <row r="1" ht="21.0" customHeight="1">
      <c r="A1" s="32" t="s">
        <v>8</v>
      </c>
      <c r="B1" s="2" t="s">
        <v>6</v>
      </c>
      <c r="C1" s="2" t="s">
        <v>27</v>
      </c>
      <c r="D1" s="6"/>
      <c r="E1" s="29" t="s">
        <v>24</v>
      </c>
      <c r="F1" s="2" t="s">
        <v>23</v>
      </c>
      <c r="G1" s="6"/>
      <c r="H1" s="1"/>
      <c r="I1" s="2" t="s">
        <v>32</v>
      </c>
      <c r="J1" s="7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6"/>
      <c r="P1" s="13" t="s">
        <v>38</v>
      </c>
      <c r="Q1" s="14" t="s">
        <v>39</v>
      </c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ht="12.75" customHeight="1">
      <c r="A2" s="2" t="s">
        <v>10</v>
      </c>
      <c r="B2" s="39">
        <f>7176466-B3-B4-B5-B6-B7-B8-B9</f>
        <v>70</v>
      </c>
      <c r="C2" s="39">
        <f>205208-C3-C4-C5-C6-C7-C8-C9</f>
        <v>19</v>
      </c>
      <c r="D2" s="6"/>
      <c r="E2" s="2" t="s">
        <v>25</v>
      </c>
      <c r="F2" s="36">
        <f>IFERROR(Geral!B4/Geral!B2,"?")</f>
        <v>0.2217913875</v>
      </c>
      <c r="G2" s="6"/>
      <c r="H2" s="2" t="s">
        <v>25</v>
      </c>
      <c r="I2" s="37">
        <f>AVERAGE(B2:B9)</f>
        <v>897058.25</v>
      </c>
      <c r="J2" s="38">
        <f t="shared" ref="J2:J3" si="1">K2-L2</f>
        <v>1918168</v>
      </c>
      <c r="K2" s="39">
        <f>LARGE(B2:B9,1)</f>
        <v>1918238</v>
      </c>
      <c r="L2" s="39">
        <f>SMALL(B2:B9,1)</f>
        <v>70</v>
      </c>
      <c r="M2" s="40" t="str">
        <f>A9</f>
        <v>Setembro</v>
      </c>
      <c r="N2" s="39" t="str">
        <f>A4</f>
        <v>Abril</v>
      </c>
      <c r="O2" s="6"/>
      <c r="P2" s="14" t="s">
        <v>40</v>
      </c>
      <c r="Q2" s="41">
        <f>B8/B9</f>
        <v>1.303026043</v>
      </c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ht="12.75" customHeight="1">
      <c r="A3" s="2" t="s">
        <v>12</v>
      </c>
      <c r="B3" s="42">
        <v>188391.0</v>
      </c>
      <c r="C3" s="42">
        <v>4850.0</v>
      </c>
      <c r="D3" s="6"/>
      <c r="E3" s="2" t="s">
        <v>26</v>
      </c>
      <c r="F3" s="36">
        <f>IFERROR(Geral!C4/Geral!C2,"?")</f>
        <v>0.2080459736</v>
      </c>
      <c r="G3" s="6"/>
      <c r="H3" s="2" t="s">
        <v>27</v>
      </c>
      <c r="I3" s="37">
        <f>AVERAGE(C2:C9)</f>
        <v>25651</v>
      </c>
      <c r="J3" s="38">
        <f t="shared" si="1"/>
        <v>59825</v>
      </c>
      <c r="K3" s="39">
        <f>LARGE(C2:C9,1)</f>
        <v>59844</v>
      </c>
      <c r="L3" s="39">
        <f>SMALL(C2:C9,1)</f>
        <v>19</v>
      </c>
      <c r="M3" s="39" t="str">
        <f>A9</f>
        <v>Setembro</v>
      </c>
      <c r="N3" s="39" t="str">
        <f>A7</f>
        <v>Julho</v>
      </c>
      <c r="O3" s="6"/>
      <c r="P3" s="14" t="s">
        <v>41</v>
      </c>
      <c r="Q3" s="41">
        <f>B7/B8</f>
        <v>1.301496535</v>
      </c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ht="12.75" customHeight="1">
      <c r="A4" s="2" t="s">
        <v>13</v>
      </c>
      <c r="B4" s="42">
        <v>887295.0</v>
      </c>
      <c r="C4" s="42">
        <v>59844.0</v>
      </c>
      <c r="D4" s="6"/>
      <c r="E4" s="2" t="s">
        <v>27</v>
      </c>
      <c r="F4" s="36">
        <f>IFERROR(Geral!D4/Geral!D2,"?")</f>
        <v>0.2084197483</v>
      </c>
      <c r="G4" s="6"/>
      <c r="H4" s="6"/>
      <c r="I4" s="6"/>
      <c r="J4" s="6"/>
      <c r="K4" s="6"/>
      <c r="L4" s="6"/>
      <c r="M4" s="6"/>
      <c r="N4" s="6"/>
      <c r="O4" s="6"/>
      <c r="P4" s="14" t="s">
        <v>42</v>
      </c>
      <c r="Q4" s="41">
        <f>-(B6/B7)</f>
        <v>-0.4451856339</v>
      </c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ht="12.75" customHeight="1">
      <c r="A5" s="2" t="s">
        <v>15</v>
      </c>
      <c r="B5" s="42">
        <v>723515.0</v>
      </c>
      <c r="C5" s="42">
        <v>42744.0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 t="s">
        <v>43</v>
      </c>
      <c r="Q5" s="41">
        <f>B5/B6</f>
        <v>0.8472350382</v>
      </c>
      <c r="R5" s="9"/>
      <c r="S5" s="9"/>
      <c r="T5" s="9"/>
      <c r="U5" s="9"/>
      <c r="V5" s="9"/>
      <c r="W5" s="9"/>
      <c r="X5" s="9"/>
      <c r="Y5" s="9"/>
      <c r="Z5" s="9"/>
      <c r="AA5" s="9"/>
      <c r="AB5" s="9"/>
    </row>
    <row r="6" ht="12.75" customHeight="1">
      <c r="A6" s="2" t="s">
        <v>17</v>
      </c>
      <c r="B6" s="42">
        <v>853972.0</v>
      </c>
      <c r="C6" s="42">
        <v>20480.0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 t="s">
        <v>44</v>
      </c>
      <c r="Q6" s="41">
        <f>B4/B5</f>
        <v>1.226367111</v>
      </c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ht="12.75" customHeight="1">
      <c r="A7" s="2" t="s">
        <v>18</v>
      </c>
      <c r="B7" s="42">
        <v>1918238.0</v>
      </c>
      <c r="C7" s="42">
        <v>24629.0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 t="s">
        <v>45</v>
      </c>
      <c r="Q7" s="41">
        <f>-(B3/B4)</f>
        <v>-0.2123205924</v>
      </c>
      <c r="R7" s="9"/>
      <c r="S7" s="9"/>
      <c r="T7" s="9"/>
      <c r="U7" s="9"/>
      <c r="V7" s="9"/>
      <c r="W7" s="9"/>
      <c r="X7" s="9"/>
      <c r="Y7" s="9"/>
      <c r="Z7" s="9"/>
      <c r="AA7" s="9"/>
      <c r="AB7" s="9"/>
    </row>
    <row r="8" ht="12.75" customHeight="1">
      <c r="A8" s="2" t="s">
        <v>20</v>
      </c>
      <c r="B8" s="42">
        <v>1473871.0</v>
      </c>
      <c r="C8" s="42">
        <v>30799.0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 t="s">
        <v>46</v>
      </c>
      <c r="Q8" s="41">
        <f>-(B2/B3)</f>
        <v>-0.0003715676439</v>
      </c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ht="12.75" customHeight="1">
      <c r="A9" s="2" t="s">
        <v>21</v>
      </c>
      <c r="B9" s="42">
        <v>1131114.0</v>
      </c>
      <c r="C9" s="42">
        <v>21843.0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ht="22.5" customHeight="1">
      <c r="A10" s="6"/>
      <c r="B10" s="6"/>
      <c r="C10" s="6"/>
      <c r="D10" s="6"/>
      <c r="E10" s="6"/>
      <c r="F10" s="6"/>
      <c r="G10" s="6"/>
      <c r="H10" s="9"/>
      <c r="I10" s="6"/>
      <c r="J10" s="6"/>
      <c r="K10" s="6"/>
      <c r="L10" s="6"/>
      <c r="M10" s="6"/>
      <c r="N10" s="6"/>
      <c r="O10" s="6"/>
      <c r="P10" s="13" t="s">
        <v>47</v>
      </c>
      <c r="Q10" s="14" t="s">
        <v>39</v>
      </c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ht="17.25" customHeight="1">
      <c r="A11" s="6"/>
      <c r="B11" s="6"/>
      <c r="C11" s="6"/>
      <c r="D11" s="6"/>
      <c r="E11" s="6"/>
      <c r="F11" s="6"/>
      <c r="G11" s="6"/>
      <c r="H11" s="9"/>
      <c r="I11" s="6"/>
      <c r="J11" s="6"/>
      <c r="K11" s="6"/>
      <c r="L11" s="6"/>
      <c r="M11" s="6"/>
      <c r="N11" s="6"/>
      <c r="O11" s="6"/>
      <c r="P11" s="14" t="s">
        <v>40</v>
      </c>
      <c r="Q11" s="41">
        <f>C8/C9</f>
        <v>1.410016939</v>
      </c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ht="14.2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 t="s">
        <v>41</v>
      </c>
      <c r="Q12" s="41">
        <f>C7/C8</f>
        <v>0.7996688204</v>
      </c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 t="s">
        <v>42</v>
      </c>
      <c r="Q13" s="41">
        <f>-(C6/C7)</f>
        <v>-0.8315400544</v>
      </c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 t="s">
        <v>43</v>
      </c>
      <c r="Q14" s="41">
        <f>-(C5/C6)</f>
        <v>-2.087109375</v>
      </c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ht="17.2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 t="s">
        <v>44</v>
      </c>
      <c r="Q15" s="41">
        <f>C4/C5</f>
        <v>1.400056148</v>
      </c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 t="s">
        <v>45</v>
      </c>
      <c r="Q16" s="41">
        <f>C3/C4</f>
        <v>0.08104404786</v>
      </c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 t="s">
        <v>46</v>
      </c>
      <c r="Q17" s="41">
        <f>-(C2/C3)</f>
        <v>-0.003917525773</v>
      </c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43"/>
      <c r="Q18" s="44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3"/>
      <c r="Q19" s="44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43"/>
      <c r="Q20" s="44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ht="19.5" customHeight="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  <c r="AA21" s="45"/>
      <c r="AB21" s="45"/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5277777777778" footer="0.0" header="0.0" left="0.7875" right="0.7875" top="1.05277777777778"/>
  <pageSetup paperSize="9" orientation="portrait"/>
  <headerFooter>
    <oddHeader>&amp;C&amp;A</oddHeader>
    <oddFooter>&amp;CPágina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57"/>
    <col customWidth="1" min="3" max="3" width="7.57"/>
    <col customWidth="1" min="4" max="4" width="6.29"/>
    <col customWidth="1" min="5" max="5" width="13.57"/>
    <col customWidth="1" min="7" max="7" width="5.0"/>
    <col customWidth="1" min="8" max="8" width="7.57"/>
    <col customWidth="1" min="9" max="9" width="10.43"/>
    <col customWidth="1" min="10" max="10" width="9.71"/>
    <col customWidth="1" min="11" max="11" width="7.0"/>
    <col customWidth="1" min="12" max="12" width="7.14"/>
    <col customWidth="1" min="13" max="13" width="11.57"/>
    <col customWidth="1" min="14" max="14" width="10.86"/>
    <col customWidth="1" min="15" max="15" width="5.71"/>
    <col customWidth="1" min="16" max="16" width="18.86"/>
    <col customWidth="1" min="17" max="17" width="13.57"/>
  </cols>
  <sheetData>
    <row r="1">
      <c r="A1" s="32" t="s">
        <v>9</v>
      </c>
      <c r="B1" s="2" t="s">
        <v>6</v>
      </c>
      <c r="C1" s="2" t="s">
        <v>27</v>
      </c>
      <c r="D1" s="6"/>
      <c r="E1" s="32" t="s">
        <v>28</v>
      </c>
      <c r="F1" s="2" t="s">
        <v>23</v>
      </c>
      <c r="G1" s="6"/>
      <c r="H1" s="1"/>
      <c r="I1" s="2" t="s">
        <v>32</v>
      </c>
      <c r="J1" s="7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6"/>
      <c r="P1" s="13" t="s">
        <v>38</v>
      </c>
      <c r="Q1" s="14" t="s">
        <v>39</v>
      </c>
    </row>
    <row r="2">
      <c r="A2" s="46" t="s">
        <v>10</v>
      </c>
      <c r="B2" s="47">
        <v>2.0</v>
      </c>
      <c r="C2" s="48">
        <v>0.0</v>
      </c>
      <c r="D2" s="6"/>
      <c r="E2" s="2" t="s">
        <v>25</v>
      </c>
      <c r="F2" s="36">
        <f>IFERROR(Geral!B5/Geral!B2,"?")</f>
        <v>0.1429338147</v>
      </c>
      <c r="G2" s="6"/>
      <c r="H2" s="2" t="s">
        <v>25</v>
      </c>
      <c r="I2" s="49">
        <f>AVERAGE(B2:B7)</f>
        <v>31708.16667</v>
      </c>
      <c r="J2" s="8">
        <f t="shared" ref="J2:J3" si="1">K2-L2</f>
        <v>93957</v>
      </c>
      <c r="K2" s="39">
        <f>LARGE(B2:B7,1)</f>
        <v>93959</v>
      </c>
      <c r="L2" s="39">
        <f>SMALL(B2:B7,1)</f>
        <v>2</v>
      </c>
      <c r="M2" s="50" t="s">
        <v>13</v>
      </c>
      <c r="N2" s="42" t="s">
        <v>20</v>
      </c>
      <c r="O2" s="6"/>
      <c r="P2" s="14" t="s">
        <v>42</v>
      </c>
      <c r="Q2" s="41">
        <f>B6/B7</f>
        <v>0.579912515</v>
      </c>
    </row>
    <row r="3">
      <c r="A3" s="46" t="s">
        <v>12</v>
      </c>
      <c r="B3" s="47">
        <v>482.0</v>
      </c>
      <c r="C3" s="48">
        <v>242.0</v>
      </c>
      <c r="D3" s="6"/>
      <c r="E3" s="2" t="s">
        <v>26</v>
      </c>
      <c r="F3" s="36">
        <f>IFERROR(Geral!C5/Geral!C2,"?")</f>
        <v>0.1856072725</v>
      </c>
      <c r="G3" s="6"/>
      <c r="H3" s="2" t="s">
        <v>27</v>
      </c>
      <c r="I3" s="49">
        <f>AVERAGE(C2:C7)</f>
        <v>1088.333333</v>
      </c>
      <c r="J3" s="8">
        <f t="shared" si="1"/>
        <v>2445</v>
      </c>
      <c r="K3" s="39">
        <f>LARGE(C2:C7,1)</f>
        <v>2445</v>
      </c>
      <c r="L3" s="39">
        <f>SMALL(C2:C7,1)</f>
        <v>0</v>
      </c>
      <c r="M3" s="42" t="s">
        <v>13</v>
      </c>
      <c r="N3" s="51" t="s">
        <v>21</v>
      </c>
      <c r="O3" s="6"/>
      <c r="P3" s="14" t="s">
        <v>43</v>
      </c>
      <c r="Q3" s="41">
        <f>B5/B6</f>
        <v>0.5701438849</v>
      </c>
    </row>
    <row r="4">
      <c r="A4" s="46" t="s">
        <v>13</v>
      </c>
      <c r="B4" s="52">
        <v>10252.0</v>
      </c>
      <c r="C4" s="53">
        <v>632.0</v>
      </c>
      <c r="D4" s="54"/>
      <c r="E4" s="55" t="s">
        <v>27</v>
      </c>
      <c r="F4" s="36">
        <f>IFERROR(Geral!D5/Geral!D2,"?")</f>
        <v>0.1411521547</v>
      </c>
      <c r="G4" s="6"/>
      <c r="H4" s="6"/>
      <c r="I4" s="6"/>
      <c r="J4" s="6"/>
      <c r="K4" s="6"/>
      <c r="L4" s="6"/>
      <c r="M4" s="6"/>
      <c r="N4" s="6"/>
      <c r="O4" s="6"/>
      <c r="P4" s="14" t="s">
        <v>44</v>
      </c>
      <c r="Q4" s="41">
        <f>B4/B5</f>
        <v>0.3300070817</v>
      </c>
    </row>
    <row r="5">
      <c r="A5" s="46" t="s">
        <v>15</v>
      </c>
      <c r="B5" s="52">
        <v>31066.0</v>
      </c>
      <c r="C5" s="48">
        <v>1304.0</v>
      </c>
      <c r="D5" s="5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 t="s">
        <v>45</v>
      </c>
      <c r="Q5" s="41">
        <f>-(B3/B4)</f>
        <v>-0.04701521654</v>
      </c>
    </row>
    <row r="6">
      <c r="A6" s="46" t="s">
        <v>17</v>
      </c>
      <c r="B6" s="52">
        <v>54488.0</v>
      </c>
      <c r="C6" s="48">
        <v>1907.0</v>
      </c>
      <c r="D6" s="5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 t="s">
        <v>46</v>
      </c>
      <c r="Q6" s="41">
        <f>-(B2/B3)</f>
        <v>-0.004149377593</v>
      </c>
    </row>
    <row r="7">
      <c r="A7" s="46" t="s">
        <v>18</v>
      </c>
      <c r="B7" s="52">
        <v>93959.0</v>
      </c>
      <c r="C7" s="48">
        <v>2445.0</v>
      </c>
      <c r="D7" s="5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5"/>
      <c r="Q7" s="9"/>
    </row>
    <row r="8">
      <c r="A8" s="46" t="s">
        <v>20</v>
      </c>
      <c r="B8" s="52">
        <v>87537.0</v>
      </c>
      <c r="C8" s="48">
        <v>1262.0</v>
      </c>
      <c r="D8" s="5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3" t="s">
        <v>47</v>
      </c>
      <c r="Q8" s="14" t="s">
        <v>39</v>
      </c>
    </row>
    <row r="9">
      <c r="A9" s="46" t="s">
        <v>21</v>
      </c>
      <c r="B9" s="52">
        <v>68361.0</v>
      </c>
      <c r="C9" s="48">
        <v>1976.0</v>
      </c>
      <c r="D9" s="5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14" t="s">
        <v>42</v>
      </c>
      <c r="Q9" s="41">
        <f>C6/C7</f>
        <v>0.7799591002</v>
      </c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14" t="s">
        <v>43</v>
      </c>
      <c r="Q10" s="41">
        <f>C5/C6</f>
        <v>0.6837965391</v>
      </c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14" t="s">
        <v>44</v>
      </c>
      <c r="Q11" s="41">
        <f>C4/C5</f>
        <v>0.4846625767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 t="s">
        <v>45</v>
      </c>
      <c r="Q12" s="41">
        <f>-(C3/C4)</f>
        <v>-0.3829113924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 t="s">
        <v>46</v>
      </c>
      <c r="Q13" s="41">
        <f>C2/C3</f>
        <v>0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9"/>
    </row>
    <row r="15">
      <c r="A15" s="45"/>
      <c r="B15" s="45"/>
      <c r="C15" s="45"/>
      <c r="D15" s="45"/>
      <c r="E15" s="45"/>
      <c r="F15" s="45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5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57"/>
    <col customWidth="1" min="3" max="3" width="7.57"/>
    <col customWidth="1" min="4" max="4" width="5.29"/>
    <col customWidth="1" min="5" max="5" width="13.86"/>
    <col customWidth="1" min="6" max="6" width="14.14"/>
    <col customWidth="1" min="7" max="7" width="4.57"/>
    <col customWidth="1" min="8" max="8" width="7.57"/>
    <col customWidth="1" min="9" max="9" width="8.71"/>
    <col customWidth="1" min="10" max="10" width="9.71"/>
    <col customWidth="1" min="11" max="11" width="7.0"/>
    <col customWidth="1" min="12" max="12" width="7.14"/>
    <col customWidth="1" min="13" max="13" width="11.57"/>
    <col customWidth="1" min="14" max="14" width="10.86"/>
    <col customWidth="1" min="15" max="15" width="6.14"/>
    <col customWidth="1" min="16" max="16" width="18.86"/>
    <col customWidth="1" min="17" max="17" width="13.57"/>
  </cols>
  <sheetData>
    <row r="1">
      <c r="A1" s="13" t="s">
        <v>16</v>
      </c>
      <c r="B1" s="19" t="s">
        <v>6</v>
      </c>
      <c r="C1" s="19" t="s">
        <v>27</v>
      </c>
      <c r="D1" s="6"/>
      <c r="E1" s="32" t="s">
        <v>30</v>
      </c>
      <c r="F1" s="2" t="s">
        <v>23</v>
      </c>
      <c r="G1" s="6"/>
      <c r="H1" s="1"/>
      <c r="I1" s="2" t="s">
        <v>32</v>
      </c>
      <c r="J1" s="7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6"/>
      <c r="P1" s="13" t="s">
        <v>38</v>
      </c>
      <c r="Q1" s="14" t="s">
        <v>39</v>
      </c>
    </row>
    <row r="2">
      <c r="A2" s="58" t="s">
        <v>10</v>
      </c>
      <c r="B2" s="59">
        <v>52.0</v>
      </c>
      <c r="C2" s="59">
        <v>1.0</v>
      </c>
      <c r="D2" s="6"/>
      <c r="E2" s="2" t="s">
        <v>25</v>
      </c>
      <c r="F2" s="36">
        <f>IFERROR(Geral!B7/Geral!B2,"?")</f>
        <v>0.002565455348</v>
      </c>
      <c r="G2" s="6"/>
      <c r="H2" s="2" t="s">
        <v>25</v>
      </c>
      <c r="I2" s="37">
        <f>AVERAGE(B2:B9)</f>
        <v>9560</v>
      </c>
      <c r="J2" s="38">
        <f t="shared" ref="J2:J3" si="1">K2-L2</f>
        <v>31772</v>
      </c>
      <c r="K2" s="39">
        <f>LARGE(B2:B9,1)</f>
        <v>31824</v>
      </c>
      <c r="L2" s="39">
        <f>SMALL(B2:B9,1)</f>
        <v>52</v>
      </c>
      <c r="M2" s="40" t="str">
        <f>A9</f>
        <v>Setembro</v>
      </c>
      <c r="N2" s="39" t="str">
        <f>A3</f>
        <v>Março</v>
      </c>
      <c r="O2" s="6"/>
      <c r="P2" s="14" t="s">
        <v>40</v>
      </c>
      <c r="Q2" s="41">
        <f>B8/B9</f>
        <v>1.464249563</v>
      </c>
    </row>
    <row r="3">
      <c r="A3" s="58" t="s">
        <v>12</v>
      </c>
      <c r="B3" s="59">
        <v>761.0</v>
      </c>
      <c r="C3" s="59">
        <v>23.0</v>
      </c>
      <c r="D3" s="6"/>
      <c r="E3" s="2" t="s">
        <v>26</v>
      </c>
      <c r="F3" s="36">
        <f>IFERROR(Geral!C7/Geral!C2,"?")</f>
        <v>0.003412452865</v>
      </c>
      <c r="G3" s="6"/>
      <c r="H3" s="2" t="s">
        <v>27</v>
      </c>
      <c r="I3" s="37">
        <f>AVERAGE(C2:C9)</f>
        <v>182.625</v>
      </c>
      <c r="J3" s="38">
        <f t="shared" si="1"/>
        <v>588</v>
      </c>
      <c r="K3" s="39">
        <f>LARGE(C2:C9,1)</f>
        <v>589</v>
      </c>
      <c r="L3" s="39">
        <f>SMALL(C2:C9,1)</f>
        <v>1</v>
      </c>
      <c r="M3" s="39" t="str">
        <f>A9</f>
        <v>Setembro</v>
      </c>
      <c r="N3" s="39" t="str">
        <f>A2</f>
        <v>Fevereiro</v>
      </c>
      <c r="O3" s="6"/>
      <c r="P3" s="14" t="s">
        <v>41</v>
      </c>
      <c r="Q3" s="41">
        <f>B7/B8</f>
        <v>0.1666352438</v>
      </c>
    </row>
    <row r="4">
      <c r="A4" s="58" t="s">
        <v>13</v>
      </c>
      <c r="B4" s="60">
        <v>7821.0</v>
      </c>
      <c r="C4" s="59">
        <v>112.0</v>
      </c>
      <c r="D4" s="6"/>
      <c r="E4" s="2" t="s">
        <v>27</v>
      </c>
      <c r="F4" s="36">
        <f>IFERROR(Geral!D7/Geral!D2,"?")</f>
        <v>0.001588478453</v>
      </c>
      <c r="G4" s="6"/>
      <c r="H4" s="6"/>
      <c r="I4" s="6"/>
      <c r="J4" s="6"/>
      <c r="K4" s="6"/>
      <c r="L4" s="6"/>
      <c r="M4" s="6"/>
      <c r="N4" s="6"/>
      <c r="O4" s="6"/>
      <c r="P4" s="14" t="s">
        <v>42</v>
      </c>
      <c r="Q4" s="41">
        <f>-(B6/B7)</f>
        <v>-0.2508014332</v>
      </c>
    </row>
    <row r="5">
      <c r="A5" s="58" t="s">
        <v>15</v>
      </c>
      <c r="B5" s="60">
        <v>7655.0</v>
      </c>
      <c r="C5" s="59">
        <v>589.0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 t="s">
        <v>43</v>
      </c>
      <c r="Q5" s="41">
        <f>-(B6/B5)</f>
        <v>-0.1737426519</v>
      </c>
    </row>
    <row r="6">
      <c r="A6" s="58" t="s">
        <v>17</v>
      </c>
      <c r="B6" s="60">
        <v>1330.0</v>
      </c>
      <c r="C6" s="59">
        <v>202.0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 t="s">
        <v>44</v>
      </c>
      <c r="Q6" s="41">
        <f>B4/B5</f>
        <v>1.021685173</v>
      </c>
    </row>
    <row r="7">
      <c r="A7" s="58" t="s">
        <v>18</v>
      </c>
      <c r="B7" s="60">
        <v>5303.0</v>
      </c>
      <c r="C7" s="59">
        <v>58.0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 t="s">
        <v>45</v>
      </c>
      <c r="Q7" s="41">
        <f>B3/B4</f>
        <v>0.09730213528</v>
      </c>
    </row>
    <row r="8">
      <c r="A8" s="58" t="s">
        <v>20</v>
      </c>
      <c r="B8" s="60">
        <v>31824.0</v>
      </c>
      <c r="C8" s="59">
        <v>103.0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14" t="s">
        <v>46</v>
      </c>
      <c r="Q8" s="41">
        <f>-(B2/B3)</f>
        <v>-0.06833114323</v>
      </c>
    </row>
    <row r="9">
      <c r="A9" s="58" t="s">
        <v>21</v>
      </c>
      <c r="B9" s="60">
        <v>21734.0</v>
      </c>
      <c r="C9" s="59">
        <v>373.0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</row>
    <row r="10">
      <c r="A10" s="6"/>
      <c r="B10" s="6"/>
      <c r="C10" s="6"/>
      <c r="D10" s="6"/>
      <c r="E10" s="6"/>
      <c r="F10" s="6"/>
      <c r="G10" s="6"/>
      <c r="H10" s="9"/>
      <c r="I10" s="6"/>
      <c r="J10" s="6"/>
      <c r="K10" s="6"/>
      <c r="L10" s="6"/>
      <c r="M10" s="6"/>
      <c r="N10" s="6"/>
      <c r="O10" s="6"/>
      <c r="P10" s="13" t="s">
        <v>47</v>
      </c>
      <c r="Q10" s="14" t="s">
        <v>39</v>
      </c>
    </row>
    <row r="11">
      <c r="A11" s="6"/>
      <c r="B11" s="6"/>
      <c r="C11" s="6"/>
      <c r="D11" s="6"/>
      <c r="E11" s="6"/>
      <c r="F11" s="6"/>
      <c r="G11" s="6"/>
      <c r="H11" s="9"/>
      <c r="I11" s="6"/>
      <c r="J11" s="6"/>
      <c r="K11" s="6"/>
      <c r="L11" s="6"/>
      <c r="M11" s="6"/>
      <c r="N11" s="6"/>
      <c r="O11" s="6"/>
      <c r="P11" s="14" t="s">
        <v>40</v>
      </c>
      <c r="Q11" s="41">
        <f>C8/C9</f>
        <v>0.2761394102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14" t="s">
        <v>41</v>
      </c>
      <c r="Q12" s="41">
        <f>C7/C8</f>
        <v>0.5631067961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14" t="s">
        <v>42</v>
      </c>
      <c r="Q13" s="41">
        <f>-(C6/C7)</f>
        <v>-3.482758621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14" t="s">
        <v>43</v>
      </c>
      <c r="Q14" s="41">
        <f>C5/C6</f>
        <v>2.915841584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14" t="s">
        <v>44</v>
      </c>
      <c r="Q15" s="41">
        <f>-(C5/C4)</f>
        <v>-5.258928571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 t="s">
        <v>45</v>
      </c>
      <c r="Q16" s="41">
        <f>C3/C4</f>
        <v>0.2053571429</v>
      </c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 t="s">
        <v>46</v>
      </c>
      <c r="Q17" s="41">
        <f>(C2/C3)</f>
        <v>0.04347826087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43"/>
      <c r="Q18" s="44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3"/>
      <c r="Q19" s="44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43"/>
      <c r="Q20" s="44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13.57"/>
    <col customWidth="1" min="3" max="3" width="7.57"/>
    <col customWidth="1" min="4" max="4" width="5.29"/>
    <col customWidth="1" min="7" max="7" width="6.14"/>
    <col customWidth="1" min="8" max="8" width="7.57"/>
    <col customWidth="1" min="9" max="9" width="9.29"/>
    <col customWidth="1" min="10" max="10" width="9.71"/>
    <col customWidth="1" min="11" max="11" width="7.0"/>
    <col customWidth="1" min="12" max="12" width="7.14"/>
    <col customWidth="1" min="13" max="13" width="11.57"/>
    <col customWidth="1" min="14" max="14" width="10.86"/>
    <col customWidth="1" min="15" max="15" width="5.71"/>
    <col customWidth="1" min="16" max="16" width="18.86"/>
    <col customWidth="1" min="17" max="17" width="13.57"/>
  </cols>
  <sheetData>
    <row r="1">
      <c r="A1" s="32" t="s">
        <v>14</v>
      </c>
      <c r="B1" s="2" t="s">
        <v>6</v>
      </c>
      <c r="C1" s="2" t="s">
        <v>27</v>
      </c>
      <c r="D1" s="6"/>
      <c r="E1" s="32" t="s">
        <v>29</v>
      </c>
      <c r="F1" s="2" t="s">
        <v>23</v>
      </c>
      <c r="G1" s="6"/>
      <c r="H1" s="1"/>
      <c r="I1" s="2" t="s">
        <v>32</v>
      </c>
      <c r="J1" s="7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6"/>
      <c r="P1" s="13" t="s">
        <v>38</v>
      </c>
      <c r="Q1" s="14" t="s">
        <v>39</v>
      </c>
    </row>
    <row r="2">
      <c r="A2" s="2" t="s">
        <v>10</v>
      </c>
      <c r="B2" s="42">
        <v>31509.0</v>
      </c>
      <c r="C2" s="42">
        <v>2622.0</v>
      </c>
      <c r="D2" s="6"/>
      <c r="E2" s="2" t="s">
        <v>25</v>
      </c>
      <c r="F2" s="36">
        <f>IFERROR(Geral!B6/Geral!B2,"?")</f>
        <v>0.002639751874</v>
      </c>
      <c r="G2" s="6"/>
      <c r="H2" s="2" t="s">
        <v>25</v>
      </c>
      <c r="I2" s="49">
        <f>AVERAGE(B2:B9)</f>
        <v>4639.25</v>
      </c>
      <c r="J2" s="8">
        <f t="shared" ref="J2:J3" si="1">K2-L2</f>
        <v>31366</v>
      </c>
      <c r="K2" s="61">
        <f>LARGE(B2:B9,1)</f>
        <v>31509</v>
      </c>
      <c r="L2" s="61">
        <f>SMALL(B2:B9,1)</f>
        <v>143</v>
      </c>
      <c r="M2" s="40" t="str">
        <f>A6</f>
        <v>Junho</v>
      </c>
      <c r="N2" s="39" t="str">
        <f>A9</f>
        <v>Setembro</v>
      </c>
      <c r="O2" s="6"/>
      <c r="P2" s="14" t="s">
        <v>40</v>
      </c>
      <c r="Q2" s="41">
        <f>-(B9/B8)</f>
        <v>-0.5131761442</v>
      </c>
    </row>
    <row r="3">
      <c r="A3" s="2" t="s">
        <v>12</v>
      </c>
      <c r="B3" s="42">
        <v>1730.0</v>
      </c>
      <c r="C3" s="42">
        <v>474.0</v>
      </c>
      <c r="D3" s="6"/>
      <c r="E3" s="2" t="s">
        <v>26</v>
      </c>
      <c r="F3" s="36">
        <f>IFERROR(Geral!C6/Geral!C2,"?")</f>
        <v>0.003617536682</v>
      </c>
      <c r="G3" s="6"/>
      <c r="H3" s="2" t="s">
        <v>27</v>
      </c>
      <c r="I3" s="49">
        <f>AVERAGE(C2:C9)</f>
        <v>565.625</v>
      </c>
      <c r="J3" s="8">
        <f t="shared" si="1"/>
        <v>2621</v>
      </c>
      <c r="K3" s="61">
        <f>LARGE(C2:C9,1)</f>
        <v>2622</v>
      </c>
      <c r="L3" s="61">
        <f>SMALL(C2:C9,1)</f>
        <v>1</v>
      </c>
      <c r="M3" s="39" t="str">
        <f>A6</f>
        <v>Junho</v>
      </c>
      <c r="N3" s="39" t="str">
        <f>A9</f>
        <v>Setembro</v>
      </c>
      <c r="O3" s="6"/>
      <c r="P3" s="14" t="s">
        <v>41</v>
      </c>
      <c r="Q3" s="41">
        <f>-(B7/B8)</f>
        <v>-1.113730929</v>
      </c>
    </row>
    <row r="4">
      <c r="A4" s="2" t="s">
        <v>13</v>
      </c>
      <c r="B4" s="42">
        <v>1320.0</v>
      </c>
      <c r="C4" s="42">
        <v>1328.0</v>
      </c>
      <c r="D4" s="6"/>
      <c r="E4" s="2" t="s">
        <v>27</v>
      </c>
      <c r="F4" s="36">
        <f>IFERROR(Geral!D6/Geral!D2,"?")</f>
        <v>0.00470652759</v>
      </c>
      <c r="G4" s="6"/>
      <c r="H4" s="6"/>
      <c r="I4" s="6"/>
      <c r="J4" s="6"/>
      <c r="K4" s="6"/>
      <c r="L4" s="6"/>
      <c r="M4" s="6"/>
      <c r="N4" s="6"/>
      <c r="O4" s="6"/>
      <c r="P4" s="14" t="s">
        <v>42</v>
      </c>
      <c r="Q4" s="41">
        <f>-(B7/B6)</f>
        <v>-1.55019305</v>
      </c>
    </row>
    <row r="5">
      <c r="A5" s="2" t="s">
        <v>15</v>
      </c>
      <c r="B5" s="42">
        <v>143.0</v>
      </c>
      <c r="C5" s="42">
        <v>1.0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14" t="s">
        <v>43</v>
      </c>
      <c r="Q5" s="41">
        <f>B5/B6</f>
        <v>0.2760617761</v>
      </c>
    </row>
    <row r="6">
      <c r="A6" s="2" t="s">
        <v>17</v>
      </c>
      <c r="B6" s="42">
        <v>518.0</v>
      </c>
      <c r="C6" s="42">
        <v>3.0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14" t="s">
        <v>44</v>
      </c>
      <c r="Q6" s="41">
        <f>B5/B4</f>
        <v>0.1083333333</v>
      </c>
    </row>
    <row r="7">
      <c r="A7" s="2" t="s">
        <v>18</v>
      </c>
      <c r="B7" s="42">
        <v>803.0</v>
      </c>
      <c r="C7" s="42">
        <v>20.0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14" t="s">
        <v>45</v>
      </c>
      <c r="Q7" s="41">
        <f>-(B3/B4)</f>
        <v>-1.310606061</v>
      </c>
    </row>
    <row r="8">
      <c r="A8" s="2" t="s">
        <v>20</v>
      </c>
      <c r="B8" s="42">
        <v>721.0</v>
      </c>
      <c r="C8" s="42">
        <v>62.0</v>
      </c>
      <c r="D8" s="6"/>
      <c r="E8" s="6"/>
      <c r="F8" s="6"/>
      <c r="G8" s="6"/>
      <c r="H8" s="6"/>
      <c r="I8" s="6"/>
      <c r="J8" s="6"/>
      <c r="K8" s="5"/>
      <c r="L8" s="5"/>
      <c r="M8" s="6"/>
      <c r="N8" s="6"/>
      <c r="O8" s="6"/>
      <c r="P8" s="14" t="s">
        <v>46</v>
      </c>
      <c r="Q8" s="41">
        <f>-(B2/B3)</f>
        <v>-18.2132948</v>
      </c>
    </row>
    <row r="9">
      <c r="A9" s="2" t="s">
        <v>21</v>
      </c>
      <c r="B9" s="42">
        <v>370.0</v>
      </c>
      <c r="C9" s="42">
        <v>15.0</v>
      </c>
      <c r="D9" s="6"/>
      <c r="E9" s="6"/>
      <c r="F9" s="6"/>
      <c r="G9" s="6"/>
      <c r="H9" s="6"/>
      <c r="I9" s="6"/>
      <c r="J9" s="6"/>
      <c r="K9" s="5"/>
      <c r="L9" s="5"/>
      <c r="M9" s="6"/>
      <c r="N9" s="6"/>
      <c r="O9" s="6"/>
      <c r="P9" s="6"/>
      <c r="Q9" s="6"/>
    </row>
    <row r="10">
      <c r="A10" s="6"/>
      <c r="B10" s="6"/>
      <c r="C10" s="6"/>
      <c r="D10" s="6"/>
      <c r="E10" s="6"/>
      <c r="F10" s="6"/>
      <c r="G10" s="6"/>
      <c r="H10" s="9"/>
      <c r="I10" s="6"/>
      <c r="J10" s="6"/>
      <c r="K10" s="5"/>
      <c r="L10" s="5"/>
      <c r="M10" s="6"/>
      <c r="N10" s="6"/>
      <c r="O10" s="6"/>
      <c r="P10" s="13" t="s">
        <v>47</v>
      </c>
      <c r="Q10" s="14" t="s">
        <v>39</v>
      </c>
    </row>
    <row r="11">
      <c r="A11" s="6"/>
      <c r="B11" s="6"/>
      <c r="C11" s="6"/>
      <c r="D11" s="6"/>
      <c r="E11" s="6"/>
      <c r="F11" s="6"/>
      <c r="G11" s="6"/>
      <c r="H11" s="9"/>
      <c r="I11" s="6"/>
      <c r="J11" s="6"/>
      <c r="K11" s="5"/>
      <c r="L11" s="5"/>
      <c r="M11" s="6"/>
      <c r="N11" s="6"/>
      <c r="O11" s="6"/>
      <c r="P11" s="14" t="s">
        <v>40</v>
      </c>
      <c r="Q11" s="41">
        <f>-(C9/C8)</f>
        <v>-0.2419354839</v>
      </c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5"/>
      <c r="L12" s="5"/>
      <c r="M12" s="6"/>
      <c r="N12" s="6"/>
      <c r="O12" s="6"/>
      <c r="P12" s="14" t="s">
        <v>41</v>
      </c>
      <c r="Q12" s="41">
        <f>C7/C8</f>
        <v>0.3225806452</v>
      </c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5"/>
      <c r="L13" s="5"/>
      <c r="M13" s="6"/>
      <c r="N13" s="6"/>
      <c r="O13" s="6"/>
      <c r="P13" s="14" t="s">
        <v>42</v>
      </c>
      <c r="Q13" s="41">
        <f>-(C7/C6)</f>
        <v>-6.666666667</v>
      </c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5"/>
      <c r="L14" s="5"/>
      <c r="M14" s="6"/>
      <c r="N14" s="6"/>
      <c r="O14" s="6"/>
      <c r="P14" s="14" t="s">
        <v>43</v>
      </c>
      <c r="Q14" s="41">
        <f>C5/C6</f>
        <v>0.3333333333</v>
      </c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5"/>
      <c r="L15" s="5"/>
      <c r="M15" s="6"/>
      <c r="N15" s="6"/>
      <c r="O15" s="6"/>
      <c r="P15" s="14" t="s">
        <v>44</v>
      </c>
      <c r="Q15" s="41">
        <f>C4/C5</f>
        <v>1328</v>
      </c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14" t="s">
        <v>45</v>
      </c>
      <c r="Q16" s="41">
        <f>C3/C4</f>
        <v>0.3569277108</v>
      </c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14" t="s">
        <v>46</v>
      </c>
      <c r="Q17" s="41">
        <f>-(C3/C2)</f>
        <v>-0.180778032</v>
      </c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43"/>
      <c r="Q18" s="44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43"/>
      <c r="Q19" s="44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43"/>
      <c r="Q20" s="44"/>
    </row>
    <row r="21">
      <c r="A21" s="45"/>
      <c r="B21" s="45"/>
      <c r="C21" s="45"/>
      <c r="D21" s="45"/>
      <c r="E21" s="45"/>
      <c r="F21" s="45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</row>
  </sheetData>
  <drawing r:id="rId1"/>
</worksheet>
</file>