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62248a2e813e31e7/Documents/ECON815_Final/"/>
    </mc:Choice>
  </mc:AlternateContent>
  <xr:revisionPtr revIDLastSave="19" documentId="11_57144497CD3ACC68401D56F9294984841ABFF052" xr6:coauthVersionLast="47" xr6:coauthVersionMax="47" xr10:uidLastSave="{A952843F-2DC6-4F21-9E49-6286F2F90A01}"/>
  <bookViews>
    <workbookView xWindow="2540" yWindow="2540" windowWidth="14400" windowHeight="7270" xr2:uid="{00000000-000D-0000-FFFF-FFFF00000000}"/>
  </bookViews>
  <sheets>
    <sheet name="Data" sheetId="1" r:id="rId1"/>
    <sheet name="Consumption" sheetId="7" r:id="rId2"/>
    <sheet name="PDVPlot" sheetId="6" r:id="rId3"/>
    <sheet name="ConsumptionPlot" sheetId="14" r:id="rId4"/>
    <sheet name="Calculations" sheetId="10" r:id="rId5"/>
  </sheets>
  <definedNames>
    <definedName name="__123Graph_A" hidden="1">Data!#REF!</definedName>
    <definedName name="__123Graph_X" hidden="1">Data!$A$2:$A$131</definedName>
    <definedName name="_Regression_Int" localSheetId="0" hidden="1">1</definedName>
    <definedName name="_Regression_Out" hidden="1">Data!$X$42</definedName>
    <definedName name="_Regression_X" hidden="1">Data!$U$30:$U$109</definedName>
    <definedName name="_Regression_Y" hidden="1">Data!$W$30:$W$109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6" i="1" l="1"/>
  <c r="K145" i="1"/>
  <c r="K3" i="1"/>
  <c r="K4" i="1"/>
  <c r="S4" i="1" s="1"/>
  <c r="K5" i="1"/>
  <c r="K6" i="1"/>
  <c r="S6" i="1" s="1"/>
  <c r="K7" i="1"/>
  <c r="K8" i="1"/>
  <c r="P7" i="1" s="1"/>
  <c r="Q7" i="1" s="1"/>
  <c r="K9" i="1"/>
  <c r="K10" i="1"/>
  <c r="K11" i="1"/>
  <c r="K12" i="1"/>
  <c r="S12" i="1" s="1"/>
  <c r="K13" i="1"/>
  <c r="K14" i="1"/>
  <c r="S14" i="1" s="1"/>
  <c r="K15" i="1"/>
  <c r="K16" i="1"/>
  <c r="P15" i="1" s="1"/>
  <c r="Q15" i="1" s="1"/>
  <c r="K17" i="1"/>
  <c r="K18" i="1"/>
  <c r="K19" i="1"/>
  <c r="K20" i="1"/>
  <c r="K21" i="1"/>
  <c r="K22" i="1"/>
  <c r="P21" i="1" s="1"/>
  <c r="Q21" i="1" s="1"/>
  <c r="K23" i="1"/>
  <c r="K24" i="1"/>
  <c r="P24" i="1" s="1"/>
  <c r="Q24" i="1" s="1"/>
  <c r="K25" i="1"/>
  <c r="K26" i="1"/>
  <c r="K27" i="1"/>
  <c r="K28" i="1"/>
  <c r="K29" i="1"/>
  <c r="K30" i="1"/>
  <c r="S30" i="1" s="1"/>
  <c r="K31" i="1"/>
  <c r="K32" i="1"/>
  <c r="K33" i="1"/>
  <c r="K34" i="1"/>
  <c r="K35" i="1"/>
  <c r="K36" i="1"/>
  <c r="P35" i="1" s="1"/>
  <c r="Q35" i="1" s="1"/>
  <c r="K37" i="1"/>
  <c r="K38" i="1"/>
  <c r="P37" i="1" s="1"/>
  <c r="Q37" i="1" s="1"/>
  <c r="K39" i="1"/>
  <c r="K40" i="1"/>
  <c r="K41" i="1"/>
  <c r="K42" i="1"/>
  <c r="K43" i="1"/>
  <c r="K44" i="1"/>
  <c r="K45" i="1"/>
  <c r="K46" i="1"/>
  <c r="P45" i="1" s="1"/>
  <c r="Q45" i="1" s="1"/>
  <c r="K47" i="1"/>
  <c r="P46" i="1" s="1"/>
  <c r="Q46" i="1" s="1"/>
  <c r="K48" i="1"/>
  <c r="K49" i="1"/>
  <c r="K50" i="1"/>
  <c r="K51" i="1"/>
  <c r="K52" i="1"/>
  <c r="K53" i="1"/>
  <c r="K54" i="1"/>
  <c r="S54" i="1" s="1"/>
  <c r="K55" i="1"/>
  <c r="K56" i="1"/>
  <c r="K57" i="1"/>
  <c r="K58" i="1"/>
  <c r="K59" i="1"/>
  <c r="K60" i="1"/>
  <c r="K61" i="1"/>
  <c r="K62" i="1"/>
  <c r="P61" i="1" s="1"/>
  <c r="Q61" i="1" s="1"/>
  <c r="K63" i="1"/>
  <c r="K64" i="1"/>
  <c r="P64" i="1" s="1"/>
  <c r="Q64" i="1" s="1"/>
  <c r="K65" i="1"/>
  <c r="K66" i="1"/>
  <c r="K67" i="1"/>
  <c r="K68" i="1"/>
  <c r="K69" i="1"/>
  <c r="K70" i="1"/>
  <c r="K71" i="1"/>
  <c r="K72" i="1"/>
  <c r="P72" i="1" s="1"/>
  <c r="Q72" i="1" s="1"/>
  <c r="K73" i="1"/>
  <c r="K74" i="1"/>
  <c r="K75" i="1"/>
  <c r="K76" i="1"/>
  <c r="K77" i="1"/>
  <c r="K78" i="1"/>
  <c r="S78" i="1" s="1"/>
  <c r="K79" i="1"/>
  <c r="K80" i="1"/>
  <c r="P79" i="1" s="1"/>
  <c r="Q79" i="1" s="1"/>
  <c r="K81" i="1"/>
  <c r="K82" i="1"/>
  <c r="K83" i="1"/>
  <c r="K84" i="1"/>
  <c r="K85" i="1"/>
  <c r="K86" i="1"/>
  <c r="P85" i="1" s="1"/>
  <c r="Q85" i="1" s="1"/>
  <c r="K87" i="1"/>
  <c r="K88" i="1"/>
  <c r="P87" i="1" s="1"/>
  <c r="Q87" i="1" s="1"/>
  <c r="K89" i="1"/>
  <c r="K90" i="1"/>
  <c r="K91" i="1"/>
  <c r="K92" i="1"/>
  <c r="K93" i="1"/>
  <c r="K94" i="1"/>
  <c r="P93" i="1" s="1"/>
  <c r="Q93" i="1" s="1"/>
  <c r="K95" i="1"/>
  <c r="K96" i="1"/>
  <c r="K97" i="1"/>
  <c r="K98" i="1"/>
  <c r="K99" i="1"/>
  <c r="K100" i="1"/>
  <c r="K101" i="1"/>
  <c r="K102" i="1"/>
  <c r="S102" i="1" s="1"/>
  <c r="K103" i="1"/>
  <c r="K104" i="1"/>
  <c r="P104" i="1" s="1"/>
  <c r="Q104" i="1" s="1"/>
  <c r="K105" i="1"/>
  <c r="K106" i="1"/>
  <c r="K107" i="1"/>
  <c r="K108" i="1"/>
  <c r="K109" i="1"/>
  <c r="K110" i="1"/>
  <c r="K111" i="1"/>
  <c r="K112" i="1"/>
  <c r="P111" i="1" s="1"/>
  <c r="Q111" i="1" s="1"/>
  <c r="K113" i="1"/>
  <c r="K114" i="1"/>
  <c r="K115" i="1"/>
  <c r="K116" i="1"/>
  <c r="K117" i="1"/>
  <c r="S117" i="1" s="1"/>
  <c r="K118" i="1"/>
  <c r="S118" i="1" s="1"/>
  <c r="K119" i="1"/>
  <c r="K120" i="1"/>
  <c r="P119" i="1" s="1"/>
  <c r="Q119" i="1" s="1"/>
  <c r="K121" i="1"/>
  <c r="K122" i="1"/>
  <c r="K123" i="1"/>
  <c r="K124" i="1"/>
  <c r="K125" i="1"/>
  <c r="K126" i="1"/>
  <c r="P125" i="1" s="1"/>
  <c r="Q125" i="1" s="1"/>
  <c r="K127" i="1"/>
  <c r="K128" i="1"/>
  <c r="K129" i="1"/>
  <c r="K130" i="1"/>
  <c r="K131" i="1"/>
  <c r="K132" i="1"/>
  <c r="K133" i="1"/>
  <c r="K134" i="1"/>
  <c r="P133" i="1" s="1"/>
  <c r="Q133" i="1" s="1"/>
  <c r="K135" i="1"/>
  <c r="K136" i="1"/>
  <c r="P136" i="1" s="1"/>
  <c r="Q136" i="1" s="1"/>
  <c r="K137" i="1"/>
  <c r="K138" i="1"/>
  <c r="K139" i="1"/>
  <c r="K140" i="1"/>
  <c r="K141" i="1"/>
  <c r="K142" i="1"/>
  <c r="S142" i="1" s="1"/>
  <c r="K143" i="1"/>
  <c r="K144" i="1"/>
  <c r="K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S26" i="1" s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S41" i="1" s="1"/>
  <c r="R41" i="1"/>
  <c r="S42" i="1" s="1"/>
  <c r="R42" i="1"/>
  <c r="R43" i="1"/>
  <c r="R44" i="1"/>
  <c r="R45" i="1"/>
  <c r="R46" i="1"/>
  <c r="R47" i="1"/>
  <c r="R48" i="1"/>
  <c r="S49" i="1" s="1"/>
  <c r="R49" i="1"/>
  <c r="S50" i="1" s="1"/>
  <c r="R50" i="1"/>
  <c r="R51" i="1"/>
  <c r="R52" i="1"/>
  <c r="R53" i="1"/>
  <c r="R54" i="1"/>
  <c r="R55" i="1"/>
  <c r="R56" i="1"/>
  <c r="S57" i="1" s="1"/>
  <c r="R57" i="1"/>
  <c r="R58" i="1"/>
  <c r="R59" i="1"/>
  <c r="R60" i="1"/>
  <c r="R61" i="1"/>
  <c r="R62" i="1"/>
  <c r="R63" i="1"/>
  <c r="R64" i="1"/>
  <c r="S65" i="1" s="1"/>
  <c r="R65" i="1"/>
  <c r="S66" i="1" s="1"/>
  <c r="R66" i="1"/>
  <c r="R67" i="1"/>
  <c r="R68" i="1"/>
  <c r="R69" i="1"/>
  <c r="R70" i="1"/>
  <c r="R71" i="1"/>
  <c r="R72" i="1"/>
  <c r="R73" i="1"/>
  <c r="S74" i="1" s="1"/>
  <c r="R74" i="1"/>
  <c r="R75" i="1"/>
  <c r="R76" i="1"/>
  <c r="R77" i="1"/>
  <c r="R78" i="1"/>
  <c r="R79" i="1"/>
  <c r="R80" i="1"/>
  <c r="S81" i="1" s="1"/>
  <c r="R81" i="1"/>
  <c r="R82" i="1"/>
  <c r="R83" i="1"/>
  <c r="R84" i="1"/>
  <c r="R85" i="1"/>
  <c r="R86" i="1"/>
  <c r="R87" i="1"/>
  <c r="R88" i="1"/>
  <c r="S89" i="1" s="1"/>
  <c r="R89" i="1"/>
  <c r="S90" i="1" s="1"/>
  <c r="R90" i="1"/>
  <c r="R91" i="1"/>
  <c r="R92" i="1"/>
  <c r="R93" i="1"/>
  <c r="R94" i="1"/>
  <c r="R95" i="1"/>
  <c r="R96" i="1"/>
  <c r="S97" i="1" s="1"/>
  <c r="R97" i="1"/>
  <c r="S98" i="1" s="1"/>
  <c r="R98" i="1"/>
  <c r="R99" i="1"/>
  <c r="R100" i="1"/>
  <c r="R101" i="1"/>
  <c r="R102" i="1"/>
  <c r="R103" i="1"/>
  <c r="R104" i="1"/>
  <c r="S105" i="1" s="1"/>
  <c r="R105" i="1"/>
  <c r="R106" i="1"/>
  <c r="R107" i="1"/>
  <c r="R108" i="1"/>
  <c r="R109" i="1"/>
  <c r="R110" i="1"/>
  <c r="R111" i="1"/>
  <c r="R112" i="1"/>
  <c r="S113" i="1" s="1"/>
  <c r="R113" i="1"/>
  <c r="R114" i="1"/>
  <c r="R115" i="1"/>
  <c r="R116" i="1"/>
  <c r="R117" i="1"/>
  <c r="R118" i="1"/>
  <c r="R119" i="1"/>
  <c r="R120" i="1"/>
  <c r="R121" i="1"/>
  <c r="S122" i="1" s="1"/>
  <c r="R122" i="1"/>
  <c r="R123" i="1"/>
  <c r="R124" i="1"/>
  <c r="R125" i="1"/>
  <c r="R126" i="1"/>
  <c r="R127" i="1"/>
  <c r="R128" i="1"/>
  <c r="S129" i="1" s="1"/>
  <c r="R129" i="1"/>
  <c r="R130" i="1"/>
  <c r="R131" i="1"/>
  <c r="R132" i="1"/>
  <c r="R133" i="1"/>
  <c r="R134" i="1"/>
  <c r="R135" i="1"/>
  <c r="R136" i="1"/>
  <c r="S137" i="1" s="1"/>
  <c r="R137" i="1"/>
  <c r="R138" i="1"/>
  <c r="R139" i="1"/>
  <c r="R140" i="1"/>
  <c r="R141" i="1"/>
  <c r="R142" i="1"/>
  <c r="R2" i="1"/>
  <c r="O3" i="1"/>
  <c r="P3" i="1" s="1"/>
  <c r="Q3" i="1" s="1"/>
  <c r="O4" i="1"/>
  <c r="O5" i="1"/>
  <c r="O6" i="1"/>
  <c r="O7" i="1"/>
  <c r="O8" i="1"/>
  <c r="O9" i="1"/>
  <c r="P9" i="1" s="1"/>
  <c r="Q9" i="1" s="1"/>
  <c r="O10" i="1"/>
  <c r="O11" i="1"/>
  <c r="P11" i="1" s="1"/>
  <c r="Q11" i="1" s="1"/>
  <c r="O12" i="1"/>
  <c r="P12" i="1" s="1"/>
  <c r="Q12" i="1" s="1"/>
  <c r="O13" i="1"/>
  <c r="O14" i="1"/>
  <c r="O15" i="1"/>
  <c r="O16" i="1"/>
  <c r="O17" i="1"/>
  <c r="P17" i="1" s="1"/>
  <c r="Q17" i="1" s="1"/>
  <c r="O18" i="1"/>
  <c r="P18" i="1" s="1"/>
  <c r="Q18" i="1" s="1"/>
  <c r="O19" i="1"/>
  <c r="P19" i="1" s="1"/>
  <c r="Q19" i="1" s="1"/>
  <c r="O20" i="1"/>
  <c r="O21" i="1"/>
  <c r="O22" i="1"/>
  <c r="O23" i="1"/>
  <c r="O24" i="1"/>
  <c r="O25" i="1"/>
  <c r="P25" i="1" s="1"/>
  <c r="Q25" i="1" s="1"/>
  <c r="O26" i="1"/>
  <c r="O27" i="1"/>
  <c r="O28" i="1"/>
  <c r="P28" i="1" s="1"/>
  <c r="Q28" i="1" s="1"/>
  <c r="O29" i="1"/>
  <c r="O30" i="1"/>
  <c r="O31" i="1"/>
  <c r="O32" i="1"/>
  <c r="O33" i="1"/>
  <c r="P33" i="1" s="1"/>
  <c r="Q33" i="1" s="1"/>
  <c r="O34" i="1"/>
  <c r="P34" i="1" s="1"/>
  <c r="Q34" i="1" s="1"/>
  <c r="O35" i="1"/>
  <c r="O36" i="1"/>
  <c r="O37" i="1"/>
  <c r="O38" i="1"/>
  <c r="O39" i="1"/>
  <c r="O40" i="1"/>
  <c r="O41" i="1"/>
  <c r="P41" i="1" s="1"/>
  <c r="Q41" i="1" s="1"/>
  <c r="O42" i="1"/>
  <c r="P42" i="1" s="1"/>
  <c r="Q42" i="1" s="1"/>
  <c r="O43" i="1"/>
  <c r="P43" i="1" s="1"/>
  <c r="Q43" i="1" s="1"/>
  <c r="O44" i="1"/>
  <c r="P44" i="1" s="1"/>
  <c r="Q44" i="1" s="1"/>
  <c r="O45" i="1"/>
  <c r="O46" i="1"/>
  <c r="O47" i="1"/>
  <c r="O48" i="1"/>
  <c r="O49" i="1"/>
  <c r="P49" i="1" s="1"/>
  <c r="Q49" i="1" s="1"/>
  <c r="O50" i="1"/>
  <c r="O51" i="1"/>
  <c r="P51" i="1" s="1"/>
  <c r="Q51" i="1" s="1"/>
  <c r="O52" i="1"/>
  <c r="P52" i="1" s="1"/>
  <c r="Q52" i="1" s="1"/>
  <c r="O53" i="1"/>
  <c r="O54" i="1"/>
  <c r="O55" i="1"/>
  <c r="O56" i="1"/>
  <c r="O57" i="1"/>
  <c r="P57" i="1" s="1"/>
  <c r="Q57" i="1" s="1"/>
  <c r="O58" i="1"/>
  <c r="P58" i="1" s="1"/>
  <c r="Q58" i="1" s="1"/>
  <c r="O59" i="1"/>
  <c r="P59" i="1" s="1"/>
  <c r="Q59" i="1" s="1"/>
  <c r="O60" i="1"/>
  <c r="O61" i="1"/>
  <c r="O62" i="1"/>
  <c r="O63" i="1"/>
  <c r="O64" i="1"/>
  <c r="O65" i="1"/>
  <c r="O66" i="1"/>
  <c r="P66" i="1" s="1"/>
  <c r="Q66" i="1" s="1"/>
  <c r="O67" i="1"/>
  <c r="P67" i="1" s="1"/>
  <c r="Q67" i="1" s="1"/>
  <c r="O68" i="1"/>
  <c r="O69" i="1"/>
  <c r="O70" i="1"/>
  <c r="O71" i="1"/>
  <c r="O72" i="1"/>
  <c r="O73" i="1"/>
  <c r="O74" i="1"/>
  <c r="P74" i="1" s="1"/>
  <c r="Q74" i="1" s="1"/>
  <c r="O75" i="1"/>
  <c r="O76" i="1"/>
  <c r="O77" i="1"/>
  <c r="O78" i="1"/>
  <c r="O79" i="1"/>
  <c r="O80" i="1"/>
  <c r="O81" i="1"/>
  <c r="P81" i="1" s="1"/>
  <c r="Q81" i="1" s="1"/>
  <c r="O82" i="1"/>
  <c r="P82" i="1" s="1"/>
  <c r="Q82" i="1" s="1"/>
  <c r="O83" i="1"/>
  <c r="O84" i="1"/>
  <c r="O85" i="1"/>
  <c r="O86" i="1"/>
  <c r="O87" i="1"/>
  <c r="O88" i="1"/>
  <c r="O89" i="1"/>
  <c r="O90" i="1"/>
  <c r="O91" i="1"/>
  <c r="P91" i="1" s="1"/>
  <c r="Q91" i="1" s="1"/>
  <c r="O92" i="1"/>
  <c r="O93" i="1"/>
  <c r="O94" i="1"/>
  <c r="O95" i="1"/>
  <c r="O96" i="1"/>
  <c r="O97" i="1"/>
  <c r="P97" i="1" s="1"/>
  <c r="Q97" i="1" s="1"/>
  <c r="O98" i="1"/>
  <c r="P98" i="1" s="1"/>
  <c r="Q98" i="1" s="1"/>
  <c r="O99" i="1"/>
  <c r="P99" i="1" s="1"/>
  <c r="Q99" i="1" s="1"/>
  <c r="O100" i="1"/>
  <c r="O101" i="1"/>
  <c r="O102" i="1"/>
  <c r="O103" i="1"/>
  <c r="O104" i="1"/>
  <c r="O105" i="1"/>
  <c r="P105" i="1" s="1"/>
  <c r="Q105" i="1" s="1"/>
  <c r="O106" i="1"/>
  <c r="O107" i="1"/>
  <c r="P107" i="1" s="1"/>
  <c r="Q107" i="1" s="1"/>
  <c r="O108" i="1"/>
  <c r="O109" i="1"/>
  <c r="O110" i="1"/>
  <c r="O111" i="1"/>
  <c r="O112" i="1"/>
  <c r="O113" i="1"/>
  <c r="O114" i="1"/>
  <c r="P114" i="1" s="1"/>
  <c r="Q114" i="1" s="1"/>
  <c r="O115" i="1"/>
  <c r="O116" i="1"/>
  <c r="O117" i="1"/>
  <c r="O118" i="1"/>
  <c r="O119" i="1"/>
  <c r="O120" i="1"/>
  <c r="O121" i="1"/>
  <c r="P121" i="1" s="1"/>
  <c r="Q121" i="1" s="1"/>
  <c r="O122" i="1"/>
  <c r="P122" i="1" s="1"/>
  <c r="Q122" i="1" s="1"/>
  <c r="O123" i="1"/>
  <c r="O124" i="1"/>
  <c r="O125" i="1"/>
  <c r="O126" i="1"/>
  <c r="O127" i="1"/>
  <c r="O128" i="1"/>
  <c r="O129" i="1"/>
  <c r="P129" i="1" s="1"/>
  <c r="Q129" i="1" s="1"/>
  <c r="O130" i="1"/>
  <c r="P130" i="1" s="1"/>
  <c r="Q130" i="1" s="1"/>
  <c r="O131" i="1"/>
  <c r="O132" i="1"/>
  <c r="O133" i="1"/>
  <c r="O134" i="1"/>
  <c r="O135" i="1"/>
  <c r="O136" i="1"/>
  <c r="O137" i="1"/>
  <c r="P137" i="1" s="1"/>
  <c r="Q137" i="1" s="1"/>
  <c r="O138" i="1"/>
  <c r="O139" i="1"/>
  <c r="O140" i="1"/>
  <c r="O141" i="1"/>
  <c r="O142" i="1"/>
  <c r="O143" i="1"/>
  <c r="O2" i="1"/>
  <c r="P2" i="1" s="1"/>
  <c r="Q2" i="1" s="1"/>
  <c r="H143" i="1"/>
  <c r="E142" i="1"/>
  <c r="H142" i="1" s="1"/>
  <c r="E141" i="1"/>
  <c r="H141" i="1" s="1"/>
  <c r="E140" i="1"/>
  <c r="H140" i="1" s="1"/>
  <c r="E139" i="1"/>
  <c r="H139" i="1" s="1"/>
  <c r="E124" i="7"/>
  <c r="G124" i="7" s="1"/>
  <c r="I139" i="1" s="1"/>
  <c r="E125" i="7"/>
  <c r="G125" i="7" s="1"/>
  <c r="I140" i="1" s="1"/>
  <c r="E45" i="7"/>
  <c r="E47" i="7"/>
  <c r="E48" i="7"/>
  <c r="E49" i="7"/>
  <c r="G49" i="7" s="1"/>
  <c r="I64" i="1" s="1"/>
  <c r="E50" i="7"/>
  <c r="E51" i="7"/>
  <c r="E52" i="7"/>
  <c r="E53" i="7"/>
  <c r="G53" i="7" s="1"/>
  <c r="I68" i="1" s="1"/>
  <c r="E54" i="7"/>
  <c r="E55" i="7"/>
  <c r="E56" i="7"/>
  <c r="E57" i="7"/>
  <c r="G57" i="7" s="1"/>
  <c r="I72" i="1" s="1"/>
  <c r="E58" i="7"/>
  <c r="E59" i="7"/>
  <c r="E60" i="7"/>
  <c r="E61" i="7"/>
  <c r="G61" i="7" s="1"/>
  <c r="I76" i="1" s="1"/>
  <c r="E62" i="7"/>
  <c r="E63" i="7"/>
  <c r="E64" i="7"/>
  <c r="E65" i="7"/>
  <c r="G65" i="7" s="1"/>
  <c r="I80" i="1" s="1"/>
  <c r="E66" i="7"/>
  <c r="E67" i="7"/>
  <c r="E68" i="7"/>
  <c r="E69" i="7"/>
  <c r="G69" i="7" s="1"/>
  <c r="I84" i="1" s="1"/>
  <c r="E70" i="7"/>
  <c r="E71" i="7"/>
  <c r="E72" i="7"/>
  <c r="E73" i="7"/>
  <c r="G73" i="7" s="1"/>
  <c r="I88" i="1" s="1"/>
  <c r="E74" i="7"/>
  <c r="E75" i="7"/>
  <c r="E76" i="7"/>
  <c r="E77" i="7"/>
  <c r="G77" i="7" s="1"/>
  <c r="I92" i="1" s="1"/>
  <c r="E78" i="7"/>
  <c r="E79" i="7"/>
  <c r="E80" i="7"/>
  <c r="E81" i="7"/>
  <c r="G81" i="7" s="1"/>
  <c r="I96" i="1" s="1"/>
  <c r="E82" i="7"/>
  <c r="E83" i="7"/>
  <c r="E84" i="7"/>
  <c r="E85" i="7"/>
  <c r="G85" i="7" s="1"/>
  <c r="I100" i="1" s="1"/>
  <c r="E86" i="7"/>
  <c r="E87" i="7"/>
  <c r="E88" i="7"/>
  <c r="E89" i="7"/>
  <c r="G89" i="7" s="1"/>
  <c r="I104" i="1" s="1"/>
  <c r="E90" i="7"/>
  <c r="E91" i="7"/>
  <c r="E92" i="7"/>
  <c r="E93" i="7"/>
  <c r="G93" i="7" s="1"/>
  <c r="I108" i="1" s="1"/>
  <c r="E94" i="7"/>
  <c r="E95" i="7"/>
  <c r="E96" i="7"/>
  <c r="E97" i="7"/>
  <c r="E98" i="7"/>
  <c r="E99" i="7"/>
  <c r="E100" i="7"/>
  <c r="G100" i="7" s="1"/>
  <c r="I115" i="1" s="1"/>
  <c r="E101" i="7"/>
  <c r="G101" i="7" s="1"/>
  <c r="I116" i="1" s="1"/>
  <c r="E102" i="7"/>
  <c r="E103" i="7"/>
  <c r="G103" i="7" s="1"/>
  <c r="I118" i="1" s="1"/>
  <c r="E104" i="7"/>
  <c r="E105" i="7"/>
  <c r="E106" i="7"/>
  <c r="E107" i="7"/>
  <c r="E108" i="7"/>
  <c r="E109" i="7"/>
  <c r="G109" i="7" s="1"/>
  <c r="I124" i="1" s="1"/>
  <c r="E110" i="7"/>
  <c r="E46" i="7"/>
  <c r="L140" i="1"/>
  <c r="M140" i="1"/>
  <c r="N140" i="1"/>
  <c r="H138" i="1"/>
  <c r="E123" i="7"/>
  <c r="G123" i="7" s="1"/>
  <c r="I138" i="1" s="1"/>
  <c r="E122" i="7"/>
  <c r="G122" i="7" s="1"/>
  <c r="I137" i="1" s="1"/>
  <c r="E121" i="7"/>
  <c r="G121" i="7" s="1"/>
  <c r="I136" i="1" s="1"/>
  <c r="H136" i="1"/>
  <c r="H137" i="1"/>
  <c r="P115" i="1"/>
  <c r="Q115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E120" i="7"/>
  <c r="G120" i="7"/>
  <c r="I135" i="1" s="1"/>
  <c r="E119" i="7"/>
  <c r="G119" i="7" s="1"/>
  <c r="I134" i="1" s="1"/>
  <c r="E118" i="7"/>
  <c r="G118" i="7" s="1"/>
  <c r="I133" i="1" s="1"/>
  <c r="E117" i="7"/>
  <c r="G117" i="7" s="1"/>
  <c r="I132" i="1" s="1"/>
  <c r="E116" i="7"/>
  <c r="G116" i="7" s="1"/>
  <c r="I131" i="1" s="1"/>
  <c r="E115" i="7"/>
  <c r="G115" i="7" s="1"/>
  <c r="I130" i="1" s="1"/>
  <c r="E114" i="7"/>
  <c r="G114" i="7" s="1"/>
  <c r="I129" i="1" s="1"/>
  <c r="E113" i="7"/>
  <c r="G113" i="7"/>
  <c r="I128" i="1" s="1"/>
  <c r="E112" i="7"/>
  <c r="G112" i="7"/>
  <c r="I127" i="1" s="1"/>
  <c r="E111" i="7"/>
  <c r="G111" i="7"/>
  <c r="I126" i="1"/>
  <c r="G110" i="7"/>
  <c r="I125" i="1" s="1"/>
  <c r="G108" i="7"/>
  <c r="I123" i="1" s="1"/>
  <c r="G107" i="7"/>
  <c r="I122" i="1" s="1"/>
  <c r="G106" i="7"/>
  <c r="I121" i="1" s="1"/>
  <c r="G105" i="7"/>
  <c r="I120" i="1" s="1"/>
  <c r="A46" i="7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G104" i="7"/>
  <c r="I119" i="1" s="1"/>
  <c r="G102" i="7"/>
  <c r="I117" i="1" s="1"/>
  <c r="G99" i="7"/>
  <c r="I114" i="1" s="1"/>
  <c r="G98" i="7"/>
  <c r="I113" i="1" s="1"/>
  <c r="G97" i="7"/>
  <c r="I112" i="1" s="1"/>
  <c r="G96" i="7"/>
  <c r="I111" i="1" s="1"/>
  <c r="G95" i="7"/>
  <c r="I110" i="1" s="1"/>
  <c r="G94" i="7"/>
  <c r="I109" i="1" s="1"/>
  <c r="G92" i="7"/>
  <c r="I107" i="1" s="1"/>
  <c r="G91" i="7"/>
  <c r="I106" i="1" s="1"/>
  <c r="G90" i="7"/>
  <c r="I105" i="1" s="1"/>
  <c r="G88" i="7"/>
  <c r="I103" i="1" s="1"/>
  <c r="G87" i="7"/>
  <c r="I102" i="1" s="1"/>
  <c r="G86" i="7"/>
  <c r="I101" i="1" s="1"/>
  <c r="G84" i="7"/>
  <c r="I99" i="1" s="1"/>
  <c r="G83" i="7"/>
  <c r="I98" i="1" s="1"/>
  <c r="G82" i="7"/>
  <c r="I97" i="1" s="1"/>
  <c r="G80" i="7"/>
  <c r="I95" i="1" s="1"/>
  <c r="G79" i="7"/>
  <c r="I94" i="1" s="1"/>
  <c r="G78" i="7"/>
  <c r="I93" i="1" s="1"/>
  <c r="G76" i="7"/>
  <c r="I91" i="1" s="1"/>
  <c r="G75" i="7"/>
  <c r="I90" i="1" s="1"/>
  <c r="G74" i="7"/>
  <c r="I89" i="1" s="1"/>
  <c r="G72" i="7"/>
  <c r="I87" i="1" s="1"/>
  <c r="G71" i="7"/>
  <c r="I86" i="1" s="1"/>
  <c r="G70" i="7"/>
  <c r="I85" i="1" s="1"/>
  <c r="G68" i="7"/>
  <c r="I83" i="1" s="1"/>
  <c r="G67" i="7"/>
  <c r="I82" i="1" s="1"/>
  <c r="G66" i="7"/>
  <c r="I81" i="1" s="1"/>
  <c r="G64" i="7"/>
  <c r="I79" i="1" s="1"/>
  <c r="G63" i="7"/>
  <c r="I78" i="1" s="1"/>
  <c r="G62" i="7"/>
  <c r="I77" i="1" s="1"/>
  <c r="G60" i="7"/>
  <c r="I75" i="1" s="1"/>
  <c r="G59" i="7"/>
  <c r="I74" i="1" s="1"/>
  <c r="G58" i="7"/>
  <c r="I73" i="1" s="1"/>
  <c r="G56" i="7"/>
  <c r="I71" i="1" s="1"/>
  <c r="G55" i="7"/>
  <c r="I70" i="1" s="1"/>
  <c r="G54" i="7"/>
  <c r="I69" i="1" s="1"/>
  <c r="G52" i="7"/>
  <c r="I67" i="1" s="1"/>
  <c r="G51" i="7"/>
  <c r="I66" i="1" s="1"/>
  <c r="G50" i="7"/>
  <c r="I65" i="1" s="1"/>
  <c r="G48" i="7"/>
  <c r="I63" i="1" s="1"/>
  <c r="G47" i="7"/>
  <c r="I62" i="1" s="1"/>
  <c r="G46" i="7"/>
  <c r="I61" i="1" s="1"/>
  <c r="G45" i="7"/>
  <c r="I60" i="1" s="1"/>
  <c r="E44" i="7"/>
  <c r="G44" i="7" s="1"/>
  <c r="I59" i="1" s="1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S100" i="1"/>
  <c r="S92" i="1"/>
  <c r="S61" i="1"/>
  <c r="S20" i="1"/>
  <c r="E5" i="7"/>
  <c r="G5" i="7" s="1"/>
  <c r="I20" i="1" s="1"/>
  <c r="E6" i="7"/>
  <c r="G6" i="7"/>
  <c r="I21" i="1" s="1"/>
  <c r="E7" i="7"/>
  <c r="G7" i="7" s="1"/>
  <c r="I22" i="1" s="1"/>
  <c r="E8" i="7"/>
  <c r="G8" i="7"/>
  <c r="I23" i="1" s="1"/>
  <c r="E9" i="7"/>
  <c r="G9" i="7" s="1"/>
  <c r="I24" i="1" s="1"/>
  <c r="E10" i="7"/>
  <c r="G10" i="7" s="1"/>
  <c r="I25" i="1" s="1"/>
  <c r="E11" i="7"/>
  <c r="G11" i="7" s="1"/>
  <c r="I26" i="1" s="1"/>
  <c r="E12" i="7"/>
  <c r="G12" i="7"/>
  <c r="I27" i="1" s="1"/>
  <c r="E13" i="7"/>
  <c r="G13" i="7" s="1"/>
  <c r="I28" i="1"/>
  <c r="E14" i="7"/>
  <c r="G14" i="7"/>
  <c r="I29" i="1" s="1"/>
  <c r="E15" i="7"/>
  <c r="G15" i="7" s="1"/>
  <c r="I30" i="1"/>
  <c r="E16" i="7"/>
  <c r="G16" i="7"/>
  <c r="I31" i="1" s="1"/>
  <c r="E17" i="7"/>
  <c r="G17" i="7" s="1"/>
  <c r="I32" i="1"/>
  <c r="E18" i="7"/>
  <c r="G18" i="7"/>
  <c r="I33" i="1" s="1"/>
  <c r="E19" i="7"/>
  <c r="G19" i="7" s="1"/>
  <c r="I34" i="1"/>
  <c r="E20" i="7"/>
  <c r="G20" i="7"/>
  <c r="I35" i="1" s="1"/>
  <c r="E21" i="7"/>
  <c r="G21" i="7" s="1"/>
  <c r="I36" i="1"/>
  <c r="E22" i="7"/>
  <c r="G22" i="7"/>
  <c r="I37" i="1" s="1"/>
  <c r="E23" i="7"/>
  <c r="G23" i="7" s="1"/>
  <c r="I38" i="1"/>
  <c r="E24" i="7"/>
  <c r="G24" i="7"/>
  <c r="I39" i="1" s="1"/>
  <c r="E25" i="7"/>
  <c r="G25" i="7" s="1"/>
  <c r="I40" i="1"/>
  <c r="E26" i="7"/>
  <c r="G26" i="7"/>
  <c r="I41" i="1" s="1"/>
  <c r="E27" i="7"/>
  <c r="G27" i="7" s="1"/>
  <c r="I42" i="1"/>
  <c r="E28" i="7"/>
  <c r="G28" i="7"/>
  <c r="I43" i="1" s="1"/>
  <c r="E29" i="7"/>
  <c r="G29" i="7" s="1"/>
  <c r="I44" i="1"/>
  <c r="E30" i="7"/>
  <c r="G30" i="7"/>
  <c r="I45" i="1" s="1"/>
  <c r="E31" i="7"/>
  <c r="G31" i="7" s="1"/>
  <c r="I46" i="1"/>
  <c r="E32" i="7"/>
  <c r="G32" i="7"/>
  <c r="I47" i="1" s="1"/>
  <c r="E33" i="7"/>
  <c r="G33" i="7" s="1"/>
  <c r="I48" i="1"/>
  <c r="E34" i="7"/>
  <c r="G34" i="7"/>
  <c r="I49" i="1" s="1"/>
  <c r="E35" i="7"/>
  <c r="G35" i="7" s="1"/>
  <c r="I50" i="1"/>
  <c r="E36" i="7"/>
  <c r="G36" i="7"/>
  <c r="I51" i="1" s="1"/>
  <c r="E37" i="7"/>
  <c r="G37" i="7" s="1"/>
  <c r="I52" i="1"/>
  <c r="E38" i="7"/>
  <c r="G38" i="7"/>
  <c r="I53" i="1" s="1"/>
  <c r="E39" i="7"/>
  <c r="G39" i="7" s="1"/>
  <c r="I54" i="1"/>
  <c r="E40" i="7"/>
  <c r="G40" i="7"/>
  <c r="I55" i="1" s="1"/>
  <c r="E41" i="7"/>
  <c r="G41" i="7" s="1"/>
  <c r="I56" i="1"/>
  <c r="E42" i="7"/>
  <c r="G42" i="7"/>
  <c r="I57" i="1" s="1"/>
  <c r="E43" i="7"/>
  <c r="G43" i="7" s="1"/>
  <c r="I58" i="1"/>
  <c r="S115" i="1"/>
  <c r="S107" i="1"/>
  <c r="S99" i="1"/>
  <c r="S91" i="1"/>
  <c r="S83" i="1"/>
  <c r="S35" i="1"/>
  <c r="S19" i="1"/>
  <c r="S131" i="1"/>
  <c r="S59" i="1"/>
  <c r="S67" i="1"/>
  <c r="S43" i="1"/>
  <c r="S75" i="1"/>
  <c r="P73" i="1"/>
  <c r="Q73" i="1" s="1"/>
  <c r="T86" i="1" l="1"/>
  <c r="U87" i="1" s="1"/>
  <c r="S124" i="1"/>
  <c r="S68" i="1"/>
  <c r="S44" i="1"/>
  <c r="S36" i="1"/>
  <c r="P113" i="1"/>
  <c r="Q113" i="1" s="1"/>
  <c r="S34" i="1"/>
  <c r="P10" i="1"/>
  <c r="Q10" i="1" s="1"/>
  <c r="T45" i="1"/>
  <c r="S128" i="1"/>
  <c r="S96" i="1"/>
  <c r="S56" i="1"/>
  <c r="S48" i="1"/>
  <c r="S40" i="1"/>
  <c r="S32" i="1"/>
  <c r="T41" i="1"/>
  <c r="U42" i="1" s="1"/>
  <c r="S143" i="1"/>
  <c r="P134" i="1"/>
  <c r="Q134" i="1" s="1"/>
  <c r="P126" i="1"/>
  <c r="Q126" i="1" s="1"/>
  <c r="S119" i="1"/>
  <c r="S111" i="1"/>
  <c r="S103" i="1"/>
  <c r="S87" i="1"/>
  <c r="S79" i="1"/>
  <c r="S71" i="1"/>
  <c r="S63" i="1"/>
  <c r="S55" i="1"/>
  <c r="S47" i="1"/>
  <c r="S39" i="1"/>
  <c r="P30" i="1"/>
  <c r="Q30" i="1" s="1"/>
  <c r="S23" i="1"/>
  <c r="P14" i="1"/>
  <c r="Q14" i="1" s="1"/>
  <c r="S7" i="1"/>
  <c r="T11" i="1"/>
  <c r="U12" i="1" s="1"/>
  <c r="P140" i="1"/>
  <c r="Q140" i="1" s="1"/>
  <c r="P132" i="1"/>
  <c r="Q132" i="1" s="1"/>
  <c r="P124" i="1"/>
  <c r="Q124" i="1" s="1"/>
  <c r="P116" i="1"/>
  <c r="Q116" i="1" s="1"/>
  <c r="P92" i="1"/>
  <c r="Q92" i="1" s="1"/>
  <c r="P76" i="1"/>
  <c r="Q76" i="1" s="1"/>
  <c r="P36" i="1"/>
  <c r="Q36" i="1" s="1"/>
  <c r="P20" i="1"/>
  <c r="Q20" i="1" s="1"/>
  <c r="S5" i="1"/>
  <c r="S3" i="1"/>
  <c r="T116" i="1"/>
  <c r="U117" i="1" s="1"/>
  <c r="T84" i="1"/>
  <c r="U85" i="1" s="1"/>
  <c r="S140" i="1"/>
  <c r="S132" i="1"/>
  <c r="P123" i="1"/>
  <c r="Q123" i="1" s="1"/>
  <c r="S116" i="1"/>
  <c r="S108" i="1"/>
  <c r="P83" i="1"/>
  <c r="Q83" i="1" s="1"/>
  <c r="S76" i="1"/>
  <c r="S60" i="1"/>
  <c r="S52" i="1"/>
  <c r="S28" i="1"/>
  <c r="T28" i="1"/>
  <c r="U29" i="1" s="1"/>
  <c r="P106" i="1"/>
  <c r="Q106" i="1" s="1"/>
  <c r="P90" i="1"/>
  <c r="Q90" i="1" s="1"/>
  <c r="P50" i="1"/>
  <c r="Q50" i="1" s="1"/>
  <c r="P26" i="1"/>
  <c r="Q26" i="1" s="1"/>
  <c r="S11" i="1"/>
  <c r="T82" i="1"/>
  <c r="U83" i="1" s="1"/>
  <c r="T26" i="1"/>
  <c r="U27" i="1" s="1"/>
  <c r="T24" i="1"/>
  <c r="U25" i="1" s="1"/>
  <c r="S95" i="1"/>
  <c r="T83" i="1"/>
  <c r="U84" i="1" s="1"/>
  <c r="T71" i="1"/>
  <c r="U72" i="1" s="1"/>
  <c r="T40" i="1"/>
  <c r="U41" i="1" s="1"/>
  <c r="T14" i="1"/>
  <c r="U15" i="1" s="1"/>
  <c r="P53" i="1"/>
  <c r="Q53" i="1" s="1"/>
  <c r="S72" i="1"/>
  <c r="T68" i="1"/>
  <c r="U69" i="1" s="1"/>
  <c r="T44" i="1"/>
  <c r="U45" i="1" s="1"/>
  <c r="S133" i="1"/>
  <c r="P13" i="1"/>
  <c r="Q13" i="1" s="1"/>
  <c r="T115" i="1"/>
  <c r="U116" i="1" s="1"/>
  <c r="S101" i="1"/>
  <c r="S85" i="1"/>
  <c r="S69" i="1"/>
  <c r="T57" i="1"/>
  <c r="U58" i="1" s="1"/>
  <c r="T35" i="1"/>
  <c r="U36" i="1" s="1"/>
  <c r="T47" i="1"/>
  <c r="U48" i="1" s="1"/>
  <c r="S51" i="1"/>
  <c r="P27" i="1"/>
  <c r="Q27" i="1" s="1"/>
  <c r="P75" i="1"/>
  <c r="Q75" i="1" s="1"/>
  <c r="S84" i="1"/>
  <c r="S112" i="1"/>
  <c r="P103" i="1"/>
  <c r="Q103" i="1" s="1"/>
  <c r="T18" i="1"/>
  <c r="U19" i="1" s="1"/>
  <c r="T25" i="1"/>
  <c r="U26" i="1" s="1"/>
  <c r="T33" i="1"/>
  <c r="U34" i="1" s="1"/>
  <c r="T17" i="1"/>
  <c r="U18" i="1" s="1"/>
  <c r="S31" i="1"/>
  <c r="T89" i="1"/>
  <c r="U90" i="1" s="1"/>
  <c r="T72" i="1"/>
  <c r="U73" i="1" s="1"/>
  <c r="T63" i="1"/>
  <c r="U64" i="1" s="1"/>
  <c r="T29" i="1"/>
  <c r="U30" i="1" s="1"/>
  <c r="T19" i="1"/>
  <c r="U20" i="1" s="1"/>
  <c r="S126" i="1"/>
  <c r="T104" i="1"/>
  <c r="U105" i="1" s="1"/>
  <c r="T39" i="1"/>
  <c r="U40" i="1" s="1"/>
  <c r="P95" i="1"/>
  <c r="Q95" i="1" s="1"/>
  <c r="S141" i="1"/>
  <c r="T99" i="1"/>
  <c r="U100" i="1" s="1"/>
  <c r="S77" i="1"/>
  <c r="T69" i="1"/>
  <c r="U70" i="1" s="1"/>
  <c r="T50" i="1"/>
  <c r="U51" i="1" s="1"/>
  <c r="S38" i="1"/>
  <c r="T51" i="1"/>
  <c r="U52" i="1" s="1"/>
  <c r="P139" i="1"/>
  <c r="Q139" i="1" s="1"/>
  <c r="P71" i="1"/>
  <c r="Q71" i="1" s="1"/>
  <c r="P112" i="1"/>
  <c r="Q112" i="1" s="1"/>
  <c r="S22" i="1"/>
  <c r="S17" i="1"/>
  <c r="P117" i="1"/>
  <c r="Q117" i="1" s="1"/>
  <c r="U46" i="1"/>
  <c r="T32" i="1"/>
  <c r="U33" i="1" s="1"/>
  <c r="S135" i="1"/>
  <c r="S88" i="1"/>
  <c r="P108" i="1"/>
  <c r="Q108" i="1" s="1"/>
  <c r="P100" i="1"/>
  <c r="Q100" i="1" s="1"/>
  <c r="S27" i="1"/>
  <c r="T76" i="1"/>
  <c r="U77" i="1" s="1"/>
  <c r="T37" i="1"/>
  <c r="U38" i="1" s="1"/>
  <c r="S8" i="1"/>
  <c r="P32" i="1"/>
  <c r="Q32" i="1" s="1"/>
  <c r="T135" i="1"/>
  <c r="U136" i="1" s="1"/>
  <c r="T80" i="1"/>
  <c r="U81" i="1" s="1"/>
  <c r="T53" i="1"/>
  <c r="U54" i="1" s="1"/>
  <c r="P127" i="1"/>
  <c r="Q127" i="1" s="1"/>
  <c r="T38" i="1"/>
  <c r="U39" i="1" s="1"/>
  <c r="P56" i="1"/>
  <c r="Q56" i="1" s="1"/>
  <c r="S24" i="1"/>
  <c r="P142" i="1"/>
  <c r="Q142" i="1" s="1"/>
  <c r="P102" i="1"/>
  <c r="Q102" i="1" s="1"/>
  <c r="P78" i="1"/>
  <c r="Q78" i="1" s="1"/>
  <c r="P39" i="1"/>
  <c r="Q39" i="1" s="1"/>
  <c r="P54" i="1"/>
  <c r="Q54" i="1" s="1"/>
  <c r="T60" i="1"/>
  <c r="U61" i="1" s="1"/>
  <c r="T12" i="1"/>
  <c r="U13" i="1" s="1"/>
  <c r="T42" i="1"/>
  <c r="U43" i="1" s="1"/>
  <c r="T95" i="1"/>
  <c r="U96" i="1" s="1"/>
  <c r="T13" i="1"/>
  <c r="U14" i="1" s="1"/>
  <c r="T46" i="1"/>
  <c r="U47" i="1" s="1"/>
  <c r="T112" i="1"/>
  <c r="U113" i="1" s="1"/>
  <c r="T67" i="1"/>
  <c r="U68" i="1" s="1"/>
  <c r="S127" i="1"/>
  <c r="P80" i="1"/>
  <c r="Q80" i="1" s="1"/>
  <c r="T23" i="1"/>
  <c r="U24" i="1" s="1"/>
  <c r="S64" i="1"/>
  <c r="S120" i="1"/>
  <c r="P141" i="1"/>
  <c r="Q141" i="1" s="1"/>
  <c r="P109" i="1"/>
  <c r="Q109" i="1" s="1"/>
  <c r="P77" i="1"/>
  <c r="Q77" i="1" s="1"/>
  <c r="P62" i="1"/>
  <c r="Q62" i="1" s="1"/>
  <c r="P38" i="1"/>
  <c r="Q38" i="1" s="1"/>
  <c r="P22" i="1"/>
  <c r="Q22" i="1" s="1"/>
  <c r="P6" i="1"/>
  <c r="Q6" i="1" s="1"/>
  <c r="S15" i="1"/>
  <c r="S10" i="1"/>
  <c r="T22" i="1"/>
  <c r="U23" i="1" s="1"/>
  <c r="T101" i="1"/>
  <c r="U102" i="1" s="1"/>
  <c r="T74" i="1"/>
  <c r="U75" i="1" s="1"/>
  <c r="T100" i="1"/>
  <c r="U101" i="1" s="1"/>
  <c r="P23" i="1"/>
  <c r="Q23" i="1" s="1"/>
  <c r="T31" i="1"/>
  <c r="U32" i="1" s="1"/>
  <c r="P86" i="1"/>
  <c r="Q86" i="1" s="1"/>
  <c r="P55" i="1"/>
  <c r="Q55" i="1" s="1"/>
  <c r="P101" i="1"/>
  <c r="Q101" i="1" s="1"/>
  <c r="S62" i="1"/>
  <c r="S134" i="1"/>
  <c r="T52" i="1"/>
  <c r="U53" i="1" s="1"/>
  <c r="T36" i="1"/>
  <c r="U37" i="1" s="1"/>
  <c r="T54" i="1"/>
  <c r="U55" i="1" s="1"/>
  <c r="T144" i="1"/>
  <c r="T27" i="1"/>
  <c r="U28" i="1" s="1"/>
  <c r="T91" i="1"/>
  <c r="U92" i="1" s="1"/>
  <c r="T134" i="1"/>
  <c r="U135" i="1" s="1"/>
  <c r="P63" i="1"/>
  <c r="Q63" i="1" s="1"/>
  <c r="S16" i="1"/>
  <c r="T34" i="1"/>
  <c r="U35" i="1" s="1"/>
  <c r="S80" i="1"/>
  <c r="P135" i="1"/>
  <c r="Q135" i="1" s="1"/>
  <c r="P5" i="1"/>
  <c r="Q5" i="1" s="1"/>
  <c r="P128" i="1"/>
  <c r="Q128" i="1" s="1"/>
  <c r="T20" i="1"/>
  <c r="U21" i="1" s="1"/>
  <c r="T87" i="1"/>
  <c r="U88" i="1" s="1"/>
  <c r="T56" i="1"/>
  <c r="U57" i="1" s="1"/>
  <c r="T48" i="1"/>
  <c r="U49" i="1" s="1"/>
  <c r="P118" i="1"/>
  <c r="Q118" i="1" s="1"/>
  <c r="P94" i="1"/>
  <c r="Q94" i="1" s="1"/>
  <c r="P70" i="1"/>
  <c r="Q70" i="1" s="1"/>
  <c r="P47" i="1"/>
  <c r="Q47" i="1" s="1"/>
  <c r="T49" i="1"/>
  <c r="U50" i="1" s="1"/>
  <c r="T103" i="1"/>
  <c r="U104" i="1" s="1"/>
  <c r="T21" i="1"/>
  <c r="U22" i="1" s="1"/>
  <c r="T75" i="1"/>
  <c r="U76" i="1" s="1"/>
  <c r="P31" i="1"/>
  <c r="Q31" i="1" s="1"/>
  <c r="S136" i="1"/>
  <c r="S18" i="1"/>
  <c r="T64" i="1"/>
  <c r="U65" i="1" s="1"/>
  <c r="S104" i="1"/>
  <c r="S138" i="1"/>
  <c r="S130" i="1"/>
  <c r="P131" i="1"/>
  <c r="Q131" i="1" s="1"/>
  <c r="T118" i="1"/>
  <c r="U119" i="1" s="1"/>
  <c r="P110" i="1"/>
  <c r="Q110" i="1" s="1"/>
  <c r="T15" i="1"/>
  <c r="U16" i="1" s="1"/>
  <c r="P16" i="1"/>
  <c r="Q16" i="1" s="1"/>
  <c r="T108" i="1"/>
  <c r="U109" i="1" s="1"/>
  <c r="T65" i="1"/>
  <c r="U66" i="1" s="1"/>
  <c r="T16" i="1"/>
  <c r="U17" i="1" s="1"/>
  <c r="T66" i="1"/>
  <c r="U67" i="1" s="1"/>
  <c r="S9" i="1"/>
  <c r="S46" i="1"/>
  <c r="S110" i="1"/>
  <c r="T70" i="1"/>
  <c r="U71" i="1" s="1"/>
  <c r="T93" i="1"/>
  <c r="U94" i="1" s="1"/>
  <c r="P96" i="1"/>
  <c r="Q96" i="1" s="1"/>
  <c r="T30" i="1"/>
  <c r="U31" i="1" s="1"/>
  <c r="T78" i="1"/>
  <c r="U79" i="1" s="1"/>
  <c r="T43" i="1"/>
  <c r="U44" i="1" s="1"/>
  <c r="T77" i="1"/>
  <c r="U78" i="1" s="1"/>
  <c r="P48" i="1"/>
  <c r="Q48" i="1" s="1"/>
  <c r="S25" i="1"/>
  <c r="S86" i="1"/>
  <c r="T102" i="1"/>
  <c r="U103" i="1" s="1"/>
  <c r="T133" i="1"/>
  <c r="U134" i="1" s="1"/>
  <c r="T58" i="1"/>
  <c r="U59" i="1" s="1"/>
  <c r="T109" i="1"/>
  <c r="U110" i="1" s="1"/>
  <c r="T55" i="1"/>
  <c r="U56" i="1" s="1"/>
  <c r="T96" i="1"/>
  <c r="U97" i="1" s="1"/>
  <c r="T98" i="1"/>
  <c r="U99" i="1" s="1"/>
  <c r="P40" i="1"/>
  <c r="Q40" i="1" s="1"/>
  <c r="P88" i="1"/>
  <c r="Q88" i="1" s="1"/>
  <c r="S70" i="1"/>
  <c r="T92" i="1"/>
  <c r="U93" i="1" s="1"/>
  <c r="T117" i="1"/>
  <c r="U118" i="1" s="1"/>
  <c r="T106" i="1"/>
  <c r="U107" i="1" s="1"/>
  <c r="T73" i="1"/>
  <c r="U74" i="1" s="1"/>
  <c r="T110" i="1"/>
  <c r="U111" i="1" s="1"/>
  <c r="T85" i="1"/>
  <c r="U86" i="1" s="1"/>
  <c r="T113" i="1"/>
  <c r="U114" i="1" s="1"/>
  <c r="T88" i="1"/>
  <c r="U89" i="1" s="1"/>
  <c r="T61" i="1"/>
  <c r="U62" i="1" s="1"/>
  <c r="P69" i="1"/>
  <c r="Q69" i="1" s="1"/>
  <c r="P29" i="1"/>
  <c r="Q29" i="1" s="1"/>
  <c r="T97" i="1"/>
  <c r="U98" i="1" s="1"/>
  <c r="T107" i="1"/>
  <c r="U108" i="1" s="1"/>
  <c r="S94" i="1"/>
  <c r="T111" i="1"/>
  <c r="U112" i="1" s="1"/>
  <c r="S109" i="1"/>
  <c r="S93" i="1"/>
  <c r="P84" i="1"/>
  <c r="Q84" i="1" s="1"/>
  <c r="P68" i="1"/>
  <c r="Q68" i="1" s="1"/>
  <c r="P60" i="1"/>
  <c r="Q60" i="1" s="1"/>
  <c r="S53" i="1"/>
  <c r="S45" i="1"/>
  <c r="S37" i="1"/>
  <c r="S29" i="1"/>
  <c r="S21" i="1"/>
  <c r="S13" i="1"/>
  <c r="P4" i="1"/>
  <c r="Q4" i="1" s="1"/>
  <c r="T114" i="1"/>
  <c r="U115" i="1" s="1"/>
  <c r="T81" i="1"/>
  <c r="U82" i="1" s="1"/>
  <c r="T79" i="1"/>
  <c r="U80" i="1" s="1"/>
  <c r="T90" i="1"/>
  <c r="U91" i="1" s="1"/>
  <c r="T105" i="1"/>
  <c r="U106" i="1" s="1"/>
  <c r="P138" i="1"/>
  <c r="Q138" i="1" s="1"/>
  <c r="S139" i="1"/>
  <c r="S114" i="1"/>
  <c r="S106" i="1"/>
  <c r="P89" i="1"/>
  <c r="Q89" i="1" s="1"/>
  <c r="S82" i="1"/>
  <c r="P65" i="1"/>
  <c r="Q65" i="1" s="1"/>
  <c r="S58" i="1"/>
  <c r="T62" i="1"/>
  <c r="U63" i="1" s="1"/>
  <c r="T94" i="1"/>
  <c r="U95" i="1" s="1"/>
  <c r="T59" i="1"/>
  <c r="U60" i="1" s="1"/>
  <c r="E4" i="10"/>
  <c r="S121" i="1"/>
  <c r="S73" i="1"/>
  <c r="S33" i="1"/>
  <c r="P8" i="1"/>
  <c r="Q8" i="1" s="1"/>
  <c r="E1" i="10"/>
  <c r="N139" i="1"/>
  <c r="N138" i="1" s="1"/>
  <c r="N137" i="1" s="1"/>
  <c r="N136" i="1" s="1"/>
  <c r="N135" i="1" s="1"/>
  <c r="N134" i="1" s="1"/>
  <c r="N133" i="1" s="1"/>
  <c r="N132" i="1" s="1"/>
  <c r="N131" i="1" s="1"/>
  <c r="N130" i="1" s="1"/>
  <c r="N129" i="1" s="1"/>
  <c r="N128" i="1" s="1"/>
  <c r="N127" i="1" s="1"/>
  <c r="N126" i="1" s="1"/>
  <c r="N125" i="1" s="1"/>
  <c r="N124" i="1" s="1"/>
  <c r="N123" i="1" s="1"/>
  <c r="N122" i="1" s="1"/>
  <c r="N121" i="1" s="1"/>
  <c r="N120" i="1" s="1"/>
  <c r="N119" i="1" s="1"/>
  <c r="N118" i="1" s="1"/>
  <c r="N117" i="1" s="1"/>
  <c r="N116" i="1" s="1"/>
  <c r="N115" i="1" s="1"/>
  <c r="N114" i="1" s="1"/>
  <c r="N113" i="1" s="1"/>
  <c r="N112" i="1" s="1"/>
  <c r="N111" i="1" s="1"/>
  <c r="N110" i="1" s="1"/>
  <c r="N109" i="1" s="1"/>
  <c r="N108" i="1" s="1"/>
  <c r="N107" i="1" s="1"/>
  <c r="N106" i="1" s="1"/>
  <c r="N105" i="1" s="1"/>
  <c r="N104" i="1" s="1"/>
  <c r="N103" i="1" s="1"/>
  <c r="N102" i="1" s="1"/>
  <c r="N101" i="1" s="1"/>
  <c r="N100" i="1" s="1"/>
  <c r="N99" i="1" s="1"/>
  <c r="N98" i="1" s="1"/>
  <c r="N97" i="1" s="1"/>
  <c r="N96" i="1" s="1"/>
  <c r="N95" i="1" s="1"/>
  <c r="N94" i="1" s="1"/>
  <c r="N93" i="1" s="1"/>
  <c r="N92" i="1" s="1"/>
  <c r="N91" i="1" s="1"/>
  <c r="N90" i="1" s="1"/>
  <c r="N89" i="1" s="1"/>
  <c r="N88" i="1" s="1"/>
  <c r="N87" i="1" s="1"/>
  <c r="N86" i="1" s="1"/>
  <c r="N85" i="1" s="1"/>
  <c r="N84" i="1" s="1"/>
  <c r="N83" i="1" s="1"/>
  <c r="N82" i="1" s="1"/>
  <c r="N81" i="1" s="1"/>
  <c r="N80" i="1" s="1"/>
  <c r="N79" i="1" s="1"/>
  <c r="N78" i="1" s="1"/>
  <c r="N77" i="1" s="1"/>
  <c r="N76" i="1" s="1"/>
  <c r="N75" i="1" s="1"/>
  <c r="N74" i="1" s="1"/>
  <c r="N73" i="1" s="1"/>
  <c r="N72" i="1" s="1"/>
  <c r="N71" i="1" s="1"/>
  <c r="N70" i="1" s="1"/>
  <c r="N69" i="1" s="1"/>
  <c r="N68" i="1" s="1"/>
  <c r="N67" i="1" s="1"/>
  <c r="N66" i="1" s="1"/>
  <c r="N65" i="1" s="1"/>
  <c r="N64" i="1" s="1"/>
  <c r="N63" i="1" s="1"/>
  <c r="N62" i="1" s="1"/>
  <c r="N61" i="1" s="1"/>
  <c r="N60" i="1" s="1"/>
  <c r="N59" i="1" s="1"/>
  <c r="N58" i="1" s="1"/>
  <c r="N57" i="1" s="1"/>
  <c r="N56" i="1" s="1"/>
  <c r="N55" i="1" s="1"/>
  <c r="N54" i="1" s="1"/>
  <c r="N53" i="1" s="1"/>
  <c r="N52" i="1" s="1"/>
  <c r="N51" i="1" s="1"/>
  <c r="N50" i="1" s="1"/>
  <c r="N49" i="1" s="1"/>
  <c r="N48" i="1" s="1"/>
  <c r="N47" i="1" s="1"/>
  <c r="N46" i="1" s="1"/>
  <c r="N45" i="1" s="1"/>
  <c r="N44" i="1" s="1"/>
  <c r="N43" i="1" s="1"/>
  <c r="N42" i="1" s="1"/>
  <c r="N41" i="1" s="1"/>
  <c r="N40" i="1" s="1"/>
  <c r="N39" i="1" s="1"/>
  <c r="N38" i="1" s="1"/>
  <c r="N37" i="1" s="1"/>
  <c r="N36" i="1" s="1"/>
  <c r="N35" i="1" s="1"/>
  <c r="N34" i="1" s="1"/>
  <c r="N33" i="1" s="1"/>
  <c r="N32" i="1" s="1"/>
  <c r="N31" i="1" s="1"/>
  <c r="N30" i="1" s="1"/>
  <c r="N29" i="1" s="1"/>
  <c r="N28" i="1" s="1"/>
  <c r="N27" i="1" s="1"/>
  <c r="N26" i="1" s="1"/>
  <c r="N25" i="1" s="1"/>
  <c r="N24" i="1" s="1"/>
  <c r="N23" i="1" s="1"/>
  <c r="N22" i="1" s="1"/>
  <c r="N21" i="1" s="1"/>
  <c r="N20" i="1" s="1"/>
  <c r="T123" i="1"/>
  <c r="U124" i="1" s="1"/>
  <c r="T129" i="1"/>
  <c r="U130" i="1" s="1"/>
  <c r="P143" i="1"/>
  <c r="Q143" i="1" s="1"/>
  <c r="T121" i="1"/>
  <c r="U122" i="1" s="1"/>
  <c r="P120" i="1"/>
  <c r="Q120" i="1" s="1"/>
  <c r="S125" i="1"/>
  <c r="T132" i="1"/>
  <c r="U133" i="1" s="1"/>
  <c r="T140" i="1"/>
  <c r="U141" i="1" s="1"/>
  <c r="T137" i="1"/>
  <c r="U138" i="1" s="1"/>
  <c r="T139" i="1"/>
  <c r="U140" i="1" s="1"/>
  <c r="T142" i="1"/>
  <c r="U143" i="1" s="1"/>
  <c r="T143" i="1"/>
  <c r="U144" i="1" s="1"/>
  <c r="T138" i="1"/>
  <c r="U139" i="1" s="1"/>
  <c r="T136" i="1"/>
  <c r="U137" i="1" s="1"/>
  <c r="T141" i="1"/>
  <c r="U142" i="1" s="1"/>
  <c r="T122" i="1"/>
  <c r="U123" i="1" s="1"/>
  <c r="T126" i="1"/>
  <c r="U127" i="1" s="1"/>
  <c r="T131" i="1"/>
  <c r="U132" i="1" s="1"/>
  <c r="S123" i="1"/>
  <c r="T130" i="1"/>
  <c r="U131" i="1" s="1"/>
  <c r="T124" i="1"/>
  <c r="U125" i="1" s="1"/>
  <c r="T119" i="1"/>
  <c r="U120" i="1" s="1"/>
  <c r="T125" i="1"/>
  <c r="U126" i="1" s="1"/>
  <c r="T127" i="1"/>
  <c r="U128" i="1" s="1"/>
  <c r="T128" i="1"/>
  <c r="U129" i="1" s="1"/>
  <c r="T120" i="1"/>
  <c r="U121" i="1" s="1"/>
  <c r="E2" i="10" l="1"/>
  <c r="E3" i="10" s="1"/>
  <c r="L139" i="1" s="1"/>
  <c r="L138" i="1" s="1"/>
  <c r="L137" i="1" s="1"/>
  <c r="L136" i="1" s="1"/>
  <c r="L135" i="1" s="1"/>
  <c r="L134" i="1" s="1"/>
  <c r="L133" i="1" s="1"/>
  <c r="L132" i="1" s="1"/>
  <c r="L131" i="1" s="1"/>
  <c r="L130" i="1" s="1"/>
  <c r="L129" i="1" s="1"/>
  <c r="L128" i="1" s="1"/>
  <c r="L127" i="1" s="1"/>
  <c r="L126" i="1" s="1"/>
  <c r="L125" i="1" s="1"/>
  <c r="L124" i="1" s="1"/>
  <c r="L123" i="1" s="1"/>
  <c r="L122" i="1" s="1"/>
  <c r="L121" i="1" s="1"/>
  <c r="L120" i="1" s="1"/>
  <c r="L119" i="1" s="1"/>
  <c r="L118" i="1" s="1"/>
  <c r="L117" i="1" s="1"/>
  <c r="L116" i="1" s="1"/>
  <c r="L115" i="1" s="1"/>
  <c r="L114" i="1" s="1"/>
  <c r="L113" i="1" s="1"/>
  <c r="L112" i="1" s="1"/>
  <c r="L111" i="1" s="1"/>
  <c r="L110" i="1" s="1"/>
  <c r="L109" i="1" s="1"/>
  <c r="L108" i="1" s="1"/>
  <c r="L107" i="1" s="1"/>
  <c r="L106" i="1" s="1"/>
  <c r="L105" i="1" s="1"/>
  <c r="L104" i="1" s="1"/>
  <c r="L103" i="1" s="1"/>
  <c r="L102" i="1" s="1"/>
  <c r="L101" i="1" s="1"/>
  <c r="L100" i="1" s="1"/>
  <c r="L99" i="1" s="1"/>
  <c r="L98" i="1" s="1"/>
  <c r="L97" i="1" s="1"/>
  <c r="L96" i="1" s="1"/>
  <c r="L95" i="1" s="1"/>
  <c r="L94" i="1" s="1"/>
  <c r="L93" i="1" s="1"/>
  <c r="L92" i="1" s="1"/>
  <c r="L91" i="1" s="1"/>
  <c r="L90" i="1" s="1"/>
  <c r="L89" i="1" s="1"/>
  <c r="L88" i="1" s="1"/>
  <c r="L87" i="1" s="1"/>
  <c r="L86" i="1" s="1"/>
  <c r="L85" i="1" s="1"/>
  <c r="L84" i="1" s="1"/>
  <c r="L83" i="1" s="1"/>
  <c r="L82" i="1" s="1"/>
  <c r="L81" i="1" s="1"/>
  <c r="L80" i="1" s="1"/>
  <c r="L79" i="1" s="1"/>
  <c r="L78" i="1" s="1"/>
  <c r="L77" i="1" s="1"/>
  <c r="L76" i="1" s="1"/>
  <c r="L75" i="1" s="1"/>
  <c r="L74" i="1" s="1"/>
  <c r="L73" i="1" s="1"/>
  <c r="L72" i="1" s="1"/>
  <c r="L71" i="1" s="1"/>
  <c r="L70" i="1" s="1"/>
  <c r="L69" i="1" s="1"/>
  <c r="L68" i="1" s="1"/>
  <c r="L67" i="1" s="1"/>
  <c r="L66" i="1" s="1"/>
  <c r="L65" i="1" s="1"/>
  <c r="L64" i="1" s="1"/>
  <c r="L63" i="1" s="1"/>
  <c r="L62" i="1" s="1"/>
  <c r="L61" i="1" s="1"/>
  <c r="L60" i="1" s="1"/>
  <c r="L59" i="1" s="1"/>
  <c r="L58" i="1" s="1"/>
  <c r="L57" i="1" s="1"/>
  <c r="L56" i="1" s="1"/>
  <c r="L55" i="1" s="1"/>
  <c r="L54" i="1" s="1"/>
  <c r="L53" i="1" s="1"/>
  <c r="L52" i="1" s="1"/>
  <c r="L51" i="1" s="1"/>
  <c r="L50" i="1" s="1"/>
  <c r="L49" i="1" s="1"/>
  <c r="L48" i="1" s="1"/>
  <c r="L47" i="1" s="1"/>
  <c r="L46" i="1" s="1"/>
  <c r="L45" i="1" s="1"/>
  <c r="L44" i="1" s="1"/>
  <c r="L43" i="1" s="1"/>
  <c r="L42" i="1" s="1"/>
  <c r="L41" i="1" s="1"/>
  <c r="L40" i="1" s="1"/>
  <c r="L39" i="1" s="1"/>
  <c r="L38" i="1" s="1"/>
  <c r="L37" i="1" s="1"/>
  <c r="L36" i="1" s="1"/>
  <c r="L35" i="1" s="1"/>
  <c r="L34" i="1" s="1"/>
  <c r="L33" i="1" s="1"/>
  <c r="L32" i="1" s="1"/>
  <c r="L31" i="1" s="1"/>
  <c r="L30" i="1" s="1"/>
  <c r="L29" i="1" s="1"/>
  <c r="L28" i="1" s="1"/>
  <c r="L27" i="1" s="1"/>
  <c r="L26" i="1" s="1"/>
  <c r="L25" i="1" s="1"/>
  <c r="L24" i="1" s="1"/>
  <c r="L23" i="1" s="1"/>
  <c r="L22" i="1" s="1"/>
  <c r="L21" i="1" s="1"/>
  <c r="L20" i="1" s="1"/>
  <c r="L19" i="1" s="1"/>
  <c r="L18" i="1" s="1"/>
  <c r="L17" i="1" s="1"/>
  <c r="L16" i="1" s="1"/>
  <c r="L15" i="1" s="1"/>
  <c r="L14" i="1" s="1"/>
  <c r="L13" i="1" s="1"/>
  <c r="L12" i="1" s="1"/>
  <c r="L11" i="1" s="1"/>
  <c r="L10" i="1" s="1"/>
  <c r="L9" i="1" s="1"/>
  <c r="L8" i="1" s="1"/>
  <c r="L7" i="1" s="1"/>
  <c r="L6" i="1" s="1"/>
  <c r="L5" i="1" s="1"/>
  <c r="L4" i="1" s="1"/>
  <c r="L3" i="1" s="1"/>
  <c r="L2" i="1" s="1"/>
  <c r="M139" i="1" l="1"/>
  <c r="M138" i="1" s="1"/>
  <c r="M137" i="1" s="1"/>
  <c r="M136" i="1" s="1"/>
  <c r="M135" i="1" s="1"/>
  <c r="M134" i="1" s="1"/>
  <c r="M133" i="1" s="1"/>
  <c r="M132" i="1" s="1"/>
  <c r="M131" i="1" s="1"/>
  <c r="M130" i="1" s="1"/>
  <c r="M129" i="1" s="1"/>
  <c r="M128" i="1" s="1"/>
  <c r="M127" i="1" s="1"/>
  <c r="M126" i="1" s="1"/>
  <c r="M125" i="1" s="1"/>
  <c r="M124" i="1" s="1"/>
  <c r="M123" i="1" s="1"/>
  <c r="M122" i="1" s="1"/>
  <c r="M121" i="1" s="1"/>
  <c r="M120" i="1" s="1"/>
  <c r="M119" i="1" s="1"/>
  <c r="M118" i="1" s="1"/>
  <c r="M117" i="1" s="1"/>
  <c r="M116" i="1" s="1"/>
  <c r="M115" i="1" s="1"/>
  <c r="M114" i="1" s="1"/>
  <c r="M113" i="1" s="1"/>
  <c r="M112" i="1" s="1"/>
  <c r="M111" i="1" s="1"/>
  <c r="M110" i="1" s="1"/>
  <c r="M109" i="1" s="1"/>
  <c r="M108" i="1" s="1"/>
  <c r="M107" i="1" s="1"/>
  <c r="M106" i="1" s="1"/>
  <c r="M105" i="1" s="1"/>
  <c r="M104" i="1" s="1"/>
  <c r="M103" i="1" s="1"/>
  <c r="M102" i="1" s="1"/>
  <c r="M101" i="1" s="1"/>
  <c r="M100" i="1" s="1"/>
  <c r="M99" i="1" s="1"/>
  <c r="M98" i="1" s="1"/>
  <c r="M97" i="1" s="1"/>
  <c r="M96" i="1" s="1"/>
  <c r="M95" i="1" s="1"/>
  <c r="M94" i="1" s="1"/>
  <c r="M93" i="1" s="1"/>
  <c r="M92" i="1" s="1"/>
  <c r="M91" i="1" s="1"/>
  <c r="M90" i="1" s="1"/>
  <c r="M89" i="1" s="1"/>
  <c r="M88" i="1" s="1"/>
  <c r="M87" i="1" s="1"/>
  <c r="M86" i="1" s="1"/>
  <c r="M85" i="1" s="1"/>
  <c r="M84" i="1" s="1"/>
  <c r="M83" i="1" s="1"/>
  <c r="M82" i="1" s="1"/>
  <c r="M81" i="1" s="1"/>
  <c r="M80" i="1" s="1"/>
  <c r="M79" i="1" s="1"/>
  <c r="M78" i="1" s="1"/>
  <c r="M77" i="1" s="1"/>
  <c r="M76" i="1" s="1"/>
  <c r="M75" i="1" s="1"/>
  <c r="M74" i="1" s="1"/>
  <c r="M73" i="1" s="1"/>
  <c r="M72" i="1" s="1"/>
  <c r="M71" i="1" s="1"/>
  <c r="M70" i="1" s="1"/>
  <c r="M69" i="1" s="1"/>
  <c r="M68" i="1" s="1"/>
  <c r="M67" i="1" s="1"/>
  <c r="M66" i="1" s="1"/>
  <c r="M65" i="1" s="1"/>
  <c r="M64" i="1" s="1"/>
  <c r="M63" i="1" s="1"/>
  <c r="M62" i="1" s="1"/>
  <c r="M61" i="1" s="1"/>
  <c r="M60" i="1" s="1"/>
  <c r="M59" i="1" s="1"/>
  <c r="M58" i="1" s="1"/>
  <c r="M57" i="1" s="1"/>
  <c r="M56" i="1" s="1"/>
  <c r="M55" i="1" s="1"/>
  <c r="M54" i="1" s="1"/>
  <c r="M53" i="1" s="1"/>
  <c r="M52" i="1" s="1"/>
  <c r="M51" i="1" s="1"/>
  <c r="M50" i="1" s="1"/>
  <c r="M49" i="1" s="1"/>
  <c r="M48" i="1" s="1"/>
  <c r="M47" i="1" s="1"/>
  <c r="M46" i="1" s="1"/>
  <c r="M45" i="1" s="1"/>
  <c r="M44" i="1" s="1"/>
  <c r="M43" i="1" s="1"/>
  <c r="M42" i="1" s="1"/>
  <c r="M41" i="1" s="1"/>
  <c r="M40" i="1" s="1"/>
  <c r="M39" i="1" s="1"/>
  <c r="M38" i="1" s="1"/>
  <c r="M37" i="1" s="1"/>
  <c r="M36" i="1" s="1"/>
  <c r="M35" i="1" s="1"/>
  <c r="M34" i="1" s="1"/>
  <c r="M33" i="1" s="1"/>
  <c r="M32" i="1" s="1"/>
  <c r="M31" i="1" s="1"/>
  <c r="M30" i="1" s="1"/>
  <c r="M29" i="1" s="1"/>
  <c r="M28" i="1" s="1"/>
  <c r="M27" i="1" s="1"/>
  <c r="M26" i="1" s="1"/>
  <c r="M25" i="1" s="1"/>
  <c r="M24" i="1" s="1"/>
  <c r="M23" i="1" s="1"/>
  <c r="M22" i="1" s="1"/>
  <c r="M21" i="1" s="1"/>
  <c r="M20" i="1" s="1"/>
  <c r="M19" i="1" s="1"/>
  <c r="M18" i="1" s="1"/>
  <c r="M17" i="1" s="1"/>
  <c r="M16" i="1" s="1"/>
  <c r="M15" i="1" s="1"/>
  <c r="M14" i="1" s="1"/>
  <c r="M13" i="1" s="1"/>
  <c r="M12" i="1" s="1"/>
  <c r="M11" i="1" s="1"/>
  <c r="M10" i="1" s="1"/>
  <c r="M9" i="1" s="1"/>
  <c r="M8" i="1" s="1"/>
  <c r="M7" i="1" s="1"/>
  <c r="M6" i="1" s="1"/>
  <c r="M5" i="1" s="1"/>
  <c r="M4" i="1" s="1"/>
  <c r="M3" i="1" s="1"/>
  <c r="M2" i="1" s="1"/>
</calcChain>
</file>

<file path=xl/sharedStrings.xml><?xml version="1.0" encoding="utf-8"?>
<sst xmlns="http://schemas.openxmlformats.org/spreadsheetml/2006/main" count="43" uniqueCount="39">
  <si>
    <t>RealP</t>
  </si>
  <si>
    <t>RealE</t>
  </si>
  <si>
    <t>RealD</t>
  </si>
  <si>
    <t>NIPA Table 2.3.6</t>
  </si>
  <si>
    <t>NIPA Table 2.4.3</t>
  </si>
  <si>
    <t>NBER Kendrick</t>
  </si>
  <si>
    <t>Real Consumption</t>
  </si>
  <si>
    <t>Population</t>
  </si>
  <si>
    <t>Per Capita Real Consumption</t>
  </si>
  <si>
    <t>Personal Consumption Expenditures</t>
  </si>
  <si>
    <t>Real Personal Consumption Index</t>
  </si>
  <si>
    <t>Inferred from Columns B,C,D</t>
  </si>
  <si>
    <t>Millions</t>
  </si>
  <si>
    <t>2000=100</t>
  </si>
  <si>
    <t>Millions of 1929 Dollars</t>
  </si>
  <si>
    <t>S&amp;P</t>
  </si>
  <si>
    <t>Price</t>
  </si>
  <si>
    <t>Dividends</t>
  </si>
  <si>
    <t>Earnings</t>
  </si>
  <si>
    <t>One-Year</t>
  </si>
  <si>
    <t>Ten-Year</t>
  </si>
  <si>
    <t>Consumer</t>
  </si>
  <si>
    <t>Present</t>
  </si>
  <si>
    <t>Long</t>
  </si>
  <si>
    <t>Average Real Interest Rate:</t>
  </si>
  <si>
    <t>Geometric Average Stock Return:</t>
  </si>
  <si>
    <t>exp(geo. Avg. return)</t>
  </si>
  <si>
    <t>This page shows how consumption data in column I of Data were constructed</t>
  </si>
  <si>
    <t>Geometric Average Dividend Growth</t>
  </si>
  <si>
    <t>2009 value is 2nd quarter 2009</t>
  </si>
  <si>
    <t>Billions of Chained 2005 Dollars</t>
  </si>
  <si>
    <t>In 2005 Dollars</t>
  </si>
  <si>
    <t>Billions of 2005 Dollars</t>
  </si>
  <si>
    <t>From NIPA Table 7.1 Line 18</t>
  </si>
  <si>
    <t>2009 Pop is 2nd Quarter</t>
  </si>
  <si>
    <t>Real Per Capita Consumption</t>
  </si>
  <si>
    <t>Real Returns S&amp;P</t>
  </si>
  <si>
    <t>Date</t>
  </si>
  <si>
    <t>Real One-Year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</si>
</sst>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0"/>
      <name val="Courier"/>
    </font>
    <font>
      <sz val="10"/>
      <name val="Arial"/>
      <family val="2"/>
    </font>
    <font>
      <sz val="8"/>
      <name val="Courier"/>
      <family val="3"/>
    </font>
    <font>
      <sz val="10"/>
      <name val="Times New Roman"/>
      <family val="1"/>
    </font>
    <font>
      <sz val="10"/>
      <name val="Courier"/>
      <family val="3"/>
    </font>
    <font>
      <sz val="10"/>
      <name val="Courier"/>
      <family val="3"/>
    </font>
    <font>
      <sz val="8"/>
      <name val="Verdana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1" applyNumberFormat="1" applyFont="1" applyAlignment="1" applyProtection="1">
      <alignment horizontal="right"/>
    </xf>
    <xf numFmtId="0" fontId="0" fillId="0" borderId="0" xfId="0" applyAlignment="1">
      <alignment wrapText="1"/>
    </xf>
    <xf numFmtId="2" fontId="0" fillId="0" borderId="0" xfId="0" applyNumberFormat="1"/>
    <xf numFmtId="0" fontId="3" fillId="0" borderId="0" xfId="0" applyFont="1"/>
    <xf numFmtId="0" fontId="0" fillId="2" borderId="0" xfId="0" applyFill="1"/>
    <xf numFmtId="0" fontId="5" fillId="0" borderId="0" xfId="0" applyFont="1"/>
    <xf numFmtId="4" fontId="7" fillId="3" borderId="1" xfId="0" applyNumberFormat="1" applyFont="1" applyFill="1" applyBorder="1" applyAlignment="1">
      <alignment horizontal="right" vertical="top"/>
    </xf>
    <xf numFmtId="0" fontId="6" fillId="0" borderId="0" xfId="0" applyFont="1"/>
    <xf numFmtId="4" fontId="8" fillId="3" borderId="1" xfId="0" applyNumberFormat="1" applyFont="1" applyFill="1" applyBorder="1" applyAlignment="1">
      <alignment horizontal="right" vertical="top"/>
    </xf>
    <xf numFmtId="4" fontId="8" fillId="3" borderId="2" xfId="0" applyNumberFormat="1" applyFont="1" applyFill="1" applyBorder="1" applyAlignment="1">
      <alignment horizontal="right" vertical="top"/>
    </xf>
    <xf numFmtId="0" fontId="5" fillId="0" borderId="0" xfId="0" applyFont="1" applyAlignment="1">
      <alignment wrapText="1"/>
    </xf>
    <xf numFmtId="0" fontId="0" fillId="4" borderId="0" xfId="0" applyFill="1"/>
    <xf numFmtId="0" fontId="0" fillId="4" borderId="0" xfId="0" applyFill="1" applyAlignment="1">
      <alignment horizontal="right"/>
    </xf>
    <xf numFmtId="2" fontId="0" fillId="4" borderId="0" xfId="0" applyNumberFormat="1" applyFill="1"/>
    <xf numFmtId="3" fontId="8" fillId="4" borderId="1" xfId="0" applyNumberFormat="1" applyFont="1" applyFill="1" applyBorder="1" applyAlignment="1">
      <alignment horizontal="right" vertical="top"/>
    </xf>
    <xf numFmtId="0" fontId="5" fillId="0" borderId="0" xfId="0" applyFont="1" applyAlignment="1">
      <alignment horizontal="right"/>
    </xf>
    <xf numFmtId="2" fontId="0" fillId="4" borderId="0" xfId="0" applyNumberFormat="1" applyFill="1" applyAlignment="1">
      <alignment horizontal="right"/>
    </xf>
    <xf numFmtId="0" fontId="4" fillId="0" borderId="0" xfId="0" applyFont="1"/>
    <xf numFmtId="10" fontId="0" fillId="0" borderId="0" xfId="0" applyNumberFormat="1"/>
    <xf numFmtId="0" fontId="4" fillId="4" borderId="0" xfId="0" applyFont="1" applyFill="1"/>
    <xf numFmtId="0" fontId="0" fillId="0" borderId="0" xfId="1" applyNumberFormat="1" applyFont="1" applyFill="1" applyAlignment="1" applyProtection="1">
      <alignment horizontal="right"/>
    </xf>
    <xf numFmtId="0" fontId="0" fillId="0" borderId="0" xfId="1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Comparing Actual Real Stock Price with Three Alternative PDVs of Future Real Dividends</a:t>
            </a:r>
          </a:p>
        </c:rich>
      </c:tx>
      <c:layout>
        <c:manualLayout>
          <c:xMode val="edge"/>
          <c:yMode val="edge"/>
          <c:x val="0.18423970641044729"/>
          <c:y val="1.95759353610210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19866814650384E-2"/>
          <c:y val="0.11256117455138662"/>
          <c:w val="0.88124306326304103"/>
          <c:h val="0.77487765089722671"/>
        </c:manualLayout>
      </c:layout>
      <c:scatterChart>
        <c:scatterStyle val="lineMarker"/>
        <c:varyColors val="0"/>
        <c:ser>
          <c:idx val="0"/>
          <c:order val="0"/>
          <c:tx>
            <c:v>P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Data!$J$2:$J$140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Data!$K$2:$K$140</c:f>
              <c:numCache>
                <c:formatCode>General</c:formatCode>
                <c:ptCount val="139"/>
                <c:pt idx="0">
                  <c:v>82.031305848069906</c:v>
                </c:pt>
                <c:pt idx="1">
                  <c:v>88.440503502657435</c:v>
                </c:pt>
                <c:pt idx="2">
                  <c:v>90.938821575932323</c:v>
                </c:pt>
                <c:pt idx="3">
                  <c:v>86.758333160857703</c:v>
                </c:pt>
                <c:pt idx="4">
                  <c:v>90.810639530374019</c:v>
                </c:pt>
                <c:pt idx="5">
                  <c:v>94.688765808561698</c:v>
                </c:pt>
                <c:pt idx="6">
                  <c:v>74.713345409413861</c:v>
                </c:pt>
                <c:pt idx="7">
                  <c:v>81.092508228303743</c:v>
                </c:pt>
                <c:pt idx="8">
                  <c:v>99.593421069115351</c:v>
                </c:pt>
                <c:pt idx="9">
                  <c:v>117.78697293561036</c:v>
                </c:pt>
                <c:pt idx="10">
                  <c:v>151.32919333311804</c:v>
                </c:pt>
                <c:pt idx="11">
                  <c:v>133.90765555597028</c:v>
                </c:pt>
                <c:pt idx="12">
                  <c:v>133.92217470761176</c:v>
                </c:pt>
                <c:pt idx="13">
                  <c:v>129.24898234541951</c:v>
                </c:pt>
                <c:pt idx="14">
                  <c:v>117.95421936677347</c:v>
                </c:pt>
                <c:pt idx="15">
                  <c:v>149.82748061082964</c:v>
                </c:pt>
                <c:pt idx="16">
                  <c:v>160.77641188623642</c:v>
                </c:pt>
                <c:pt idx="17">
                  <c:v>146.04197956809085</c:v>
                </c:pt>
                <c:pt idx="18">
                  <c:v>150.9799996924514</c:v>
                </c:pt>
                <c:pt idx="19">
                  <c:v>162.76445852706428</c:v>
                </c:pt>
                <c:pt idx="20">
                  <c:v>142.85612479559575</c:v>
                </c:pt>
                <c:pt idx="21">
                  <c:v>173.19218700816589</c:v>
                </c:pt>
                <c:pt idx="22">
                  <c:v>163.58818502169743</c:v>
                </c:pt>
                <c:pt idx="23">
                  <c:v>145.21742881360126</c:v>
                </c:pt>
                <c:pt idx="24">
                  <c:v>149.07573319597572</c:v>
                </c:pt>
                <c:pt idx="25">
                  <c:v>147.63769472520121</c:v>
                </c:pt>
                <c:pt idx="26">
                  <c:v>150.20032834184707</c:v>
                </c:pt>
                <c:pt idx="27">
                  <c:v>168.72879397165855</c:v>
                </c:pt>
                <c:pt idx="28">
                  <c:v>207.2585364842715</c:v>
                </c:pt>
                <c:pt idx="29">
                  <c:v>177.87663611984922</c:v>
                </c:pt>
                <c:pt idx="30">
                  <c:v>211.25254319471853</c:v>
                </c:pt>
                <c:pt idx="31">
                  <c:v>236.78004676937309</c:v>
                </c:pt>
                <c:pt idx="32">
                  <c:v>225.00697744159785</c:v>
                </c:pt>
                <c:pt idx="33">
                  <c:v>185.8335342853884</c:v>
                </c:pt>
                <c:pt idx="34">
                  <c:v>229.24854742226282</c:v>
                </c:pt>
                <c:pt idx="35">
                  <c:v>268.40844164385931</c:v>
                </c:pt>
                <c:pt idx="36">
                  <c:v>248.79635372697985</c:v>
                </c:pt>
                <c:pt idx="37">
                  <c:v>182.18650064715661</c:v>
                </c:pt>
                <c:pt idx="38">
                  <c:v>233.27512906775763</c:v>
                </c:pt>
                <c:pt idx="39">
                  <c:v>234.58146778002788</c:v>
                </c:pt>
                <c:pt idx="40">
                  <c:v>231.30078500811558</c:v>
                </c:pt>
                <c:pt idx="41">
                  <c:v>229.92691595855263</c:v>
                </c:pt>
                <c:pt idx="42">
                  <c:v>218.53102040816327</c:v>
                </c:pt>
                <c:pt idx="43">
                  <c:v>192.74435999999997</c:v>
                </c:pt>
                <c:pt idx="44">
                  <c:v>170.54400000000001</c:v>
                </c:pt>
                <c:pt idx="45">
                  <c:v>206.58773076923077</c:v>
                </c:pt>
                <c:pt idx="46">
                  <c:v>188.3572307692308</c:v>
                </c:pt>
                <c:pt idx="47">
                  <c:v>118.5942</c:v>
                </c:pt>
                <c:pt idx="48">
                  <c:v>109.55745454545453</c:v>
                </c:pt>
                <c:pt idx="49">
                  <c:v>105.3560829015544</c:v>
                </c:pt>
                <c:pt idx="50">
                  <c:v>86.173199999999994</c:v>
                </c:pt>
                <c:pt idx="51">
                  <c:v>99.47005917159764</c:v>
                </c:pt>
                <c:pt idx="52">
                  <c:v>121.99357142857143</c:v>
                </c:pt>
                <c:pt idx="53">
                  <c:v>117.53597687861271</c:v>
                </c:pt>
                <c:pt idx="54">
                  <c:v>140.8301965317919</c:v>
                </c:pt>
                <c:pt idx="55">
                  <c:v>162.73977653631286</c:v>
                </c:pt>
                <c:pt idx="56">
                  <c:v>176.32868571428571</c:v>
                </c:pt>
                <c:pt idx="57">
                  <c:v>233.34152601156072</c:v>
                </c:pt>
                <c:pt idx="58">
                  <c:v>334.78133333333329</c:v>
                </c:pt>
                <c:pt idx="59">
                  <c:v>292.36133333333333</c:v>
                </c:pt>
                <c:pt idx="60">
                  <c:v>231.43864150943398</c:v>
                </c:pt>
                <c:pt idx="61">
                  <c:v>133.65902097902097</c:v>
                </c:pt>
                <c:pt idx="62">
                  <c:v>126.5647441860465</c:v>
                </c:pt>
                <c:pt idx="63">
                  <c:v>183.87509090909091</c:v>
                </c:pt>
                <c:pt idx="64">
                  <c:v>156.79358823529412</c:v>
                </c:pt>
                <c:pt idx="65">
                  <c:v>229.61252173913041</c:v>
                </c:pt>
                <c:pt idx="66">
                  <c:v>287.27838297872341</c:v>
                </c:pt>
                <c:pt idx="67">
                  <c:v>183.41315492957747</c:v>
                </c:pt>
                <c:pt idx="68">
                  <c:v>205.60714285714286</c:v>
                </c:pt>
                <c:pt idx="69">
                  <c:v>203.77294964028775</c:v>
                </c:pt>
                <c:pt idx="70">
                  <c:v>172.30170212765958</c:v>
                </c:pt>
                <c:pt idx="71">
                  <c:v>130.98091719745224</c:v>
                </c:pt>
                <c:pt idx="72">
                  <c:v>137.48669822485209</c:v>
                </c:pt>
                <c:pt idx="73">
                  <c:v>156.82862068965517</c:v>
                </c:pt>
                <c:pt idx="74">
                  <c:v>174.52119101123597</c:v>
                </c:pt>
                <c:pt idx="75">
                  <c:v>228.0025054945055</c:v>
                </c:pt>
                <c:pt idx="76">
                  <c:v>162.909711627907</c:v>
                </c:pt>
                <c:pt idx="77">
                  <c:v>144.09503797468355</c:v>
                </c:pt>
                <c:pt idx="78">
                  <c:v>147.3792</c:v>
                </c:pt>
                <c:pt idx="79">
                  <c:v>165.40963404255317</c:v>
                </c:pt>
                <c:pt idx="80">
                  <c:v>192.2928661417323</c:v>
                </c:pt>
                <c:pt idx="81">
                  <c:v>210.20653584905662</c:v>
                </c:pt>
                <c:pt idx="82">
                  <c:v>226.64400000000001</c:v>
                </c:pt>
                <c:pt idx="83">
                  <c:v>217.95274349442383</c:v>
                </c:pt>
                <c:pt idx="84">
                  <c:v>307.04000000000002</c:v>
                </c:pt>
                <c:pt idx="85">
                  <c:v>379.36052238805968</c:v>
                </c:pt>
                <c:pt idx="86">
                  <c:v>379.0442173913043</c:v>
                </c:pt>
                <c:pt idx="87">
                  <c:v>331.08788811188805</c:v>
                </c:pt>
                <c:pt idx="88">
                  <c:v>441.66115862068966</c:v>
                </c:pt>
                <c:pt idx="89">
                  <c:v>456.08015017064844</c:v>
                </c:pt>
                <c:pt idx="90">
                  <c:v>461.48730201342278</c:v>
                </c:pt>
                <c:pt idx="91">
                  <c:v>530.18131999999991</c:v>
                </c:pt>
                <c:pt idx="92">
                  <c:v>492.82950000000005</c:v>
                </c:pt>
                <c:pt idx="93">
                  <c:v>569.73805825242721</c:v>
                </c:pt>
                <c:pt idx="94">
                  <c:v>635.63184615384625</c:v>
                </c:pt>
                <c:pt idx="95">
                  <c:v>675.77766037735842</c:v>
                </c:pt>
                <c:pt idx="96">
                  <c:v>591.09866261398179</c:v>
                </c:pt>
                <c:pt idx="97">
                  <c:v>641.81264516129033</c:v>
                </c:pt>
                <c:pt idx="98">
                  <c:v>660.04975280898884</c:v>
                </c:pt>
                <c:pt idx="99">
                  <c:v>550.17425396825399</c:v>
                </c:pt>
                <c:pt idx="100">
                  <c:v>540.92656281407039</c:v>
                </c:pt>
                <c:pt idx="101">
                  <c:v>578.78160583941599</c:v>
                </c:pt>
                <c:pt idx="102">
                  <c:v>640.13515492957742</c:v>
                </c:pt>
                <c:pt idx="103">
                  <c:v>474.94014592274681</c:v>
                </c:pt>
                <c:pt idx="104">
                  <c:v>320.71241458733203</c:v>
                </c:pt>
                <c:pt idx="105">
                  <c:v>401.16764028776976</c:v>
                </c:pt>
                <c:pt idx="106">
                  <c:v>408.63874871794872</c:v>
                </c:pt>
                <c:pt idx="107">
                  <c:v>332.52431999999999</c:v>
                </c:pt>
                <c:pt idx="108">
                  <c:v>336.18182723279648</c:v>
                </c:pt>
                <c:pt idx="109">
                  <c:v>328.1637994858612</c:v>
                </c:pt>
                <c:pt idx="110">
                  <c:v>351.95783448275864</c:v>
                </c:pt>
                <c:pt idx="111">
                  <c:v>286.39701378579008</c:v>
                </c:pt>
                <c:pt idx="112">
                  <c:v>339.69831901840496</c:v>
                </c:pt>
                <c:pt idx="113">
                  <c:v>376.01853974484789</c:v>
                </c:pt>
                <c:pt idx="114">
                  <c:v>374.58152417061609</c:v>
                </c:pt>
                <c:pt idx="115">
                  <c:v>437.42694525547444</c:v>
                </c:pt>
                <c:pt idx="116">
                  <c:v>547.76405395683446</c:v>
                </c:pt>
                <c:pt idx="117">
                  <c:v>498.53530164217801</c:v>
                </c:pt>
                <c:pt idx="118">
                  <c:v>542.726794384806</c:v>
                </c:pt>
                <c:pt idx="119">
                  <c:v>614.50778335949769</c:v>
                </c:pt>
                <c:pt idx="120">
                  <c:v>556.88068350668652</c:v>
                </c:pt>
                <c:pt idx="121">
                  <c:v>693.80812744388118</c:v>
                </c:pt>
                <c:pt idx="122">
                  <c:v>702.83846002805046</c:v>
                </c:pt>
                <c:pt idx="123">
                  <c:v>745.00777838577301</c:v>
                </c:pt>
                <c:pt idx="124">
                  <c:v>712.82614770459077</c:v>
                </c:pt>
                <c:pt idx="125">
                  <c:v>916.3771865284973</c:v>
                </c:pt>
                <c:pt idx="126">
                  <c:v>1109.0203746071654</c:v>
                </c:pt>
                <c:pt idx="127">
                  <c:v>1372.7880000000002</c:v>
                </c:pt>
                <c:pt idx="128">
                  <c:v>1750.2541424223978</c:v>
                </c:pt>
                <c:pt idx="129">
                  <c:v>1944.8155521327012</c:v>
                </c:pt>
                <c:pt idx="130">
                  <c:v>1756.5327035979442</c:v>
                </c:pt>
                <c:pt idx="131">
                  <c:v>1482.5949113495201</c:v>
                </c:pt>
                <c:pt idx="132">
                  <c:v>1135.3551744634015</c:v>
                </c:pt>
                <c:pt idx="133">
                  <c:v>1408.1895550755939</c:v>
                </c:pt>
                <c:pt idx="134">
                  <c:v>1426.6129774514948</c:v>
                </c:pt>
                <c:pt idx="135">
                  <c:v>1484.9518124054462</c:v>
                </c:pt>
                <c:pt idx="136">
                  <c:v>1620.2057386767844</c:v>
                </c:pt>
                <c:pt idx="137">
                  <c:v>1503.4608050004736</c:v>
                </c:pt>
                <c:pt idx="138">
                  <c:v>944.03206547221555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6-4CD4-B951-B49A0B15F45A}"/>
            </c:ext>
          </c:extLst>
        </c:ser>
        <c:ser>
          <c:idx val="1"/>
          <c:order val="1"/>
          <c:tx>
            <c:v>P* Const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Data!$J$2:$J$140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Data!$L$2:$L$140</c:f>
              <c:numCache>
                <c:formatCode>General</c:formatCode>
                <c:ptCount val="139"/>
                <c:pt idx="0">
                  <c:v>112.01859950499382</c:v>
                </c:pt>
                <c:pt idx="1">
                  <c:v>114.29395752046128</c:v>
                </c:pt>
                <c:pt idx="2">
                  <c:v>116.07075207439411</c:v>
                </c:pt>
                <c:pt idx="3">
                  <c:v>117.10605930790511</c:v>
                </c:pt>
                <c:pt idx="4">
                  <c:v>117.72219562079219</c:v>
                </c:pt>
                <c:pt idx="5">
                  <c:v>118.62526828763684</c:v>
                </c:pt>
                <c:pt idx="6">
                  <c:v>119.64633252433271</c:v>
                </c:pt>
                <c:pt idx="7">
                  <c:v>122.40982239339439</c:v>
                </c:pt>
                <c:pt idx="8">
                  <c:v>125.06967580034971</c:v>
                </c:pt>
                <c:pt idx="9">
                  <c:v>128.32662809290753</c:v>
                </c:pt>
                <c:pt idx="10">
                  <c:v>129.93598384451957</c:v>
                </c:pt>
                <c:pt idx="11">
                  <c:v>130.71090950321724</c:v>
                </c:pt>
                <c:pt idx="12">
                  <c:v>131.38960150241004</c:v>
                </c:pt>
                <c:pt idx="13">
                  <c:v>131.19867238310997</c:v>
                </c:pt>
                <c:pt idx="14">
                  <c:v>130.57980080848813</c:v>
                </c:pt>
                <c:pt idx="15">
                  <c:v>131.7410137356834</c:v>
                </c:pt>
                <c:pt idx="16">
                  <c:v>133.59195753448921</c:v>
                </c:pt>
                <c:pt idx="17">
                  <c:v>134.9917718981099</c:v>
                </c:pt>
                <c:pt idx="18">
                  <c:v>136.74807007805674</c:v>
                </c:pt>
                <c:pt idx="19">
                  <c:v>138.58837648547481</c:v>
                </c:pt>
                <c:pt idx="20">
                  <c:v>140.72180746533923</c:v>
                </c:pt>
                <c:pt idx="21">
                  <c:v>142.54537729982954</c:v>
                </c:pt>
                <c:pt idx="22">
                  <c:v>144.39928998880674</c:v>
                </c:pt>
                <c:pt idx="23">
                  <c:v>144.87713542945951</c:v>
                </c:pt>
                <c:pt idx="24">
                  <c:v>146.4916493013607</c:v>
                </c:pt>
                <c:pt idx="25">
                  <c:v>149.06037403246199</c:v>
                </c:pt>
                <c:pt idx="26">
                  <c:v>151.97019374204089</c:v>
                </c:pt>
                <c:pt idx="27">
                  <c:v>155.26504919895356</c:v>
                </c:pt>
                <c:pt idx="28">
                  <c:v>158.14217359693359</c:v>
                </c:pt>
                <c:pt idx="29">
                  <c:v>161.94662116933745</c:v>
                </c:pt>
                <c:pt idx="30">
                  <c:v>162.9736097195042</c:v>
                </c:pt>
                <c:pt idx="31">
                  <c:v>163.67649500877525</c:v>
                </c:pt>
                <c:pt idx="32">
                  <c:v>165.01585463204739</c:v>
                </c:pt>
                <c:pt idx="33">
                  <c:v>165.42007580245257</c:v>
                </c:pt>
                <c:pt idx="34">
                  <c:v>167.24255528043864</c:v>
                </c:pt>
                <c:pt idx="35">
                  <c:v>168.60464998120852</c:v>
                </c:pt>
                <c:pt idx="36">
                  <c:v>168.52618773552274</c:v>
                </c:pt>
                <c:pt idx="37">
                  <c:v>167.06558242029948</c:v>
                </c:pt>
                <c:pt idx="38">
                  <c:v>167.00460688170827</c:v>
                </c:pt>
                <c:pt idx="39">
                  <c:v>167.00298752065069</c:v>
                </c:pt>
                <c:pt idx="40">
                  <c:v>165.41655559541289</c:v>
                </c:pt>
                <c:pt idx="41">
                  <c:v>163.59646421799829</c:v>
                </c:pt>
                <c:pt idx="42">
                  <c:v>162.26503340988111</c:v>
                </c:pt>
                <c:pt idx="43">
                  <c:v>161.08696182722721</c:v>
                </c:pt>
                <c:pt idx="44">
                  <c:v>161.40588147968131</c:v>
                </c:pt>
                <c:pt idx="45">
                  <c:v>161.80401631287657</c:v>
                </c:pt>
                <c:pt idx="46">
                  <c:v>160.62938442197074</c:v>
                </c:pt>
                <c:pt idx="47">
                  <c:v>159.0290810376527</c:v>
                </c:pt>
                <c:pt idx="48">
                  <c:v>160.94033317440434</c:v>
                </c:pt>
                <c:pt idx="49">
                  <c:v>164.71432422179703</c:v>
                </c:pt>
                <c:pt idx="50">
                  <c:v>168.88664919127095</c:v>
                </c:pt>
                <c:pt idx="51">
                  <c:v>173.2390179658465</c:v>
                </c:pt>
                <c:pt idx="52">
                  <c:v>177.10576980947474</c:v>
                </c:pt>
                <c:pt idx="53">
                  <c:v>181.15668324471983</c:v>
                </c:pt>
                <c:pt idx="54">
                  <c:v>185.18854885139194</c:v>
                </c:pt>
                <c:pt idx="55">
                  <c:v>189.05990403988207</c:v>
                </c:pt>
                <c:pt idx="56">
                  <c:v>191.73449516495094</c:v>
                </c:pt>
                <c:pt idx="57">
                  <c:v>193.33751343155532</c:v>
                </c:pt>
                <c:pt idx="58">
                  <c:v>193.76982431575243</c:v>
                </c:pt>
                <c:pt idx="59">
                  <c:v>192.50883050494198</c:v>
                </c:pt>
                <c:pt idx="60">
                  <c:v>189.96094800563588</c:v>
                </c:pt>
                <c:pt idx="61">
                  <c:v>188.29971571757392</c:v>
                </c:pt>
                <c:pt idx="62">
                  <c:v>191.08874972326049</c:v>
                </c:pt>
                <c:pt idx="63">
                  <c:v>195.39112013197632</c:v>
                </c:pt>
                <c:pt idx="64">
                  <c:v>200.03459818548592</c:v>
                </c:pt>
                <c:pt idx="65">
                  <c:v>204.74343900233586</c:v>
                </c:pt>
                <c:pt idx="66">
                  <c:v>205.5879425986451</c:v>
                </c:pt>
                <c:pt idx="67">
                  <c:v>205.1937371952022</c:v>
                </c:pt>
                <c:pt idx="68">
                  <c:v>209.65795871169198</c:v>
                </c:pt>
                <c:pt idx="69">
                  <c:v>212.40806366970685</c:v>
                </c:pt>
                <c:pt idx="70">
                  <c:v>214.62305689084869</c:v>
                </c:pt>
                <c:pt idx="71">
                  <c:v>217.54566611369799</c:v>
                </c:pt>
                <c:pt idx="72">
                  <c:v>223.1888006861445</c:v>
                </c:pt>
                <c:pt idx="73">
                  <c:v>229.16460594995058</c:v>
                </c:pt>
                <c:pt idx="74">
                  <c:v>235.31048594675676</c:v>
                </c:pt>
                <c:pt idx="75">
                  <c:v>241.7820176201644</c:v>
                </c:pt>
                <c:pt idx="76">
                  <c:v>249.4711459058978</c:v>
                </c:pt>
                <c:pt idx="77">
                  <c:v>257.06881890195439</c:v>
                </c:pt>
                <c:pt idx="78">
                  <c:v>264.35142157556572</c:v>
                </c:pt>
                <c:pt idx="79">
                  <c:v>269.7151665934652</c:v>
                </c:pt>
                <c:pt idx="80">
                  <c:v>273.13219238028671</c:v>
                </c:pt>
                <c:pt idx="81">
                  <c:v>277.91715251935011</c:v>
                </c:pt>
                <c:pt idx="82">
                  <c:v>283.063680952281</c:v>
                </c:pt>
                <c:pt idx="83">
                  <c:v>288.32655674645417</c:v>
                </c:pt>
                <c:pt idx="84">
                  <c:v>293.00717064404847</c:v>
                </c:pt>
                <c:pt idx="85">
                  <c:v>297.1308938813458</c:v>
                </c:pt>
                <c:pt idx="86">
                  <c:v>301.0702251869746</c:v>
                </c:pt>
                <c:pt idx="87">
                  <c:v>305.37870908868319</c:v>
                </c:pt>
                <c:pt idx="88">
                  <c:v>310.51872177983597</c:v>
                </c:pt>
                <c:pt idx="89">
                  <c:v>315.47618052195298</c:v>
                </c:pt>
                <c:pt idx="90">
                  <c:v>320.02662009744142</c:v>
                </c:pt>
                <c:pt idx="91">
                  <c:v>324.40884803067132</c:v>
                </c:pt>
                <c:pt idx="92">
                  <c:v>328.40694778727607</c:v>
                </c:pt>
                <c:pt idx="93">
                  <c:v>331.75341747976654</c:v>
                </c:pt>
                <c:pt idx="94">
                  <c:v>333.76267474730633</c:v>
                </c:pt>
                <c:pt idx="95">
                  <c:v>334.57686289309936</c:v>
                </c:pt>
                <c:pt idx="96">
                  <c:v>335.02731623256835</c:v>
                </c:pt>
                <c:pt idx="97">
                  <c:v>335.90056802239411</c:v>
                </c:pt>
                <c:pt idx="98">
                  <c:v>336.68232027729243</c:v>
                </c:pt>
                <c:pt idx="99">
                  <c:v>338.16229697644746</c:v>
                </c:pt>
                <c:pt idx="100">
                  <c:v>340.89276543505378</c:v>
                </c:pt>
                <c:pt idx="101">
                  <c:v>344.83155534358099</c:v>
                </c:pt>
                <c:pt idx="102">
                  <c:v>349.21211035898165</c:v>
                </c:pt>
                <c:pt idx="103">
                  <c:v>354.22501331333729</c:v>
                </c:pt>
                <c:pt idx="104">
                  <c:v>360.407800049255</c:v>
                </c:pt>
                <c:pt idx="105">
                  <c:v>367.70845842236645</c:v>
                </c:pt>
                <c:pt idx="106">
                  <c:v>374.73922755747691</c:v>
                </c:pt>
                <c:pt idx="107">
                  <c:v>380.88255045656962</c:v>
                </c:pt>
                <c:pt idx="108">
                  <c:v>387.54696273085335</c:v>
                </c:pt>
                <c:pt idx="109">
                  <c:v>395.04138990164688</c:v>
                </c:pt>
                <c:pt idx="110">
                  <c:v>403.47113533385516</c:v>
                </c:pt>
                <c:pt idx="111">
                  <c:v>412.57335335523663</c:v>
                </c:pt>
                <c:pt idx="112">
                  <c:v>422.28526331653609</c:v>
                </c:pt>
                <c:pt idx="113">
                  <c:v>432.79516276305048</c:v>
                </c:pt>
                <c:pt idx="114">
                  <c:v>443.55075669999803</c:v>
                </c:pt>
                <c:pt idx="115">
                  <c:v>454.83561294403631</c:v>
                </c:pt>
                <c:pt idx="116">
                  <c:v>466.27356975120603</c:v>
                </c:pt>
                <c:pt idx="117">
                  <c:v>478.04521302528849</c:v>
                </c:pt>
                <c:pt idx="118">
                  <c:v>489.51438943077994</c:v>
                </c:pt>
                <c:pt idx="119">
                  <c:v>500.186789444319</c:v>
                </c:pt>
                <c:pt idx="120">
                  <c:v>510.8181409766317</c:v>
                </c:pt>
                <c:pt idx="121">
                  <c:v>522.50685870230177</c:v>
                </c:pt>
                <c:pt idx="122">
                  <c:v>535.31598049331899</c:v>
                </c:pt>
                <c:pt idx="123">
                  <c:v>549.16768357441845</c:v>
                </c:pt>
                <c:pt idx="124">
                  <c:v>563.53684521694026</c:v>
                </c:pt>
                <c:pt idx="125">
                  <c:v>578.4301563600086</c:v>
                </c:pt>
                <c:pt idx="126">
                  <c:v>593.23185086808644</c:v>
                </c:pt>
                <c:pt idx="127">
                  <c:v>608.44480354580924</c:v>
                </c:pt>
                <c:pt idx="128">
                  <c:v>623.99278249983411</c:v>
                </c:pt>
                <c:pt idx="129">
                  <c:v>640.48888556496854</c:v>
                </c:pt>
                <c:pt idx="130">
                  <c:v>659.52346021776793</c:v>
                </c:pt>
                <c:pt idx="131">
                  <c:v>680.79272815623119</c:v>
                </c:pt>
                <c:pt idx="132">
                  <c:v>703.5574878798825</c:v>
                </c:pt>
                <c:pt idx="133">
                  <c:v>726.47051318300657</c:v>
                </c:pt>
                <c:pt idx="134">
                  <c:v>748.90715745002888</c:v>
                </c:pt>
                <c:pt idx="135">
                  <c:v>770.32837728696722</c:v>
                </c:pt>
                <c:pt idx="136">
                  <c:v>790.48374177705375</c:v>
                </c:pt>
                <c:pt idx="137">
                  <c:v>809.89606225127488</c:v>
                </c:pt>
                <c:pt idx="138">
                  <c:v>829.80369361049156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6-4CD4-B951-B49A0B15F45A}"/>
            </c:ext>
          </c:extLst>
        </c:ser>
        <c:ser>
          <c:idx val="2"/>
          <c:order val="2"/>
          <c:tx>
            <c:v>P* r</c:v>
          </c:tx>
          <c:spPr>
            <a:ln w="127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Data!$J$2:$J$140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Data!$M$2:$M$140</c:f>
              <c:numCache>
                <c:formatCode>General</c:formatCode>
                <c:ptCount val="139"/>
                <c:pt idx="0">
                  <c:v>63.650373843138127</c:v>
                </c:pt>
                <c:pt idx="1">
                  <c:v>63.962044237776183</c:v>
                </c:pt>
                <c:pt idx="2">
                  <c:v>64.040481049887219</c:v>
                </c:pt>
                <c:pt idx="3">
                  <c:v>67.831711737775024</c:v>
                </c:pt>
                <c:pt idx="4">
                  <c:v>72.6300067419008</c:v>
                </c:pt>
                <c:pt idx="5">
                  <c:v>76.341964317950968</c:v>
                </c:pt>
                <c:pt idx="6">
                  <c:v>75.786424163199854</c:v>
                </c:pt>
                <c:pt idx="7">
                  <c:v>91.17243111686129</c:v>
                </c:pt>
                <c:pt idx="8">
                  <c:v>104.05774014833051</c:v>
                </c:pt>
                <c:pt idx="9">
                  <c:v>89.689092748019121</c:v>
                </c:pt>
                <c:pt idx="10">
                  <c:v>96.065185724344687</c:v>
                </c:pt>
                <c:pt idx="11">
                  <c:v>89.505718192067505</c:v>
                </c:pt>
                <c:pt idx="12">
                  <c:v>91.224156916223279</c:v>
                </c:pt>
                <c:pt idx="13">
                  <c:v>97.802601949710265</c:v>
                </c:pt>
                <c:pt idx="14">
                  <c:v>108.44291093172195</c:v>
                </c:pt>
                <c:pt idx="15">
                  <c:v>113.45849108396055</c:v>
                </c:pt>
                <c:pt idx="16">
                  <c:v>115.76299439679553</c:v>
                </c:pt>
                <c:pt idx="17">
                  <c:v>114.43536580271945</c:v>
                </c:pt>
                <c:pt idx="18">
                  <c:v>122.71852812591746</c:v>
                </c:pt>
                <c:pt idx="19">
                  <c:v>131.98984733777263</c:v>
                </c:pt>
                <c:pt idx="20">
                  <c:v>133.83929070065781</c:v>
                </c:pt>
                <c:pt idx="21">
                  <c:v>148.06983194823371</c:v>
                </c:pt>
                <c:pt idx="22">
                  <c:v>141.38996578986712</c:v>
                </c:pt>
                <c:pt idx="23">
                  <c:v>171.4303852199761</c:v>
                </c:pt>
                <c:pt idx="24">
                  <c:v>183.1301410240491</c:v>
                </c:pt>
                <c:pt idx="25">
                  <c:v>186.14139468066085</c:v>
                </c:pt>
                <c:pt idx="26">
                  <c:v>202.52412674963847</c:v>
                </c:pt>
                <c:pt idx="27">
                  <c:v>204.72863225551308</c:v>
                </c:pt>
                <c:pt idx="28">
                  <c:v>209.58841311228417</c:v>
                </c:pt>
                <c:pt idx="29">
                  <c:v>187.64593734737494</c:v>
                </c:pt>
                <c:pt idx="30">
                  <c:v>198.39530306941936</c:v>
                </c:pt>
                <c:pt idx="31">
                  <c:v>199.64322474561814</c:v>
                </c:pt>
                <c:pt idx="32">
                  <c:v>189.57361189788904</c:v>
                </c:pt>
                <c:pt idx="33">
                  <c:v>205.30068117755877</c:v>
                </c:pt>
                <c:pt idx="34">
                  <c:v>208.29810170391255</c:v>
                </c:pt>
                <c:pt idx="35">
                  <c:v>215.22778506272132</c:v>
                </c:pt>
                <c:pt idx="36">
                  <c:v>214.53148490965668</c:v>
                </c:pt>
                <c:pt idx="37">
                  <c:v>227.92521922220473</c:v>
                </c:pt>
                <c:pt idx="38">
                  <c:v>230.17846494237037</c:v>
                </c:pt>
                <c:pt idx="39">
                  <c:v>214.42316039272202</c:v>
                </c:pt>
                <c:pt idx="40">
                  <c:v>236.47651384237693</c:v>
                </c:pt>
                <c:pt idx="41">
                  <c:v>244.5999727248963</c:v>
                </c:pt>
                <c:pt idx="42">
                  <c:v>235.81140981481721</c:v>
                </c:pt>
                <c:pt idx="43">
                  <c:v>241.26842762949909</c:v>
                </c:pt>
                <c:pt idx="44">
                  <c:v>248.8674247789057</c:v>
                </c:pt>
                <c:pt idx="45">
                  <c:v>250.04256604547751</c:v>
                </c:pt>
                <c:pt idx="46">
                  <c:v>229.30043181969816</c:v>
                </c:pt>
                <c:pt idx="47">
                  <c:v>198.18734067636066</c:v>
                </c:pt>
                <c:pt idx="48">
                  <c:v>178.30714068934512</c:v>
                </c:pt>
                <c:pt idx="49">
                  <c:v>161.75808085559422</c:v>
                </c:pt>
                <c:pt idx="50">
                  <c:v>175.49553463760958</c:v>
                </c:pt>
                <c:pt idx="51">
                  <c:v>210.85654882972622</c:v>
                </c:pt>
                <c:pt idx="52">
                  <c:v>222.23704385545898</c:v>
                </c:pt>
                <c:pt idx="53">
                  <c:v>227.52369201889337</c:v>
                </c:pt>
                <c:pt idx="54">
                  <c:v>238.14670830714627</c:v>
                </c:pt>
                <c:pt idx="55">
                  <c:v>240.09935883113405</c:v>
                </c:pt>
                <c:pt idx="56">
                  <c:v>255.21311949244966</c:v>
                </c:pt>
                <c:pt idx="57">
                  <c:v>267.68208546360671</c:v>
                </c:pt>
                <c:pt idx="58">
                  <c:v>281.02041179664371</c:v>
                </c:pt>
                <c:pt idx="59">
                  <c:v>294.26820299393415</c:v>
                </c:pt>
                <c:pt idx="60">
                  <c:v>324.38061375139301</c:v>
                </c:pt>
                <c:pt idx="61">
                  <c:v>366.25255443261608</c:v>
                </c:pt>
                <c:pt idx="62">
                  <c:v>423.02599462332523</c:v>
                </c:pt>
                <c:pt idx="63">
                  <c:v>427.65670718476696</c:v>
                </c:pt>
                <c:pt idx="64">
                  <c:v>427.79943817683323</c:v>
                </c:pt>
                <c:pt idx="65">
                  <c:v>432.96992328687475</c:v>
                </c:pt>
                <c:pt idx="66">
                  <c:v>431.38430980382964</c:v>
                </c:pt>
                <c:pt idx="67">
                  <c:v>435.05709707868198</c:v>
                </c:pt>
                <c:pt idx="68">
                  <c:v>452.82320494210239</c:v>
                </c:pt>
                <c:pt idx="69">
                  <c:v>465.08794531158316</c:v>
                </c:pt>
                <c:pt idx="70">
                  <c:v>467.5087962455201</c:v>
                </c:pt>
                <c:pt idx="71">
                  <c:v>430.09786664449729</c:v>
                </c:pt>
                <c:pt idx="72">
                  <c:v>410.6357357607954</c:v>
                </c:pt>
                <c:pt idx="73">
                  <c:v>409.02581459985436</c:v>
                </c:pt>
                <c:pt idx="74">
                  <c:v>409.82503631542477</c:v>
                </c:pt>
                <c:pt idx="75">
                  <c:v>410.88717743658117</c:v>
                </c:pt>
                <c:pt idx="76">
                  <c:v>359.33847115547485</c:v>
                </c:pt>
                <c:pt idx="77">
                  <c:v>335.17151782737028</c:v>
                </c:pt>
                <c:pt idx="78">
                  <c:v>338.94577308197995</c:v>
                </c:pt>
                <c:pt idx="79">
                  <c:v>352.5222599931227</c:v>
                </c:pt>
                <c:pt idx="80">
                  <c:v>330.88417003652961</c:v>
                </c:pt>
                <c:pt idx="81">
                  <c:v>324.01621704460433</c:v>
                </c:pt>
                <c:pt idx="82">
                  <c:v>329.93812848063442</c:v>
                </c:pt>
                <c:pt idx="83">
                  <c:v>334.17904796054825</c:v>
                </c:pt>
                <c:pt idx="84">
                  <c:v>341.34270689875473</c:v>
                </c:pt>
                <c:pt idx="85">
                  <c:v>344.39560665661224</c:v>
                </c:pt>
                <c:pt idx="86">
                  <c:v>343.16309285575363</c:v>
                </c:pt>
                <c:pt idx="87">
                  <c:v>342.02348272970244</c:v>
                </c:pt>
                <c:pt idx="88">
                  <c:v>344.31884197882033</c:v>
                </c:pt>
                <c:pt idx="89">
                  <c:v>351.3381316823565</c:v>
                </c:pt>
                <c:pt idx="90">
                  <c:v>357.58633138173195</c:v>
                </c:pt>
                <c:pt idx="91">
                  <c:v>362.71791892934829</c:v>
                </c:pt>
                <c:pt idx="92">
                  <c:v>366.81838706113751</c:v>
                </c:pt>
                <c:pt idx="93">
                  <c:v>369.53653827636981</c:v>
                </c:pt>
                <c:pt idx="94">
                  <c:v>375.30249429896537</c:v>
                </c:pt>
                <c:pt idx="95">
                  <c:v>378.00141434326014</c:v>
                </c:pt>
                <c:pt idx="96">
                  <c:v>378.39843893186628</c:v>
                </c:pt>
                <c:pt idx="97">
                  <c:v>378.92515808201108</c:v>
                </c:pt>
                <c:pt idx="98">
                  <c:v>378.83490363154948</c:v>
                </c:pt>
                <c:pt idx="99">
                  <c:v>379.61374146463351</c:v>
                </c:pt>
                <c:pt idx="100">
                  <c:v>388.32292755055312</c:v>
                </c:pt>
                <c:pt idx="101">
                  <c:v>393.86001056277922</c:v>
                </c:pt>
                <c:pt idx="102">
                  <c:v>394.71325770516216</c:v>
                </c:pt>
                <c:pt idx="103">
                  <c:v>387.36443683867611</c:v>
                </c:pt>
                <c:pt idx="104">
                  <c:v>383.03396808509899</c:v>
                </c:pt>
                <c:pt idx="105">
                  <c:v>383.60073422778555</c:v>
                </c:pt>
                <c:pt idx="106">
                  <c:v>383.353803187604</c:v>
                </c:pt>
                <c:pt idx="107">
                  <c:v>374.75526922276242</c:v>
                </c:pt>
                <c:pt idx="108">
                  <c:v>366.37484506867168</c:v>
                </c:pt>
                <c:pt idx="109">
                  <c:v>353.67084933657151</c:v>
                </c:pt>
                <c:pt idx="110">
                  <c:v>348.84256863295536</c:v>
                </c:pt>
                <c:pt idx="111">
                  <c:v>373.67763896375658</c:v>
                </c:pt>
                <c:pt idx="112">
                  <c:v>408.65161796093253</c:v>
                </c:pt>
                <c:pt idx="113">
                  <c:v>427.09545374697484</c:v>
                </c:pt>
                <c:pt idx="114">
                  <c:v>456.35527723308809</c:v>
                </c:pt>
                <c:pt idx="115">
                  <c:v>475.40173469683486</c:v>
                </c:pt>
                <c:pt idx="116">
                  <c:v>502.13223407227736</c:v>
                </c:pt>
                <c:pt idx="117">
                  <c:v>513.31684212631194</c:v>
                </c:pt>
                <c:pt idx="118">
                  <c:v>527.62736831238419</c:v>
                </c:pt>
                <c:pt idx="119">
                  <c:v>546.69573961574656</c:v>
                </c:pt>
                <c:pt idx="120">
                  <c:v>559.88024690191753</c:v>
                </c:pt>
                <c:pt idx="121">
                  <c:v>582.80294626425643</c:v>
                </c:pt>
                <c:pt idx="122">
                  <c:v>587.78179732591116</c:v>
                </c:pt>
                <c:pt idx="123">
                  <c:v>594.67166207162063</c:v>
                </c:pt>
                <c:pt idx="124">
                  <c:v>605.01249564392265</c:v>
                </c:pt>
                <c:pt idx="125">
                  <c:v>627.88234574404873</c:v>
                </c:pt>
                <c:pt idx="126">
                  <c:v>644.92019702687912</c:v>
                </c:pt>
                <c:pt idx="127">
                  <c:v>672.36306317709557</c:v>
                </c:pt>
                <c:pt idx="128">
                  <c:v>700.02021134358563</c:v>
                </c:pt>
                <c:pt idx="129">
                  <c:v>719.99578559569716</c:v>
                </c:pt>
                <c:pt idx="130">
                  <c:v>744.58809814799258</c:v>
                </c:pt>
                <c:pt idx="131">
                  <c:v>776.6732686847871</c:v>
                </c:pt>
                <c:pt idx="132">
                  <c:v>779.60402133201251</c:v>
                </c:pt>
                <c:pt idx="133">
                  <c:v>781.30213987482375</c:v>
                </c:pt>
                <c:pt idx="134">
                  <c:v>775.80148521928527</c:v>
                </c:pt>
                <c:pt idx="135">
                  <c:v>774.41509969688252</c:v>
                </c:pt>
                <c:pt idx="136">
                  <c:v>798.24291147776353</c:v>
                </c:pt>
                <c:pt idx="137">
                  <c:v>804.69447125121746</c:v>
                </c:pt>
                <c:pt idx="138">
                  <c:v>829.80369361049156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46-4CD4-B951-B49A0B15F45A}"/>
            </c:ext>
          </c:extLst>
        </c:ser>
        <c:ser>
          <c:idx val="3"/>
          <c:order val="3"/>
          <c:tx>
            <c:v>P* C</c:v>
          </c:tx>
          <c:spPr>
            <a:ln w="31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Data!$J$2:$J$140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Data!$N$2:$N$140</c:f>
              <c:numCache>
                <c:formatCode>General</c:formatCode>
                <c:ptCount val="139"/>
                <c:pt idx="18">
                  <c:v>108.81068630614173</c:v>
                </c:pt>
                <c:pt idx="19">
                  <c:v>93.378353470193602</c:v>
                </c:pt>
                <c:pt idx="20">
                  <c:v>106.09802035008241</c:v>
                </c:pt>
                <c:pt idx="21">
                  <c:v>110.86922805596612</c:v>
                </c:pt>
                <c:pt idx="22">
                  <c:v>97.51287437618241</c:v>
                </c:pt>
                <c:pt idx="23">
                  <c:v>71.684178159935854</c:v>
                </c:pt>
                <c:pt idx="24">
                  <c:v>99.133685262606392</c:v>
                </c:pt>
                <c:pt idx="25">
                  <c:v>84.419167723925355</c:v>
                </c:pt>
                <c:pt idx="26">
                  <c:v>99.894303049605682</c:v>
                </c:pt>
                <c:pt idx="27">
                  <c:v>93.158082198547064</c:v>
                </c:pt>
                <c:pt idx="28">
                  <c:v>128.93475514037675</c:v>
                </c:pt>
                <c:pt idx="29">
                  <c:v>118.63938078736197</c:v>
                </c:pt>
                <c:pt idx="30">
                  <c:v>165.58779345321108</c:v>
                </c:pt>
                <c:pt idx="31">
                  <c:v>148.68497544587012</c:v>
                </c:pt>
                <c:pt idx="32">
                  <c:v>165.52526898026719</c:v>
                </c:pt>
                <c:pt idx="33">
                  <c:v>151.93013771209277</c:v>
                </c:pt>
                <c:pt idx="34">
                  <c:v>166.87284001642604</c:v>
                </c:pt>
                <c:pt idx="35">
                  <c:v>225.95382119509279</c:v>
                </c:pt>
                <c:pt idx="36">
                  <c:v>216.14948296872177</c:v>
                </c:pt>
                <c:pt idx="37">
                  <c:v>142.42593656680259</c:v>
                </c:pt>
                <c:pt idx="38">
                  <c:v>189.01642218994218</c:v>
                </c:pt>
                <c:pt idx="39">
                  <c:v>176.82402600187936</c:v>
                </c:pt>
                <c:pt idx="40">
                  <c:v>188.86580197276311</c:v>
                </c:pt>
                <c:pt idx="41">
                  <c:v>184.83166767179105</c:v>
                </c:pt>
                <c:pt idx="42">
                  <c:v>183.25802989815887</c:v>
                </c:pt>
                <c:pt idx="43">
                  <c:v>150.41606792468806</c:v>
                </c:pt>
                <c:pt idx="44">
                  <c:v>122.81268985553146</c:v>
                </c:pt>
                <c:pt idx="45">
                  <c:v>154.5071595893842</c:v>
                </c:pt>
                <c:pt idx="46">
                  <c:v>123.54278245025084</c:v>
                </c:pt>
                <c:pt idx="47">
                  <c:v>110.23187815451259</c:v>
                </c:pt>
                <c:pt idx="48">
                  <c:v>116.63843552208837</c:v>
                </c:pt>
                <c:pt idx="49">
                  <c:v>124.52573454625454</c:v>
                </c:pt>
                <c:pt idx="50">
                  <c:v>141.94161840504128</c:v>
                </c:pt>
                <c:pt idx="51">
                  <c:v>148.95915763248331</c:v>
                </c:pt>
                <c:pt idx="52">
                  <c:v>189.92918655910515</c:v>
                </c:pt>
                <c:pt idx="53">
                  <c:v>227.12114909664589</c:v>
                </c:pt>
                <c:pt idx="54">
                  <c:v>182.68563174560552</c:v>
                </c:pt>
                <c:pt idx="55">
                  <c:v>229.39536547260073</c:v>
                </c:pt>
                <c:pt idx="56">
                  <c:v>228.13830549861009</c:v>
                </c:pt>
                <c:pt idx="57">
                  <c:v>227.27247486632109</c:v>
                </c:pt>
                <c:pt idx="58">
                  <c:v>257.99686284928094</c:v>
                </c:pt>
                <c:pt idx="59">
                  <c:v>185.41914926766424</c:v>
                </c:pt>
                <c:pt idx="60">
                  <c:v>144.48851204493019</c:v>
                </c:pt>
                <c:pt idx="61">
                  <c:v>83.905649526866597</c:v>
                </c:pt>
                <c:pt idx="62">
                  <c:v>66.136887070949001</c:v>
                </c:pt>
                <c:pt idx="63">
                  <c:v>77.055446996018077</c:v>
                </c:pt>
                <c:pt idx="64">
                  <c:v>87.521315608916865</c:v>
                </c:pt>
                <c:pt idx="65">
                  <c:v>117.58691973001869</c:v>
                </c:pt>
                <c:pt idx="66">
                  <c:v>120.92486017956104</c:v>
                </c:pt>
                <c:pt idx="67">
                  <c:v>96.862645825057058</c:v>
                </c:pt>
                <c:pt idx="68">
                  <c:v>108.04567961148391</c:v>
                </c:pt>
                <c:pt idx="69">
                  <c:v>117.75185370401297</c:v>
                </c:pt>
                <c:pt idx="70">
                  <c:v>138.3617535902419</c:v>
                </c:pt>
                <c:pt idx="71">
                  <c:v>110.38784485865914</c:v>
                </c:pt>
                <c:pt idx="72">
                  <c:v>108.88230335421376</c:v>
                </c:pt>
                <c:pt idx="73">
                  <c:v>108.31028619279273</c:v>
                </c:pt>
                <c:pt idx="74">
                  <c:v>123.47910676890517</c:v>
                </c:pt>
                <c:pt idx="75">
                  <c:v>179.41414523991966</c:v>
                </c:pt>
                <c:pt idx="76">
                  <c:v>171.15700905537304</c:v>
                </c:pt>
                <c:pt idx="77">
                  <c:v>166.22505908196015</c:v>
                </c:pt>
                <c:pt idx="78">
                  <c:v>164.00685546577586</c:v>
                </c:pt>
                <c:pt idx="79">
                  <c:v>185.48657504005115</c:v>
                </c:pt>
                <c:pt idx="80">
                  <c:v>171.2852669082512</c:v>
                </c:pt>
                <c:pt idx="81">
                  <c:v>168.91307448437763</c:v>
                </c:pt>
                <c:pt idx="82">
                  <c:v>178.18917917033033</c:v>
                </c:pt>
                <c:pt idx="83">
                  <c:v>167.62549425772551</c:v>
                </c:pt>
                <c:pt idx="84">
                  <c:v>193.69362132059362</c:v>
                </c:pt>
                <c:pt idx="85">
                  <c:v>188.12787043232143</c:v>
                </c:pt>
                <c:pt idx="86">
                  <c:v>178.51948749841853</c:v>
                </c:pt>
                <c:pt idx="87">
                  <c:v>158.00382045095893</c:v>
                </c:pt>
                <c:pt idx="88">
                  <c:v>169.58009542501358</c:v>
                </c:pt>
                <c:pt idx="89">
                  <c:v>159.92220489940973</c:v>
                </c:pt>
                <c:pt idx="90">
                  <c:v>147.47111686007591</c:v>
                </c:pt>
                <c:pt idx="91">
                  <c:v>152.74420545579198</c:v>
                </c:pt>
                <c:pt idx="92">
                  <c:v>153.34442336922569</c:v>
                </c:pt>
                <c:pt idx="93">
                  <c:v>166.16216491237617</c:v>
                </c:pt>
                <c:pt idx="94">
                  <c:v>183.49297208764861</c:v>
                </c:pt>
                <c:pt idx="95">
                  <c:v>198.89036661947566</c:v>
                </c:pt>
                <c:pt idx="96">
                  <c:v>194.04914543123218</c:v>
                </c:pt>
                <c:pt idx="97">
                  <c:v>213.40424140430412</c:v>
                </c:pt>
                <c:pt idx="98">
                  <c:v>217.52034445709052</c:v>
                </c:pt>
                <c:pt idx="99">
                  <c:v>208.36526088761099</c:v>
                </c:pt>
                <c:pt idx="100">
                  <c:v>211.97907613736089</c:v>
                </c:pt>
                <c:pt idx="101">
                  <c:v>240.39158282387052</c:v>
                </c:pt>
                <c:pt idx="102">
                  <c:v>263.19794219884369</c:v>
                </c:pt>
                <c:pt idx="103">
                  <c:v>229.37351083963222</c:v>
                </c:pt>
                <c:pt idx="104">
                  <c:v>225.73395927414091</c:v>
                </c:pt>
                <c:pt idx="105">
                  <c:v>253.88515868221305</c:v>
                </c:pt>
                <c:pt idx="106">
                  <c:v>271.98792887494216</c:v>
                </c:pt>
                <c:pt idx="107">
                  <c:v>292.43646416235089</c:v>
                </c:pt>
                <c:pt idx="108">
                  <c:v>290.90817231621395</c:v>
                </c:pt>
                <c:pt idx="109">
                  <c:v>257.96309151797396</c:v>
                </c:pt>
                <c:pt idx="110">
                  <c:v>246.01787643314904</c:v>
                </c:pt>
                <c:pt idx="111">
                  <c:v>234.19619988644715</c:v>
                </c:pt>
                <c:pt idx="112">
                  <c:v>265.90993199398423</c:v>
                </c:pt>
                <c:pt idx="113">
                  <c:v>299.73531307398366</c:v>
                </c:pt>
                <c:pt idx="114">
                  <c:v>337.7780410517517</c:v>
                </c:pt>
                <c:pt idx="115">
                  <c:v>365.27399316358515</c:v>
                </c:pt>
                <c:pt idx="116">
                  <c:v>384.6837056074076</c:v>
                </c:pt>
                <c:pt idx="117">
                  <c:v>417.30445771398684</c:v>
                </c:pt>
                <c:pt idx="118">
                  <c:v>430.5283385450175</c:v>
                </c:pt>
                <c:pt idx="119">
                  <c:v>426.20039959418745</c:v>
                </c:pt>
                <c:pt idx="120">
                  <c:v>386.20945073572483</c:v>
                </c:pt>
                <c:pt idx="121">
                  <c:v>396.2290610167766</c:v>
                </c:pt>
                <c:pt idx="122">
                  <c:v>409.03597910632016</c:v>
                </c:pt>
                <c:pt idx="123">
                  <c:v>431.56131332613285</c:v>
                </c:pt>
                <c:pt idx="124">
                  <c:v>437.72591772860915</c:v>
                </c:pt>
                <c:pt idx="125">
                  <c:v>458.67622920221385</c:v>
                </c:pt>
                <c:pt idx="126">
                  <c:v>483.9080188022138</c:v>
                </c:pt>
                <c:pt idx="127">
                  <c:v>544.58667915363685</c:v>
                </c:pt>
                <c:pt idx="128">
                  <c:v>621.01286702427842</c:v>
                </c:pt>
                <c:pt idx="129">
                  <c:v>701.59109986192766</c:v>
                </c:pt>
                <c:pt idx="130">
                  <c:v>728.18416752602309</c:v>
                </c:pt>
                <c:pt idx="131">
                  <c:v>757.83474176447794</c:v>
                </c:pt>
                <c:pt idx="132">
                  <c:v>795.69733231892508</c:v>
                </c:pt>
                <c:pt idx="133">
                  <c:v>857.81325957895535</c:v>
                </c:pt>
                <c:pt idx="134">
                  <c:v>920.32229985920151</c:v>
                </c:pt>
                <c:pt idx="135">
                  <c:v>967.54454353408187</c:v>
                </c:pt>
                <c:pt idx="136">
                  <c:v>1004.9851479070352</c:v>
                </c:pt>
                <c:pt idx="137">
                  <c:v>928.86255553349815</c:v>
                </c:pt>
                <c:pt idx="138">
                  <c:v>829.80369361049156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46-4CD4-B951-B49A0B15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65848"/>
        <c:axId val="331761536"/>
      </c:scatterChart>
      <c:valAx>
        <c:axId val="33176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498340238059781"/>
              <c:y val="0.93800988111780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1761536"/>
        <c:crossesAt val="10"/>
        <c:crossBetween val="midCat"/>
      </c:valAx>
      <c:valAx>
        <c:axId val="331761536"/>
        <c:scaling>
          <c:logBase val="10"/>
          <c:orientation val="minMax"/>
          <c:max val="10000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1.4428513454728058E-2"/>
              <c:y val="0.469820561645480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176584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Data!$A$20:$A$140</c:f>
              <c:numCache>
                <c:formatCode>General</c:formatCode>
                <c:ptCount val="121"/>
                <c:pt idx="0">
                  <c:v>1889</c:v>
                </c:pt>
                <c:pt idx="1">
                  <c:v>1890</c:v>
                </c:pt>
                <c:pt idx="2">
                  <c:v>1891</c:v>
                </c:pt>
                <c:pt idx="3">
                  <c:v>1892</c:v>
                </c:pt>
                <c:pt idx="4">
                  <c:v>1893</c:v>
                </c:pt>
                <c:pt idx="5">
                  <c:v>1894</c:v>
                </c:pt>
                <c:pt idx="6">
                  <c:v>1895</c:v>
                </c:pt>
                <c:pt idx="7">
                  <c:v>1896</c:v>
                </c:pt>
                <c:pt idx="8">
                  <c:v>1897</c:v>
                </c:pt>
                <c:pt idx="9">
                  <c:v>1898</c:v>
                </c:pt>
                <c:pt idx="10">
                  <c:v>1899</c:v>
                </c:pt>
                <c:pt idx="11">
                  <c:v>1900</c:v>
                </c:pt>
                <c:pt idx="12">
                  <c:v>1901</c:v>
                </c:pt>
                <c:pt idx="13">
                  <c:v>1902</c:v>
                </c:pt>
                <c:pt idx="14">
                  <c:v>1903</c:v>
                </c:pt>
                <c:pt idx="15">
                  <c:v>1904</c:v>
                </c:pt>
                <c:pt idx="16">
                  <c:v>1905</c:v>
                </c:pt>
                <c:pt idx="17">
                  <c:v>1906</c:v>
                </c:pt>
                <c:pt idx="18">
                  <c:v>1907</c:v>
                </c:pt>
                <c:pt idx="19">
                  <c:v>1908</c:v>
                </c:pt>
                <c:pt idx="20">
                  <c:v>1909</c:v>
                </c:pt>
                <c:pt idx="21">
                  <c:v>1910</c:v>
                </c:pt>
                <c:pt idx="22">
                  <c:v>1911</c:v>
                </c:pt>
                <c:pt idx="23">
                  <c:v>1912</c:v>
                </c:pt>
                <c:pt idx="24">
                  <c:v>1913</c:v>
                </c:pt>
                <c:pt idx="25">
                  <c:v>1914</c:v>
                </c:pt>
                <c:pt idx="26">
                  <c:v>1915</c:v>
                </c:pt>
                <c:pt idx="27">
                  <c:v>1916</c:v>
                </c:pt>
                <c:pt idx="28">
                  <c:v>1917</c:v>
                </c:pt>
                <c:pt idx="29">
                  <c:v>1918</c:v>
                </c:pt>
                <c:pt idx="30">
                  <c:v>1919</c:v>
                </c:pt>
                <c:pt idx="31">
                  <c:v>1920</c:v>
                </c:pt>
                <c:pt idx="32">
                  <c:v>1921</c:v>
                </c:pt>
                <c:pt idx="33">
                  <c:v>1922</c:v>
                </c:pt>
                <c:pt idx="34">
                  <c:v>1923</c:v>
                </c:pt>
                <c:pt idx="35">
                  <c:v>1924</c:v>
                </c:pt>
                <c:pt idx="36">
                  <c:v>1925</c:v>
                </c:pt>
                <c:pt idx="37">
                  <c:v>1926</c:v>
                </c:pt>
                <c:pt idx="38">
                  <c:v>1927</c:v>
                </c:pt>
                <c:pt idx="39">
                  <c:v>1928</c:v>
                </c:pt>
                <c:pt idx="40">
                  <c:v>1929</c:v>
                </c:pt>
                <c:pt idx="41">
                  <c:v>1930</c:v>
                </c:pt>
                <c:pt idx="42">
                  <c:v>1931</c:v>
                </c:pt>
                <c:pt idx="43">
                  <c:v>1932</c:v>
                </c:pt>
                <c:pt idx="44">
                  <c:v>1933</c:v>
                </c:pt>
                <c:pt idx="45">
                  <c:v>1934</c:v>
                </c:pt>
                <c:pt idx="46">
                  <c:v>1935</c:v>
                </c:pt>
                <c:pt idx="47">
                  <c:v>1936</c:v>
                </c:pt>
                <c:pt idx="48">
                  <c:v>1937</c:v>
                </c:pt>
                <c:pt idx="49">
                  <c:v>1938</c:v>
                </c:pt>
                <c:pt idx="50">
                  <c:v>1939</c:v>
                </c:pt>
                <c:pt idx="51">
                  <c:v>1940</c:v>
                </c:pt>
                <c:pt idx="52">
                  <c:v>1941</c:v>
                </c:pt>
                <c:pt idx="53">
                  <c:v>1942</c:v>
                </c:pt>
                <c:pt idx="54">
                  <c:v>1943</c:v>
                </c:pt>
                <c:pt idx="55">
                  <c:v>1944</c:v>
                </c:pt>
                <c:pt idx="56">
                  <c:v>1945</c:v>
                </c:pt>
                <c:pt idx="57">
                  <c:v>1946</c:v>
                </c:pt>
                <c:pt idx="58">
                  <c:v>1947</c:v>
                </c:pt>
                <c:pt idx="59">
                  <c:v>1948</c:v>
                </c:pt>
                <c:pt idx="60">
                  <c:v>1949</c:v>
                </c:pt>
                <c:pt idx="61">
                  <c:v>1950</c:v>
                </c:pt>
                <c:pt idx="62">
                  <c:v>1951</c:v>
                </c:pt>
                <c:pt idx="63">
                  <c:v>1952</c:v>
                </c:pt>
                <c:pt idx="64">
                  <c:v>1953</c:v>
                </c:pt>
                <c:pt idx="65">
                  <c:v>1954</c:v>
                </c:pt>
                <c:pt idx="66">
                  <c:v>1955</c:v>
                </c:pt>
                <c:pt idx="67">
                  <c:v>1956</c:v>
                </c:pt>
                <c:pt idx="68">
                  <c:v>1957</c:v>
                </c:pt>
                <c:pt idx="69">
                  <c:v>1958</c:v>
                </c:pt>
                <c:pt idx="70">
                  <c:v>1959</c:v>
                </c:pt>
                <c:pt idx="71">
                  <c:v>1960</c:v>
                </c:pt>
                <c:pt idx="72">
                  <c:v>1961</c:v>
                </c:pt>
                <c:pt idx="73">
                  <c:v>1962</c:v>
                </c:pt>
                <c:pt idx="74">
                  <c:v>1963</c:v>
                </c:pt>
                <c:pt idx="75">
                  <c:v>1964</c:v>
                </c:pt>
                <c:pt idx="76">
                  <c:v>1965</c:v>
                </c:pt>
                <c:pt idx="77">
                  <c:v>1966</c:v>
                </c:pt>
                <c:pt idx="78">
                  <c:v>1967</c:v>
                </c:pt>
                <c:pt idx="79">
                  <c:v>1968</c:v>
                </c:pt>
                <c:pt idx="80">
                  <c:v>1969</c:v>
                </c:pt>
                <c:pt idx="81">
                  <c:v>1970</c:v>
                </c:pt>
                <c:pt idx="82">
                  <c:v>1971</c:v>
                </c:pt>
                <c:pt idx="83">
                  <c:v>1972</c:v>
                </c:pt>
                <c:pt idx="84">
                  <c:v>1973</c:v>
                </c:pt>
                <c:pt idx="85">
                  <c:v>1974</c:v>
                </c:pt>
                <c:pt idx="86">
                  <c:v>1975</c:v>
                </c:pt>
                <c:pt idx="87">
                  <c:v>1976</c:v>
                </c:pt>
                <c:pt idx="88">
                  <c:v>1977</c:v>
                </c:pt>
                <c:pt idx="89">
                  <c:v>1978</c:v>
                </c:pt>
                <c:pt idx="90">
                  <c:v>1979</c:v>
                </c:pt>
                <c:pt idx="91">
                  <c:v>1980</c:v>
                </c:pt>
                <c:pt idx="92">
                  <c:v>1981</c:v>
                </c:pt>
                <c:pt idx="93">
                  <c:v>1982</c:v>
                </c:pt>
                <c:pt idx="94">
                  <c:v>1983</c:v>
                </c:pt>
                <c:pt idx="95">
                  <c:v>1984</c:v>
                </c:pt>
                <c:pt idx="96">
                  <c:v>1985</c:v>
                </c:pt>
                <c:pt idx="97">
                  <c:v>1986</c:v>
                </c:pt>
                <c:pt idx="98">
                  <c:v>1987</c:v>
                </c:pt>
                <c:pt idx="99">
                  <c:v>1988</c:v>
                </c:pt>
                <c:pt idx="100">
                  <c:v>1989</c:v>
                </c:pt>
                <c:pt idx="101">
                  <c:v>1990</c:v>
                </c:pt>
                <c:pt idx="102">
                  <c:v>1991</c:v>
                </c:pt>
                <c:pt idx="103">
                  <c:v>1992</c:v>
                </c:pt>
                <c:pt idx="104">
                  <c:v>1993</c:v>
                </c:pt>
                <c:pt idx="105">
                  <c:v>1994</c:v>
                </c:pt>
                <c:pt idx="106">
                  <c:v>1995</c:v>
                </c:pt>
                <c:pt idx="107">
                  <c:v>1996</c:v>
                </c:pt>
                <c:pt idx="108">
                  <c:v>1997</c:v>
                </c:pt>
                <c:pt idx="109">
                  <c:v>1998</c:v>
                </c:pt>
                <c:pt idx="110">
                  <c:v>1999</c:v>
                </c:pt>
                <c:pt idx="111">
                  <c:v>2000</c:v>
                </c:pt>
                <c:pt idx="112">
                  <c:v>2001</c:v>
                </c:pt>
                <c:pt idx="113">
                  <c:v>2002</c:v>
                </c:pt>
                <c:pt idx="114">
                  <c:v>2003</c:v>
                </c:pt>
                <c:pt idx="115">
                  <c:v>2004</c:v>
                </c:pt>
                <c:pt idx="116">
                  <c:v>2005</c:v>
                </c:pt>
                <c:pt idx="117">
                  <c:v>2006</c:v>
                </c:pt>
                <c:pt idx="118">
                  <c:v>2007</c:v>
                </c:pt>
                <c:pt idx="119">
                  <c:v>2008</c:v>
                </c:pt>
                <c:pt idx="120">
                  <c:v>2009</c:v>
                </c:pt>
              </c:numCache>
            </c:numRef>
          </c:xVal>
          <c:yVal>
            <c:numRef>
              <c:f>Data!$I$20:$I$140</c:f>
              <c:numCache>
                <c:formatCode>General</c:formatCode>
                <c:ptCount val="121"/>
                <c:pt idx="0">
                  <c:v>2731.570142112284</c:v>
                </c:pt>
                <c:pt idx="1">
                  <c:v>2674.7398011489822</c:v>
                </c:pt>
                <c:pt idx="2">
                  <c:v>2802.8274991184417</c:v>
                </c:pt>
                <c:pt idx="3">
                  <c:v>2877.0104557351106</c:v>
                </c:pt>
                <c:pt idx="4">
                  <c:v>2834.8461623323719</c:v>
                </c:pt>
                <c:pt idx="5">
                  <c:v>2698.7075286449963</c:v>
                </c:pt>
                <c:pt idx="6">
                  <c:v>2979.4573359122332</c:v>
                </c:pt>
                <c:pt idx="7">
                  <c:v>2916.2752774017131</c:v>
                </c:pt>
                <c:pt idx="8">
                  <c:v>3089.2463215431999</c:v>
                </c:pt>
                <c:pt idx="9">
                  <c:v>3085.2754764858282</c:v>
                </c:pt>
                <c:pt idx="10">
                  <c:v>3389.8130517860636</c:v>
                </c:pt>
                <c:pt idx="11">
                  <c:v>3362.0541357981015</c:v>
                </c:pt>
                <c:pt idx="12">
                  <c:v>3702.7857873608336</c:v>
                </c:pt>
                <c:pt idx="13">
                  <c:v>3659.7120651915307</c:v>
                </c:pt>
                <c:pt idx="14">
                  <c:v>3808.0779029867008</c:v>
                </c:pt>
                <c:pt idx="15">
                  <c:v>3785.6899573301894</c:v>
                </c:pt>
                <c:pt idx="16">
                  <c:v>3923.5704591740791</c:v>
                </c:pt>
                <c:pt idx="17">
                  <c:v>4273.8445351244036</c:v>
                </c:pt>
                <c:pt idx="18">
                  <c:v>4276.7051131683093</c:v>
                </c:pt>
                <c:pt idx="19">
                  <c:v>3929.9899721940228</c:v>
                </c:pt>
                <c:pt idx="20">
                  <c:v>4274.4423497273056</c:v>
                </c:pt>
                <c:pt idx="21">
                  <c:v>4263.3595028990549</c:v>
                </c:pt>
                <c:pt idx="22">
                  <c:v>4399.9282507056205</c:v>
                </c:pt>
                <c:pt idx="23">
                  <c:v>4444.755222900706</c:v>
                </c:pt>
                <c:pt idx="24">
                  <c:v>4501.9880208039194</c:v>
                </c:pt>
                <c:pt idx="25">
                  <c:v>4361.7544433348185</c:v>
                </c:pt>
                <c:pt idx="26">
                  <c:v>4224.7437814597379</c:v>
                </c:pt>
                <c:pt idx="27">
                  <c:v>4541.7089008821367</c:v>
                </c:pt>
                <c:pt idx="28">
                  <c:v>4387.4780291398238</c:v>
                </c:pt>
                <c:pt idx="29">
                  <c:v>4369.9592616520058</c:v>
                </c:pt>
                <c:pt idx="30">
                  <c:v>4505.8267373012377</c:v>
                </c:pt>
                <c:pt idx="31">
                  <c:v>4637.2132854992988</c:v>
                </c:pt>
                <c:pt idx="32">
                  <c:v>4842.8139542488689</c:v>
                </c:pt>
                <c:pt idx="33">
                  <c:v>4952.3605648664652</c:v>
                </c:pt>
                <c:pt idx="34">
                  <c:v>5310.2848465177285</c:v>
                </c:pt>
                <c:pt idx="35">
                  <c:v>5595.7135232081073</c:v>
                </c:pt>
                <c:pt idx="36">
                  <c:v>5351.5956381897568</c:v>
                </c:pt>
                <c:pt idx="37">
                  <c:v>5712.1105775587757</c:v>
                </c:pt>
                <c:pt idx="38">
                  <c:v>5760.1967556604786</c:v>
                </c:pt>
                <c:pt idx="39">
                  <c:v>5818.5355808569384</c:v>
                </c:pt>
                <c:pt idx="40">
                  <c:v>6071.4709837534692</c:v>
                </c:pt>
                <c:pt idx="41">
                  <c:v>5686.1786283870633</c:v>
                </c:pt>
                <c:pt idx="42">
                  <c:v>5469.0724989446817</c:v>
                </c:pt>
                <c:pt idx="43">
                  <c:v>4951.9005833191186</c:v>
                </c:pt>
                <c:pt idx="44">
                  <c:v>4815.9262393486169</c:v>
                </c:pt>
                <c:pt idx="45">
                  <c:v>5123.6569590720537</c:v>
                </c:pt>
                <c:pt idx="46">
                  <c:v>5400.9604075973984</c:v>
                </c:pt>
                <c:pt idx="47">
                  <c:v>5909.3907427758159</c:v>
                </c:pt>
                <c:pt idx="48">
                  <c:v>6090.5632983823944</c:v>
                </c:pt>
                <c:pt idx="49">
                  <c:v>5945.8630885931143</c:v>
                </c:pt>
                <c:pt idx="50">
                  <c:v>6225.8148042088969</c:v>
                </c:pt>
                <c:pt idx="51">
                  <c:v>6495.5604844791342</c:v>
                </c:pt>
                <c:pt idx="52">
                  <c:v>6892.7520014453021</c:v>
                </c:pt>
                <c:pt idx="53">
                  <c:v>6662.8030070784462</c:v>
                </c:pt>
                <c:pt idx="54">
                  <c:v>6759.2795227207025</c:v>
                </c:pt>
                <c:pt idx="55">
                  <c:v>6872.8009776233603</c:v>
                </c:pt>
                <c:pt idx="56">
                  <c:v>7217.9069700584005</c:v>
                </c:pt>
                <c:pt idx="57">
                  <c:v>8015.2402925214164</c:v>
                </c:pt>
                <c:pt idx="58">
                  <c:v>8007.9423446256033</c:v>
                </c:pt>
                <c:pt idx="59">
                  <c:v>8045.4570100742731</c:v>
                </c:pt>
                <c:pt idx="60">
                  <c:v>8125.3917524708568</c:v>
                </c:pt>
                <c:pt idx="61">
                  <c:v>8502.6929256598105</c:v>
                </c:pt>
                <c:pt idx="62">
                  <c:v>8492.6582349643832</c:v>
                </c:pt>
                <c:pt idx="63">
                  <c:v>8612.5676128185059</c:v>
                </c:pt>
                <c:pt idx="64">
                  <c:v>8874.2393992985872</c:v>
                </c:pt>
                <c:pt idx="65">
                  <c:v>8897.1736856852367</c:v>
                </c:pt>
                <c:pt idx="66">
                  <c:v>9378.791582049269</c:v>
                </c:pt>
                <c:pt idx="67">
                  <c:v>9480.3393660000856</c:v>
                </c:pt>
                <c:pt idx="68">
                  <c:v>9541.5914607707655</c:v>
                </c:pt>
                <c:pt idx="69">
                  <c:v>9458.9751459645777</c:v>
                </c:pt>
                <c:pt idx="70">
                  <c:v>9819.1112833687675</c:v>
                </c:pt>
                <c:pt idx="71">
                  <c:v>9886.8023059756069</c:v>
                </c:pt>
                <c:pt idx="72">
                  <c:v>9927.0125573468922</c:v>
                </c:pt>
                <c:pt idx="73">
                  <c:v>10259.599789278858</c:v>
                </c:pt>
                <c:pt idx="74">
                  <c:v>10529.756258477832</c:v>
                </c:pt>
                <c:pt idx="75">
                  <c:v>11007.919503886518</c:v>
                </c:pt>
                <c:pt idx="76">
                  <c:v>11557.939836254154</c:v>
                </c:pt>
                <c:pt idx="77">
                  <c:v>12074.851220656901</c:v>
                </c:pt>
                <c:pt idx="78">
                  <c:v>12299.897235234719</c:v>
                </c:pt>
                <c:pt idx="79">
                  <c:v>12877.155451703167</c:v>
                </c:pt>
                <c:pt idx="80">
                  <c:v>13224.51157585365</c:v>
                </c:pt>
                <c:pt idx="81">
                  <c:v>13375.359196294285</c:v>
                </c:pt>
                <c:pt idx="82">
                  <c:v>13711.987398165675</c:v>
                </c:pt>
                <c:pt idx="83">
                  <c:v>14396.6179501066</c:v>
                </c:pt>
                <c:pt idx="84">
                  <c:v>14959.17530843207</c:v>
                </c:pt>
                <c:pt idx="85">
                  <c:v>14709.721239147873</c:v>
                </c:pt>
                <c:pt idx="86">
                  <c:v>14902.648198215884</c:v>
                </c:pt>
                <c:pt idx="87">
                  <c:v>15572.323823984772</c:v>
                </c:pt>
                <c:pt idx="88">
                  <c:v>16070.003606047956</c:v>
                </c:pt>
                <c:pt idx="89">
                  <c:v>16599.456873224361</c:v>
                </c:pt>
                <c:pt idx="90">
                  <c:v>16816.067389045733</c:v>
                </c:pt>
                <c:pt idx="91">
                  <c:v>16576.574572940397</c:v>
                </c:pt>
                <c:pt idx="92">
                  <c:v>16646.172523056124</c:v>
                </c:pt>
                <c:pt idx="93">
                  <c:v>16719.585381704954</c:v>
                </c:pt>
                <c:pt idx="94">
                  <c:v>17515.637233988055</c:v>
                </c:pt>
                <c:pt idx="95">
                  <c:v>18284.403768518048</c:v>
                </c:pt>
                <c:pt idx="96">
                  <c:v>19063.94596965567</c:v>
                </c:pt>
                <c:pt idx="97">
                  <c:v>19657.785054108983</c:v>
                </c:pt>
                <c:pt idx="98">
                  <c:v>20132.170782417907</c:v>
                </c:pt>
                <c:pt idx="99">
                  <c:v>20758.540895106005</c:v>
                </c:pt>
                <c:pt idx="100">
                  <c:v>21142.763357131389</c:v>
                </c:pt>
                <c:pt idx="101">
                  <c:v>21332.497075324984</c:v>
                </c:pt>
                <c:pt idx="102">
                  <c:v>21086.691474471823</c:v>
                </c:pt>
                <c:pt idx="103">
                  <c:v>21489.452177163748</c:v>
                </c:pt>
                <c:pt idx="104">
                  <c:v>21921.197069488859</c:v>
                </c:pt>
                <c:pt idx="105">
                  <c:v>22467.695514995652</c:v>
                </c:pt>
                <c:pt idx="106">
                  <c:v>22802.976878179063</c:v>
                </c:pt>
                <c:pt idx="107">
                  <c:v>23325.448437975039</c:v>
                </c:pt>
                <c:pt idx="108">
                  <c:v>23898.914851369074</c:v>
                </c:pt>
                <c:pt idx="109">
                  <c:v>24861.128211070634</c:v>
                </c:pt>
                <c:pt idx="110">
                  <c:v>25922.571314010773</c:v>
                </c:pt>
                <c:pt idx="111">
                  <c:v>26939.623884169636</c:v>
                </c:pt>
                <c:pt idx="112">
                  <c:v>27388.939129459435</c:v>
                </c:pt>
                <c:pt idx="113">
                  <c:v>27848.501154293452</c:v>
                </c:pt>
                <c:pt idx="114">
                  <c:v>28368.686990289927</c:v>
                </c:pt>
                <c:pt idx="115">
                  <c:v>29087.295635218237</c:v>
                </c:pt>
                <c:pt idx="116">
                  <c:v>29790.295774838196</c:v>
                </c:pt>
                <c:pt idx="117">
                  <c:v>30364.433438190215</c:v>
                </c:pt>
                <c:pt idx="118">
                  <c:v>30867.609872173445</c:v>
                </c:pt>
                <c:pt idx="119">
                  <c:v>30509.081236926533</c:v>
                </c:pt>
                <c:pt idx="120">
                  <c:v>29933.85467579016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1-474B-A84E-7BB1B5201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66632"/>
        <c:axId val="331760752"/>
      </c:scatterChart>
      <c:valAx>
        <c:axId val="33176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1760752"/>
        <c:crosses val="autoZero"/>
        <c:crossBetween val="midCat"/>
      </c:valAx>
      <c:valAx>
        <c:axId val="331760752"/>
        <c:scaling>
          <c:logBase val="10"/>
          <c:orientation val="minMax"/>
          <c:max val="40000"/>
          <c:min val="1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17666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57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0.5185</cdr:x>
      <cdr:y>0.3125</cdr:y>
    </cdr:from>
    <cdr:to>
      <cdr:x>0.627</cdr:x>
      <cdr:y>0.33725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49780" y="1824633"/>
          <a:ext cx="931150" cy="1445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0.82775</cdr:x>
      <cdr:y>0.42175</cdr:y>
    </cdr:from>
    <cdr:to>
      <cdr:x>0.957</cdr:x>
      <cdr:y>0.44725</cdr:y>
    </cdr:to>
    <cdr:sp macro="" textlink="">
      <cdr:nvSpPr>
        <cdr:cNvPr id="10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2353" y="2462524"/>
          <a:ext cx="1111372" cy="148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975" b="0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975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0.22675</cdr:x>
      <cdr:y>0.4085</cdr:y>
    </cdr:from>
    <cdr:to>
      <cdr:x>0.418</cdr:x>
      <cdr:y>0.434</cdr:y>
    </cdr:to>
    <cdr:sp macro="" textlink="">
      <cdr:nvSpPr>
        <cdr:cNvPr id="1033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5974" y="2385160"/>
          <a:ext cx="1641312" cy="148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0.48654</cdr:x>
      <cdr:y>0.20676</cdr:y>
    </cdr:from>
    <cdr:to>
      <cdr:x>0.84402</cdr:x>
      <cdr:y>0.29212</cdr:y>
    </cdr:to>
    <cdr:sp macro="" textlink="">
      <cdr:nvSpPr>
        <cdr:cNvPr id="1035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5494" y="1207238"/>
          <a:ext cx="3067936" cy="498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FF0000"/>
              </a:solidFill>
              <a:latin typeface="Arial"/>
              <a:cs typeface="Arial"/>
            </a:rPr>
            <a:t>Actual Real Stock Price (P)</a:t>
          </a:r>
        </a:p>
      </cdr:txBody>
    </cdr:sp>
  </cdr:relSizeAnchor>
  <cdr:relSizeAnchor xmlns:cdr="http://schemas.openxmlformats.org/drawingml/2006/chartDrawing">
    <cdr:from>
      <cdr:x>0.07743</cdr:x>
      <cdr:y>0.41162</cdr:y>
    </cdr:from>
    <cdr:to>
      <cdr:x>0.35748</cdr:x>
      <cdr:y>0.51216</cdr:y>
    </cdr:to>
    <cdr:sp macro="" textlink="">
      <cdr:nvSpPr>
        <cdr:cNvPr id="1036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4536" y="2403401"/>
          <a:ext cx="2403401" cy="5870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PDV of Dividends</a:t>
          </a:r>
        </a:p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(P* A=0)</a:t>
          </a:r>
        </a:p>
      </cdr:txBody>
    </cdr:sp>
  </cdr:relSizeAnchor>
  <cdr:relSizeAnchor xmlns:cdr="http://schemas.openxmlformats.org/drawingml/2006/chartDrawing">
    <cdr:from>
      <cdr:x>0.28005</cdr:x>
      <cdr:y>0.21055</cdr:y>
    </cdr:from>
    <cdr:to>
      <cdr:x>0.51493</cdr:x>
      <cdr:y>0.37558</cdr:y>
    </cdr:to>
    <cdr:sp macro="" textlink="">
      <cdr:nvSpPr>
        <cdr:cNvPr id="1037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03400" y="1229390"/>
          <a:ext cx="2015757" cy="9635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PDV Dividends Using</a:t>
          </a:r>
          <a:r>
            <a:rPr lang="en-US" sz="1600" b="0" i="0" strike="noStrike" baseline="0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 Actual Future</a:t>
          </a:r>
          <a:r>
            <a:rPr lang="en-US" sz="1600" b="0" i="0" strike="noStrike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 Interest Rates</a:t>
          </a:r>
        </a:p>
      </cdr:txBody>
    </cdr:sp>
  </cdr:relSizeAnchor>
  <cdr:relSizeAnchor xmlns:cdr="http://schemas.openxmlformats.org/drawingml/2006/chartDrawing">
    <cdr:from>
      <cdr:x>0.64582</cdr:x>
      <cdr:y>0.62218</cdr:y>
    </cdr:from>
    <cdr:to>
      <cdr:x>0.97183</cdr:x>
      <cdr:y>0.77393</cdr:y>
    </cdr:to>
    <cdr:sp macro="" textlink="">
      <cdr:nvSpPr>
        <cdr:cNvPr id="1038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48866" y="3632791"/>
          <a:ext cx="2802122" cy="886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 baseline="0">
              <a:solidFill>
                <a:srgbClr val="00B050"/>
              </a:solidFill>
              <a:latin typeface="Arial"/>
              <a:cs typeface="Arial"/>
            </a:rPr>
            <a:t>Consumption-Discounted Dividends, (P*, A=4)</a:t>
          </a:r>
        </a:p>
      </cdr:txBody>
    </cdr:sp>
  </cdr:relSizeAnchor>
  <cdr:relSizeAnchor xmlns:cdr="http://schemas.openxmlformats.org/drawingml/2006/chartDrawing">
    <cdr:from>
      <cdr:x>0.68141</cdr:x>
      <cdr:y>0.56337</cdr:y>
    </cdr:from>
    <cdr:to>
      <cdr:x>0.71368</cdr:x>
      <cdr:y>0.65822</cdr:y>
    </cdr:to>
    <cdr:sp macro="" textlink="">
      <cdr:nvSpPr>
        <cdr:cNvPr id="14" name="Straight Arrow Connector 13"/>
        <cdr:cNvSpPr/>
      </cdr:nvSpPr>
      <cdr:spPr bwMode="auto">
        <a:xfrm xmlns:a="http://schemas.openxmlformats.org/drawingml/2006/main" rot="16200000" flipV="1">
          <a:off x="5847907" y="3289448"/>
          <a:ext cx="276891" cy="553780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0.17293</cdr:x>
      <cdr:y>0.51216</cdr:y>
    </cdr:from>
    <cdr:to>
      <cdr:x>0.21746</cdr:x>
      <cdr:y>0.62218</cdr:y>
    </cdr:to>
    <cdr:sp macro="" textlink="">
      <cdr:nvSpPr>
        <cdr:cNvPr id="16" name="Straight Arrow Connector 15"/>
        <cdr:cNvSpPr/>
      </cdr:nvSpPr>
      <cdr:spPr bwMode="auto">
        <a:xfrm xmlns:a="http://schemas.openxmlformats.org/drawingml/2006/main" rot="5400000">
          <a:off x="1484128" y="2990407"/>
          <a:ext cx="382110" cy="642385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0.69948</cdr:x>
      <cdr:y>0.26746</cdr:y>
    </cdr:from>
    <cdr:to>
      <cdr:x>0.84919</cdr:x>
      <cdr:y>0.34523</cdr:y>
    </cdr:to>
    <cdr:sp macro="" textlink="">
      <cdr:nvSpPr>
        <cdr:cNvPr id="18" name="Straight Arrow Connector 17"/>
        <cdr:cNvSpPr/>
      </cdr:nvSpPr>
      <cdr:spPr bwMode="auto">
        <a:xfrm xmlns:a="http://schemas.openxmlformats.org/drawingml/2006/main">
          <a:off x="6002965" y="1561657"/>
          <a:ext cx="1284768" cy="454099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0.45557</cdr:x>
      <cdr:y>0.33765</cdr:y>
    </cdr:from>
    <cdr:to>
      <cdr:x>0.49815</cdr:x>
      <cdr:y>0.47612</cdr:y>
    </cdr:to>
    <cdr:sp macro="" textlink="">
      <cdr:nvSpPr>
        <cdr:cNvPr id="20" name="Straight Arrow Connector 19"/>
        <cdr:cNvSpPr/>
      </cdr:nvSpPr>
      <cdr:spPr bwMode="auto">
        <a:xfrm xmlns:a="http://schemas.openxmlformats.org/drawingml/2006/main" rot="16200000" flipH="1">
          <a:off x="3909680" y="1971452"/>
          <a:ext cx="365494" cy="808519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tabColor indexed="10"/>
  </sheetPr>
  <dimension ref="A1:AB414"/>
  <sheetViews>
    <sheetView showGridLines="0"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H1" sqref="H1"/>
    </sheetView>
  </sheetViews>
  <sheetFormatPr defaultColWidth="9.58203125" defaultRowHeight="12.5" x14ac:dyDescent="0.25"/>
  <cols>
    <col min="1" max="1" width="12.08203125" customWidth="1"/>
    <col min="2" max="2" width="10.25" customWidth="1"/>
    <col min="7" max="7" width="10.83203125" customWidth="1"/>
    <col min="15" max="15" width="6.9140625" customWidth="1"/>
  </cols>
  <sheetData>
    <row r="1" spans="1:28" x14ac:dyDescent="0.25">
      <c r="A1" t="s">
        <v>37</v>
      </c>
      <c r="B1" s="1" t="s">
        <v>15</v>
      </c>
      <c r="C1" s="1" t="s">
        <v>17</v>
      </c>
      <c r="D1" s="1" t="s">
        <v>18</v>
      </c>
      <c r="E1" s="1" t="s">
        <v>19</v>
      </c>
      <c r="F1" s="1" t="s">
        <v>23</v>
      </c>
      <c r="G1" s="1" t="s">
        <v>21</v>
      </c>
      <c r="H1" s="1" t="s">
        <v>38</v>
      </c>
      <c r="I1" t="s">
        <v>35</v>
      </c>
      <c r="J1" s="1"/>
      <c r="K1" s="1" t="s">
        <v>0</v>
      </c>
      <c r="L1" s="1" t="s">
        <v>22</v>
      </c>
      <c r="M1" s="1" t="s">
        <v>22</v>
      </c>
      <c r="N1" s="1" t="s">
        <v>22</v>
      </c>
      <c r="O1" s="1" t="s">
        <v>2</v>
      </c>
      <c r="P1" s="1" t="s">
        <v>36</v>
      </c>
      <c r="Q1" s="1"/>
      <c r="R1" s="1" t="s">
        <v>1</v>
      </c>
      <c r="S1" s="1" t="s">
        <v>16</v>
      </c>
      <c r="T1" s="1" t="s">
        <v>20</v>
      </c>
      <c r="U1" s="1" t="s">
        <v>16</v>
      </c>
      <c r="V1" s="1"/>
      <c r="W1" s="1"/>
    </row>
    <row r="2" spans="1:28" x14ac:dyDescent="0.25">
      <c r="A2">
        <v>1871</v>
      </c>
      <c r="B2" s="1">
        <v>4.4400000000000004</v>
      </c>
      <c r="C2" s="1">
        <v>0.26</v>
      </c>
      <c r="D2" s="1">
        <v>0.4</v>
      </c>
      <c r="E2" s="1">
        <v>6.35</v>
      </c>
      <c r="F2" s="1">
        <v>5.32</v>
      </c>
      <c r="G2" s="1">
        <v>12.464060999999999</v>
      </c>
      <c r="H2">
        <f>(1+E2/100)*G2/G3</f>
        <v>1.0475042083017498</v>
      </c>
      <c r="J2">
        <f>1871</f>
        <v>1871</v>
      </c>
      <c r="K2">
        <f>B2*$G$144/G2</f>
        <v>82.031305848069906</v>
      </c>
      <c r="L2">
        <f>O2+L3/(1+Calculations!$E$3)</f>
        <v>112.01859950499382</v>
      </c>
      <c r="M2">
        <f>O2+M3/(H2+Calculations!$E$3-Calculations!$E$1+1)</f>
        <v>63.650373843138127</v>
      </c>
      <c r="O2">
        <f>C2*$G$144/G3</f>
        <v>4.7313849610475165</v>
      </c>
      <c r="P2">
        <f>(K3-K2+O2)/K2</f>
        <v>0.13580891466324466</v>
      </c>
      <c r="Q2">
        <f>LN(1+P2)</f>
        <v>0.1273450972270519</v>
      </c>
      <c r="R2">
        <f>D2*$G$144/G3</f>
        <v>7.2790537862269487</v>
      </c>
    </row>
    <row r="3" spans="1:28" x14ac:dyDescent="0.25">
      <c r="A3">
        <v>1872</v>
      </c>
      <c r="B3" s="1">
        <v>4.8600000000000003</v>
      </c>
      <c r="C3" s="1">
        <v>0.3</v>
      </c>
      <c r="D3" s="1">
        <v>0.43</v>
      </c>
      <c r="E3" s="1">
        <v>7.81</v>
      </c>
      <c r="F3" s="1">
        <v>5.36</v>
      </c>
      <c r="G3" s="1">
        <v>12.654392</v>
      </c>
      <c r="H3">
        <f t="shared" ref="H3:H66" si="0">(1+E3/100)*G3/G4</f>
        <v>1.0543202085780723</v>
      </c>
      <c r="I3" s="8"/>
      <c r="J3">
        <f>J2+1</f>
        <v>1872</v>
      </c>
      <c r="K3">
        <f t="shared" ref="K3:K66" si="1">B3*$G$144/G3</f>
        <v>88.440503502657435</v>
      </c>
      <c r="L3">
        <f>O3+L4/(1+Calculations!$E$3)</f>
        <v>114.29395752046128</v>
      </c>
      <c r="M3">
        <f>O3+M4/(H3+Calculations!$E$3-Calculations!$E$1+1)</f>
        <v>63.962044237776183</v>
      </c>
      <c r="O3">
        <f t="shared" ref="O3:O66" si="2">C3*$G$144/G4</f>
        <v>5.3388740651232283</v>
      </c>
      <c r="P3">
        <f t="shared" ref="P3:P66" si="3">(K4-K3+O3)/K3</f>
        <v>8.8615417461555115E-2</v>
      </c>
      <c r="Q3">
        <f t="shared" ref="Q3:Q66" si="4">LN(1+P3)</f>
        <v>8.4906629568376135E-2</v>
      </c>
      <c r="R3">
        <f t="shared" ref="R3:R66" si="5">D3*$G$144/G4</f>
        <v>7.6523861600099599</v>
      </c>
      <c r="S3">
        <f t="shared" ref="S3:S34" si="6">K3/R2</f>
        <v>12.150000000000002</v>
      </c>
    </row>
    <row r="4" spans="1:28" x14ac:dyDescent="0.25">
      <c r="A4">
        <v>1873</v>
      </c>
      <c r="B4" s="1">
        <v>5.1100000000000003</v>
      </c>
      <c r="C4" s="1">
        <v>0.33</v>
      </c>
      <c r="D4" s="1">
        <v>0.46</v>
      </c>
      <c r="E4" s="1">
        <v>8.35</v>
      </c>
      <c r="F4" s="1">
        <v>5.58</v>
      </c>
      <c r="G4" s="1">
        <v>12.939807</v>
      </c>
      <c r="H4">
        <f t="shared" si="0"/>
        <v>1.1335110978780967</v>
      </c>
      <c r="J4">
        <f t="shared" ref="J4:J67" si="7">J3+1</f>
        <v>1873</v>
      </c>
      <c r="K4">
        <f t="shared" si="1"/>
        <v>90.938821575932323</v>
      </c>
      <c r="L4">
        <f>O4+L5/(1+Calculations!$E$3)</f>
        <v>116.07075207439411</v>
      </c>
      <c r="M4">
        <f>O4+M5/(H4+Calculations!$E$3-Calculations!$E$1+1)</f>
        <v>64.040481049887219</v>
      </c>
      <c r="O4">
        <f t="shared" si="2"/>
        <v>6.1438304598890641</v>
      </c>
      <c r="P4">
        <f t="shared" si="3"/>
        <v>2.1589701854395456E-2</v>
      </c>
      <c r="Q4">
        <f t="shared" si="4"/>
        <v>2.1359945276609713E-2</v>
      </c>
      <c r="R4">
        <f t="shared" si="5"/>
        <v>8.5641273077241511</v>
      </c>
      <c r="S4">
        <f t="shared" si="6"/>
        <v>11.88372093023256</v>
      </c>
    </row>
    <row r="5" spans="1:28" x14ac:dyDescent="0.25">
      <c r="A5">
        <v>1874</v>
      </c>
      <c r="B5" s="1">
        <v>4.66</v>
      </c>
      <c r="C5" s="1">
        <v>0.33</v>
      </c>
      <c r="D5" s="1">
        <v>0.46</v>
      </c>
      <c r="E5" s="1">
        <v>6.86</v>
      </c>
      <c r="F5" s="1">
        <v>5.47</v>
      </c>
      <c r="G5" s="1">
        <v>12.368895999999999</v>
      </c>
      <c r="H5">
        <f t="shared" si="0"/>
        <v>1.1480763436327566</v>
      </c>
      <c r="J5">
        <f t="shared" si="7"/>
        <v>1874</v>
      </c>
      <c r="K5">
        <f t="shared" si="1"/>
        <v>86.758333160857703</v>
      </c>
      <c r="L5">
        <f>O5+L6/(1+Calculations!$E$3)</f>
        <v>117.10605930790511</v>
      </c>
      <c r="M5">
        <f>O5+M6/(H5+Calculations!$E$3-Calculations!$E$1+1)</f>
        <v>67.831711737775024</v>
      </c>
      <c r="O5">
        <f t="shared" si="2"/>
        <v>6.6007733579346759</v>
      </c>
      <c r="P5">
        <f t="shared" si="3"/>
        <v>0.12279027661468818</v>
      </c>
      <c r="Q5">
        <f t="shared" si="4"/>
        <v>0.11581690552392489</v>
      </c>
      <c r="R5">
        <f t="shared" si="5"/>
        <v>9.2010780140907613</v>
      </c>
      <c r="S5">
        <f t="shared" si="6"/>
        <v>10.130434782608695</v>
      </c>
    </row>
    <row r="6" spans="1:28" x14ac:dyDescent="0.25">
      <c r="A6">
        <v>1875</v>
      </c>
      <c r="B6" s="1">
        <v>4.54</v>
      </c>
      <c r="C6" s="1">
        <v>0.3</v>
      </c>
      <c r="D6" s="1">
        <v>0.36</v>
      </c>
      <c r="E6" s="1">
        <v>4.96</v>
      </c>
      <c r="F6" s="1">
        <v>5.07</v>
      </c>
      <c r="G6" s="1">
        <v>11.512651</v>
      </c>
      <c r="H6">
        <f t="shared" si="0"/>
        <v>1.114054758262401</v>
      </c>
      <c r="J6">
        <f t="shared" si="7"/>
        <v>1875</v>
      </c>
      <c r="K6">
        <f t="shared" si="1"/>
        <v>90.810639530374019</v>
      </c>
      <c r="L6">
        <f>O6+L7/(1+Calculations!$E$3)</f>
        <v>117.72219562079219</v>
      </c>
      <c r="M6">
        <f>O6+M7/(H6+Calculations!$E$3-Calculations!$E$1+1)</f>
        <v>72.6300067419008</v>
      </c>
      <c r="O6">
        <f t="shared" si="2"/>
        <v>6.3691994938494414</v>
      </c>
      <c r="P6">
        <f t="shared" si="3"/>
        <v>0.11284278830136012</v>
      </c>
      <c r="Q6">
        <f t="shared" si="4"/>
        <v>0.10691781191353943</v>
      </c>
      <c r="R6">
        <f t="shared" si="5"/>
        <v>7.6430393926193299</v>
      </c>
      <c r="S6">
        <f t="shared" si="6"/>
        <v>9.8695652173913029</v>
      </c>
      <c r="W6" s="20"/>
    </row>
    <row r="7" spans="1:28" x14ac:dyDescent="0.25">
      <c r="A7">
        <v>1876</v>
      </c>
      <c r="B7" s="1">
        <v>4.46</v>
      </c>
      <c r="C7" s="1">
        <v>0.3</v>
      </c>
      <c r="D7" s="1">
        <v>0.28000000000000003</v>
      </c>
      <c r="E7" s="1">
        <v>5.33</v>
      </c>
      <c r="F7" s="1">
        <v>4.59</v>
      </c>
      <c r="G7" s="1">
        <v>10.846575</v>
      </c>
      <c r="H7">
        <f t="shared" si="0"/>
        <v>1.0441389986875944</v>
      </c>
      <c r="J7">
        <f t="shared" si="7"/>
        <v>1876</v>
      </c>
      <c r="K7">
        <f t="shared" si="1"/>
        <v>94.688765808561698</v>
      </c>
      <c r="L7">
        <f>O7+L8/(1+Calculations!$E$3)</f>
        <v>118.62526828763684</v>
      </c>
      <c r="M7">
        <f>O7+M8/(H7+Calculations!$E$3-Calculations!$E$1+1)</f>
        <v>76.341964317950968</v>
      </c>
      <c r="O7">
        <f t="shared" si="2"/>
        <v>6.3138038374152563</v>
      </c>
      <c r="P7">
        <f t="shared" si="3"/>
        <v>-0.14427917023813722</v>
      </c>
      <c r="Q7">
        <f t="shared" si="4"/>
        <v>-0.15581108948924385</v>
      </c>
      <c r="R7">
        <f t="shared" si="5"/>
        <v>5.8928835815875731</v>
      </c>
      <c r="S7">
        <f t="shared" si="6"/>
        <v>12.388888888888889</v>
      </c>
      <c r="W7" s="22"/>
      <c r="X7" s="14"/>
      <c r="Y7" s="14"/>
      <c r="Z7" s="14"/>
      <c r="AA7" s="21"/>
      <c r="AB7" s="20"/>
    </row>
    <row r="8" spans="1:28" x14ac:dyDescent="0.25">
      <c r="A8">
        <v>1877</v>
      </c>
      <c r="B8" s="1">
        <v>3.55</v>
      </c>
      <c r="C8" s="1">
        <v>0.19</v>
      </c>
      <c r="D8" s="1">
        <v>0.3</v>
      </c>
      <c r="E8" s="1">
        <v>5.03</v>
      </c>
      <c r="F8" s="1">
        <v>4.45</v>
      </c>
      <c r="G8" s="1">
        <v>10.941739999999999</v>
      </c>
      <c r="H8">
        <f t="shared" si="0"/>
        <v>1.2452051495481791</v>
      </c>
      <c r="J8">
        <f t="shared" si="7"/>
        <v>1877</v>
      </c>
      <c r="K8">
        <f t="shared" si="1"/>
        <v>74.713345409413861</v>
      </c>
      <c r="L8">
        <f>O8+L9/(1+Calculations!$E$3)</f>
        <v>119.64633252433271</v>
      </c>
      <c r="M8">
        <f>O8+M9/(H8+Calculations!$E$3-Calculations!$E$1+1)</f>
        <v>75.786424163199854</v>
      </c>
      <c r="O8">
        <f t="shared" si="2"/>
        <v>4.7407927887316035</v>
      </c>
      <c r="P8">
        <f t="shared" si="3"/>
        <v>0.14883493098436967</v>
      </c>
      <c r="Q8">
        <f t="shared" si="4"/>
        <v>0.13874832534709083</v>
      </c>
      <c r="R8">
        <f t="shared" si="5"/>
        <v>7.4854622979972687</v>
      </c>
      <c r="S8">
        <f t="shared" si="6"/>
        <v>12.678571428571427</v>
      </c>
      <c r="W8" s="14"/>
      <c r="X8" s="14"/>
      <c r="Y8" s="22"/>
      <c r="Z8" s="14"/>
    </row>
    <row r="9" spans="1:28" x14ac:dyDescent="0.25">
      <c r="A9">
        <v>1878</v>
      </c>
      <c r="B9" s="1">
        <v>3.25</v>
      </c>
      <c r="C9" s="1">
        <v>0.18</v>
      </c>
      <c r="D9" s="1">
        <v>0.31</v>
      </c>
      <c r="E9" s="1">
        <v>4.9000000000000004</v>
      </c>
      <c r="F9" s="1">
        <v>4.34</v>
      </c>
      <c r="G9" s="1">
        <v>9.2290893000000001</v>
      </c>
      <c r="H9">
        <f t="shared" si="0"/>
        <v>1.1695687069804697</v>
      </c>
      <c r="J9">
        <f t="shared" si="7"/>
        <v>1878</v>
      </c>
      <c r="K9">
        <f t="shared" si="1"/>
        <v>81.092508228303743</v>
      </c>
      <c r="L9">
        <f>O9+L10/(1+Calculations!$E$3)</f>
        <v>122.40982239339439</v>
      </c>
      <c r="M9">
        <f>O9+M10/(H9+Calculations!$E$3-Calculations!$E$1+1)</f>
        <v>91.17243111686129</v>
      </c>
      <c r="O9">
        <f t="shared" si="2"/>
        <v>5.007490444815855</v>
      </c>
      <c r="P9">
        <f t="shared" si="3"/>
        <v>0.28989611740018073</v>
      </c>
      <c r="Q9">
        <f t="shared" si="4"/>
        <v>0.25456168598378826</v>
      </c>
      <c r="R9">
        <f t="shared" si="5"/>
        <v>8.6240113216273055</v>
      </c>
      <c r="S9">
        <f t="shared" si="6"/>
        <v>10.833333333333334</v>
      </c>
      <c r="W9" s="14"/>
      <c r="X9" s="14"/>
      <c r="Y9" s="22"/>
      <c r="Z9" s="14"/>
    </row>
    <row r="10" spans="1:28" x14ac:dyDescent="0.25">
      <c r="A10">
        <v>1879</v>
      </c>
      <c r="B10" s="1">
        <v>3.58</v>
      </c>
      <c r="C10" s="1">
        <v>0.2</v>
      </c>
      <c r="D10" s="1">
        <v>0.38</v>
      </c>
      <c r="E10" s="1">
        <v>4.25</v>
      </c>
      <c r="F10" s="1">
        <v>4.22</v>
      </c>
      <c r="G10" s="1">
        <v>8.2776793000000009</v>
      </c>
      <c r="H10">
        <f t="shared" si="0"/>
        <v>0.86378329364295514</v>
      </c>
      <c r="J10">
        <f t="shared" si="7"/>
        <v>1879</v>
      </c>
      <c r="K10">
        <f t="shared" si="1"/>
        <v>99.593421069115351</v>
      </c>
      <c r="L10">
        <f>O10+L11/(1+Calculations!$E$3)</f>
        <v>125.06967580034971</v>
      </c>
      <c r="M10">
        <f>O10+M11/(H10+Calculations!$E$3-Calculations!$E$1+1)</f>
        <v>104.05774014833051</v>
      </c>
      <c r="O10">
        <f t="shared" si="2"/>
        <v>4.610057649143263</v>
      </c>
      <c r="P10">
        <f t="shared" si="3"/>
        <v>0.22896702684621248</v>
      </c>
      <c r="Q10">
        <f t="shared" si="4"/>
        <v>0.20617400096948119</v>
      </c>
      <c r="R10">
        <f t="shared" si="5"/>
        <v>8.7591095333721984</v>
      </c>
      <c r="S10">
        <f t="shared" si="6"/>
        <v>11.548387096774196</v>
      </c>
      <c r="W10" s="14"/>
      <c r="X10" s="14"/>
      <c r="Y10" s="22"/>
      <c r="Z10" s="14"/>
    </row>
    <row r="11" spans="1:28" x14ac:dyDescent="0.25">
      <c r="A11">
        <v>1880</v>
      </c>
      <c r="B11" s="1">
        <v>5.1100000000000003</v>
      </c>
      <c r="C11" s="1">
        <v>0.26</v>
      </c>
      <c r="D11" s="1">
        <v>0.49</v>
      </c>
      <c r="E11" s="1">
        <v>5.0999999999999996</v>
      </c>
      <c r="F11" s="1">
        <v>4.0199999999999996</v>
      </c>
      <c r="G11" s="1">
        <v>9.9903306000000001</v>
      </c>
      <c r="H11">
        <f t="shared" si="0"/>
        <v>1.1147010838820455</v>
      </c>
      <c r="J11">
        <f t="shared" si="7"/>
        <v>1880</v>
      </c>
      <c r="K11">
        <f t="shared" si="1"/>
        <v>117.78697293561036</v>
      </c>
      <c r="L11">
        <f>O11+L12/(1+Calculations!$E$3)</f>
        <v>128.32662809290753</v>
      </c>
      <c r="M11">
        <f>O11+M12/(H11+Calculations!$E$3-Calculations!$E$1+1)</f>
        <v>89.689092748019121</v>
      </c>
      <c r="O11">
        <f t="shared" si="2"/>
        <v>6.3563150673038278</v>
      </c>
      <c r="P11">
        <f t="shared" si="3"/>
        <v>0.33873470444496867</v>
      </c>
      <c r="Q11">
        <f t="shared" si="4"/>
        <v>0.29172491746336227</v>
      </c>
      <c r="R11">
        <f t="shared" si="5"/>
        <v>11.979209165303367</v>
      </c>
      <c r="S11">
        <f t="shared" si="6"/>
        <v>13.447368421052634</v>
      </c>
      <c r="T11">
        <f t="shared" ref="T11:T42" si="8">AVERAGE(R2:R11)</f>
        <v>8.3080360560558866</v>
      </c>
      <c r="W11" s="14"/>
      <c r="X11" s="14"/>
      <c r="Y11" s="14"/>
      <c r="Z11" s="14"/>
    </row>
    <row r="12" spans="1:28" x14ac:dyDescent="0.25">
      <c r="A12">
        <v>1881</v>
      </c>
      <c r="B12" s="1">
        <v>6.19</v>
      </c>
      <c r="C12" s="1">
        <v>0.32</v>
      </c>
      <c r="D12" s="1">
        <v>0.44</v>
      </c>
      <c r="E12" s="1">
        <v>4.79</v>
      </c>
      <c r="F12" s="1">
        <v>3.7</v>
      </c>
      <c r="G12" s="1">
        <v>9.4194198</v>
      </c>
      <c r="H12">
        <f t="shared" si="0"/>
        <v>0.96955281608906363</v>
      </c>
      <c r="J12">
        <f t="shared" si="7"/>
        <v>1881</v>
      </c>
      <c r="K12">
        <f t="shared" si="1"/>
        <v>151.32919333311804</v>
      </c>
      <c r="L12">
        <f>O12+L13/(1+Calculations!$E$3)</f>
        <v>129.93598384451957</v>
      </c>
      <c r="M12">
        <f>O12+M13/(H12+Calculations!$E$3-Calculations!$E$1+1)</f>
        <v>96.065185724344687</v>
      </c>
      <c r="O12">
        <f t="shared" si="2"/>
        <v>7.2382516516740685</v>
      </c>
      <c r="P12">
        <f t="shared" si="3"/>
        <v>-6.7292277855849139E-2</v>
      </c>
      <c r="Q12">
        <f t="shared" si="4"/>
        <v>-6.966339393959059E-2</v>
      </c>
      <c r="R12">
        <f t="shared" si="5"/>
        <v>9.9525960210518445</v>
      </c>
      <c r="S12">
        <f t="shared" si="6"/>
        <v>12.63265306122449</v>
      </c>
      <c r="T12">
        <f t="shared" si="8"/>
        <v>8.575390279538377</v>
      </c>
      <c r="U12">
        <f t="shared" ref="U12:U43" si="9">K12/T11</f>
        <v>18.214797373539476</v>
      </c>
      <c r="W12" s="14"/>
      <c r="X12" s="14"/>
      <c r="Y12" s="22"/>
      <c r="Z12" s="14"/>
    </row>
    <row r="13" spans="1:28" x14ac:dyDescent="0.25">
      <c r="A13">
        <v>1882</v>
      </c>
      <c r="B13" s="1">
        <v>5.92</v>
      </c>
      <c r="C13" s="1">
        <v>0.32</v>
      </c>
      <c r="D13" s="1">
        <v>0.43</v>
      </c>
      <c r="E13" s="1">
        <v>5.26</v>
      </c>
      <c r="F13" s="1">
        <v>3.62</v>
      </c>
      <c r="G13" s="1">
        <v>10.180580000000001</v>
      </c>
      <c r="H13">
        <f t="shared" si="0"/>
        <v>1.0726450341893592</v>
      </c>
      <c r="J13">
        <f t="shared" si="7"/>
        <v>1882</v>
      </c>
      <c r="K13">
        <f t="shared" si="1"/>
        <v>133.90765555597028</v>
      </c>
      <c r="L13">
        <f>O13+L14/(1+Calculations!$E$3)</f>
        <v>130.71090950321724</v>
      </c>
      <c r="M13">
        <f>O13+M14/(H13+Calculations!$E$3-Calculations!$E$1+1)</f>
        <v>89.505718192067505</v>
      </c>
      <c r="O13">
        <f t="shared" si="2"/>
        <v>7.3760922386292203</v>
      </c>
      <c r="P13">
        <f t="shared" si="3"/>
        <v>5.5191851127448024E-2</v>
      </c>
      <c r="Q13">
        <f t="shared" si="4"/>
        <v>5.3722599805333525E-2</v>
      </c>
      <c r="R13">
        <f t="shared" si="5"/>
        <v>9.9116239456580146</v>
      </c>
      <c r="S13">
        <f t="shared" si="6"/>
        <v>13.454545454545455</v>
      </c>
      <c r="T13">
        <f t="shared" si="8"/>
        <v>8.8013140581031823</v>
      </c>
      <c r="U13">
        <f t="shared" si="9"/>
        <v>15.615342414850264</v>
      </c>
    </row>
    <row r="14" spans="1:28" x14ac:dyDescent="0.25">
      <c r="A14">
        <v>1883</v>
      </c>
      <c r="B14" s="1">
        <v>5.81</v>
      </c>
      <c r="C14" s="1">
        <v>0.33</v>
      </c>
      <c r="D14" s="1">
        <v>0.4</v>
      </c>
      <c r="E14" s="1">
        <v>5.35</v>
      </c>
      <c r="F14" s="1">
        <v>3.63</v>
      </c>
      <c r="G14" s="1">
        <v>9.9903306000000001</v>
      </c>
      <c r="H14">
        <f t="shared" si="0"/>
        <v>1.1403956495577523</v>
      </c>
      <c r="J14">
        <f t="shared" si="7"/>
        <v>1883</v>
      </c>
      <c r="K14">
        <f t="shared" si="1"/>
        <v>133.92217470761176</v>
      </c>
      <c r="L14">
        <f>O14+L15/(1+Calculations!$E$3)</f>
        <v>131.38960150241004</v>
      </c>
      <c r="M14">
        <f>O14+M15/(H14+Calculations!$E$3-Calculations!$E$1+1)</f>
        <v>91.224156916223279</v>
      </c>
      <c r="O14">
        <f t="shared" si="2"/>
        <v>8.2340085277969948</v>
      </c>
      <c r="P14">
        <f t="shared" si="3"/>
        <v>2.6588697304079506E-2</v>
      </c>
      <c r="Q14">
        <f t="shared" si="4"/>
        <v>2.6241361249129604E-2</v>
      </c>
      <c r="R14">
        <f t="shared" si="5"/>
        <v>9.9806163973296922</v>
      </c>
      <c r="S14">
        <f t="shared" si="6"/>
        <v>13.511627906976742</v>
      </c>
      <c r="T14">
        <f t="shared" si="8"/>
        <v>8.9429629670637354</v>
      </c>
      <c r="U14">
        <f t="shared" si="9"/>
        <v>15.216156794713225</v>
      </c>
    </row>
    <row r="15" spans="1:28" x14ac:dyDescent="0.25">
      <c r="A15">
        <v>1884</v>
      </c>
      <c r="B15" s="1">
        <v>5.18</v>
      </c>
      <c r="C15" s="1">
        <v>0.31</v>
      </c>
      <c r="D15" s="1">
        <v>0.31</v>
      </c>
      <c r="E15" s="1">
        <v>5.65</v>
      </c>
      <c r="F15" s="1">
        <v>3.62</v>
      </c>
      <c r="G15" s="1">
        <v>9.2290893000000001</v>
      </c>
      <c r="H15">
        <f t="shared" si="0"/>
        <v>1.1779307330074986</v>
      </c>
      <c r="J15">
        <f t="shared" si="7"/>
        <v>1884</v>
      </c>
      <c r="K15">
        <f t="shared" si="1"/>
        <v>129.24898234541951</v>
      </c>
      <c r="L15">
        <f>O15+L16/(1+Calculations!$E$3)</f>
        <v>131.19867238310997</v>
      </c>
      <c r="M15">
        <f>O15+M16/(H15+Calculations!$E$3-Calculations!$E$1+1)</f>
        <v>97.802601949710265</v>
      </c>
      <c r="O15">
        <f t="shared" si="2"/>
        <v>8.6240113216273055</v>
      </c>
      <c r="P15">
        <f t="shared" si="3"/>
        <v>-2.0663618456051837E-2</v>
      </c>
      <c r="Q15">
        <f t="shared" si="4"/>
        <v>-2.0880098384901624E-2</v>
      </c>
      <c r="R15">
        <f t="shared" si="5"/>
        <v>8.6240113216273055</v>
      </c>
      <c r="S15">
        <f t="shared" si="6"/>
        <v>12.95</v>
      </c>
      <c r="T15">
        <f t="shared" si="8"/>
        <v>8.8852562978173903</v>
      </c>
      <c r="U15">
        <f t="shared" si="9"/>
        <v>14.452590581156811</v>
      </c>
    </row>
    <row r="16" spans="1:28" x14ac:dyDescent="0.25">
      <c r="A16">
        <v>1885</v>
      </c>
      <c r="B16" s="1">
        <v>4.24</v>
      </c>
      <c r="C16" s="1">
        <v>0.24</v>
      </c>
      <c r="D16" s="1">
        <v>0.27</v>
      </c>
      <c r="E16" s="1">
        <v>4.22</v>
      </c>
      <c r="F16" s="1">
        <v>3.52</v>
      </c>
      <c r="G16" s="1">
        <v>8.2776793000000009</v>
      </c>
      <c r="H16">
        <f t="shared" si="0"/>
        <v>1.0794227768310183</v>
      </c>
      <c r="J16">
        <f t="shared" si="7"/>
        <v>1885</v>
      </c>
      <c r="K16">
        <f t="shared" si="1"/>
        <v>117.95421936677347</v>
      </c>
      <c r="L16">
        <f>O16+L17/(1+Calculations!$E$3)</f>
        <v>130.57980080848813</v>
      </c>
      <c r="M16">
        <f>O16+M17/(H16+Calculations!$E$3-Calculations!$E$1+1)</f>
        <v>108.44291093172195</v>
      </c>
      <c r="O16">
        <f t="shared" si="2"/>
        <v>6.9151144897305965</v>
      </c>
      <c r="P16">
        <f t="shared" si="3"/>
        <v>0.32884263014938037</v>
      </c>
      <c r="Q16">
        <f t="shared" si="4"/>
        <v>0.28430836049212216</v>
      </c>
      <c r="R16">
        <f t="shared" si="5"/>
        <v>7.7795038009469222</v>
      </c>
      <c r="S16">
        <f t="shared" si="6"/>
        <v>13.67741935483871</v>
      </c>
      <c r="T16">
        <f t="shared" si="8"/>
        <v>8.8989027386501505</v>
      </c>
      <c r="U16">
        <f t="shared" si="9"/>
        <v>13.275274838807769</v>
      </c>
    </row>
    <row r="17" spans="1:25" x14ac:dyDescent="0.25">
      <c r="A17">
        <v>1886</v>
      </c>
      <c r="B17" s="1">
        <v>5.2</v>
      </c>
      <c r="C17" s="1">
        <v>0.22</v>
      </c>
      <c r="D17" s="1">
        <v>0.33</v>
      </c>
      <c r="E17" s="1">
        <v>4.26</v>
      </c>
      <c r="F17" s="1">
        <v>3.37</v>
      </c>
      <c r="G17" s="1">
        <v>7.9922320999999998</v>
      </c>
      <c r="H17">
        <f t="shared" si="0"/>
        <v>1.0426</v>
      </c>
      <c r="J17">
        <f t="shared" si="7"/>
        <v>1886</v>
      </c>
      <c r="K17">
        <f t="shared" si="1"/>
        <v>149.82748061082964</v>
      </c>
      <c r="L17">
        <f>O17+L18/(1+Calculations!$E$3)</f>
        <v>131.7410137356834</v>
      </c>
      <c r="M17">
        <f>O17+M18/(H17+Calculations!$E$3-Calculations!$E$1+1)</f>
        <v>113.45849108396055</v>
      </c>
      <c r="O17">
        <f t="shared" si="2"/>
        <v>6.3388549489197139</v>
      </c>
      <c r="P17">
        <f t="shared" si="3"/>
        <v>0.11538461538461535</v>
      </c>
      <c r="Q17">
        <f t="shared" si="4"/>
        <v>0.10919929196499201</v>
      </c>
      <c r="R17">
        <f t="shared" si="5"/>
        <v>9.5082824233795726</v>
      </c>
      <c r="S17">
        <f t="shared" si="6"/>
        <v>19.259259259259263</v>
      </c>
      <c r="T17">
        <f t="shared" si="8"/>
        <v>9.2604426228293484</v>
      </c>
      <c r="U17">
        <f t="shared" si="9"/>
        <v>16.83662413345542</v>
      </c>
    </row>
    <row r="18" spans="1:25" x14ac:dyDescent="0.25">
      <c r="A18">
        <v>1887</v>
      </c>
      <c r="B18" s="1">
        <v>5.58</v>
      </c>
      <c r="C18" s="1">
        <v>0.25</v>
      </c>
      <c r="D18" s="1">
        <v>0.36</v>
      </c>
      <c r="E18" s="1">
        <v>6.11</v>
      </c>
      <c r="F18" s="1">
        <v>3.52</v>
      </c>
      <c r="G18" s="1">
        <v>7.9922320999999998</v>
      </c>
      <c r="H18">
        <f t="shared" si="0"/>
        <v>1.0128645503954532</v>
      </c>
      <c r="J18">
        <f t="shared" si="7"/>
        <v>1887</v>
      </c>
      <c r="K18">
        <f t="shared" si="1"/>
        <v>160.77641188623642</v>
      </c>
      <c r="L18">
        <f>O18+L19/(1+Calculations!$E$3)</f>
        <v>133.59195753448921</v>
      </c>
      <c r="M18">
        <f>O18+M19/(H18+Calculations!$E$3-Calculations!$E$1+1)</f>
        <v>115.76299439679553</v>
      </c>
      <c r="O18">
        <f t="shared" si="2"/>
        <v>6.8757994146935433</v>
      </c>
      <c r="P18">
        <f t="shared" si="3"/>
        <v>-4.8879265380127414E-2</v>
      </c>
      <c r="Q18">
        <f t="shared" si="4"/>
        <v>-5.0114269058657381E-2</v>
      </c>
      <c r="R18">
        <f t="shared" si="5"/>
        <v>9.9011511571587025</v>
      </c>
      <c r="S18">
        <f t="shared" si="6"/>
        <v>16.90909090909091</v>
      </c>
      <c r="T18">
        <f t="shared" si="8"/>
        <v>9.5020115087454933</v>
      </c>
      <c r="U18">
        <f t="shared" si="9"/>
        <v>17.361633610242521</v>
      </c>
    </row>
    <row r="19" spans="1:25" x14ac:dyDescent="0.25">
      <c r="A19">
        <v>1888</v>
      </c>
      <c r="B19" s="1">
        <v>5.31</v>
      </c>
      <c r="C19" s="1">
        <v>0.23</v>
      </c>
      <c r="D19" s="1">
        <v>0.26</v>
      </c>
      <c r="E19" s="1">
        <v>5.0199999999999996</v>
      </c>
      <c r="F19" s="1">
        <v>3.67</v>
      </c>
      <c r="G19" s="1">
        <v>8.3728446000000005</v>
      </c>
      <c r="H19">
        <f t="shared" si="0"/>
        <v>1.1002134683901386</v>
      </c>
      <c r="J19">
        <f t="shared" si="7"/>
        <v>1888</v>
      </c>
      <c r="K19">
        <f t="shared" si="1"/>
        <v>146.04197956809085</v>
      </c>
      <c r="L19">
        <f>O19+L20/(1+Calculations!$E$3)</f>
        <v>134.9917718981099</v>
      </c>
      <c r="M19">
        <f>O19+M20/(H19+Calculations!$E$3-Calculations!$E$1+1)</f>
        <v>114.43536580271945</v>
      </c>
      <c r="O19">
        <f t="shared" si="2"/>
        <v>6.6269847193251561</v>
      </c>
      <c r="P19">
        <f t="shared" si="3"/>
        <v>7.918959245751403E-2</v>
      </c>
      <c r="Q19">
        <f t="shared" si="4"/>
        <v>7.6210382107971236E-2</v>
      </c>
      <c r="R19">
        <f t="shared" si="5"/>
        <v>7.4913740305414809</v>
      </c>
      <c r="S19">
        <f t="shared" si="6"/>
        <v>14.749999999999998</v>
      </c>
      <c r="T19">
        <f t="shared" si="8"/>
        <v>9.3887477796369101</v>
      </c>
      <c r="U19">
        <f t="shared" si="9"/>
        <v>15.369585632860606</v>
      </c>
    </row>
    <row r="20" spans="1:25" x14ac:dyDescent="0.25">
      <c r="A20">
        <v>1889</v>
      </c>
      <c r="B20" s="1">
        <v>5.24</v>
      </c>
      <c r="C20" s="1">
        <v>0.22</v>
      </c>
      <c r="D20" s="1">
        <v>0.3</v>
      </c>
      <c r="E20" s="1">
        <v>4.68</v>
      </c>
      <c r="F20" s="1">
        <v>3.45</v>
      </c>
      <c r="G20" s="1">
        <v>7.9922320999999998</v>
      </c>
      <c r="H20">
        <f t="shared" si="0"/>
        <v>1.0991396706252423</v>
      </c>
      <c r="I20">
        <f>Consumption!G5</f>
        <v>2731.570142112284</v>
      </c>
      <c r="J20">
        <f t="shared" si="7"/>
        <v>1889</v>
      </c>
      <c r="K20">
        <f t="shared" si="1"/>
        <v>150.9799996924514</v>
      </c>
      <c r="L20">
        <f>O20+L21/(1+Calculations!$E$3)</f>
        <v>136.74807007805674</v>
      </c>
      <c r="M20">
        <f>O20+M21/(H20+Calculations!$E$3-Calculations!$E$1+1)</f>
        <v>122.71852812591746</v>
      </c>
      <c r="N20">
        <f>(I20/I21)^4*(O20+N21)</f>
        <v>108.81068630614173</v>
      </c>
      <c r="O20">
        <f t="shared" si="2"/>
        <v>6.6557957018502121</v>
      </c>
      <c r="P20">
        <f t="shared" si="3"/>
        <v>0.1221370683138573</v>
      </c>
      <c r="Q20">
        <f t="shared" si="4"/>
        <v>0.11523496391165768</v>
      </c>
      <c r="R20">
        <f t="shared" si="5"/>
        <v>9.0760850479775623</v>
      </c>
      <c r="S20">
        <f t="shared" si="6"/>
        <v>20.153846153846157</v>
      </c>
      <c r="T20">
        <f t="shared" si="8"/>
        <v>9.4204453310974454</v>
      </c>
      <c r="U20">
        <f t="shared" si="9"/>
        <v>16.080951713274189</v>
      </c>
    </row>
    <row r="21" spans="1:25" x14ac:dyDescent="0.25">
      <c r="A21">
        <v>1890</v>
      </c>
      <c r="B21" s="1">
        <v>5.38</v>
      </c>
      <c r="C21" s="1">
        <v>0.22</v>
      </c>
      <c r="D21" s="1">
        <v>0.28999999999999998</v>
      </c>
      <c r="E21" s="1">
        <v>5.41</v>
      </c>
      <c r="F21" s="1">
        <v>3.42</v>
      </c>
      <c r="G21" s="1">
        <v>7.6116519</v>
      </c>
      <c r="H21">
        <f t="shared" si="0"/>
        <v>1.0283904017474113</v>
      </c>
      <c r="I21">
        <f>Consumption!G6</f>
        <v>2674.7398011489822</v>
      </c>
      <c r="J21">
        <f t="shared" si="7"/>
        <v>1890</v>
      </c>
      <c r="K21">
        <f t="shared" si="1"/>
        <v>162.76445852706428</v>
      </c>
      <c r="L21">
        <f>O21+L22/(1+Calculations!$E$3)</f>
        <v>138.58837648547481</v>
      </c>
      <c r="M21">
        <f>O21+M22/(H21+Calculations!$E$3-Calculations!$E$1+1)</f>
        <v>131.98984733777263</v>
      </c>
      <c r="N21">
        <f t="shared" ref="N21:N84" si="10">(I21/I22)^4*(O21+N22)</f>
        <v>93.378353470193602</v>
      </c>
      <c r="O21">
        <f t="shared" si="2"/>
        <v>6.4934602179816254</v>
      </c>
      <c r="P21">
        <f t="shared" si="3"/>
        <v>-8.2418936141739424E-2</v>
      </c>
      <c r="Q21">
        <f t="shared" si="4"/>
        <v>-8.6014349977275709E-2</v>
      </c>
      <c r="R21">
        <f t="shared" si="5"/>
        <v>8.5595611964303249</v>
      </c>
      <c r="S21">
        <f t="shared" si="6"/>
        <v>17.933333333333334</v>
      </c>
      <c r="T21">
        <f t="shared" si="8"/>
        <v>9.0784805342101418</v>
      </c>
      <c r="U21">
        <f t="shared" si="9"/>
        <v>17.27778813064911</v>
      </c>
    </row>
    <row r="22" spans="1:25" x14ac:dyDescent="0.25">
      <c r="A22">
        <v>1891</v>
      </c>
      <c r="B22" s="1">
        <v>4.84</v>
      </c>
      <c r="C22" s="1">
        <v>0.22</v>
      </c>
      <c r="D22" s="1">
        <v>0.34</v>
      </c>
      <c r="E22" s="1">
        <v>5.97</v>
      </c>
      <c r="F22" s="1">
        <v>3.62</v>
      </c>
      <c r="G22" s="1">
        <v>7.8019420000000004</v>
      </c>
      <c r="H22">
        <f t="shared" si="0"/>
        <v>1.1285118622613837</v>
      </c>
      <c r="I22">
        <f>Consumption!G7</f>
        <v>2802.8274991184417</v>
      </c>
      <c r="J22">
        <f t="shared" si="7"/>
        <v>1891</v>
      </c>
      <c r="K22">
        <f t="shared" si="1"/>
        <v>142.85612479559575</v>
      </c>
      <c r="L22">
        <f>O22+L23/(1+Calculations!$E$3)</f>
        <v>140.72180746533923</v>
      </c>
      <c r="M22">
        <f>O22+M23/(H22+Calculations!$E$3-Calculations!$E$1+1)</f>
        <v>133.83929070065781</v>
      </c>
      <c r="N22">
        <f t="shared" si="10"/>
        <v>106.09802035008241</v>
      </c>
      <c r="O22">
        <f t="shared" si="2"/>
        <v>6.9151145447906526</v>
      </c>
      <c r="P22">
        <f t="shared" si="3"/>
        <v>0.26076009559030994</v>
      </c>
      <c r="Q22">
        <f t="shared" si="4"/>
        <v>0.23171478954946617</v>
      </c>
      <c r="R22">
        <f t="shared" si="5"/>
        <v>10.686995205585555</v>
      </c>
      <c r="S22">
        <f t="shared" si="6"/>
        <v>16.68965517241379</v>
      </c>
      <c r="T22">
        <f t="shared" si="8"/>
        <v>9.1519204526635143</v>
      </c>
      <c r="U22">
        <f t="shared" si="9"/>
        <v>15.735686633603022</v>
      </c>
    </row>
    <row r="23" spans="1:25" x14ac:dyDescent="0.25">
      <c r="A23">
        <v>1892</v>
      </c>
      <c r="B23" s="1">
        <v>5.51</v>
      </c>
      <c r="C23" s="1">
        <v>0.24</v>
      </c>
      <c r="D23" s="1">
        <v>0.37</v>
      </c>
      <c r="E23" s="1">
        <v>3.93</v>
      </c>
      <c r="F23" s="1">
        <v>3.6</v>
      </c>
      <c r="G23" s="1">
        <v>7.3262127000000001</v>
      </c>
      <c r="H23">
        <f t="shared" si="0"/>
        <v>0.96416930774801368</v>
      </c>
      <c r="I23">
        <f>Consumption!G8</f>
        <v>2877.0104557351106</v>
      </c>
      <c r="J23">
        <f t="shared" si="7"/>
        <v>1892</v>
      </c>
      <c r="K23">
        <f t="shared" si="1"/>
        <v>173.19218700816589</v>
      </c>
      <c r="L23">
        <f>O23+L24/(1+Calculations!$E$3)</f>
        <v>142.54537729982954</v>
      </c>
      <c r="M23">
        <f>O23+M24/(H23+Calculations!$E$3-Calculations!$E$1+1)</f>
        <v>148.06983194823371</v>
      </c>
      <c r="N23">
        <f t="shared" si="10"/>
        <v>110.86922805596612</v>
      </c>
      <c r="O23">
        <f t="shared" si="2"/>
        <v>6.9984250276661992</v>
      </c>
      <c r="P23">
        <f t="shared" si="3"/>
        <v>-1.5044425524111031E-2</v>
      </c>
      <c r="Q23">
        <f t="shared" si="4"/>
        <v>-1.5158740882111464E-2</v>
      </c>
      <c r="R23">
        <f t="shared" si="5"/>
        <v>10.789238584318724</v>
      </c>
      <c r="S23">
        <f t="shared" si="6"/>
        <v>16.205882352941174</v>
      </c>
      <c r="T23">
        <f t="shared" si="8"/>
        <v>9.2396819165295856</v>
      </c>
      <c r="U23">
        <f t="shared" si="9"/>
        <v>18.924135967305222</v>
      </c>
    </row>
    <row r="24" spans="1:25" x14ac:dyDescent="0.25">
      <c r="A24">
        <v>1893</v>
      </c>
      <c r="B24" s="1">
        <v>5.61</v>
      </c>
      <c r="C24" s="1">
        <v>0.25</v>
      </c>
      <c r="D24" s="1">
        <v>0.26</v>
      </c>
      <c r="E24" s="1">
        <v>8.52</v>
      </c>
      <c r="F24" s="1">
        <v>3.75</v>
      </c>
      <c r="G24" s="1">
        <v>7.8970910999999999</v>
      </c>
      <c r="H24">
        <f t="shared" si="0"/>
        <v>1.2509953876569442</v>
      </c>
      <c r="I24">
        <f>Consumption!G9</f>
        <v>2834.8461623323719</v>
      </c>
      <c r="J24">
        <f t="shared" si="7"/>
        <v>1893</v>
      </c>
      <c r="K24">
        <f t="shared" si="1"/>
        <v>163.58818502169743</v>
      </c>
      <c r="L24">
        <f>O24+L25/(1+Calculations!$E$3)</f>
        <v>144.39928998880674</v>
      </c>
      <c r="M24">
        <f>O24+M25/(H24+Calculations!$E$3-Calculations!$E$1+1)</f>
        <v>141.38996578986712</v>
      </c>
      <c r="N24">
        <f t="shared" si="10"/>
        <v>97.51287437618241</v>
      </c>
      <c r="O24">
        <f t="shared" si="2"/>
        <v>8.4037863896759983</v>
      </c>
      <c r="P24">
        <f t="shared" si="3"/>
        <v>-6.0927198483791516E-2</v>
      </c>
      <c r="Q24">
        <f t="shared" si="4"/>
        <v>-6.2862271878058582E-2</v>
      </c>
      <c r="R24">
        <f t="shared" si="5"/>
        <v>8.7399378452630394</v>
      </c>
      <c r="S24">
        <f t="shared" si="6"/>
        <v>15.162162162162163</v>
      </c>
      <c r="T24">
        <f t="shared" si="8"/>
        <v>9.1156140613229191</v>
      </c>
      <c r="U24">
        <f t="shared" si="9"/>
        <v>17.70495851475599</v>
      </c>
    </row>
    <row r="25" spans="1:25" x14ac:dyDescent="0.25">
      <c r="A25">
        <v>1894</v>
      </c>
      <c r="B25" s="1">
        <v>4.32</v>
      </c>
      <c r="C25" s="1">
        <v>0.21</v>
      </c>
      <c r="D25" s="1">
        <v>0.16</v>
      </c>
      <c r="E25" s="1">
        <v>3.32</v>
      </c>
      <c r="F25" s="1">
        <v>3.7</v>
      </c>
      <c r="G25" s="1">
        <v>6.8504835000000002</v>
      </c>
      <c r="H25">
        <f t="shared" si="0"/>
        <v>1.0781208010159979</v>
      </c>
      <c r="I25">
        <f>Consumption!G10</f>
        <v>2698.7075286449963</v>
      </c>
      <c r="J25">
        <f t="shared" si="7"/>
        <v>1894</v>
      </c>
      <c r="K25">
        <f t="shared" si="1"/>
        <v>145.21742881360126</v>
      </c>
      <c r="L25">
        <f>O25+L26/(1+Calculations!$E$3)</f>
        <v>144.87713542945951</v>
      </c>
      <c r="M25">
        <f>O25+M26/(H25+Calculations!$E$3-Calculations!$E$1+1)</f>
        <v>171.4303852199761</v>
      </c>
      <c r="N25">
        <f t="shared" si="10"/>
        <v>71.684178159935854</v>
      </c>
      <c r="O25">
        <f t="shared" si="2"/>
        <v>7.3660950520364459</v>
      </c>
      <c r="P25">
        <f t="shared" si="3"/>
        <v>7.7293748595551562E-2</v>
      </c>
      <c r="Q25">
        <f t="shared" si="4"/>
        <v>7.4452108056609595E-2</v>
      </c>
      <c r="R25">
        <f t="shared" si="5"/>
        <v>5.6122628967896739</v>
      </c>
      <c r="S25">
        <f t="shared" si="6"/>
        <v>16.615384615384613</v>
      </c>
      <c r="T25">
        <f t="shared" si="8"/>
        <v>8.8144392188391567</v>
      </c>
      <c r="U25">
        <f t="shared" si="9"/>
        <v>15.93062495150506</v>
      </c>
    </row>
    <row r="26" spans="1:25" x14ac:dyDescent="0.25">
      <c r="A26">
        <v>1895</v>
      </c>
      <c r="B26" s="1">
        <v>4.25</v>
      </c>
      <c r="C26" s="1">
        <v>0.19</v>
      </c>
      <c r="D26" s="1">
        <v>0.25</v>
      </c>
      <c r="E26" s="1">
        <v>3.09</v>
      </c>
      <c r="F26" s="1">
        <v>3.46</v>
      </c>
      <c r="G26" s="1">
        <v>6.5650523999999999</v>
      </c>
      <c r="H26">
        <f t="shared" si="0"/>
        <v>1.0161735722509198</v>
      </c>
      <c r="I26">
        <f>Consumption!G11</f>
        <v>2979.4573359122332</v>
      </c>
      <c r="J26">
        <f t="shared" si="7"/>
        <v>1895</v>
      </c>
      <c r="K26">
        <f t="shared" si="1"/>
        <v>149.07573319597572</v>
      </c>
      <c r="L26">
        <f>O26+L27/(1+Calculations!$E$3)</f>
        <v>146.4916493013607</v>
      </c>
      <c r="M26">
        <f>O26+M27/(H26+Calculations!$E$3-Calculations!$E$1+1)</f>
        <v>183.1301410240491</v>
      </c>
      <c r="N26">
        <f t="shared" si="10"/>
        <v>99.133685262606392</v>
      </c>
      <c r="O26">
        <f t="shared" si="2"/>
        <v>6.5693587816834267</v>
      </c>
      <c r="P26">
        <f t="shared" si="3"/>
        <v>3.4420896016411108E-2</v>
      </c>
      <c r="Q26">
        <f t="shared" si="4"/>
        <v>3.3841749370089928E-2</v>
      </c>
      <c r="R26">
        <f t="shared" si="5"/>
        <v>8.6438931337939824</v>
      </c>
      <c r="S26">
        <f t="shared" si="6"/>
        <v>26.5625</v>
      </c>
      <c r="T26">
        <f t="shared" si="8"/>
        <v>8.9008781521238625</v>
      </c>
      <c r="U26">
        <f t="shared" si="9"/>
        <v>16.912673568314499</v>
      </c>
    </row>
    <row r="27" spans="1:25" x14ac:dyDescent="0.25">
      <c r="A27">
        <v>1896</v>
      </c>
      <c r="B27" s="1">
        <v>4.2699999999999996</v>
      </c>
      <c r="C27" s="1">
        <v>0.18</v>
      </c>
      <c r="D27" s="1">
        <v>0.21</v>
      </c>
      <c r="E27" s="1">
        <v>5.76</v>
      </c>
      <c r="F27" s="1">
        <v>3.6</v>
      </c>
      <c r="G27" s="1">
        <v>6.6601933999999998</v>
      </c>
      <c r="H27">
        <f t="shared" si="0"/>
        <v>1.0887056905224535</v>
      </c>
      <c r="I27">
        <f>Consumption!G12</f>
        <v>2916.2752774017131</v>
      </c>
      <c r="J27">
        <f t="shared" si="7"/>
        <v>1896</v>
      </c>
      <c r="K27">
        <f t="shared" si="1"/>
        <v>147.63769472520121</v>
      </c>
      <c r="L27">
        <f>O27+L28/(1+Calculations!$E$3)</f>
        <v>149.06037403246199</v>
      </c>
      <c r="M27">
        <f>O27+M28/(H27+Calculations!$E$3-Calculations!$E$1+1)</f>
        <v>186.14139468066085</v>
      </c>
      <c r="N27">
        <f t="shared" si="10"/>
        <v>84.419167723925355</v>
      </c>
      <c r="O27">
        <f t="shared" si="2"/>
        <v>6.4066490761925294</v>
      </c>
      <c r="P27">
        <f t="shared" si="3"/>
        <v>6.0751982815316609E-2</v>
      </c>
      <c r="Q27">
        <f t="shared" si="4"/>
        <v>5.8978074356449424E-2</v>
      </c>
      <c r="R27">
        <f t="shared" si="5"/>
        <v>7.4744239222246174</v>
      </c>
      <c r="S27">
        <f t="shared" si="6"/>
        <v>17.079999999999998</v>
      </c>
      <c r="T27">
        <f t="shared" si="8"/>
        <v>8.6974923020083654</v>
      </c>
      <c r="U27">
        <f t="shared" si="9"/>
        <v>16.586868419266359</v>
      </c>
    </row>
    <row r="28" spans="1:25" x14ac:dyDescent="0.25">
      <c r="A28">
        <v>1897</v>
      </c>
      <c r="B28" s="1">
        <v>4.22</v>
      </c>
      <c r="C28" s="1">
        <v>0.18</v>
      </c>
      <c r="D28" s="1">
        <v>0.31</v>
      </c>
      <c r="E28" s="1">
        <v>3.44</v>
      </c>
      <c r="F28" s="1">
        <v>3.4</v>
      </c>
      <c r="G28" s="1">
        <v>6.4699033000000004</v>
      </c>
      <c r="H28">
        <f t="shared" si="0"/>
        <v>1.0048458913400324</v>
      </c>
      <c r="I28">
        <f>Consumption!G13</f>
        <v>3089.2463215431999</v>
      </c>
      <c r="J28">
        <f t="shared" si="7"/>
        <v>1897</v>
      </c>
      <c r="K28">
        <f t="shared" si="1"/>
        <v>150.20032834184707</v>
      </c>
      <c r="L28">
        <f>O28+L29/(1+Calculations!$E$3)</f>
        <v>151.97019374204089</v>
      </c>
      <c r="M28">
        <f>O28+M29/(H28+Calculations!$E$3-Calculations!$E$1+1)</f>
        <v>202.52412674963847</v>
      </c>
      <c r="N28">
        <f t="shared" si="10"/>
        <v>99.894303049605682</v>
      </c>
      <c r="O28">
        <f t="shared" si="2"/>
        <v>6.223603056331668</v>
      </c>
      <c r="P28">
        <f t="shared" si="3"/>
        <v>0.1647937055757222</v>
      </c>
      <c r="Q28">
        <f t="shared" si="4"/>
        <v>0.15254399457868684</v>
      </c>
      <c r="R28">
        <f t="shared" si="5"/>
        <v>10.718427485904538</v>
      </c>
      <c r="S28">
        <f t="shared" si="6"/>
        <v>20.095238095238095</v>
      </c>
      <c r="T28">
        <f t="shared" si="8"/>
        <v>8.7792199348829492</v>
      </c>
      <c r="U28">
        <f t="shared" si="9"/>
        <v>17.26938330341078</v>
      </c>
    </row>
    <row r="29" spans="1:25" x14ac:dyDescent="0.25">
      <c r="A29">
        <v>1898</v>
      </c>
      <c r="B29" s="1">
        <v>4.88</v>
      </c>
      <c r="C29" s="1">
        <v>0.2</v>
      </c>
      <c r="D29" s="1">
        <v>0.35</v>
      </c>
      <c r="E29" s="1">
        <v>3.55</v>
      </c>
      <c r="F29" s="1">
        <v>3.35</v>
      </c>
      <c r="G29" s="1">
        <v>6.6601933999999998</v>
      </c>
      <c r="H29">
        <f t="shared" si="0"/>
        <v>1.0209149670353503</v>
      </c>
      <c r="I29">
        <f>Consumption!G14</f>
        <v>3085.2754764858282</v>
      </c>
      <c r="J29">
        <f t="shared" si="7"/>
        <v>1898</v>
      </c>
      <c r="K29">
        <f t="shared" si="1"/>
        <v>168.72879397165855</v>
      </c>
      <c r="L29">
        <f>O29+L30/(1+Calculations!$E$3)</f>
        <v>155.26504919895356</v>
      </c>
      <c r="M29">
        <f>O29+M30/(H29+Calculations!$E$3-Calculations!$E$1+1)</f>
        <v>204.72863225551308</v>
      </c>
      <c r="N29">
        <f t="shared" si="10"/>
        <v>93.158082198547064</v>
      </c>
      <c r="O29">
        <f t="shared" si="2"/>
        <v>6.8177150159299851</v>
      </c>
      <c r="P29">
        <f t="shared" si="3"/>
        <v>0.26875944799415785</v>
      </c>
      <c r="Q29">
        <f t="shared" si="4"/>
        <v>0.23803961047513675</v>
      </c>
      <c r="R29">
        <f t="shared" si="5"/>
        <v>11.931001277877472</v>
      </c>
      <c r="S29">
        <f t="shared" si="6"/>
        <v>15.741935483870968</v>
      </c>
      <c r="T29">
        <f t="shared" si="8"/>
        <v>9.2231826596165494</v>
      </c>
      <c r="U29">
        <f t="shared" si="9"/>
        <v>19.219110037469196</v>
      </c>
      <c r="X29" s="1"/>
    </row>
    <row r="30" spans="1:25" x14ac:dyDescent="0.25">
      <c r="A30">
        <v>1899</v>
      </c>
      <c r="B30" s="1">
        <v>6.08</v>
      </c>
      <c r="C30" s="1">
        <v>0.21</v>
      </c>
      <c r="D30" s="1">
        <v>0.48</v>
      </c>
      <c r="E30" s="1">
        <v>3.36</v>
      </c>
      <c r="F30" s="1">
        <v>3.1</v>
      </c>
      <c r="G30" s="1">
        <v>6.7553425000000002</v>
      </c>
      <c r="H30">
        <f t="shared" si="0"/>
        <v>0.88416379139908874</v>
      </c>
      <c r="I30">
        <f>Consumption!G15</f>
        <v>3389.8130517860636</v>
      </c>
      <c r="J30">
        <f t="shared" si="7"/>
        <v>1899</v>
      </c>
      <c r="K30">
        <f t="shared" si="1"/>
        <v>207.2585364842715</v>
      </c>
      <c r="L30">
        <f>O30+L31/(1+Calculations!$E$3)</f>
        <v>158.14217359693359</v>
      </c>
      <c r="M30">
        <f>O30+M31/(H30+Calculations!$E$3-Calculations!$E$1+1)</f>
        <v>209.58841311228417</v>
      </c>
      <c r="N30">
        <f t="shared" si="10"/>
        <v>128.93475514037675</v>
      </c>
      <c r="O30">
        <f t="shared" si="2"/>
        <v>6.1236218992079241</v>
      </c>
      <c r="P30">
        <f t="shared" si="3"/>
        <v>-0.11221867557179911</v>
      </c>
      <c r="Q30">
        <f t="shared" si="4"/>
        <v>-0.11902982259057066</v>
      </c>
      <c r="R30">
        <f t="shared" si="5"/>
        <v>13.996850055332398</v>
      </c>
      <c r="S30">
        <f t="shared" si="6"/>
        <v>17.37142857142857</v>
      </c>
      <c r="T30">
        <f t="shared" si="8"/>
        <v>9.7152591603520317</v>
      </c>
      <c r="U30">
        <f t="shared" si="9"/>
        <v>22.471476943826264</v>
      </c>
      <c r="Y30" s="2"/>
    </row>
    <row r="31" spans="1:25" x14ac:dyDescent="0.25">
      <c r="A31">
        <v>1900</v>
      </c>
      <c r="B31" s="1">
        <v>6.1</v>
      </c>
      <c r="C31" s="1">
        <v>0.3</v>
      </c>
      <c r="D31" s="1">
        <v>0.48</v>
      </c>
      <c r="E31" s="1">
        <v>4.6399999999999997</v>
      </c>
      <c r="F31" s="1">
        <v>3.15</v>
      </c>
      <c r="G31" s="1">
        <v>7.8970910999999999</v>
      </c>
      <c r="H31">
        <f t="shared" si="0"/>
        <v>1.0722379898180472</v>
      </c>
      <c r="I31">
        <f>Consumption!G16</f>
        <v>3362.0541357981015</v>
      </c>
      <c r="J31">
        <f t="shared" si="7"/>
        <v>1900</v>
      </c>
      <c r="K31">
        <f t="shared" si="1"/>
        <v>177.87663611984922</v>
      </c>
      <c r="L31">
        <f>O31+L32/(1+Calculations!$E$3)</f>
        <v>161.94662116933745</v>
      </c>
      <c r="M31">
        <f>O31+M32/(H31+Calculations!$E$3-Calculations!$E$1+1)</f>
        <v>187.64593734737494</v>
      </c>
      <c r="N31">
        <f t="shared" si="10"/>
        <v>118.63938078736197</v>
      </c>
      <c r="O31">
        <f t="shared" si="2"/>
        <v>8.964040022406726</v>
      </c>
      <c r="P31">
        <f t="shared" si="3"/>
        <v>0.23802983922378845</v>
      </c>
      <c r="Q31">
        <f t="shared" si="4"/>
        <v>0.21352127673751775</v>
      </c>
      <c r="R31">
        <f t="shared" si="5"/>
        <v>14.342464035850762</v>
      </c>
      <c r="S31">
        <f t="shared" si="6"/>
        <v>12.708333333333332</v>
      </c>
      <c r="T31">
        <f t="shared" si="8"/>
        <v>10.293549444294076</v>
      </c>
      <c r="U31">
        <f t="shared" si="9"/>
        <v>18.308995486786774</v>
      </c>
      <c r="X31" s="2"/>
    </row>
    <row r="32" spans="1:25" x14ac:dyDescent="0.25">
      <c r="A32">
        <v>1901</v>
      </c>
      <c r="B32" s="1">
        <v>7.07</v>
      </c>
      <c r="C32" s="1">
        <v>0.32</v>
      </c>
      <c r="D32" s="1">
        <v>0.5</v>
      </c>
      <c r="E32" s="1">
        <v>4.3</v>
      </c>
      <c r="F32" s="1">
        <v>3.1</v>
      </c>
      <c r="G32" s="1">
        <v>7.7067928999999999</v>
      </c>
      <c r="H32">
        <f t="shared" si="0"/>
        <v>1.0178665654116614</v>
      </c>
      <c r="I32">
        <f>Consumption!G17</f>
        <v>3702.7857873608336</v>
      </c>
      <c r="J32">
        <f t="shared" si="7"/>
        <v>1901</v>
      </c>
      <c r="K32">
        <f t="shared" si="1"/>
        <v>211.25254319471853</v>
      </c>
      <c r="L32">
        <f>O32+L33/(1+Calculations!$E$3)</f>
        <v>162.9736097195042</v>
      </c>
      <c r="M32">
        <f>O32+M33/(H32+Calculations!$E$3-Calculations!$E$1+1)</f>
        <v>198.39530306941936</v>
      </c>
      <c r="N32">
        <f t="shared" si="10"/>
        <v>165.58779345321108</v>
      </c>
      <c r="O32">
        <f t="shared" si="2"/>
        <v>9.3312333702216002</v>
      </c>
      <c r="P32">
        <f t="shared" si="3"/>
        <v>0.16500978600170363</v>
      </c>
      <c r="Q32">
        <f t="shared" si="4"/>
        <v>0.15272948698384647</v>
      </c>
      <c r="R32">
        <f t="shared" si="5"/>
        <v>14.580052140971249</v>
      </c>
      <c r="S32">
        <f t="shared" si="6"/>
        <v>14.729166666666668</v>
      </c>
      <c r="T32">
        <f t="shared" si="8"/>
        <v>10.682855137832647</v>
      </c>
      <c r="U32">
        <f t="shared" si="9"/>
        <v>20.522808418802526</v>
      </c>
      <c r="X32" s="2"/>
    </row>
    <row r="33" spans="1:25" x14ac:dyDescent="0.25">
      <c r="A33">
        <v>1902</v>
      </c>
      <c r="B33" s="1">
        <v>8.1199999999999992</v>
      </c>
      <c r="C33" s="1">
        <v>0.33</v>
      </c>
      <c r="D33" s="1">
        <v>0.63</v>
      </c>
      <c r="E33" s="1">
        <v>4.72</v>
      </c>
      <c r="F33" s="1">
        <v>3.18</v>
      </c>
      <c r="G33" s="1">
        <v>7.8970910999999999</v>
      </c>
      <c r="H33">
        <f t="shared" si="0"/>
        <v>0.95513813139003279</v>
      </c>
      <c r="I33">
        <f>Consumption!G18</f>
        <v>3659.7120651915307</v>
      </c>
      <c r="J33">
        <f t="shared" si="7"/>
        <v>1902</v>
      </c>
      <c r="K33">
        <f t="shared" si="1"/>
        <v>236.78004676937309</v>
      </c>
      <c r="L33">
        <f>O33+L34/(1+Calculations!$E$3)</f>
        <v>163.67649500877525</v>
      </c>
      <c r="M33">
        <f>O33+M34/(H33+Calculations!$E$3-Calculations!$E$1+1)</f>
        <v>199.64322474561814</v>
      </c>
      <c r="N33">
        <f t="shared" si="10"/>
        <v>148.68497544587012</v>
      </c>
      <c r="O33">
        <f t="shared" si="2"/>
        <v>8.7768679143885677</v>
      </c>
      <c r="P33">
        <f t="shared" si="3"/>
        <v>-1.2653943836344472E-2</v>
      </c>
      <c r="Q33">
        <f t="shared" si="4"/>
        <v>-1.273468685185843E-2</v>
      </c>
      <c r="R33">
        <f t="shared" si="5"/>
        <v>16.755838745650902</v>
      </c>
      <c r="S33">
        <f t="shared" si="6"/>
        <v>16.239999999999998</v>
      </c>
      <c r="T33">
        <f t="shared" si="8"/>
        <v>11.279515153965864</v>
      </c>
      <c r="U33">
        <f t="shared" si="9"/>
        <v>22.164491019898954</v>
      </c>
      <c r="X33" s="2"/>
    </row>
    <row r="34" spans="1:25" x14ac:dyDescent="0.25">
      <c r="A34">
        <v>1903</v>
      </c>
      <c r="B34" s="1">
        <v>8.4600000000000009</v>
      </c>
      <c r="C34" s="1">
        <v>0.35</v>
      </c>
      <c r="D34" s="1">
        <v>0.53</v>
      </c>
      <c r="E34" s="1">
        <v>5.5</v>
      </c>
      <c r="F34" s="1">
        <v>3.3</v>
      </c>
      <c r="G34" s="1">
        <v>8.6582594999999998</v>
      </c>
      <c r="H34">
        <f t="shared" si="0"/>
        <v>1.1035053958299639</v>
      </c>
      <c r="I34">
        <f>Consumption!G19</f>
        <v>3808.0779029867008</v>
      </c>
      <c r="J34">
        <f t="shared" si="7"/>
        <v>1903</v>
      </c>
      <c r="K34">
        <f t="shared" si="1"/>
        <v>225.00697744159785</v>
      </c>
      <c r="L34">
        <f>O34+L35/(1+Calculations!$E$3)</f>
        <v>165.01585463204739</v>
      </c>
      <c r="M34">
        <f>O34+M35/(H34+Calculations!$E$3-Calculations!$E$1+1)</f>
        <v>189.57361189788904</v>
      </c>
      <c r="N34">
        <f t="shared" si="10"/>
        <v>165.52526898026719</v>
      </c>
      <c r="O34">
        <f t="shared" si="2"/>
        <v>9.7367869760308299</v>
      </c>
      <c r="P34">
        <f t="shared" si="3"/>
        <v>-0.13082552601205055</v>
      </c>
      <c r="Q34">
        <f t="shared" si="4"/>
        <v>-0.14021139827919088</v>
      </c>
      <c r="R34">
        <f t="shared" si="5"/>
        <v>14.744277420846684</v>
      </c>
      <c r="S34">
        <f t="shared" si="6"/>
        <v>13.428571428571431</v>
      </c>
      <c r="T34">
        <f t="shared" si="8"/>
        <v>11.87994911152423</v>
      </c>
      <c r="U34">
        <f t="shared" si="9"/>
        <v>19.948284511367998</v>
      </c>
      <c r="X34" s="2"/>
    </row>
    <row r="35" spans="1:25" x14ac:dyDescent="0.25">
      <c r="A35">
        <v>1904</v>
      </c>
      <c r="B35" s="1">
        <v>6.68</v>
      </c>
      <c r="C35" s="1">
        <v>0.31</v>
      </c>
      <c r="D35" s="1">
        <v>0.49</v>
      </c>
      <c r="E35" s="1">
        <v>4.34</v>
      </c>
      <c r="F35" s="1">
        <v>3.4</v>
      </c>
      <c r="G35" s="1">
        <v>8.2776793000000009</v>
      </c>
      <c r="H35">
        <f t="shared" si="0"/>
        <v>1.0199578531676148</v>
      </c>
      <c r="I35">
        <f>Consumption!G20</f>
        <v>3785.6899573301894</v>
      </c>
      <c r="J35">
        <f t="shared" si="7"/>
        <v>1904</v>
      </c>
      <c r="K35">
        <f t="shared" si="1"/>
        <v>185.8335342853884</v>
      </c>
      <c r="L35">
        <f>O35+L36/(1+Calculations!$E$3)</f>
        <v>165.42007580245257</v>
      </c>
      <c r="M35">
        <f>O35+M36/(H35+Calculations!$E$3-Calculations!$E$1+1)</f>
        <v>205.30068117755877</v>
      </c>
      <c r="N35">
        <f t="shared" si="10"/>
        <v>151.93013771209277</v>
      </c>
      <c r="O35">
        <f t="shared" si="2"/>
        <v>8.4302550060381343</v>
      </c>
      <c r="P35">
        <f t="shared" si="3"/>
        <v>0.27898768832159598</v>
      </c>
      <c r="Q35">
        <f t="shared" si="4"/>
        <v>0.24606889653129471</v>
      </c>
      <c r="R35">
        <f t="shared" si="5"/>
        <v>13.325241783737697</v>
      </c>
      <c r="S35">
        <f t="shared" ref="S35:S66" si="11">K35/R34</f>
        <v>12.60377358490566</v>
      </c>
      <c r="T35">
        <f t="shared" si="8"/>
        <v>12.651247000219032</v>
      </c>
      <c r="U35">
        <f t="shared" si="9"/>
        <v>15.642620396843219</v>
      </c>
      <c r="X35" s="2"/>
    </row>
    <row r="36" spans="1:25" x14ac:dyDescent="0.25">
      <c r="A36">
        <v>1905</v>
      </c>
      <c r="B36" s="1">
        <v>8.43</v>
      </c>
      <c r="C36" s="1">
        <v>0.33</v>
      </c>
      <c r="D36" s="1">
        <v>0.67</v>
      </c>
      <c r="E36" s="1">
        <v>4.17</v>
      </c>
      <c r="F36" s="1">
        <v>3.48</v>
      </c>
      <c r="G36" s="1">
        <v>8.4679289000000004</v>
      </c>
      <c r="H36">
        <f t="shared" si="0"/>
        <v>1.0417000000000001</v>
      </c>
      <c r="I36">
        <f>Consumption!G21</f>
        <v>3923.5704591740791</v>
      </c>
      <c r="J36">
        <f t="shared" si="7"/>
        <v>1905</v>
      </c>
      <c r="K36">
        <f t="shared" si="1"/>
        <v>229.24854742226282</v>
      </c>
      <c r="L36">
        <f>O36+L37/(1+Calculations!$E$3)</f>
        <v>167.24255528043864</v>
      </c>
      <c r="M36">
        <f>O36+M37/(H36+Calculations!$E$3-Calculations!$E$1+1)</f>
        <v>208.29810170391255</v>
      </c>
      <c r="N36">
        <f t="shared" si="10"/>
        <v>166.87284001642604</v>
      </c>
      <c r="O36">
        <f t="shared" si="2"/>
        <v>8.9741424257825315</v>
      </c>
      <c r="P36">
        <f t="shared" si="3"/>
        <v>0.20996441281138786</v>
      </c>
      <c r="Q36">
        <f t="shared" si="4"/>
        <v>0.1905909482764612</v>
      </c>
      <c r="R36">
        <f t="shared" si="5"/>
        <v>18.22022856143726</v>
      </c>
      <c r="S36">
        <f t="shared" si="11"/>
        <v>17.204081632653061</v>
      </c>
      <c r="T36">
        <f t="shared" si="8"/>
        <v>13.608880542983361</v>
      </c>
      <c r="U36">
        <f t="shared" si="9"/>
        <v>18.120628537115259</v>
      </c>
    </row>
    <row r="37" spans="1:25" x14ac:dyDescent="0.25">
      <c r="A37">
        <v>1906</v>
      </c>
      <c r="B37" s="1">
        <v>9.8699999999999992</v>
      </c>
      <c r="C37" s="1">
        <v>0.4</v>
      </c>
      <c r="D37" s="1">
        <v>0.76</v>
      </c>
      <c r="E37" s="1">
        <v>5.47</v>
      </c>
      <c r="F37" s="1">
        <v>3.43</v>
      </c>
      <c r="G37" s="1">
        <v>8.4679289000000004</v>
      </c>
      <c r="H37">
        <f t="shared" si="0"/>
        <v>1.0093366588536368</v>
      </c>
      <c r="I37">
        <f>Consumption!G22</f>
        <v>4273.8445351244036</v>
      </c>
      <c r="J37">
        <f t="shared" si="7"/>
        <v>1906</v>
      </c>
      <c r="K37">
        <f t="shared" si="1"/>
        <v>268.40844164385931</v>
      </c>
      <c r="L37">
        <f>O37+L38/(1+Calculations!$E$3)</f>
        <v>168.60464998120852</v>
      </c>
      <c r="M37">
        <f>O37+M38/(H37+Calculations!$E$3-Calculations!$E$1+1)</f>
        <v>215.22778506272132</v>
      </c>
      <c r="N37">
        <f t="shared" si="10"/>
        <v>225.95382119509279</v>
      </c>
      <c r="O37">
        <f t="shared" si="2"/>
        <v>10.409889277279493</v>
      </c>
      <c r="P37">
        <f t="shared" si="3"/>
        <v>-3.4284311563531247E-2</v>
      </c>
      <c r="Q37">
        <f t="shared" si="4"/>
        <v>-3.4885806478524933E-2</v>
      </c>
      <c r="R37">
        <f t="shared" si="5"/>
        <v>19.778789626831035</v>
      </c>
      <c r="S37">
        <f t="shared" si="11"/>
        <v>14.731343283582088</v>
      </c>
      <c r="T37">
        <f t="shared" si="8"/>
        <v>14.839317113444002</v>
      </c>
      <c r="U37">
        <f t="shared" si="9"/>
        <v>19.723036056940682</v>
      </c>
      <c r="X37" s="2"/>
    </row>
    <row r="38" spans="1:25" x14ac:dyDescent="0.25">
      <c r="A38">
        <v>1907</v>
      </c>
      <c r="B38" s="1">
        <v>9.56</v>
      </c>
      <c r="C38" s="1">
        <v>0.44</v>
      </c>
      <c r="D38" s="1">
        <v>0.66</v>
      </c>
      <c r="E38" s="1">
        <v>6.23</v>
      </c>
      <c r="F38" s="1">
        <v>3.67</v>
      </c>
      <c r="G38" s="1">
        <v>8.8485090999999993</v>
      </c>
      <c r="H38">
        <f t="shared" si="0"/>
        <v>1.085642122060444</v>
      </c>
      <c r="I38">
        <f>Consumption!G23</f>
        <v>4276.7051131683093</v>
      </c>
      <c r="J38">
        <f t="shared" si="7"/>
        <v>1907</v>
      </c>
      <c r="K38">
        <f t="shared" si="1"/>
        <v>248.79635372697985</v>
      </c>
      <c r="L38">
        <f>O38+L39/(1+Calculations!$E$3)</f>
        <v>168.52618773552274</v>
      </c>
      <c r="M38">
        <f>O38+M39/(H38+Calculations!$E$3-Calculations!$E$1+1)</f>
        <v>214.53148490965668</v>
      </c>
      <c r="N38">
        <f t="shared" si="10"/>
        <v>216.14948296872177</v>
      </c>
      <c r="O38">
        <f t="shared" si="2"/>
        <v>11.702490552518091</v>
      </c>
      <c r="P38">
        <f t="shared" si="3"/>
        <v>-0.22069199047651039</v>
      </c>
      <c r="Q38">
        <f t="shared" si="4"/>
        <v>-0.24934892034187417</v>
      </c>
      <c r="R38">
        <f t="shared" si="5"/>
        <v>17.553735828777135</v>
      </c>
      <c r="S38">
        <f t="shared" si="11"/>
        <v>12.578947368421051</v>
      </c>
      <c r="T38">
        <f t="shared" si="8"/>
        <v>15.522847947731259</v>
      </c>
      <c r="U38">
        <f t="shared" si="9"/>
        <v>16.766024462242765</v>
      </c>
      <c r="X38" s="2"/>
    </row>
    <row r="39" spans="1:25" x14ac:dyDescent="0.25">
      <c r="A39">
        <v>1908</v>
      </c>
      <c r="B39" s="1">
        <v>6.85</v>
      </c>
      <c r="C39" s="1">
        <v>0.4</v>
      </c>
      <c r="D39" s="1">
        <v>0.57999999999999996</v>
      </c>
      <c r="E39" s="1">
        <v>5.32</v>
      </c>
      <c r="F39" s="1">
        <v>3.87</v>
      </c>
      <c r="G39" s="1">
        <v>8.6582594999999998</v>
      </c>
      <c r="H39">
        <f t="shared" si="0"/>
        <v>1.0195897678699035</v>
      </c>
      <c r="I39">
        <f>Consumption!G24</f>
        <v>3929.9899721940228</v>
      </c>
      <c r="J39">
        <f t="shared" si="7"/>
        <v>1908</v>
      </c>
      <c r="K39">
        <f t="shared" si="1"/>
        <v>182.18650064715661</v>
      </c>
      <c r="L39">
        <f>O39+L40/(1+Calculations!$E$3)</f>
        <v>167.06558242029948</v>
      </c>
      <c r="M39">
        <f>O39+M40/(H39+Calculations!$E$3-Calculations!$E$1+1)</f>
        <v>227.92521922220473</v>
      </c>
      <c r="N39">
        <f t="shared" si="10"/>
        <v>142.42593656680259</v>
      </c>
      <c r="O39">
        <f t="shared" si="2"/>
        <v>10.29912269614824</v>
      </c>
      <c r="P39">
        <f t="shared" si="3"/>
        <v>0.33695005337217526</v>
      </c>
      <c r="Q39">
        <f t="shared" si="4"/>
        <v>0.29039094018354428</v>
      </c>
      <c r="R39">
        <f t="shared" si="5"/>
        <v>14.933727909414948</v>
      </c>
      <c r="S39">
        <f t="shared" si="11"/>
        <v>10.378787878787877</v>
      </c>
      <c r="T39">
        <f t="shared" si="8"/>
        <v>15.82312061088501</v>
      </c>
      <c r="U39">
        <f t="shared" si="9"/>
        <v>11.736667218581115</v>
      </c>
    </row>
    <row r="40" spans="1:25" x14ac:dyDescent="0.25">
      <c r="A40">
        <v>1909</v>
      </c>
      <c r="B40" s="1">
        <v>9.06</v>
      </c>
      <c r="C40" s="1">
        <v>0.44</v>
      </c>
      <c r="D40" s="1">
        <v>0.76</v>
      </c>
      <c r="E40" s="1">
        <v>3.65</v>
      </c>
      <c r="F40" s="1">
        <v>3.76</v>
      </c>
      <c r="G40" s="1">
        <v>8.9436744000000008</v>
      </c>
      <c r="H40">
        <f t="shared" si="0"/>
        <v>0.9368331133993284</v>
      </c>
      <c r="I40">
        <f>Consumption!G25</f>
        <v>4274.4423497273056</v>
      </c>
      <c r="J40">
        <f t="shared" si="7"/>
        <v>1909</v>
      </c>
      <c r="K40">
        <f t="shared" si="1"/>
        <v>233.27512906775763</v>
      </c>
      <c r="L40">
        <f>O40+L41/(1+Calculations!$E$3)</f>
        <v>167.00460688170827</v>
      </c>
      <c r="M40">
        <f>O40+M41/(H40+Calculations!$E$3-Calculations!$E$1+1)</f>
        <v>230.17846494237037</v>
      </c>
      <c r="N40">
        <f t="shared" si="10"/>
        <v>189.01642218994218</v>
      </c>
      <c r="O40">
        <f t="shared" si="2"/>
        <v>10.239667244366297</v>
      </c>
      <c r="P40">
        <f t="shared" si="3"/>
        <v>4.9495229100410716E-2</v>
      </c>
      <c r="Q40">
        <f t="shared" si="4"/>
        <v>4.8309314389619433E-2</v>
      </c>
      <c r="R40">
        <f t="shared" si="5"/>
        <v>17.686697967541786</v>
      </c>
      <c r="S40">
        <f t="shared" si="11"/>
        <v>15.620689655172413</v>
      </c>
      <c r="T40">
        <f t="shared" si="8"/>
        <v>16.192105402105948</v>
      </c>
      <c r="U40">
        <f t="shared" si="9"/>
        <v>14.742675279064956</v>
      </c>
    </row>
    <row r="41" spans="1:25" x14ac:dyDescent="0.25">
      <c r="A41">
        <v>1910</v>
      </c>
      <c r="B41" s="1">
        <v>10.08</v>
      </c>
      <c r="C41" s="1">
        <v>0.47</v>
      </c>
      <c r="D41" s="1">
        <v>0.73</v>
      </c>
      <c r="E41" s="1">
        <v>5.26</v>
      </c>
      <c r="F41" s="1">
        <v>3.91</v>
      </c>
      <c r="G41" s="1">
        <v>9.8951653000000004</v>
      </c>
      <c r="H41">
        <f t="shared" si="0"/>
        <v>1.1285675819368224</v>
      </c>
      <c r="I41">
        <f>Consumption!G26</f>
        <v>4263.3595028990549</v>
      </c>
      <c r="J41">
        <f t="shared" si="7"/>
        <v>1910</v>
      </c>
      <c r="K41">
        <f t="shared" si="1"/>
        <v>234.58146778002788</v>
      </c>
      <c r="L41">
        <f>O41+L42/(1+Calculations!$E$3)</f>
        <v>167.00298752065069</v>
      </c>
      <c r="M41">
        <f>O41+M42/(H41+Calculations!$E$3-Calculations!$E$1+1)</f>
        <v>214.42316039272202</v>
      </c>
      <c r="N41">
        <f t="shared" si="10"/>
        <v>176.82402600187936</v>
      </c>
      <c r="O41">
        <f t="shared" si="2"/>
        <v>11.727224266862386</v>
      </c>
      <c r="P41">
        <f t="shared" si="3"/>
        <v>3.6006857553089376E-2</v>
      </c>
      <c r="Q41">
        <f t="shared" si="4"/>
        <v>3.5373763075122924E-2</v>
      </c>
      <c r="R41">
        <f t="shared" si="5"/>
        <v>18.214624925126685</v>
      </c>
      <c r="S41">
        <f t="shared" si="11"/>
        <v>13.263157894736841</v>
      </c>
      <c r="T41">
        <f t="shared" si="8"/>
        <v>16.579321491033539</v>
      </c>
      <c r="U41">
        <f t="shared" si="9"/>
        <v>14.487397528274375</v>
      </c>
      <c r="X41" s="1"/>
    </row>
    <row r="42" spans="1:25" x14ac:dyDescent="0.25">
      <c r="A42">
        <v>1911</v>
      </c>
      <c r="B42" s="1">
        <v>9.27</v>
      </c>
      <c r="C42" s="1">
        <v>0.47</v>
      </c>
      <c r="D42" s="1">
        <v>0.59</v>
      </c>
      <c r="E42" s="1">
        <v>4</v>
      </c>
      <c r="F42" s="1">
        <v>3.98</v>
      </c>
      <c r="G42" s="1">
        <v>9.2290893000000001</v>
      </c>
      <c r="H42">
        <f t="shared" si="0"/>
        <v>1.0508263212030209</v>
      </c>
      <c r="I42">
        <f>Consumption!G27</f>
        <v>4399.9282507056205</v>
      </c>
      <c r="J42">
        <f t="shared" si="7"/>
        <v>1911</v>
      </c>
      <c r="K42">
        <f t="shared" si="1"/>
        <v>231.30078500811558</v>
      </c>
      <c r="L42">
        <f>O42+L43/(1+Calculations!$E$3)</f>
        <v>165.41655559541289</v>
      </c>
      <c r="M42">
        <f>O42+M43/(H42+Calculations!$E$3-Calculations!$E$1+1)</f>
        <v>236.47651384237693</v>
      </c>
      <c r="N42">
        <f t="shared" si="10"/>
        <v>188.86580197276311</v>
      </c>
      <c r="O42">
        <f t="shared" si="2"/>
        <v>11.849303782951727</v>
      </c>
      <c r="P42">
        <f t="shared" si="3"/>
        <v>4.528923121908654E-2</v>
      </c>
      <c r="Q42">
        <f t="shared" si="4"/>
        <v>4.4293623407491184E-2</v>
      </c>
      <c r="R42">
        <f t="shared" si="5"/>
        <v>14.874657940301104</v>
      </c>
      <c r="S42">
        <f t="shared" si="11"/>
        <v>12.698630136986301</v>
      </c>
      <c r="T42">
        <f t="shared" si="8"/>
        <v>16.608782070966519</v>
      </c>
      <c r="U42">
        <f t="shared" si="9"/>
        <v>13.951161097467596</v>
      </c>
      <c r="Y42" s="2"/>
    </row>
    <row r="43" spans="1:25" x14ac:dyDescent="0.25">
      <c r="A43">
        <v>1912</v>
      </c>
      <c r="B43" s="1">
        <v>9.1199999999999992</v>
      </c>
      <c r="C43" s="1">
        <v>0.48</v>
      </c>
      <c r="D43" s="1">
        <v>0.7</v>
      </c>
      <c r="E43" s="1">
        <v>4.3499999999999996</v>
      </c>
      <c r="F43" s="1">
        <v>4.01</v>
      </c>
      <c r="G43" s="1">
        <v>9.1340050000000002</v>
      </c>
      <c r="H43">
        <f t="shared" si="0"/>
        <v>0.9725851242346939</v>
      </c>
      <c r="I43">
        <f>Consumption!G28</f>
        <v>4444.755222900706</v>
      </c>
      <c r="J43">
        <f t="shared" si="7"/>
        <v>1912</v>
      </c>
      <c r="K43">
        <f t="shared" si="1"/>
        <v>229.92691595855263</v>
      </c>
      <c r="L43">
        <f>O43+L44/(1+Calculations!$E$3)</f>
        <v>163.59646421799829</v>
      </c>
      <c r="M43">
        <f>O43+M44/(H43+Calculations!$E$3-Calculations!$E$1+1)</f>
        <v>244.5999727248963</v>
      </c>
      <c r="N43">
        <f t="shared" si="10"/>
        <v>184.83166767179105</v>
      </c>
      <c r="O43">
        <f t="shared" si="2"/>
        <v>11.279020408163264</v>
      </c>
      <c r="P43">
        <f t="shared" si="3"/>
        <v>-5.0831431256686383E-4</v>
      </c>
      <c r="Q43">
        <f t="shared" si="4"/>
        <v>-5.0844354808369315E-4</v>
      </c>
      <c r="R43">
        <f t="shared" si="5"/>
        <v>16.448571428571427</v>
      </c>
      <c r="S43">
        <f t="shared" si="11"/>
        <v>15.457627118644066</v>
      </c>
      <c r="T43">
        <f t="shared" ref="T43:T74" si="12">AVERAGE(R34:R43)</f>
        <v>16.578055339258576</v>
      </c>
      <c r="U43">
        <f t="shared" si="9"/>
        <v>13.843695159350863</v>
      </c>
      <c r="X43" s="2"/>
    </row>
    <row r="44" spans="1:25" x14ac:dyDescent="0.25">
      <c r="A44">
        <v>1913</v>
      </c>
      <c r="B44" s="1">
        <v>9.3000000000000007</v>
      </c>
      <c r="C44" s="1">
        <v>0.48</v>
      </c>
      <c r="D44" s="1">
        <v>0.63</v>
      </c>
      <c r="E44" s="1">
        <v>5.65</v>
      </c>
      <c r="F44" s="1">
        <v>4.45</v>
      </c>
      <c r="G44" s="1">
        <v>9.8000000000000007</v>
      </c>
      <c r="H44">
        <f t="shared" si="0"/>
        <v>1.0353699999999999</v>
      </c>
      <c r="I44">
        <f>Consumption!G29</f>
        <v>4501.9880208039194</v>
      </c>
      <c r="J44">
        <f t="shared" si="7"/>
        <v>1913</v>
      </c>
      <c r="K44">
        <f t="shared" si="1"/>
        <v>218.53102040816327</v>
      </c>
      <c r="L44">
        <f>O44+L45/(1+Calculations!$E$3)</f>
        <v>162.26503340988111</v>
      </c>
      <c r="M44">
        <f>O44+M45/(H44+Calculations!$E$3-Calculations!$E$1+1)</f>
        <v>235.81140981481721</v>
      </c>
      <c r="N44">
        <f t="shared" si="10"/>
        <v>183.25802989815887</v>
      </c>
      <c r="O44">
        <f t="shared" si="2"/>
        <v>11.053439999999998</v>
      </c>
      <c r="P44">
        <f t="shared" si="3"/>
        <v>-6.7419354838709838E-2</v>
      </c>
      <c r="Q44">
        <f t="shared" si="4"/>
        <v>-6.9799648456891752E-2</v>
      </c>
      <c r="R44">
        <f t="shared" si="5"/>
        <v>14.50764</v>
      </c>
      <c r="S44">
        <f t="shared" si="11"/>
        <v>13.285714285714288</v>
      </c>
      <c r="T44">
        <f t="shared" si="12"/>
        <v>16.554391597173908</v>
      </c>
      <c r="U44">
        <f t="shared" ref="U44:U75" si="13">K44/T43</f>
        <v>13.181945405300878</v>
      </c>
      <c r="X44" s="2"/>
    </row>
    <row r="45" spans="1:25" x14ac:dyDescent="0.25">
      <c r="A45">
        <v>1914</v>
      </c>
      <c r="B45" s="1">
        <v>8.3699999999999992</v>
      </c>
      <c r="C45" s="1">
        <v>0.42</v>
      </c>
      <c r="D45" s="1">
        <v>0.52</v>
      </c>
      <c r="E45" s="1">
        <v>4.6399999999999997</v>
      </c>
      <c r="F45" s="1">
        <v>4.16</v>
      </c>
      <c r="G45" s="1">
        <v>10</v>
      </c>
      <c r="H45">
        <f t="shared" si="0"/>
        <v>1.0360396039603961</v>
      </c>
      <c r="I45">
        <f>Consumption!G30</f>
        <v>4361.7544433348185</v>
      </c>
      <c r="J45">
        <f t="shared" si="7"/>
        <v>1914</v>
      </c>
      <c r="K45">
        <f t="shared" si="1"/>
        <v>192.74435999999997</v>
      </c>
      <c r="L45">
        <f>O45+L46/(1+Calculations!$E$3)</f>
        <v>161.08696182722721</v>
      </c>
      <c r="M45">
        <f>O45+M46/(H45+Calculations!$E$3-Calculations!$E$1+1)</f>
        <v>241.26842762949909</v>
      </c>
      <c r="N45">
        <f t="shared" si="10"/>
        <v>150.41606792468806</v>
      </c>
      <c r="O45">
        <f t="shared" si="2"/>
        <v>9.5759999999999987</v>
      </c>
      <c r="P45">
        <f t="shared" si="3"/>
        <v>-6.5497947644226603E-2</v>
      </c>
      <c r="Q45">
        <f t="shared" si="4"/>
        <v>-6.7741455881575985E-2</v>
      </c>
      <c r="R45">
        <f t="shared" si="5"/>
        <v>11.856000000000002</v>
      </c>
      <c r="S45">
        <f t="shared" si="11"/>
        <v>13.285714285714283</v>
      </c>
      <c r="T45">
        <f t="shared" si="12"/>
        <v>16.407467418800142</v>
      </c>
      <c r="U45">
        <f t="shared" si="13"/>
        <v>11.643095360442267</v>
      </c>
      <c r="X45" s="2"/>
    </row>
    <row r="46" spans="1:25" x14ac:dyDescent="0.25">
      <c r="A46">
        <v>1915</v>
      </c>
      <c r="B46" s="1">
        <v>7.48</v>
      </c>
      <c r="C46" s="1">
        <v>0.43</v>
      </c>
      <c r="D46" s="1">
        <v>0.88</v>
      </c>
      <c r="E46" s="1">
        <v>3.65</v>
      </c>
      <c r="F46" s="1">
        <v>4.24</v>
      </c>
      <c r="G46" s="1">
        <v>10.1</v>
      </c>
      <c r="H46">
        <f t="shared" si="0"/>
        <v>1.0066009615384615</v>
      </c>
      <c r="I46">
        <f>Consumption!G31</f>
        <v>4224.7437814597379</v>
      </c>
      <c r="J46">
        <f t="shared" si="7"/>
        <v>1915</v>
      </c>
      <c r="K46">
        <f t="shared" si="1"/>
        <v>170.54400000000001</v>
      </c>
      <c r="L46">
        <f>O46+L47/(1+Calculations!$E$3)</f>
        <v>161.40588147968131</v>
      </c>
      <c r="M46">
        <f>O46+M47/(H46+Calculations!$E$3-Calculations!$E$1+1)</f>
        <v>248.8674247789057</v>
      </c>
      <c r="N46">
        <f t="shared" si="10"/>
        <v>122.81268985553146</v>
      </c>
      <c r="O46">
        <f t="shared" si="2"/>
        <v>9.5211923076923064</v>
      </c>
      <c r="P46">
        <f t="shared" si="3"/>
        <v>0.26717400246812001</v>
      </c>
      <c r="Q46">
        <f t="shared" si="4"/>
        <v>0.2367892261385019</v>
      </c>
      <c r="R46">
        <f t="shared" si="5"/>
        <v>19.485230769230768</v>
      </c>
      <c r="S46">
        <f t="shared" si="11"/>
        <v>14.384615384615383</v>
      </c>
      <c r="T46">
        <f t="shared" si="12"/>
        <v>16.533967639579487</v>
      </c>
      <c r="U46">
        <f t="shared" si="13"/>
        <v>10.394291553161084</v>
      </c>
      <c r="X46" s="2"/>
    </row>
    <row r="47" spans="1:25" x14ac:dyDescent="0.25">
      <c r="A47">
        <v>1916</v>
      </c>
      <c r="B47" s="1">
        <v>9.33</v>
      </c>
      <c r="C47" s="1">
        <v>0.56000000000000005</v>
      </c>
      <c r="D47" s="1">
        <v>1.53</v>
      </c>
      <c r="E47" s="1">
        <v>3.64</v>
      </c>
      <c r="F47" s="1">
        <v>4.05</v>
      </c>
      <c r="G47" s="1">
        <v>10.4</v>
      </c>
      <c r="H47">
        <f t="shared" si="0"/>
        <v>0.92124444444444453</v>
      </c>
      <c r="I47">
        <f>Consumption!G32</f>
        <v>4541.7089008821367</v>
      </c>
      <c r="J47">
        <f t="shared" si="7"/>
        <v>1916</v>
      </c>
      <c r="K47">
        <f t="shared" si="1"/>
        <v>206.58773076923077</v>
      </c>
      <c r="L47">
        <f>O47+L48/(1+Calculations!$E$3)</f>
        <v>161.80401631287657</v>
      </c>
      <c r="M47">
        <f>O47+M48/(H47+Calculations!$E$3-Calculations!$E$1+1)</f>
        <v>250.04256604547751</v>
      </c>
      <c r="N47">
        <f t="shared" si="10"/>
        <v>154.5071595893842</v>
      </c>
      <c r="O47">
        <f t="shared" si="2"/>
        <v>11.021948717948719</v>
      </c>
      <c r="P47">
        <f t="shared" si="3"/>
        <v>-3.4893414314636065E-2</v>
      </c>
      <c r="Q47">
        <f t="shared" si="4"/>
        <v>-3.5516732255043822E-2</v>
      </c>
      <c r="R47">
        <f t="shared" si="5"/>
        <v>30.113538461538461</v>
      </c>
      <c r="S47">
        <f t="shared" si="11"/>
        <v>10.602272727272728</v>
      </c>
      <c r="T47">
        <f t="shared" si="12"/>
        <v>17.567442523050229</v>
      </c>
      <c r="U47">
        <f t="shared" si="13"/>
        <v>12.494746286710706</v>
      </c>
      <c r="X47" s="2"/>
    </row>
    <row r="48" spans="1:25" x14ac:dyDescent="0.25">
      <c r="A48">
        <v>1917</v>
      </c>
      <c r="B48" s="1">
        <v>9.57</v>
      </c>
      <c r="C48" s="1">
        <v>0.69</v>
      </c>
      <c r="D48" s="1">
        <v>1.28</v>
      </c>
      <c r="E48" s="1">
        <v>4.25</v>
      </c>
      <c r="F48" s="1">
        <v>4.2300000000000004</v>
      </c>
      <c r="G48" s="1">
        <v>11.7</v>
      </c>
      <c r="H48">
        <f t="shared" si="0"/>
        <v>0.87123214285714279</v>
      </c>
      <c r="I48">
        <f>Consumption!G33</f>
        <v>4387.4780291398238</v>
      </c>
      <c r="J48">
        <f t="shared" si="7"/>
        <v>1917</v>
      </c>
      <c r="K48">
        <f t="shared" si="1"/>
        <v>188.3572307692308</v>
      </c>
      <c r="L48">
        <f>O48+L49/(1+Calculations!$E$3)</f>
        <v>160.62938442197074</v>
      </c>
      <c r="M48">
        <f>O48+M49/(H48+Calculations!$E$3-Calculations!$E$1+1)</f>
        <v>229.30043181969816</v>
      </c>
      <c r="N48">
        <f t="shared" si="10"/>
        <v>123.54278245025084</v>
      </c>
      <c r="O48">
        <f t="shared" si="2"/>
        <v>11.349514285714283</v>
      </c>
      <c r="P48">
        <f t="shared" si="3"/>
        <v>-0.31012091356918953</v>
      </c>
      <c r="Q48">
        <f t="shared" si="4"/>
        <v>-0.37123893380343548</v>
      </c>
      <c r="R48">
        <f t="shared" si="5"/>
        <v>21.054171428571429</v>
      </c>
      <c r="S48">
        <f t="shared" si="11"/>
        <v>6.2549019607843146</v>
      </c>
      <c r="T48">
        <f t="shared" si="12"/>
        <v>17.917486083029662</v>
      </c>
      <c r="U48">
        <f t="shared" si="13"/>
        <v>10.721949454058974</v>
      </c>
    </row>
    <row r="49" spans="1:24" x14ac:dyDescent="0.25">
      <c r="A49">
        <v>1918</v>
      </c>
      <c r="B49" s="1">
        <v>7.21</v>
      </c>
      <c r="C49" s="1">
        <v>0.56999999999999995</v>
      </c>
      <c r="D49" s="1">
        <v>0.99</v>
      </c>
      <c r="E49" s="1">
        <v>5.98</v>
      </c>
      <c r="F49" s="1">
        <v>4.57</v>
      </c>
      <c r="G49" s="1">
        <v>14</v>
      </c>
      <c r="H49">
        <f t="shared" si="0"/>
        <v>0.89922424242424248</v>
      </c>
      <c r="I49">
        <f>Consumption!G34</f>
        <v>4369.9592616520058</v>
      </c>
      <c r="J49">
        <f t="shared" si="7"/>
        <v>1918</v>
      </c>
      <c r="K49">
        <f t="shared" si="1"/>
        <v>118.5942</v>
      </c>
      <c r="L49">
        <f>O49+L50/(1+Calculations!$E$3)</f>
        <v>159.0290810376527</v>
      </c>
      <c r="M49">
        <f>O49+M50/(H49+Calculations!$E$3-Calculations!$E$1+1)</f>
        <v>198.18734067636066</v>
      </c>
      <c r="N49">
        <f t="shared" si="10"/>
        <v>110.23187815451259</v>
      </c>
      <c r="O49">
        <f t="shared" si="2"/>
        <v>7.955127272727271</v>
      </c>
      <c r="P49">
        <f t="shared" si="3"/>
        <v>-9.1203295086791491E-3</v>
      </c>
      <c r="Q49">
        <f t="shared" si="4"/>
        <v>-9.1621743338987753E-3</v>
      </c>
      <c r="R49">
        <f t="shared" si="5"/>
        <v>13.816800000000001</v>
      </c>
      <c r="S49">
        <f t="shared" si="11"/>
        <v>5.6328125</v>
      </c>
      <c r="T49">
        <f t="shared" si="12"/>
        <v>17.805793292088165</v>
      </c>
      <c r="U49">
        <f t="shared" si="13"/>
        <v>6.6189084478946585</v>
      </c>
      <c r="X49" s="2"/>
    </row>
    <row r="50" spans="1:24" x14ac:dyDescent="0.25">
      <c r="A50">
        <v>1919</v>
      </c>
      <c r="B50" s="1">
        <v>7.85</v>
      </c>
      <c r="C50" s="1">
        <v>0.53</v>
      </c>
      <c r="D50" s="1">
        <v>0.93</v>
      </c>
      <c r="E50" s="1">
        <v>5.56</v>
      </c>
      <c r="F50" s="1">
        <v>4.5</v>
      </c>
      <c r="G50" s="1">
        <v>16.5</v>
      </c>
      <c r="H50">
        <f t="shared" si="0"/>
        <v>0.90245595854922278</v>
      </c>
      <c r="I50">
        <f>Consumption!G35</f>
        <v>4505.8267373012377</v>
      </c>
      <c r="J50">
        <f t="shared" si="7"/>
        <v>1919</v>
      </c>
      <c r="K50">
        <f t="shared" si="1"/>
        <v>109.55745454545453</v>
      </c>
      <c r="L50">
        <f>O50+L51/(1+Calculations!$E$3)</f>
        <v>160.94033317440434</v>
      </c>
      <c r="M50">
        <f>O50+M51/(H50+Calculations!$E$3-Calculations!$E$1+1)</f>
        <v>178.30714068934512</v>
      </c>
      <c r="N50">
        <f t="shared" si="10"/>
        <v>116.63843552208837</v>
      </c>
      <c r="O50">
        <f t="shared" si="2"/>
        <v>6.3237512953367876</v>
      </c>
      <c r="P50">
        <f t="shared" si="3"/>
        <v>1.9372297943962339E-2</v>
      </c>
      <c r="Q50">
        <f t="shared" si="4"/>
        <v>1.9187043690878761E-2</v>
      </c>
      <c r="R50">
        <f t="shared" si="5"/>
        <v>11.096393782383419</v>
      </c>
      <c r="S50">
        <f t="shared" si="11"/>
        <v>7.9292929292929282</v>
      </c>
      <c r="T50">
        <f t="shared" si="12"/>
        <v>17.146762873572328</v>
      </c>
      <c r="U50">
        <f t="shared" si="13"/>
        <v>6.1529106144422867</v>
      </c>
      <c r="X50" s="2"/>
    </row>
    <row r="51" spans="1:24" x14ac:dyDescent="0.25">
      <c r="A51">
        <v>1920</v>
      </c>
      <c r="B51" s="1">
        <v>8.83</v>
      </c>
      <c r="C51" s="1">
        <v>0.51</v>
      </c>
      <c r="D51" s="1">
        <v>0.8</v>
      </c>
      <c r="E51" s="1">
        <v>7.3</v>
      </c>
      <c r="F51" s="1">
        <v>4.97</v>
      </c>
      <c r="G51" s="1">
        <v>19.3</v>
      </c>
      <c r="H51">
        <f t="shared" si="0"/>
        <v>1.0899421052631579</v>
      </c>
      <c r="I51">
        <f>Consumption!G36</f>
        <v>4637.2132854992988</v>
      </c>
      <c r="J51">
        <f t="shared" si="7"/>
        <v>1920</v>
      </c>
      <c r="K51">
        <f t="shared" si="1"/>
        <v>105.3560829015544</v>
      </c>
      <c r="L51">
        <f>O51+L52/(1+Calculations!$E$3)</f>
        <v>164.71432422179703</v>
      </c>
      <c r="M51">
        <f>O51+M52/(H51+Calculations!$E$3-Calculations!$E$1+1)</f>
        <v>161.75808085559422</v>
      </c>
      <c r="N51">
        <f t="shared" si="10"/>
        <v>124.52573454625454</v>
      </c>
      <c r="O51">
        <f t="shared" si="2"/>
        <v>6.1812000000000005</v>
      </c>
      <c r="P51">
        <f t="shared" si="3"/>
        <v>-0.12340704535971869</v>
      </c>
      <c r="Q51">
        <f t="shared" si="4"/>
        <v>-0.13171252817291437</v>
      </c>
      <c r="R51">
        <f t="shared" si="5"/>
        <v>9.6960000000000015</v>
      </c>
      <c r="S51">
        <f t="shared" si="11"/>
        <v>9.4946236559139781</v>
      </c>
      <c r="T51">
        <f t="shared" si="12"/>
        <v>16.294900381059662</v>
      </c>
      <c r="U51">
        <f t="shared" si="13"/>
        <v>6.1443716040382084</v>
      </c>
    </row>
    <row r="52" spans="1:24" x14ac:dyDescent="0.25">
      <c r="A52">
        <v>1921</v>
      </c>
      <c r="B52" s="1">
        <v>7.11</v>
      </c>
      <c r="C52" s="1">
        <v>0.46</v>
      </c>
      <c r="D52" s="1">
        <v>0.28999999999999998</v>
      </c>
      <c r="E52" s="1">
        <v>7.44</v>
      </c>
      <c r="F52" s="1">
        <v>5.09</v>
      </c>
      <c r="G52" s="1">
        <v>19</v>
      </c>
      <c r="H52">
        <f t="shared" si="0"/>
        <v>1.207905325443787</v>
      </c>
      <c r="I52">
        <f>Consumption!G37</f>
        <v>4842.8139542488689</v>
      </c>
      <c r="J52">
        <f t="shared" si="7"/>
        <v>1921</v>
      </c>
      <c r="K52">
        <f t="shared" si="1"/>
        <v>86.173199999999994</v>
      </c>
      <c r="L52">
        <f>O52+L53/(1+Calculations!$E$3)</f>
        <v>168.88664919127095</v>
      </c>
      <c r="M52">
        <f>O52+M53/(H52+Calculations!$E$3-Calculations!$E$1+1)</f>
        <v>175.49553463760958</v>
      </c>
      <c r="N52">
        <f t="shared" si="10"/>
        <v>141.94161840504128</v>
      </c>
      <c r="O52">
        <f t="shared" si="2"/>
        <v>6.2679763313609476</v>
      </c>
      <c r="P52">
        <f t="shared" si="3"/>
        <v>0.22704083755690396</v>
      </c>
      <c r="Q52">
        <f t="shared" si="4"/>
        <v>0.20460544761739069</v>
      </c>
      <c r="R52">
        <f t="shared" si="5"/>
        <v>3.9515502958579884</v>
      </c>
      <c r="S52">
        <f t="shared" si="11"/>
        <v>8.8874999999999975</v>
      </c>
      <c r="T52">
        <f t="shared" si="12"/>
        <v>15.20258961661535</v>
      </c>
      <c r="U52">
        <f t="shared" si="13"/>
        <v>5.2883539012096819</v>
      </c>
    </row>
    <row r="53" spans="1:24" x14ac:dyDescent="0.25">
      <c r="A53">
        <v>1922</v>
      </c>
      <c r="B53" s="1">
        <v>7.3</v>
      </c>
      <c r="C53" s="1">
        <v>0.51</v>
      </c>
      <c r="D53" s="1">
        <v>0.69</v>
      </c>
      <c r="E53" s="1">
        <v>4.58</v>
      </c>
      <c r="F53" s="1">
        <v>4.3</v>
      </c>
      <c r="G53" s="1">
        <v>16.899999999999999</v>
      </c>
      <c r="H53">
        <f t="shared" si="0"/>
        <v>1.052025</v>
      </c>
      <c r="I53">
        <f>Consumption!G38</f>
        <v>4952.3605648664652</v>
      </c>
      <c r="J53">
        <f t="shared" si="7"/>
        <v>1922</v>
      </c>
      <c r="K53">
        <f t="shared" si="1"/>
        <v>99.47005917159764</v>
      </c>
      <c r="L53">
        <f>O53+L54/(1+Calculations!$E$3)</f>
        <v>173.2390179658465</v>
      </c>
      <c r="M53">
        <f>O53+M54/(H53+Calculations!$E$3-Calculations!$E$1+1)</f>
        <v>210.85654882972622</v>
      </c>
      <c r="N53">
        <f t="shared" si="10"/>
        <v>148.95915763248331</v>
      </c>
      <c r="O53">
        <f t="shared" si="2"/>
        <v>6.9906428571428574</v>
      </c>
      <c r="P53">
        <f t="shared" si="3"/>
        <v>0.29671395955642521</v>
      </c>
      <c r="Q53">
        <f t="shared" si="4"/>
        <v>0.25983334096275729</v>
      </c>
      <c r="R53">
        <f t="shared" si="5"/>
        <v>9.4579285714285692</v>
      </c>
      <c r="S53">
        <f t="shared" si="11"/>
        <v>25.172413793103448</v>
      </c>
      <c r="T53">
        <f t="shared" si="12"/>
        <v>14.503525330901065</v>
      </c>
      <c r="U53">
        <f t="shared" si="13"/>
        <v>6.5429681179372183</v>
      </c>
    </row>
    <row r="54" spans="1:24" x14ac:dyDescent="0.25">
      <c r="A54">
        <v>1923</v>
      </c>
      <c r="B54" s="1">
        <v>8.9</v>
      </c>
      <c r="C54" s="1">
        <v>0.53</v>
      </c>
      <c r="D54" s="1">
        <v>0.98</v>
      </c>
      <c r="E54" s="1">
        <v>4.96</v>
      </c>
      <c r="F54" s="1">
        <v>4.3600000000000003</v>
      </c>
      <c r="G54" s="1">
        <v>16.8</v>
      </c>
      <c r="H54">
        <f t="shared" si="0"/>
        <v>1.0192647398843933</v>
      </c>
      <c r="I54">
        <f>Consumption!G39</f>
        <v>5310.2848465177285</v>
      </c>
      <c r="J54">
        <f t="shared" si="7"/>
        <v>1923</v>
      </c>
      <c r="K54">
        <f t="shared" si="1"/>
        <v>121.99357142857143</v>
      </c>
      <c r="L54">
        <f>O54+L55/(1+Calculations!$E$3)</f>
        <v>177.10576980947474</v>
      </c>
      <c r="M54">
        <f>O54+M55/(H54+Calculations!$E$3-Calculations!$E$1+1)</f>
        <v>222.23704385545898</v>
      </c>
      <c r="N54">
        <f t="shared" si="10"/>
        <v>189.92918655910515</v>
      </c>
      <c r="O54">
        <f t="shared" si="2"/>
        <v>7.0548208092485547</v>
      </c>
      <c r="P54">
        <f t="shared" si="3"/>
        <v>2.1289861661362586E-2</v>
      </c>
      <c r="Q54">
        <f t="shared" si="4"/>
        <v>2.1066398656886497E-2</v>
      </c>
      <c r="R54">
        <f t="shared" si="5"/>
        <v>13.044763005780347</v>
      </c>
      <c r="S54">
        <f t="shared" si="11"/>
        <v>12.898550724637683</v>
      </c>
      <c r="T54">
        <f t="shared" si="12"/>
        <v>14.357237631479098</v>
      </c>
      <c r="U54">
        <f t="shared" si="13"/>
        <v>8.4113047445542879</v>
      </c>
    </row>
    <row r="55" spans="1:24" x14ac:dyDescent="0.25">
      <c r="A55">
        <v>1924</v>
      </c>
      <c r="B55" s="1">
        <v>8.83</v>
      </c>
      <c r="C55" s="1">
        <v>0.55000000000000004</v>
      </c>
      <c r="D55" s="1">
        <v>0.93</v>
      </c>
      <c r="E55" s="1">
        <v>4.34</v>
      </c>
      <c r="F55" s="1">
        <v>4.0599999999999996</v>
      </c>
      <c r="G55" s="1">
        <v>17.3</v>
      </c>
      <c r="H55">
        <f t="shared" si="0"/>
        <v>1.0434000000000001</v>
      </c>
      <c r="I55">
        <f>Consumption!G40</f>
        <v>5595.7135232081073</v>
      </c>
      <c r="J55">
        <f t="shared" si="7"/>
        <v>1924</v>
      </c>
      <c r="K55">
        <f t="shared" si="1"/>
        <v>117.53597687861271</v>
      </c>
      <c r="L55">
        <f>O55+L56/(1+Calculations!$E$3)</f>
        <v>181.15668324471983</v>
      </c>
      <c r="M55">
        <f>O55+M56/(H55+Calculations!$E$3-Calculations!$E$1+1)</f>
        <v>227.52369201889337</v>
      </c>
      <c r="N55">
        <f t="shared" si="10"/>
        <v>227.12114909664589</v>
      </c>
      <c r="O55">
        <f t="shared" si="2"/>
        <v>7.3210404624277459</v>
      </c>
      <c r="P55">
        <f t="shared" si="3"/>
        <v>0.26047565118912791</v>
      </c>
      <c r="Q55">
        <f t="shared" si="4"/>
        <v>0.23148915067158482</v>
      </c>
      <c r="R55">
        <f t="shared" si="5"/>
        <v>12.37921387283237</v>
      </c>
      <c r="S55">
        <f t="shared" si="11"/>
        <v>9.0102040816326525</v>
      </c>
      <c r="T55">
        <f t="shared" si="12"/>
        <v>14.409559018762334</v>
      </c>
      <c r="U55">
        <f t="shared" si="13"/>
        <v>8.1865314133206297</v>
      </c>
    </row>
    <row r="56" spans="1:24" x14ac:dyDescent="0.25">
      <c r="A56">
        <v>1925</v>
      </c>
      <c r="B56" s="1">
        <v>10.58</v>
      </c>
      <c r="C56" s="1">
        <v>0.6</v>
      </c>
      <c r="D56" s="1">
        <v>1.25</v>
      </c>
      <c r="E56" s="1">
        <v>3.87</v>
      </c>
      <c r="F56" s="1">
        <v>3.86</v>
      </c>
      <c r="G56" s="1">
        <v>17.3</v>
      </c>
      <c r="H56">
        <f t="shared" si="0"/>
        <v>1.0038832402234636</v>
      </c>
      <c r="I56">
        <f>Consumption!G41</f>
        <v>5351.5956381897568</v>
      </c>
      <c r="J56">
        <f t="shared" si="7"/>
        <v>1925</v>
      </c>
      <c r="K56">
        <f t="shared" si="1"/>
        <v>140.8301965317919</v>
      </c>
      <c r="L56">
        <f>O56+L57/(1+Calculations!$E$3)</f>
        <v>185.18854885139194</v>
      </c>
      <c r="M56">
        <f>O56+M57/(H56+Calculations!$E$3-Calculations!$E$1+1)</f>
        <v>238.14670830714627</v>
      </c>
      <c r="N56">
        <f t="shared" si="10"/>
        <v>182.68563174560552</v>
      </c>
      <c r="O56">
        <f t="shared" si="2"/>
        <v>7.7188826815642466</v>
      </c>
      <c r="P56">
        <f t="shared" si="3"/>
        <v>0.21038430262643773</v>
      </c>
      <c r="Q56">
        <f t="shared" si="4"/>
        <v>0.19093791465910204</v>
      </c>
      <c r="R56">
        <f t="shared" si="5"/>
        <v>16.08100558659218</v>
      </c>
      <c r="S56">
        <f t="shared" si="11"/>
        <v>11.376344086021504</v>
      </c>
      <c r="T56">
        <f t="shared" si="12"/>
        <v>14.069136500498473</v>
      </c>
      <c r="U56">
        <f t="shared" si="13"/>
        <v>9.7733869821012807</v>
      </c>
    </row>
    <row r="57" spans="1:24" x14ac:dyDescent="0.25">
      <c r="A57">
        <v>1926</v>
      </c>
      <c r="B57" s="1">
        <v>12.65</v>
      </c>
      <c r="C57" s="1">
        <v>0.69</v>
      </c>
      <c r="D57" s="1">
        <v>1.24</v>
      </c>
      <c r="E57" s="1">
        <v>4.28</v>
      </c>
      <c r="F57" s="1">
        <v>3.68</v>
      </c>
      <c r="G57" s="1">
        <v>17.899999999999999</v>
      </c>
      <c r="H57">
        <f t="shared" si="0"/>
        <v>1.0666354285714286</v>
      </c>
      <c r="I57">
        <f>Consumption!G42</f>
        <v>5712.1105775587757</v>
      </c>
      <c r="J57">
        <f t="shared" si="7"/>
        <v>1926</v>
      </c>
      <c r="K57">
        <f t="shared" si="1"/>
        <v>162.73977653631286</v>
      </c>
      <c r="L57">
        <f>O57+L58/(1+Calculations!$E$3)</f>
        <v>189.05990403988207</v>
      </c>
      <c r="M57">
        <f>O57+M58/(H57+Calculations!$E$3-Calculations!$E$1+1)</f>
        <v>240.09935883113405</v>
      </c>
      <c r="N57">
        <f t="shared" si="10"/>
        <v>229.39536547260073</v>
      </c>
      <c r="O57">
        <f t="shared" si="2"/>
        <v>9.0796114285714271</v>
      </c>
      <c r="P57">
        <f t="shared" si="3"/>
        <v>0.13929305477131554</v>
      </c>
      <c r="Q57">
        <f t="shared" si="4"/>
        <v>0.1304079426543005</v>
      </c>
      <c r="R57">
        <f t="shared" si="5"/>
        <v>16.316982857142857</v>
      </c>
      <c r="S57">
        <f t="shared" si="11"/>
        <v>10.119999999999999</v>
      </c>
      <c r="T57">
        <f t="shared" si="12"/>
        <v>12.689480940058917</v>
      </c>
      <c r="U57">
        <f t="shared" si="13"/>
        <v>11.567147460012698</v>
      </c>
    </row>
    <row r="58" spans="1:24" x14ac:dyDescent="0.25">
      <c r="A58">
        <v>1927</v>
      </c>
      <c r="B58" s="1">
        <v>13.4</v>
      </c>
      <c r="C58" s="1">
        <v>0.77</v>
      </c>
      <c r="D58" s="1">
        <v>1.1100000000000001</v>
      </c>
      <c r="E58" s="1">
        <v>4.26</v>
      </c>
      <c r="F58" s="1">
        <v>3.34</v>
      </c>
      <c r="G58" s="1">
        <v>17.5</v>
      </c>
      <c r="H58">
        <f t="shared" si="0"/>
        <v>1.0546531791907514</v>
      </c>
      <c r="I58">
        <f>Consumption!G43</f>
        <v>5760.1967556604786</v>
      </c>
      <c r="J58">
        <f t="shared" si="7"/>
        <v>1927</v>
      </c>
      <c r="K58">
        <f t="shared" si="1"/>
        <v>176.32868571428571</v>
      </c>
      <c r="L58">
        <f>O58+L59/(1+Calculations!$E$3)</f>
        <v>191.73449516495094</v>
      </c>
      <c r="M58">
        <f>O58+M59/(H58+Calculations!$E$3-Calculations!$E$1+1)</f>
        <v>255.21311949244966</v>
      </c>
      <c r="N58">
        <f t="shared" si="10"/>
        <v>228.13830549861009</v>
      </c>
      <c r="O58">
        <f t="shared" si="2"/>
        <v>10.249456647398844</v>
      </c>
      <c r="P58">
        <f t="shared" si="3"/>
        <v>0.38145975325683734</v>
      </c>
      <c r="Q58">
        <f t="shared" si="4"/>
        <v>0.32314073231624479</v>
      </c>
      <c r="R58">
        <f t="shared" si="5"/>
        <v>14.775190751445086</v>
      </c>
      <c r="S58">
        <f t="shared" si="11"/>
        <v>10.806451612903226</v>
      </c>
      <c r="T58">
        <f t="shared" si="12"/>
        <v>12.061582872346282</v>
      </c>
      <c r="U58">
        <f t="shared" si="13"/>
        <v>13.895657871839399</v>
      </c>
    </row>
    <row r="59" spans="1:24" x14ac:dyDescent="0.25">
      <c r="A59">
        <v>1928</v>
      </c>
      <c r="B59" s="1">
        <v>17.53</v>
      </c>
      <c r="C59" s="1">
        <v>0.85</v>
      </c>
      <c r="D59" s="1">
        <v>1.38</v>
      </c>
      <c r="E59" s="1">
        <v>4.6399999999999997</v>
      </c>
      <c r="F59" s="1">
        <v>3.33</v>
      </c>
      <c r="G59" s="1">
        <v>17.3</v>
      </c>
      <c r="H59">
        <f t="shared" si="0"/>
        <v>1.0586385964912282</v>
      </c>
      <c r="I59">
        <f>Consumption!G44</f>
        <v>5818.5355808569384</v>
      </c>
      <c r="J59">
        <f t="shared" si="7"/>
        <v>1928</v>
      </c>
      <c r="K59">
        <f t="shared" si="1"/>
        <v>233.34152601156072</v>
      </c>
      <c r="L59">
        <f>O59+L60/(1+Calculations!$E$3)</f>
        <v>193.33751343155532</v>
      </c>
      <c r="M59">
        <f>O59+M60/(H59+Calculations!$E$3-Calculations!$E$1+1)</f>
        <v>267.68208546360671</v>
      </c>
      <c r="N59">
        <f t="shared" si="10"/>
        <v>227.27247486632109</v>
      </c>
      <c r="O59">
        <f t="shared" si="2"/>
        <v>11.446666666666665</v>
      </c>
      <c r="P59">
        <f t="shared" si="3"/>
        <v>0.48378218792846311</v>
      </c>
      <c r="Q59">
        <f t="shared" si="4"/>
        <v>0.39459436033977385</v>
      </c>
      <c r="R59">
        <f t="shared" si="5"/>
        <v>18.583999999999996</v>
      </c>
      <c r="S59">
        <f t="shared" si="11"/>
        <v>15.792792792792795</v>
      </c>
      <c r="T59">
        <f t="shared" si="12"/>
        <v>12.538302872346282</v>
      </c>
      <c r="U59">
        <f t="shared" si="13"/>
        <v>19.345846103378793</v>
      </c>
    </row>
    <row r="60" spans="1:24" x14ac:dyDescent="0.25">
      <c r="A60">
        <v>1929</v>
      </c>
      <c r="B60" s="1">
        <v>24.86</v>
      </c>
      <c r="C60" s="1">
        <v>0.97</v>
      </c>
      <c r="D60" s="1">
        <v>1.61</v>
      </c>
      <c r="E60" s="1">
        <v>6.01</v>
      </c>
      <c r="F60" s="1">
        <v>3.6</v>
      </c>
      <c r="G60" s="1">
        <v>17.100000000000001</v>
      </c>
      <c r="H60">
        <f t="shared" si="0"/>
        <v>1.0601</v>
      </c>
      <c r="I60">
        <f>Consumption!G45</f>
        <v>6071.4709837534692</v>
      </c>
      <c r="J60">
        <f t="shared" si="7"/>
        <v>1929</v>
      </c>
      <c r="K60">
        <f t="shared" si="1"/>
        <v>334.78133333333329</v>
      </c>
      <c r="L60">
        <f>O60+L61/(1+Calculations!$E$3)</f>
        <v>193.76982431575243</v>
      </c>
      <c r="M60">
        <f>O60+M61/(H60+Calculations!$E$3-Calculations!$E$1+1)</f>
        <v>281.02041179664371</v>
      </c>
      <c r="N60">
        <f t="shared" si="10"/>
        <v>257.99686284928094</v>
      </c>
      <c r="O60">
        <f t="shared" si="2"/>
        <v>13.062666666666665</v>
      </c>
      <c r="P60">
        <f t="shared" si="3"/>
        <v>-8.7691069991954834E-2</v>
      </c>
      <c r="Q60">
        <f t="shared" si="4"/>
        <v>-9.1776607223013645E-2</v>
      </c>
      <c r="R60">
        <f t="shared" si="5"/>
        <v>21.681333333333335</v>
      </c>
      <c r="S60">
        <f t="shared" si="11"/>
        <v>18.014492753623191</v>
      </c>
      <c r="T60">
        <f t="shared" si="12"/>
        <v>13.596796827441272</v>
      </c>
      <c r="U60">
        <f t="shared" si="13"/>
        <v>26.700689618186416</v>
      </c>
    </row>
    <row r="61" spans="1:24" x14ac:dyDescent="0.25">
      <c r="A61">
        <v>1930</v>
      </c>
      <c r="B61" s="1">
        <v>21.71</v>
      </c>
      <c r="C61" s="1">
        <v>0.98</v>
      </c>
      <c r="D61" s="1">
        <v>0.97</v>
      </c>
      <c r="E61" s="1">
        <v>4.1500000000000004</v>
      </c>
      <c r="F61" s="1">
        <v>3.29</v>
      </c>
      <c r="G61" s="1">
        <v>17.100000000000001</v>
      </c>
      <c r="H61">
        <f t="shared" si="0"/>
        <v>1.1201037735849058</v>
      </c>
      <c r="I61">
        <f>Consumption!G46</f>
        <v>5686.1786283870633</v>
      </c>
      <c r="J61">
        <f t="shared" si="7"/>
        <v>1930</v>
      </c>
      <c r="K61">
        <f t="shared" si="1"/>
        <v>292.36133333333333</v>
      </c>
      <c r="L61">
        <f>O61+L62/(1+Calculations!$E$3)</f>
        <v>192.50883050494198</v>
      </c>
      <c r="M61">
        <f>O61+M62/(H61+Calculations!$E$3-Calculations!$E$1+1)</f>
        <v>294.26820299393415</v>
      </c>
      <c r="N61">
        <f t="shared" si="10"/>
        <v>185.41914926766424</v>
      </c>
      <c r="O61">
        <f t="shared" si="2"/>
        <v>14.193358490566037</v>
      </c>
      <c r="P61">
        <f t="shared" si="3"/>
        <v>-0.1598341777982496</v>
      </c>
      <c r="Q61">
        <f t="shared" si="4"/>
        <v>-0.17415599924401509</v>
      </c>
      <c r="R61">
        <f t="shared" si="5"/>
        <v>14.048528301886792</v>
      </c>
      <c r="S61">
        <f t="shared" si="11"/>
        <v>13.48447204968944</v>
      </c>
      <c r="T61">
        <f t="shared" si="12"/>
        <v>14.032049657629951</v>
      </c>
      <c r="U61">
        <f t="shared" si="13"/>
        <v>21.502221224875921</v>
      </c>
    </row>
    <row r="62" spans="1:24" x14ac:dyDescent="0.25">
      <c r="A62">
        <v>1931</v>
      </c>
      <c r="B62" s="1">
        <v>15.98</v>
      </c>
      <c r="C62" s="1">
        <v>0.82</v>
      </c>
      <c r="D62" s="1">
        <v>0.61</v>
      </c>
      <c r="E62" s="1">
        <v>2.4300000000000002</v>
      </c>
      <c r="F62" s="1">
        <v>3.34</v>
      </c>
      <c r="G62" s="1">
        <v>15.9</v>
      </c>
      <c r="H62">
        <f t="shared" si="0"/>
        <v>1.1389069930069931</v>
      </c>
      <c r="I62">
        <f>Consumption!G47</f>
        <v>5469.0724989446817</v>
      </c>
      <c r="J62">
        <f t="shared" si="7"/>
        <v>1931</v>
      </c>
      <c r="K62">
        <f t="shared" si="1"/>
        <v>231.43864150943398</v>
      </c>
      <c r="L62">
        <f>O62+L63/(1+Calculations!$E$3)</f>
        <v>189.96094800563588</v>
      </c>
      <c r="M62">
        <f>O62+M63/(H62+Calculations!$E$3-Calculations!$E$1+1)</f>
        <v>324.38061375139301</v>
      </c>
      <c r="N62">
        <f t="shared" si="10"/>
        <v>144.48851204493019</v>
      </c>
      <c r="O62">
        <f t="shared" si="2"/>
        <v>13.204867132867133</v>
      </c>
      <c r="P62">
        <f t="shared" si="3"/>
        <v>-0.36543056442931293</v>
      </c>
      <c r="Q62">
        <f t="shared" si="4"/>
        <v>-0.45480856429156452</v>
      </c>
      <c r="R62">
        <f t="shared" si="5"/>
        <v>9.8231328671328662</v>
      </c>
      <c r="S62">
        <f t="shared" si="11"/>
        <v>16.474226804123713</v>
      </c>
      <c r="T62">
        <f t="shared" si="12"/>
        <v>14.619207914757439</v>
      </c>
      <c r="U62">
        <f t="shared" si="13"/>
        <v>16.49357343769011</v>
      </c>
    </row>
    <row r="63" spans="1:24" x14ac:dyDescent="0.25">
      <c r="A63">
        <v>1932</v>
      </c>
      <c r="B63" s="1">
        <v>8.3000000000000007</v>
      </c>
      <c r="C63" s="1">
        <v>0.5</v>
      </c>
      <c r="D63" s="1">
        <v>0.41</v>
      </c>
      <c r="E63" s="1">
        <v>3.36</v>
      </c>
      <c r="F63" s="1">
        <v>3.68</v>
      </c>
      <c r="G63" s="1">
        <v>14.3</v>
      </c>
      <c r="H63">
        <f t="shared" si="0"/>
        <v>1.145773643410853</v>
      </c>
      <c r="I63">
        <f>Consumption!G48</f>
        <v>4951.9005833191186</v>
      </c>
      <c r="J63">
        <f t="shared" si="7"/>
        <v>1932</v>
      </c>
      <c r="K63">
        <f t="shared" si="1"/>
        <v>133.65902097902097</v>
      </c>
      <c r="L63">
        <f>O63+L64/(1+Calculations!$E$3)</f>
        <v>188.29971571757392</v>
      </c>
      <c r="M63">
        <f>O63+M64/(H63+Calculations!$E$3-Calculations!$E$1+1)</f>
        <v>366.25255443261608</v>
      </c>
      <c r="N63">
        <f t="shared" si="10"/>
        <v>83.905649526866597</v>
      </c>
      <c r="O63">
        <f t="shared" si="2"/>
        <v>8.9255813953488374</v>
      </c>
      <c r="P63">
        <f t="shared" si="3"/>
        <v>1.3701316895488924E-2</v>
      </c>
      <c r="Q63">
        <f t="shared" si="4"/>
        <v>1.3608302503221476E-2</v>
      </c>
      <c r="R63">
        <f t="shared" si="5"/>
        <v>7.3189767441860463</v>
      </c>
      <c r="S63">
        <f t="shared" si="11"/>
        <v>13.60655737704918</v>
      </c>
      <c r="T63">
        <f t="shared" si="12"/>
        <v>14.405312732033186</v>
      </c>
      <c r="U63">
        <f t="shared" si="13"/>
        <v>9.1426992322954881</v>
      </c>
    </row>
    <row r="64" spans="1:24" x14ac:dyDescent="0.25">
      <c r="A64">
        <v>1933</v>
      </c>
      <c r="B64" s="1">
        <v>7.09</v>
      </c>
      <c r="C64" s="1">
        <v>0.44</v>
      </c>
      <c r="D64" s="1">
        <v>0.44</v>
      </c>
      <c r="E64" s="1">
        <v>1.46</v>
      </c>
      <c r="F64" s="1">
        <v>3.31</v>
      </c>
      <c r="G64" s="1">
        <v>12.9</v>
      </c>
      <c r="H64">
        <f t="shared" si="0"/>
        <v>0.99154090909090919</v>
      </c>
      <c r="I64">
        <f>Consumption!G49</f>
        <v>4815.9262393486169</v>
      </c>
      <c r="J64">
        <f t="shared" si="7"/>
        <v>1933</v>
      </c>
      <c r="K64">
        <f t="shared" si="1"/>
        <v>126.5647441860465</v>
      </c>
      <c r="L64">
        <f>O64+L65/(1+Calculations!$E$3)</f>
        <v>191.08874972326049</v>
      </c>
      <c r="M64">
        <f>O64+M65/(H64+Calculations!$E$3-Calculations!$E$1+1)</f>
        <v>423.02599462332523</v>
      </c>
      <c r="N64">
        <f t="shared" si="10"/>
        <v>66.136887070949001</v>
      </c>
      <c r="O64">
        <f t="shared" si="2"/>
        <v>7.6760000000000002</v>
      </c>
      <c r="P64">
        <f t="shared" si="3"/>
        <v>0.5134632645210927</v>
      </c>
      <c r="Q64">
        <f t="shared" si="4"/>
        <v>0.41440057731264995</v>
      </c>
      <c r="R64">
        <f t="shared" si="5"/>
        <v>7.6760000000000002</v>
      </c>
      <c r="S64">
        <f t="shared" si="11"/>
        <v>17.292682926829269</v>
      </c>
      <c r="T64">
        <f t="shared" si="12"/>
        <v>13.868436431455152</v>
      </c>
      <c r="U64">
        <f t="shared" si="13"/>
        <v>8.7859768503743521</v>
      </c>
    </row>
    <row r="65" spans="1:21" x14ac:dyDescent="0.25">
      <c r="A65">
        <v>1934</v>
      </c>
      <c r="B65" s="1">
        <v>10.54</v>
      </c>
      <c r="C65" s="1">
        <v>0.45</v>
      </c>
      <c r="D65" s="1">
        <v>0.49</v>
      </c>
      <c r="E65" s="1">
        <v>1.01</v>
      </c>
      <c r="F65" s="1">
        <v>3.12</v>
      </c>
      <c r="G65" s="1">
        <v>13.2</v>
      </c>
      <c r="H65">
        <f t="shared" si="0"/>
        <v>0.98039117647058815</v>
      </c>
      <c r="I65">
        <f>Consumption!G50</f>
        <v>5123.6569590720537</v>
      </c>
      <c r="J65">
        <f t="shared" si="7"/>
        <v>1934</v>
      </c>
      <c r="K65">
        <f t="shared" si="1"/>
        <v>183.87509090909091</v>
      </c>
      <c r="L65">
        <f>O65+L66/(1+Calculations!$E$3)</f>
        <v>195.39112013197632</v>
      </c>
      <c r="M65">
        <f>O65+M66/(H65+Calculations!$E$3-Calculations!$E$1+1)</f>
        <v>427.65670718476696</v>
      </c>
      <c r="N65">
        <f t="shared" si="10"/>
        <v>77.055446996018077</v>
      </c>
      <c r="O65">
        <f t="shared" si="2"/>
        <v>7.6195588235294123</v>
      </c>
      <c r="P65">
        <f t="shared" si="3"/>
        <v>-0.10584328608103581</v>
      </c>
      <c r="Q65">
        <f t="shared" si="4"/>
        <v>-0.11187422395966382</v>
      </c>
      <c r="R65">
        <f t="shared" si="5"/>
        <v>8.2968529411764713</v>
      </c>
      <c r="S65">
        <f t="shared" si="11"/>
        <v>23.954545454545453</v>
      </c>
      <c r="T65">
        <f t="shared" si="12"/>
        <v>13.460200338289564</v>
      </c>
      <c r="U65">
        <f t="shared" si="13"/>
        <v>13.258530752035018</v>
      </c>
    </row>
    <row r="66" spans="1:21" x14ac:dyDescent="0.25">
      <c r="A66">
        <v>1935</v>
      </c>
      <c r="B66" s="1">
        <v>9.26</v>
      </c>
      <c r="C66" s="1">
        <v>0.47</v>
      </c>
      <c r="D66" s="1">
        <v>0.76</v>
      </c>
      <c r="E66" s="1">
        <v>0.75</v>
      </c>
      <c r="F66" s="1">
        <v>2.79</v>
      </c>
      <c r="G66" s="1">
        <v>13.6</v>
      </c>
      <c r="H66">
        <f t="shared" si="0"/>
        <v>0.99289855072463762</v>
      </c>
      <c r="I66">
        <f>Consumption!G51</f>
        <v>5400.9604075973984</v>
      </c>
      <c r="J66">
        <f t="shared" si="7"/>
        <v>1935</v>
      </c>
      <c r="K66">
        <f t="shared" si="1"/>
        <v>156.79358823529412</v>
      </c>
      <c r="L66">
        <f>O66+L67/(1+Calculations!$E$3)</f>
        <v>200.03459818548592</v>
      </c>
      <c r="M66">
        <f>O66+M67/(H66+Calculations!$E$3-Calculations!$E$1+1)</f>
        <v>427.79943817683323</v>
      </c>
      <c r="N66">
        <f t="shared" si="10"/>
        <v>87.521315608916865</v>
      </c>
      <c r="O66">
        <f t="shared" si="2"/>
        <v>7.8428695652173905</v>
      </c>
      <c r="P66">
        <f t="shared" si="3"/>
        <v>0.51444580085767033</v>
      </c>
      <c r="Q66">
        <f t="shared" si="4"/>
        <v>0.41504956402252013</v>
      </c>
      <c r="R66">
        <f t="shared" si="5"/>
        <v>12.682086956521738</v>
      </c>
      <c r="S66">
        <f t="shared" si="11"/>
        <v>18.897959183673468</v>
      </c>
      <c r="T66">
        <f t="shared" si="12"/>
        <v>13.120308475282519</v>
      </c>
      <c r="U66">
        <f t="shared" si="13"/>
        <v>11.648681616518825</v>
      </c>
    </row>
    <row r="67" spans="1:21" x14ac:dyDescent="0.25">
      <c r="A67">
        <v>1936</v>
      </c>
      <c r="B67" s="1">
        <v>13.76</v>
      </c>
      <c r="C67" s="1">
        <v>0.72</v>
      </c>
      <c r="D67" s="1">
        <v>1.02</v>
      </c>
      <c r="E67" s="1">
        <v>0.75</v>
      </c>
      <c r="F67" s="1">
        <v>2.65</v>
      </c>
      <c r="G67" s="1">
        <v>13.8</v>
      </c>
      <c r="H67">
        <f t="shared" ref="H67:H130" si="14">(1+E67/100)*G67/G68</f>
        <v>0.98606382978723417</v>
      </c>
      <c r="I67">
        <f>Consumption!G52</f>
        <v>5909.3907427758159</v>
      </c>
      <c r="J67">
        <f t="shared" si="7"/>
        <v>1936</v>
      </c>
      <c r="K67">
        <f t="shared" ref="K67:K130" si="15">B67*$G$144/G67</f>
        <v>229.61252173913041</v>
      </c>
      <c r="L67">
        <f>O67+L68/(1+Calculations!$E$3)</f>
        <v>204.74343900233586</v>
      </c>
      <c r="M67">
        <f>O67+M68/(H67+Calculations!$E$3-Calculations!$E$1+1)</f>
        <v>432.96992328687475</v>
      </c>
      <c r="N67">
        <f t="shared" si="10"/>
        <v>117.58691973001869</v>
      </c>
      <c r="O67">
        <f t="shared" ref="O67:O130" si="16">C67*$G$144/G68</f>
        <v>11.758978723404256</v>
      </c>
      <c r="P67">
        <f t="shared" ref="P67:P130" si="17">(K68-K67+O67)/K67</f>
        <v>0.30235650667986158</v>
      </c>
      <c r="Q67">
        <f t="shared" ref="Q67:Q130" si="18">LN(1+P67)</f>
        <v>0.26417532096025831</v>
      </c>
      <c r="R67">
        <f t="shared" ref="R67:R130" si="19">D67*$G$144/G68</f>
        <v>16.658553191489364</v>
      </c>
      <c r="S67">
        <f t="shared" ref="S67:S98" si="20">K67/R66</f>
        <v>18.105263157894736</v>
      </c>
      <c r="T67">
        <f t="shared" si="12"/>
        <v>13.154465508717172</v>
      </c>
      <c r="U67">
        <f t="shared" si="13"/>
        <v>17.50054293096079</v>
      </c>
    </row>
    <row r="68" spans="1:21" x14ac:dyDescent="0.25">
      <c r="A68">
        <v>1937</v>
      </c>
      <c r="B68" s="1">
        <v>17.59</v>
      </c>
      <c r="C68" s="1">
        <v>0.8</v>
      </c>
      <c r="D68" s="1">
        <v>1.1299999999999999</v>
      </c>
      <c r="E68" s="1">
        <v>0.88</v>
      </c>
      <c r="F68" s="1">
        <v>2.68</v>
      </c>
      <c r="G68" s="1">
        <v>14.1</v>
      </c>
      <c r="H68">
        <f t="shared" si="14"/>
        <v>1.0016957746478874</v>
      </c>
      <c r="I68">
        <f>Consumption!G53</f>
        <v>6090.5632983823944</v>
      </c>
      <c r="J68">
        <f t="shared" ref="J68:J131" si="21">J67+1</f>
        <v>1937</v>
      </c>
      <c r="K68">
        <f t="shared" si="15"/>
        <v>287.27838297872341</v>
      </c>
      <c r="L68">
        <f>O68+L69/(1+Calculations!$E$3)</f>
        <v>205.5879425986451</v>
      </c>
      <c r="M68">
        <f>O68+M69/(H68+Calculations!$E$3-Calculations!$E$1+1)</f>
        <v>431.38430980382964</v>
      </c>
      <c r="N68">
        <f t="shared" si="10"/>
        <v>120.92486017956104</v>
      </c>
      <c r="O68">
        <f t="shared" si="16"/>
        <v>12.973521126760565</v>
      </c>
      <c r="P68">
        <f t="shared" si="17"/>
        <v>-0.31638895339061085</v>
      </c>
      <c r="Q68">
        <f t="shared" si="18"/>
        <v>-0.38036616840755827</v>
      </c>
      <c r="R68">
        <f t="shared" si="19"/>
        <v>18.325098591549295</v>
      </c>
      <c r="S68">
        <f t="shared" si="20"/>
        <v>17.245098039215684</v>
      </c>
      <c r="T68">
        <f t="shared" si="12"/>
        <v>13.509456292727592</v>
      </c>
      <c r="U68">
        <f t="shared" si="13"/>
        <v>21.838848776360425</v>
      </c>
    </row>
    <row r="69" spans="1:21" x14ac:dyDescent="0.25">
      <c r="A69">
        <v>1938</v>
      </c>
      <c r="B69" s="1">
        <v>11.31</v>
      </c>
      <c r="C69" s="1">
        <v>0.51</v>
      </c>
      <c r="D69" s="1">
        <v>0.64</v>
      </c>
      <c r="E69" s="1">
        <v>0.88</v>
      </c>
      <c r="F69" s="1">
        <v>2.56</v>
      </c>
      <c r="G69" s="1">
        <v>14.2</v>
      </c>
      <c r="H69">
        <f t="shared" si="14"/>
        <v>1.0232114285714284</v>
      </c>
      <c r="I69">
        <f>Consumption!G54</f>
        <v>5945.8630885931143</v>
      </c>
      <c r="J69">
        <f t="shared" si="21"/>
        <v>1938</v>
      </c>
      <c r="K69">
        <f t="shared" si="15"/>
        <v>183.41315492957747</v>
      </c>
      <c r="L69">
        <f>O69+L70/(1+Calculations!$E$3)</f>
        <v>205.1937371952022</v>
      </c>
      <c r="M69">
        <f>O69+M70/(H69+Calculations!$E$3-Calculations!$E$1+1)</f>
        <v>435.05709707868198</v>
      </c>
      <c r="N69">
        <f t="shared" si="10"/>
        <v>96.862645825057058</v>
      </c>
      <c r="O69">
        <f t="shared" si="16"/>
        <v>8.3887714285714292</v>
      </c>
      <c r="P69">
        <f t="shared" si="17"/>
        <v>0.16674245294934947</v>
      </c>
      <c r="Q69">
        <f t="shared" si="18"/>
        <v>0.15421563738834126</v>
      </c>
      <c r="R69">
        <f t="shared" si="19"/>
        <v>10.527085714285715</v>
      </c>
      <c r="S69">
        <f t="shared" si="20"/>
        <v>10.008849557522124</v>
      </c>
      <c r="T69">
        <f t="shared" si="12"/>
        <v>12.703764864156161</v>
      </c>
      <c r="U69">
        <f t="shared" si="13"/>
        <v>13.576649641208167</v>
      </c>
    </row>
    <row r="70" spans="1:21" x14ac:dyDescent="0.25">
      <c r="A70">
        <v>1939</v>
      </c>
      <c r="B70" s="1">
        <v>12.5</v>
      </c>
      <c r="C70" s="1">
        <v>0.62</v>
      </c>
      <c r="D70" s="1">
        <v>0.9</v>
      </c>
      <c r="E70" s="1">
        <v>0.56000000000000005</v>
      </c>
      <c r="F70" s="1">
        <v>2.36</v>
      </c>
      <c r="G70" s="1">
        <v>14</v>
      </c>
      <c r="H70">
        <f t="shared" si="14"/>
        <v>1.0128345323741008</v>
      </c>
      <c r="I70">
        <f>Consumption!G55</f>
        <v>6225.8148042088969</v>
      </c>
      <c r="J70">
        <f t="shared" si="21"/>
        <v>1939</v>
      </c>
      <c r="K70">
        <f t="shared" si="15"/>
        <v>205.60714285714286</v>
      </c>
      <c r="L70">
        <f>O70+L71/(1+Calculations!$E$3)</f>
        <v>209.65795871169198</v>
      </c>
      <c r="M70">
        <f>O70+M71/(H70+Calculations!$E$3-Calculations!$E$1+1)</f>
        <v>452.82320494210239</v>
      </c>
      <c r="N70">
        <f t="shared" si="10"/>
        <v>108.04567961148391</v>
      </c>
      <c r="O70">
        <f t="shared" si="16"/>
        <v>10.271482014388488</v>
      </c>
      <c r="P70">
        <f t="shared" si="17"/>
        <v>4.1035971223021453E-2</v>
      </c>
      <c r="Q70">
        <f t="shared" si="18"/>
        <v>4.0216343524812806E-2</v>
      </c>
      <c r="R70">
        <f t="shared" si="19"/>
        <v>14.91021582733813</v>
      </c>
      <c r="S70">
        <f t="shared" si="20"/>
        <v>19.53125</v>
      </c>
      <c r="T70">
        <f t="shared" si="12"/>
        <v>12.026653113556643</v>
      </c>
      <c r="U70">
        <f t="shared" si="13"/>
        <v>16.18474090600229</v>
      </c>
    </row>
    <row r="71" spans="1:21" x14ac:dyDescent="0.25">
      <c r="A71">
        <v>1940</v>
      </c>
      <c r="B71" s="1">
        <v>12.3</v>
      </c>
      <c r="C71" s="1">
        <v>0.67</v>
      </c>
      <c r="D71" s="1">
        <v>1.05</v>
      </c>
      <c r="E71" s="1">
        <v>0.56000000000000005</v>
      </c>
      <c r="F71" s="1">
        <v>2.21</v>
      </c>
      <c r="G71" s="1">
        <v>13.9</v>
      </c>
      <c r="H71">
        <f t="shared" si="14"/>
        <v>0.99133617021276599</v>
      </c>
      <c r="I71">
        <f>Consumption!G56</f>
        <v>6495.5604844791342</v>
      </c>
      <c r="J71">
        <f t="shared" si="21"/>
        <v>1940</v>
      </c>
      <c r="K71">
        <f t="shared" si="15"/>
        <v>203.77294964028775</v>
      </c>
      <c r="L71">
        <f>O71+L72/(1+Calculations!$E$3)</f>
        <v>212.40806366970685</v>
      </c>
      <c r="M71">
        <f>O71+M72/(H71+Calculations!$E$3-Calculations!$E$1+1)</f>
        <v>465.08794531158316</v>
      </c>
      <c r="N71">
        <f t="shared" si="10"/>
        <v>117.75185370401297</v>
      </c>
      <c r="O71">
        <f t="shared" si="16"/>
        <v>10.942382978723405</v>
      </c>
      <c r="P71">
        <f t="shared" si="17"/>
        <v>-0.10074381594879765</v>
      </c>
      <c r="Q71">
        <f t="shared" si="18"/>
        <v>-0.10618731953129794</v>
      </c>
      <c r="R71">
        <f t="shared" si="19"/>
        <v>17.148510638297875</v>
      </c>
      <c r="S71">
        <f t="shared" si="20"/>
        <v>13.666666666666666</v>
      </c>
      <c r="T71">
        <f t="shared" si="12"/>
        <v>12.336651347197751</v>
      </c>
      <c r="U71">
        <f t="shared" si="13"/>
        <v>16.943446170455477</v>
      </c>
    </row>
    <row r="72" spans="1:21" x14ac:dyDescent="0.25">
      <c r="A72">
        <v>1941</v>
      </c>
      <c r="B72" s="1">
        <v>10.55</v>
      </c>
      <c r="C72" s="1">
        <v>0.71</v>
      </c>
      <c r="D72" s="1">
        <v>1.1599999999999999</v>
      </c>
      <c r="E72" s="1">
        <v>0.53</v>
      </c>
      <c r="F72" s="1">
        <v>1.95</v>
      </c>
      <c r="G72" s="1">
        <v>14.1</v>
      </c>
      <c r="H72">
        <f t="shared" si="14"/>
        <v>0.90284904458598736</v>
      </c>
      <c r="I72">
        <f>Consumption!G57</f>
        <v>6892.7520014453021</v>
      </c>
      <c r="J72">
        <f t="shared" si="21"/>
        <v>1941</v>
      </c>
      <c r="K72">
        <f t="shared" si="15"/>
        <v>172.30170212765958</v>
      </c>
      <c r="L72">
        <f>O72+L73/(1+Calculations!$E$3)</f>
        <v>214.62305689084869</v>
      </c>
      <c r="M72">
        <f>O72+M73/(H72+Calculations!$E$3-Calculations!$E$1+1)</f>
        <v>467.5087962455201</v>
      </c>
      <c r="N72">
        <f t="shared" si="10"/>
        <v>138.3617535902419</v>
      </c>
      <c r="O72">
        <f t="shared" si="16"/>
        <v>10.413936305732484</v>
      </c>
      <c r="P72">
        <f t="shared" si="17"/>
        <v>-0.17937633954176346</v>
      </c>
      <c r="Q72">
        <f t="shared" si="18"/>
        <v>-0.19769066626976098</v>
      </c>
      <c r="R72">
        <f t="shared" si="19"/>
        <v>17.014318471337582</v>
      </c>
      <c r="S72">
        <f t="shared" si="20"/>
        <v>10.047619047619046</v>
      </c>
      <c r="T72">
        <f t="shared" si="12"/>
        <v>13.055769907618222</v>
      </c>
      <c r="U72">
        <f t="shared" si="13"/>
        <v>13.966650858362598</v>
      </c>
    </row>
    <row r="73" spans="1:21" x14ac:dyDescent="0.25">
      <c r="A73">
        <v>1942</v>
      </c>
      <c r="B73" s="1">
        <v>8.93</v>
      </c>
      <c r="C73" s="1">
        <v>0.59</v>
      </c>
      <c r="D73" s="1">
        <v>1.03</v>
      </c>
      <c r="E73" s="1">
        <v>0.63</v>
      </c>
      <c r="F73" s="1">
        <v>2.46</v>
      </c>
      <c r="G73" s="1">
        <v>15.7</v>
      </c>
      <c r="H73">
        <f t="shared" si="14"/>
        <v>0.93484674556213021</v>
      </c>
      <c r="I73">
        <f>Consumption!G58</f>
        <v>6662.8030070784462</v>
      </c>
      <c r="J73">
        <f t="shared" si="21"/>
        <v>1942</v>
      </c>
      <c r="K73">
        <f t="shared" si="15"/>
        <v>130.98091719745224</v>
      </c>
      <c r="L73">
        <f>O73+L74/(1+Calculations!$E$3)</f>
        <v>217.54566611369799</v>
      </c>
      <c r="M73">
        <f>O73+M74/(H73+Calculations!$E$3-Calculations!$E$1+1)</f>
        <v>430.09786664449729</v>
      </c>
      <c r="N73">
        <f t="shared" si="10"/>
        <v>110.38784485865914</v>
      </c>
      <c r="O73">
        <f t="shared" si="16"/>
        <v>8.0393609467455622</v>
      </c>
      <c r="P73">
        <f t="shared" si="17"/>
        <v>0.11104779448306026</v>
      </c>
      <c r="Q73">
        <f t="shared" si="18"/>
        <v>0.1053035290688758</v>
      </c>
      <c r="R73">
        <f t="shared" si="19"/>
        <v>14.034816568047338</v>
      </c>
      <c r="S73">
        <f t="shared" si="20"/>
        <v>7.6982758620689653</v>
      </c>
      <c r="T73">
        <f t="shared" si="12"/>
        <v>13.727353890004352</v>
      </c>
      <c r="U73">
        <f t="shared" si="13"/>
        <v>10.03241617493757</v>
      </c>
    </row>
    <row r="74" spans="1:21" x14ac:dyDescent="0.25">
      <c r="A74">
        <v>1943</v>
      </c>
      <c r="B74" s="1">
        <v>10.09</v>
      </c>
      <c r="C74" s="1">
        <v>0.61</v>
      </c>
      <c r="D74" s="1">
        <v>0.94</v>
      </c>
      <c r="E74" s="1">
        <v>0.69</v>
      </c>
      <c r="F74" s="1">
        <v>2.4700000000000002</v>
      </c>
      <c r="G74" s="1">
        <v>16.899999999999999</v>
      </c>
      <c r="H74">
        <f t="shared" si="14"/>
        <v>0.97796609195402284</v>
      </c>
      <c r="I74">
        <f>Consumption!G59</f>
        <v>6759.2795227207025</v>
      </c>
      <c r="J74">
        <f t="shared" si="21"/>
        <v>1943</v>
      </c>
      <c r="K74">
        <f t="shared" si="15"/>
        <v>137.48669822485209</v>
      </c>
      <c r="L74">
        <f>O74+L75/(1+Calculations!$E$3)</f>
        <v>223.1888006861445</v>
      </c>
      <c r="M74">
        <f>O74+M75/(H74+Calculations!$E$3-Calculations!$E$1+1)</f>
        <v>410.6357357607954</v>
      </c>
      <c r="N74">
        <f t="shared" si="10"/>
        <v>108.88230335421376</v>
      </c>
      <c r="O74">
        <f t="shared" si="16"/>
        <v>8.0730344827586205</v>
      </c>
      <c r="P74">
        <f t="shared" si="17"/>
        <v>0.19940079514256726</v>
      </c>
      <c r="Q74">
        <f t="shared" si="18"/>
        <v>0.18182209470233368</v>
      </c>
      <c r="R74">
        <f t="shared" si="19"/>
        <v>12.440413793103449</v>
      </c>
      <c r="S74">
        <f t="shared" si="20"/>
        <v>9.7961165048543695</v>
      </c>
      <c r="T74">
        <f t="shared" si="12"/>
        <v>14.2037952693147</v>
      </c>
      <c r="U74">
        <f t="shared" si="13"/>
        <v>10.015528070924418</v>
      </c>
    </row>
    <row r="75" spans="1:21" x14ac:dyDescent="0.25">
      <c r="A75">
        <v>1944</v>
      </c>
      <c r="B75" s="1">
        <v>11.85</v>
      </c>
      <c r="C75" s="1">
        <v>0.64</v>
      </c>
      <c r="D75" s="1">
        <v>0.93</v>
      </c>
      <c r="E75" s="1">
        <v>0.72</v>
      </c>
      <c r="F75" s="1">
        <v>2.48</v>
      </c>
      <c r="G75" s="1">
        <v>17.399999999999999</v>
      </c>
      <c r="H75">
        <f t="shared" si="14"/>
        <v>0.98456629213483138</v>
      </c>
      <c r="I75">
        <f>Consumption!G60</f>
        <v>6872.8009776233603</v>
      </c>
      <c r="J75">
        <f t="shared" si="21"/>
        <v>1944</v>
      </c>
      <c r="K75">
        <f t="shared" si="15"/>
        <v>156.82862068965517</v>
      </c>
      <c r="L75">
        <f>O75+L76/(1+Calculations!$E$3)</f>
        <v>229.16460594995058</v>
      </c>
      <c r="M75">
        <f>O75+M76/(H75+Calculations!$E$3-Calculations!$E$1+1)</f>
        <v>409.02581459985436</v>
      </c>
      <c r="N75">
        <f t="shared" si="10"/>
        <v>108.31028619279273</v>
      </c>
      <c r="O75">
        <f t="shared" si="16"/>
        <v>8.2797303370786519</v>
      </c>
      <c r="P75">
        <f t="shared" si="17"/>
        <v>0.1656094438913385</v>
      </c>
      <c r="Q75">
        <f t="shared" si="18"/>
        <v>0.15324407803773984</v>
      </c>
      <c r="R75">
        <f t="shared" si="19"/>
        <v>12.031483146067416</v>
      </c>
      <c r="S75">
        <f t="shared" si="20"/>
        <v>12.606382978723403</v>
      </c>
      <c r="T75">
        <f t="shared" ref="T75:T106" si="22">AVERAGE(R66:R75)</f>
        <v>14.57725828980379</v>
      </c>
      <c r="U75">
        <f t="shared" si="13"/>
        <v>11.041318022124786</v>
      </c>
    </row>
    <row r="76" spans="1:21" x14ac:dyDescent="0.25">
      <c r="A76">
        <v>1945</v>
      </c>
      <c r="B76" s="1">
        <v>13.49</v>
      </c>
      <c r="C76" s="1">
        <v>0.66</v>
      </c>
      <c r="D76" s="1">
        <v>0.96</v>
      </c>
      <c r="E76" s="1">
        <v>0.75</v>
      </c>
      <c r="F76" s="1">
        <v>2.37</v>
      </c>
      <c r="G76" s="1">
        <v>17.8</v>
      </c>
      <c r="H76">
        <f t="shared" si="14"/>
        <v>0.98535714285714304</v>
      </c>
      <c r="I76">
        <f>Consumption!G61</f>
        <v>7217.9069700584005</v>
      </c>
      <c r="J76">
        <f t="shared" si="21"/>
        <v>1945</v>
      </c>
      <c r="K76">
        <f t="shared" si="15"/>
        <v>174.52119101123597</v>
      </c>
      <c r="L76">
        <f>O76+L77/(1+Calculations!$E$3)</f>
        <v>235.31048594675676</v>
      </c>
      <c r="M76">
        <f>O76+M77/(H76+Calculations!$E$3-Calculations!$E$1+1)</f>
        <v>409.82503631542477</v>
      </c>
      <c r="N76">
        <f t="shared" si="10"/>
        <v>123.47910676890517</v>
      </c>
      <c r="O76">
        <f t="shared" si="16"/>
        <v>8.3508131868131876</v>
      </c>
      <c r="P76">
        <f t="shared" si="17"/>
        <v>0.35429581537809846</v>
      </c>
      <c r="Q76">
        <f t="shared" si="18"/>
        <v>0.30328162579632173</v>
      </c>
      <c r="R76">
        <f t="shared" si="19"/>
        <v>12.146637362637362</v>
      </c>
      <c r="S76">
        <f t="shared" si="20"/>
        <v>14.505376344086024</v>
      </c>
      <c r="T76">
        <f t="shared" si="22"/>
        <v>14.523713330415351</v>
      </c>
      <c r="U76">
        <f t="shared" ref="U76:U107" si="23">K76/T75</f>
        <v>11.97215467693994</v>
      </c>
    </row>
    <row r="77" spans="1:21" x14ac:dyDescent="0.25">
      <c r="A77">
        <v>1946</v>
      </c>
      <c r="B77" s="1">
        <v>18.02</v>
      </c>
      <c r="C77" s="1">
        <v>0.71</v>
      </c>
      <c r="D77" s="1">
        <v>1.06</v>
      </c>
      <c r="E77" s="1">
        <v>0.76</v>
      </c>
      <c r="F77" s="1">
        <v>2.19</v>
      </c>
      <c r="G77" s="1">
        <v>18.2</v>
      </c>
      <c r="H77">
        <f t="shared" si="14"/>
        <v>0.85294511627906977</v>
      </c>
      <c r="I77">
        <f>Consumption!G62</f>
        <v>8015.2402925214164</v>
      </c>
      <c r="J77">
        <f t="shared" si="21"/>
        <v>1946</v>
      </c>
      <c r="K77">
        <f t="shared" si="15"/>
        <v>228.0025054945055</v>
      </c>
      <c r="L77">
        <f>O77+L78/(1+Calculations!$E$3)</f>
        <v>241.7820176201644</v>
      </c>
      <c r="M77">
        <f>O77+M78/(H77+Calculations!$E$3-Calculations!$E$1+1)</f>
        <v>410.88717743658117</v>
      </c>
      <c r="N77">
        <f t="shared" si="10"/>
        <v>179.41414523991966</v>
      </c>
      <c r="O77">
        <f t="shared" si="16"/>
        <v>7.6045953488372087</v>
      </c>
      <c r="P77">
        <f t="shared" si="17"/>
        <v>-0.25213845081692166</v>
      </c>
      <c r="Q77">
        <f t="shared" si="18"/>
        <v>-0.2905374128148222</v>
      </c>
      <c r="R77">
        <f t="shared" si="19"/>
        <v>11.353339534883721</v>
      </c>
      <c r="S77">
        <f t="shared" si="20"/>
        <v>18.770833333333336</v>
      </c>
      <c r="T77">
        <f t="shared" si="22"/>
        <v>13.993191964754789</v>
      </c>
      <c r="U77">
        <f t="shared" si="23"/>
        <v>15.69863713965119</v>
      </c>
    </row>
    <row r="78" spans="1:21" x14ac:dyDescent="0.25">
      <c r="A78">
        <v>1947</v>
      </c>
      <c r="B78" s="1">
        <v>15.21</v>
      </c>
      <c r="C78" s="1">
        <v>0.84</v>
      </c>
      <c r="D78" s="1">
        <v>1.61</v>
      </c>
      <c r="E78" s="1">
        <v>1.01</v>
      </c>
      <c r="F78" s="1">
        <v>2.25</v>
      </c>
      <c r="G78" s="1">
        <v>21.5</v>
      </c>
      <c r="H78">
        <f t="shared" si="14"/>
        <v>0.91633544303797476</v>
      </c>
      <c r="I78">
        <f>Consumption!G63</f>
        <v>8007.9423446256033</v>
      </c>
      <c r="J78">
        <f t="shared" si="21"/>
        <v>1947</v>
      </c>
      <c r="K78">
        <f t="shared" si="15"/>
        <v>162.909711627907</v>
      </c>
      <c r="L78">
        <f>O78+L79/(1+Calculations!$E$3)</f>
        <v>249.4711459058978</v>
      </c>
      <c r="M78">
        <f>O78+M79/(H78+Calculations!$E$3-Calculations!$E$1+1)</f>
        <v>359.33847115547485</v>
      </c>
      <c r="N78">
        <f t="shared" si="10"/>
        <v>171.15700905537304</v>
      </c>
      <c r="O78">
        <f t="shared" si="16"/>
        <v>8.1618227848101252</v>
      </c>
      <c r="P78">
        <f t="shared" si="17"/>
        <v>-6.5391134524532893E-2</v>
      </c>
      <c r="Q78">
        <f t="shared" si="18"/>
        <v>-6.7627162910740585E-2</v>
      </c>
      <c r="R78">
        <f t="shared" si="19"/>
        <v>15.643493670886077</v>
      </c>
      <c r="S78">
        <f t="shared" si="20"/>
        <v>14.349056603773587</v>
      </c>
      <c r="T78">
        <f t="shared" si="22"/>
        <v>13.725031472688466</v>
      </c>
      <c r="U78">
        <f t="shared" si="23"/>
        <v>11.64206937475268</v>
      </c>
    </row>
    <row r="79" spans="1:21" x14ac:dyDescent="0.25">
      <c r="A79">
        <v>1948</v>
      </c>
      <c r="B79" s="1">
        <v>14.83</v>
      </c>
      <c r="C79" s="1">
        <v>0.93</v>
      </c>
      <c r="D79" s="1">
        <v>2.29</v>
      </c>
      <c r="E79" s="1">
        <v>1.35</v>
      </c>
      <c r="F79" s="1">
        <v>2.44</v>
      </c>
      <c r="G79" s="1">
        <v>23.7</v>
      </c>
      <c r="H79">
        <f t="shared" si="14"/>
        <v>1.0008312500000001</v>
      </c>
      <c r="I79">
        <f>Consumption!G64</f>
        <v>8045.4570100742731</v>
      </c>
      <c r="J79">
        <f t="shared" si="21"/>
        <v>1948</v>
      </c>
      <c r="K79">
        <f t="shared" si="15"/>
        <v>144.09503797468355</v>
      </c>
      <c r="L79">
        <f>O79+L80/(1+Calculations!$E$3)</f>
        <v>257.06881890195439</v>
      </c>
      <c r="M79">
        <f>O79+M80/(H79+Calculations!$E$3-Calculations!$E$1+1)</f>
        <v>335.17151782737028</v>
      </c>
      <c r="N79">
        <f t="shared" si="10"/>
        <v>166.22505908196015</v>
      </c>
      <c r="O79">
        <f t="shared" si="16"/>
        <v>8.923350000000001</v>
      </c>
      <c r="P79">
        <f t="shared" si="17"/>
        <v>8.4718476062036363E-2</v>
      </c>
      <c r="Q79">
        <f t="shared" si="18"/>
        <v>8.1320484257252815E-2</v>
      </c>
      <c r="R79">
        <f t="shared" si="19"/>
        <v>21.972549999999998</v>
      </c>
      <c r="S79">
        <f t="shared" si="20"/>
        <v>9.2111801242236027</v>
      </c>
      <c r="T79">
        <f t="shared" si="22"/>
        <v>14.869577901259897</v>
      </c>
      <c r="U79">
        <f t="shared" si="23"/>
        <v>10.498703646794491</v>
      </c>
    </row>
    <row r="80" spans="1:21" x14ac:dyDescent="0.25">
      <c r="A80">
        <v>1949</v>
      </c>
      <c r="B80" s="1">
        <v>15.36</v>
      </c>
      <c r="C80" s="1">
        <v>1.1399999999999999</v>
      </c>
      <c r="D80" s="1">
        <v>2.3199999999999998</v>
      </c>
      <c r="E80" s="1">
        <v>1.58</v>
      </c>
      <c r="F80" s="1">
        <v>2.31</v>
      </c>
      <c r="G80" s="1">
        <v>24</v>
      </c>
      <c r="H80">
        <f t="shared" si="14"/>
        <v>1.0374127659574468</v>
      </c>
      <c r="I80">
        <f>Consumption!G65</f>
        <v>8125.3917524708568</v>
      </c>
      <c r="J80">
        <f t="shared" si="21"/>
        <v>1949</v>
      </c>
      <c r="K80">
        <f t="shared" si="15"/>
        <v>147.3792</v>
      </c>
      <c r="L80">
        <f>O80+L81/(1+Calculations!$E$3)</f>
        <v>264.35142157556572</v>
      </c>
      <c r="M80">
        <f>O80+M81/(H80+Calculations!$E$3-Calculations!$E$1+1)</f>
        <v>338.94577308197995</v>
      </c>
      <c r="N80">
        <f t="shared" si="10"/>
        <v>164.00685546577586</v>
      </c>
      <c r="O80">
        <f t="shared" si="16"/>
        <v>11.17102978723404</v>
      </c>
      <c r="P80">
        <f t="shared" si="17"/>
        <v>0.19813829787234025</v>
      </c>
      <c r="Q80">
        <f t="shared" si="18"/>
        <v>0.18076893365849797</v>
      </c>
      <c r="R80">
        <f t="shared" si="19"/>
        <v>22.734025531914892</v>
      </c>
      <c r="S80">
        <f t="shared" si="20"/>
        <v>6.7074235807860267</v>
      </c>
      <c r="T80">
        <f t="shared" si="22"/>
        <v>15.651958871717568</v>
      </c>
      <c r="U80">
        <f t="shared" si="23"/>
        <v>9.9114582121065169</v>
      </c>
    </row>
    <row r="81" spans="1:21" x14ac:dyDescent="0.25">
      <c r="A81">
        <v>1950</v>
      </c>
      <c r="B81" s="1">
        <v>16.88</v>
      </c>
      <c r="C81" s="1">
        <v>1.47</v>
      </c>
      <c r="D81" s="1">
        <v>2.84</v>
      </c>
      <c r="E81" s="1">
        <v>1.32</v>
      </c>
      <c r="F81" s="1">
        <v>2.3199999999999998</v>
      </c>
      <c r="G81" s="1">
        <v>23.5</v>
      </c>
      <c r="H81">
        <f t="shared" si="14"/>
        <v>0.93740944881889776</v>
      </c>
      <c r="I81">
        <f>Consumption!G66</f>
        <v>8502.6929256598105</v>
      </c>
      <c r="J81">
        <f t="shared" si="21"/>
        <v>1950</v>
      </c>
      <c r="K81">
        <f t="shared" si="15"/>
        <v>165.40963404255317</v>
      </c>
      <c r="L81">
        <f>O81+L82/(1+Calculations!$E$3)</f>
        <v>269.7151665934652</v>
      </c>
      <c r="M81">
        <f>O81+M82/(H81+Calculations!$E$3-Calculations!$E$1+1)</f>
        <v>352.5222599931227</v>
      </c>
      <c r="N81">
        <f t="shared" si="10"/>
        <v>185.48657504005115</v>
      </c>
      <c r="O81">
        <f t="shared" si="16"/>
        <v>13.327228346456693</v>
      </c>
      <c r="P81">
        <f t="shared" si="17"/>
        <v>0.24309624211665518</v>
      </c>
      <c r="Q81">
        <f t="shared" si="18"/>
        <v>0.21760523681736288</v>
      </c>
      <c r="R81">
        <f t="shared" si="19"/>
        <v>25.74784251968504</v>
      </c>
      <c r="S81">
        <f t="shared" si="20"/>
        <v>7.2758620689655169</v>
      </c>
      <c r="T81">
        <f t="shared" si="22"/>
        <v>16.511892059856287</v>
      </c>
      <c r="U81">
        <f t="shared" si="23"/>
        <v>10.567982921386372</v>
      </c>
    </row>
    <row r="82" spans="1:21" x14ac:dyDescent="0.25">
      <c r="A82">
        <v>1951</v>
      </c>
      <c r="B82" s="1">
        <v>21.21</v>
      </c>
      <c r="C82" s="1">
        <v>1.41</v>
      </c>
      <c r="D82" s="1">
        <v>2.44</v>
      </c>
      <c r="E82" s="1">
        <v>2.12</v>
      </c>
      <c r="F82" s="1">
        <v>2.57</v>
      </c>
      <c r="G82" s="1">
        <v>25.4</v>
      </c>
      <c r="H82">
        <f t="shared" si="14"/>
        <v>0.97881056603773597</v>
      </c>
      <c r="I82">
        <f>Consumption!G67</f>
        <v>8492.6582349643832</v>
      </c>
      <c r="J82">
        <f t="shared" si="21"/>
        <v>1951</v>
      </c>
      <c r="K82">
        <f t="shared" si="15"/>
        <v>192.2928661417323</v>
      </c>
      <c r="L82">
        <f>O82+L83/(1+Calculations!$E$3)</f>
        <v>273.13219238028671</v>
      </c>
      <c r="M82">
        <f>O82+M83/(H82+Calculations!$E$3-Calculations!$E$1+1)</f>
        <v>330.88417003652961</v>
      </c>
      <c r="N82">
        <f t="shared" si="10"/>
        <v>171.2852669082512</v>
      </c>
      <c r="O82">
        <f t="shared" si="16"/>
        <v>12.25263396226415</v>
      </c>
      <c r="P82">
        <f t="shared" si="17"/>
        <v>0.15687687367119457</v>
      </c>
      <c r="Q82">
        <f t="shared" si="18"/>
        <v>0.14572402394124001</v>
      </c>
      <c r="R82">
        <f t="shared" si="19"/>
        <v>21.203139622641508</v>
      </c>
      <c r="S82">
        <f t="shared" si="20"/>
        <v>7.46830985915493</v>
      </c>
      <c r="T82">
        <f t="shared" si="22"/>
        <v>16.930774174986681</v>
      </c>
      <c r="U82">
        <f t="shared" si="23"/>
        <v>11.645719669475961</v>
      </c>
    </row>
    <row r="83" spans="1:21" x14ac:dyDescent="0.25">
      <c r="A83">
        <v>1952</v>
      </c>
      <c r="B83" s="1">
        <v>24.19</v>
      </c>
      <c r="C83" s="1">
        <v>1.41</v>
      </c>
      <c r="D83" s="1">
        <v>2.4</v>
      </c>
      <c r="E83" s="1">
        <v>2.39</v>
      </c>
      <c r="F83" s="1">
        <v>2.68</v>
      </c>
      <c r="G83" s="1">
        <v>26.5</v>
      </c>
      <c r="H83">
        <f t="shared" si="14"/>
        <v>1.0200507518796993</v>
      </c>
      <c r="I83">
        <f>Consumption!G68</f>
        <v>8612.5676128185059</v>
      </c>
      <c r="J83">
        <f t="shared" si="21"/>
        <v>1952</v>
      </c>
      <c r="K83">
        <f t="shared" si="15"/>
        <v>210.20653584905662</v>
      </c>
      <c r="L83">
        <f>O83+L84/(1+Calculations!$E$3)</f>
        <v>277.91715251935011</v>
      </c>
      <c r="M83">
        <f>O83+M84/(H83+Calculations!$E$3-Calculations!$E$1+1)</f>
        <v>324.01621704460433</v>
      </c>
      <c r="N83">
        <f t="shared" si="10"/>
        <v>168.91307448437763</v>
      </c>
      <c r="O83">
        <f t="shared" si="16"/>
        <v>12.206571428571428</v>
      </c>
      <c r="P83">
        <f t="shared" si="17"/>
        <v>0.1362661511156974</v>
      </c>
      <c r="Q83">
        <f t="shared" si="18"/>
        <v>0.12774758081178181</v>
      </c>
      <c r="R83">
        <f t="shared" si="19"/>
        <v>20.777142857142856</v>
      </c>
      <c r="S83">
        <f t="shared" si="20"/>
        <v>9.9139344262295097</v>
      </c>
      <c r="T83">
        <f t="shared" si="22"/>
        <v>17.605006803896234</v>
      </c>
      <c r="U83">
        <f t="shared" si="23"/>
        <v>12.415648196383907</v>
      </c>
    </row>
    <row r="84" spans="1:21" x14ac:dyDescent="0.25">
      <c r="A84">
        <v>1953</v>
      </c>
      <c r="B84" s="1">
        <v>26.18</v>
      </c>
      <c r="C84" s="1">
        <v>1.45</v>
      </c>
      <c r="D84" s="1">
        <v>2.5099999999999998</v>
      </c>
      <c r="E84" s="1">
        <v>2.58</v>
      </c>
      <c r="F84" s="1">
        <v>2.83</v>
      </c>
      <c r="G84" s="1">
        <v>26.6</v>
      </c>
      <c r="H84">
        <f t="shared" si="14"/>
        <v>1.0143598513011154</v>
      </c>
      <c r="I84">
        <f>Consumption!G69</f>
        <v>8874.2393992985872</v>
      </c>
      <c r="J84">
        <f t="shared" si="21"/>
        <v>1953</v>
      </c>
      <c r="K84">
        <f t="shared" si="15"/>
        <v>226.64400000000001</v>
      </c>
      <c r="L84">
        <f>O84+L85/(1+Calculations!$E$3)</f>
        <v>283.063680952281</v>
      </c>
      <c r="M84">
        <f>O84+M85/(H84+Calculations!$E$3-Calculations!$E$1+1)</f>
        <v>329.93812848063442</v>
      </c>
      <c r="N84">
        <f t="shared" si="10"/>
        <v>178.18917917033033</v>
      </c>
      <c r="O84">
        <f t="shared" si="16"/>
        <v>12.412862453531599</v>
      </c>
      <c r="P84">
        <f t="shared" si="17"/>
        <v>1.6420491819573519E-2</v>
      </c>
      <c r="Q84">
        <f t="shared" si="18"/>
        <v>1.6287133436920762E-2</v>
      </c>
      <c r="R84">
        <f t="shared" si="19"/>
        <v>21.487092936802973</v>
      </c>
      <c r="S84">
        <f t="shared" si="20"/>
        <v>10.908333333333335</v>
      </c>
      <c r="T84">
        <f t="shared" si="22"/>
        <v>18.509674718266186</v>
      </c>
      <c r="U84">
        <f t="shared" si="23"/>
        <v>12.873837682916459</v>
      </c>
    </row>
    <row r="85" spans="1:21" x14ac:dyDescent="0.25">
      <c r="A85">
        <v>1954</v>
      </c>
      <c r="B85" s="1">
        <v>25.46</v>
      </c>
      <c r="C85" s="1">
        <v>1.54</v>
      </c>
      <c r="D85" s="1">
        <v>2.77</v>
      </c>
      <c r="E85" s="1">
        <v>1.8</v>
      </c>
      <c r="F85" s="1">
        <v>2.48</v>
      </c>
      <c r="G85" s="1">
        <v>26.9</v>
      </c>
      <c r="H85">
        <f t="shared" si="14"/>
        <v>1.0256254681647941</v>
      </c>
      <c r="I85">
        <f>Consumption!G70</f>
        <v>8897.1736856852367</v>
      </c>
      <c r="J85">
        <f t="shared" si="21"/>
        <v>1954</v>
      </c>
      <c r="K85">
        <f t="shared" si="15"/>
        <v>217.95274349442383</v>
      </c>
      <c r="L85">
        <f>O85+L86/(1+Calculations!$E$3)</f>
        <v>288.32655674645417</v>
      </c>
      <c r="M85">
        <f>O85+M86/(H85+Calculations!$E$3-Calculations!$E$1+1)</f>
        <v>334.17904796054825</v>
      </c>
      <c r="N85">
        <f t="shared" ref="N85:N139" si="24">(I85/I86)^4*(O85+N86)</f>
        <v>167.62549425772551</v>
      </c>
      <c r="O85">
        <f t="shared" si="16"/>
        <v>13.282067415730339</v>
      </c>
      <c r="P85">
        <f t="shared" si="17"/>
        <v>0.46968586988181493</v>
      </c>
      <c r="Q85">
        <f t="shared" si="18"/>
        <v>0.3850486839968888</v>
      </c>
      <c r="R85">
        <f t="shared" si="19"/>
        <v>23.89047191011236</v>
      </c>
      <c r="S85">
        <f t="shared" si="20"/>
        <v>10.143426294820719</v>
      </c>
      <c r="T85">
        <f t="shared" si="22"/>
        <v>19.695573594670677</v>
      </c>
      <c r="U85">
        <f t="shared" si="23"/>
        <v>11.775071513241569</v>
      </c>
    </row>
    <row r="86" spans="1:21" x14ac:dyDescent="0.25">
      <c r="A86">
        <v>1955</v>
      </c>
      <c r="B86" s="1">
        <v>35.6</v>
      </c>
      <c r="C86" s="1">
        <v>1.64</v>
      </c>
      <c r="D86" s="1">
        <v>3.62</v>
      </c>
      <c r="E86" s="1">
        <v>1.81</v>
      </c>
      <c r="F86" s="1">
        <v>2.61</v>
      </c>
      <c r="G86" s="1">
        <v>26.7</v>
      </c>
      <c r="H86">
        <f t="shared" si="14"/>
        <v>1.014301119402985</v>
      </c>
      <c r="I86">
        <f>Consumption!G71</f>
        <v>9378.791582049269</v>
      </c>
      <c r="J86">
        <f t="shared" si="21"/>
        <v>1955</v>
      </c>
      <c r="K86">
        <f t="shared" si="15"/>
        <v>307.04000000000002</v>
      </c>
      <c r="L86">
        <f>O86+L87/(1+Calculations!$E$3)</f>
        <v>293.00717064404847</v>
      </c>
      <c r="M86">
        <f>O86+M87/(H86+Calculations!$E$3-Calculations!$E$1+1)</f>
        <v>341.34270689875473</v>
      </c>
      <c r="N86">
        <f t="shared" si="24"/>
        <v>193.69362132059362</v>
      </c>
      <c r="O86">
        <f t="shared" si="16"/>
        <v>14.09176119402985</v>
      </c>
      <c r="P86">
        <f t="shared" si="17"/>
        <v>0.28143656716417897</v>
      </c>
      <c r="Q86">
        <f t="shared" si="18"/>
        <v>0.24798176670041205</v>
      </c>
      <c r="R86">
        <f t="shared" si="19"/>
        <v>31.104985074626864</v>
      </c>
      <c r="S86">
        <f t="shared" si="20"/>
        <v>12.851985559566787</v>
      </c>
      <c r="T86">
        <f t="shared" si="22"/>
        <v>21.591408365869626</v>
      </c>
      <c r="U86">
        <f t="shared" si="23"/>
        <v>15.589289569260394</v>
      </c>
    </row>
    <row r="87" spans="1:21" x14ac:dyDescent="0.25">
      <c r="A87">
        <v>1956</v>
      </c>
      <c r="B87" s="1">
        <v>44.15</v>
      </c>
      <c r="C87" s="1">
        <v>1.74</v>
      </c>
      <c r="D87" s="1">
        <v>3.41</v>
      </c>
      <c r="E87" s="1">
        <v>3.21</v>
      </c>
      <c r="F87" s="1">
        <v>2.9</v>
      </c>
      <c r="G87" s="1">
        <v>26.8</v>
      </c>
      <c r="H87">
        <f t="shared" si="14"/>
        <v>1.0021840579710144</v>
      </c>
      <c r="I87">
        <f>Consumption!G72</f>
        <v>9480.3393660000856</v>
      </c>
      <c r="J87">
        <f t="shared" si="21"/>
        <v>1956</v>
      </c>
      <c r="K87">
        <f t="shared" si="15"/>
        <v>379.36052238805968</v>
      </c>
      <c r="L87">
        <f>O87+L88/(1+Calculations!$E$3)</f>
        <v>297.1308938813458</v>
      </c>
      <c r="M87">
        <f>O87+M88/(H87+Calculations!$E$3-Calculations!$E$1+1)</f>
        <v>344.39560665661224</v>
      </c>
      <c r="N87">
        <f t="shared" si="24"/>
        <v>188.12787043232143</v>
      </c>
      <c r="O87">
        <f t="shared" si="16"/>
        <v>14.517652173913044</v>
      </c>
      <c r="P87">
        <f t="shared" si="17"/>
        <v>3.7434963152625213E-2</v>
      </c>
      <c r="Q87">
        <f t="shared" si="18"/>
        <v>3.675128503990787E-2</v>
      </c>
      <c r="R87">
        <f t="shared" si="19"/>
        <v>28.451260869565218</v>
      </c>
      <c r="S87">
        <f t="shared" si="20"/>
        <v>12.196132596685082</v>
      </c>
      <c r="T87">
        <f t="shared" si="22"/>
        <v>23.301200499337778</v>
      </c>
      <c r="U87">
        <f t="shared" si="23"/>
        <v>17.569975795915635</v>
      </c>
    </row>
    <row r="88" spans="1:21" x14ac:dyDescent="0.25">
      <c r="A88">
        <v>1957</v>
      </c>
      <c r="B88" s="1">
        <v>45.43</v>
      </c>
      <c r="C88" s="1">
        <v>1.79</v>
      </c>
      <c r="D88" s="1">
        <v>3.37</v>
      </c>
      <c r="E88" s="1">
        <v>3.86</v>
      </c>
      <c r="F88" s="1">
        <v>3.46</v>
      </c>
      <c r="G88" s="1">
        <v>27.6</v>
      </c>
      <c r="H88">
        <f t="shared" si="14"/>
        <v>1.0022853146853146</v>
      </c>
      <c r="I88">
        <f>Consumption!G73</f>
        <v>9541.5914607707655</v>
      </c>
      <c r="J88">
        <f t="shared" si="21"/>
        <v>1957</v>
      </c>
      <c r="K88">
        <f t="shared" si="15"/>
        <v>379.0442173913043</v>
      </c>
      <c r="L88">
        <f>O88+L89/(1+Calculations!$E$3)</f>
        <v>301.0702251869746</v>
      </c>
      <c r="M88">
        <f>O88+M89/(H88+Calculations!$E$3-Calculations!$E$1+1)</f>
        <v>343.16309285575363</v>
      </c>
      <c r="N88">
        <f t="shared" si="24"/>
        <v>178.51948749841853</v>
      </c>
      <c r="O88">
        <f t="shared" si="16"/>
        <v>14.412629370629372</v>
      </c>
      <c r="P88">
        <f t="shared" si="17"/>
        <v>-8.8495479866820437E-2</v>
      </c>
      <c r="Q88">
        <f t="shared" si="18"/>
        <v>-9.2658725870581299E-2</v>
      </c>
      <c r="R88">
        <f t="shared" si="19"/>
        <v>27.13439160839161</v>
      </c>
      <c r="S88">
        <f t="shared" si="20"/>
        <v>13.322580645161288</v>
      </c>
      <c r="T88">
        <f t="shared" si="22"/>
        <v>24.450290293088333</v>
      </c>
      <c r="U88">
        <f t="shared" si="23"/>
        <v>16.267154020758579</v>
      </c>
    </row>
    <row r="89" spans="1:21" x14ac:dyDescent="0.25">
      <c r="A89">
        <v>1958</v>
      </c>
      <c r="B89" s="1">
        <v>41.12</v>
      </c>
      <c r="C89" s="1">
        <v>1.75</v>
      </c>
      <c r="D89" s="1">
        <v>2.89</v>
      </c>
      <c r="E89" s="1">
        <v>2.54</v>
      </c>
      <c r="F89" s="1">
        <v>3.09</v>
      </c>
      <c r="G89" s="1">
        <v>28.6</v>
      </c>
      <c r="H89">
        <f t="shared" si="14"/>
        <v>1.0112565517241381</v>
      </c>
      <c r="I89">
        <f>Consumption!G74</f>
        <v>9458.9751459645777</v>
      </c>
      <c r="J89">
        <f t="shared" si="21"/>
        <v>1958</v>
      </c>
      <c r="K89">
        <f t="shared" si="15"/>
        <v>331.08788811188805</v>
      </c>
      <c r="L89">
        <f>O89+L90/(1+Calculations!$E$3)</f>
        <v>305.37870908868319</v>
      </c>
      <c r="M89">
        <f>O89+M90/(H89+Calculations!$E$3-Calculations!$E$1+1)</f>
        <v>342.02348272970244</v>
      </c>
      <c r="N89">
        <f t="shared" si="24"/>
        <v>158.00382045095893</v>
      </c>
      <c r="O89">
        <f t="shared" si="16"/>
        <v>13.896206896551725</v>
      </c>
      <c r="P89">
        <f t="shared" si="17"/>
        <v>0.37594089628337607</v>
      </c>
      <c r="Q89">
        <f t="shared" si="18"/>
        <v>0.31913778530620313</v>
      </c>
      <c r="R89">
        <f t="shared" si="19"/>
        <v>22.948593103448278</v>
      </c>
      <c r="S89">
        <f t="shared" si="20"/>
        <v>12.201780415430264</v>
      </c>
      <c r="T89">
        <f t="shared" si="22"/>
        <v>24.547894603433157</v>
      </c>
      <c r="U89">
        <f t="shared" si="23"/>
        <v>13.541266142164405</v>
      </c>
    </row>
    <row r="90" spans="1:21" x14ac:dyDescent="0.25">
      <c r="A90">
        <v>1959</v>
      </c>
      <c r="B90" s="1">
        <v>55.62</v>
      </c>
      <c r="C90" s="1">
        <v>1.83</v>
      </c>
      <c r="D90" s="1">
        <v>3.39</v>
      </c>
      <c r="E90" s="1">
        <v>3.74</v>
      </c>
      <c r="F90" s="1">
        <v>4.0199999999999996</v>
      </c>
      <c r="G90" s="1">
        <v>29</v>
      </c>
      <c r="H90">
        <f t="shared" si="14"/>
        <v>1.026778156996587</v>
      </c>
      <c r="I90">
        <f>Consumption!G75</f>
        <v>9819.1112833687675</v>
      </c>
      <c r="J90">
        <f t="shared" si="21"/>
        <v>1959</v>
      </c>
      <c r="K90">
        <f t="shared" si="15"/>
        <v>441.66115862068966</v>
      </c>
      <c r="L90">
        <f>O90+L91/(1+Calculations!$E$3)</f>
        <v>310.51872177983597</v>
      </c>
      <c r="M90">
        <f>O90+M91/(H90+Calculations!$E$3-Calculations!$E$1+1)</f>
        <v>344.31884197882033</v>
      </c>
      <c r="N90">
        <f t="shared" si="24"/>
        <v>169.58009542501358</v>
      </c>
      <c r="O90">
        <f t="shared" si="16"/>
        <v>14.382675767918087</v>
      </c>
      <c r="P90">
        <f t="shared" si="17"/>
        <v>6.5212135492794143E-2</v>
      </c>
      <c r="Q90">
        <f t="shared" si="18"/>
        <v>6.3173967582186408E-2</v>
      </c>
      <c r="R90">
        <f t="shared" si="19"/>
        <v>26.643317406143346</v>
      </c>
      <c r="S90">
        <f t="shared" si="20"/>
        <v>19.245674740484429</v>
      </c>
      <c r="T90">
        <f t="shared" si="22"/>
        <v>24.938823790856006</v>
      </c>
      <c r="U90">
        <f t="shared" si="23"/>
        <v>17.991814196518547</v>
      </c>
    </row>
    <row r="91" spans="1:21" x14ac:dyDescent="0.25">
      <c r="A91">
        <v>1960</v>
      </c>
      <c r="B91" s="1">
        <v>58.03</v>
      </c>
      <c r="C91" s="1">
        <v>1.95</v>
      </c>
      <c r="D91" s="1">
        <v>3.27</v>
      </c>
      <c r="E91" s="1">
        <v>4.28</v>
      </c>
      <c r="F91" s="1">
        <v>4.72</v>
      </c>
      <c r="G91" s="1">
        <v>29.3</v>
      </c>
      <c r="H91">
        <f t="shared" si="14"/>
        <v>1.025303355704698</v>
      </c>
      <c r="I91">
        <f>Consumption!G76</f>
        <v>9886.8023059756069</v>
      </c>
      <c r="J91">
        <f t="shared" si="21"/>
        <v>1960</v>
      </c>
      <c r="K91">
        <f t="shared" si="15"/>
        <v>456.08015017064844</v>
      </c>
      <c r="L91">
        <f>O91+L92/(1+Calculations!$E$3)</f>
        <v>315.47618052195298</v>
      </c>
      <c r="M91">
        <f>O91+M92/(H91+Calculations!$E$3-Calculations!$E$1+1)</f>
        <v>351.3381316823565</v>
      </c>
      <c r="N91">
        <f t="shared" si="24"/>
        <v>159.92220489940973</v>
      </c>
      <c r="O91">
        <f t="shared" si="16"/>
        <v>15.068657718120805</v>
      </c>
      <c r="P91">
        <f t="shared" si="17"/>
        <v>4.48952000064766E-2</v>
      </c>
      <c r="Q91">
        <f t="shared" si="18"/>
        <v>4.3916593312547381E-2</v>
      </c>
      <c r="R91">
        <f t="shared" si="19"/>
        <v>25.268979865771815</v>
      </c>
      <c r="S91">
        <f t="shared" si="20"/>
        <v>17.117994100294982</v>
      </c>
      <c r="T91">
        <f t="shared" si="22"/>
        <v>24.890937525464686</v>
      </c>
      <c r="U91">
        <f t="shared" si="23"/>
        <v>18.287957523396649</v>
      </c>
    </row>
    <row r="92" spans="1:21" x14ac:dyDescent="0.25">
      <c r="A92">
        <v>1961</v>
      </c>
      <c r="B92" s="1">
        <v>59.72</v>
      </c>
      <c r="C92" s="1">
        <v>2.02</v>
      </c>
      <c r="D92" s="1">
        <v>3.19</v>
      </c>
      <c r="E92" s="1">
        <v>2.91</v>
      </c>
      <c r="F92" s="1">
        <v>3.84</v>
      </c>
      <c r="G92" s="1">
        <v>29.8</v>
      </c>
      <c r="H92">
        <f t="shared" si="14"/>
        <v>1.0222393333333333</v>
      </c>
      <c r="I92">
        <f>Consumption!G77</f>
        <v>9927.0125573468922</v>
      </c>
      <c r="J92">
        <f t="shared" si="21"/>
        <v>1961</v>
      </c>
      <c r="K92">
        <f t="shared" si="15"/>
        <v>461.48730201342278</v>
      </c>
      <c r="L92">
        <f>O92+L93/(1+Calculations!$E$3)</f>
        <v>320.02662009744142</v>
      </c>
      <c r="M92">
        <f>O92+M93/(H92+Calculations!$E$3-Calculations!$E$1+1)</f>
        <v>357.58633138173195</v>
      </c>
      <c r="N92">
        <f t="shared" si="24"/>
        <v>147.47111686007591</v>
      </c>
      <c r="O92">
        <f t="shared" si="16"/>
        <v>15.505519999999999</v>
      </c>
      <c r="P92">
        <f t="shared" si="17"/>
        <v>0.18245255637419061</v>
      </c>
      <c r="Q92">
        <f t="shared" si="18"/>
        <v>0.16759071911960538</v>
      </c>
      <c r="R92">
        <f t="shared" si="19"/>
        <v>24.486440000000002</v>
      </c>
      <c r="S92">
        <f t="shared" si="20"/>
        <v>18.26299694189602</v>
      </c>
      <c r="T92">
        <f t="shared" si="22"/>
        <v>25.219267563200532</v>
      </c>
      <c r="U92">
        <f t="shared" si="23"/>
        <v>18.540374445168968</v>
      </c>
    </row>
    <row r="93" spans="1:21" x14ac:dyDescent="0.25">
      <c r="A93">
        <v>1962</v>
      </c>
      <c r="B93" s="1">
        <v>69.069999999999993</v>
      </c>
      <c r="C93" s="1">
        <v>2.13</v>
      </c>
      <c r="D93" s="1">
        <v>3.67</v>
      </c>
      <c r="E93" s="1">
        <v>3.39</v>
      </c>
      <c r="F93" s="1">
        <v>4.08</v>
      </c>
      <c r="G93" s="1">
        <v>30</v>
      </c>
      <c r="H93">
        <f t="shared" si="14"/>
        <v>1.0202960526315792</v>
      </c>
      <c r="I93">
        <f>Consumption!G78</f>
        <v>10259.599789278858</v>
      </c>
      <c r="J93">
        <f t="shared" si="21"/>
        <v>1962</v>
      </c>
      <c r="K93">
        <f t="shared" si="15"/>
        <v>530.18131999999991</v>
      </c>
      <c r="L93">
        <f>O93+L94/(1+Calculations!$E$3)</f>
        <v>324.40884803067132</v>
      </c>
      <c r="M93">
        <f>O93+M94/(H93+Calculations!$E$3-Calculations!$E$1+1)</f>
        <v>362.71791892934829</v>
      </c>
      <c r="N93">
        <f t="shared" si="24"/>
        <v>152.74420545579198</v>
      </c>
      <c r="O93">
        <f t="shared" si="16"/>
        <v>16.13475</v>
      </c>
      <c r="P93">
        <f t="shared" si="17"/>
        <v>-4.0018516684065489E-2</v>
      </c>
      <c r="Q93">
        <f t="shared" si="18"/>
        <v>-4.0841282918843355E-2</v>
      </c>
      <c r="R93">
        <f t="shared" si="19"/>
        <v>27.800250000000002</v>
      </c>
      <c r="S93">
        <f t="shared" si="20"/>
        <v>21.652037617554853</v>
      </c>
      <c r="T93">
        <f t="shared" si="22"/>
        <v>25.921578277486248</v>
      </c>
      <c r="U93">
        <f t="shared" si="23"/>
        <v>21.022867483020413</v>
      </c>
    </row>
    <row r="94" spans="1:21" x14ac:dyDescent="0.25">
      <c r="A94">
        <v>1963</v>
      </c>
      <c r="B94" s="1">
        <v>65.06</v>
      </c>
      <c r="C94" s="1">
        <v>2.2799999999999998</v>
      </c>
      <c r="D94" s="1">
        <v>4.0199999999999996</v>
      </c>
      <c r="E94" s="1">
        <v>3.5</v>
      </c>
      <c r="F94" s="1">
        <v>3.83</v>
      </c>
      <c r="G94" s="1">
        <v>30.4</v>
      </c>
      <c r="H94">
        <f t="shared" si="14"/>
        <v>1.018252427184466</v>
      </c>
      <c r="I94">
        <f>Consumption!G79</f>
        <v>10529.756258477832</v>
      </c>
      <c r="J94">
        <f t="shared" si="21"/>
        <v>1963</v>
      </c>
      <c r="K94">
        <f t="shared" si="15"/>
        <v>492.82950000000005</v>
      </c>
      <c r="L94">
        <f>O94+L95/(1+Calculations!$E$3)</f>
        <v>328.40694778727607</v>
      </c>
      <c r="M94">
        <f>O94+M95/(H94+Calculations!$E$3-Calculations!$E$1+1)</f>
        <v>366.81838706113751</v>
      </c>
      <c r="N94">
        <f t="shared" si="24"/>
        <v>153.34442336922569</v>
      </c>
      <c r="O94">
        <f t="shared" si="16"/>
        <v>16.991533980582521</v>
      </c>
      <c r="P94">
        <f t="shared" si="17"/>
        <v>0.19053261266423716</v>
      </c>
      <c r="Q94">
        <f t="shared" si="18"/>
        <v>0.17440078065964668</v>
      </c>
      <c r="R94">
        <f t="shared" si="19"/>
        <v>29.958757281553396</v>
      </c>
      <c r="S94">
        <f t="shared" si="20"/>
        <v>17.727520435967303</v>
      </c>
      <c r="T94">
        <f t="shared" si="22"/>
        <v>26.76874471196129</v>
      </c>
      <c r="U94">
        <f t="shared" si="23"/>
        <v>19.012326129386917</v>
      </c>
    </row>
    <row r="95" spans="1:21" x14ac:dyDescent="0.25">
      <c r="A95">
        <v>1964</v>
      </c>
      <c r="B95" s="1">
        <v>76.45</v>
      </c>
      <c r="C95" s="1">
        <v>2.5</v>
      </c>
      <c r="D95" s="1">
        <v>4.55</v>
      </c>
      <c r="E95" s="1">
        <v>4.09</v>
      </c>
      <c r="F95" s="1">
        <v>4.17</v>
      </c>
      <c r="G95" s="1">
        <v>30.9</v>
      </c>
      <c r="H95">
        <f t="shared" si="14"/>
        <v>1.030891346153846</v>
      </c>
      <c r="I95">
        <f>Consumption!G80</f>
        <v>11007.919503886518</v>
      </c>
      <c r="J95">
        <f t="shared" si="21"/>
        <v>1964</v>
      </c>
      <c r="K95">
        <f t="shared" si="15"/>
        <v>569.73805825242721</v>
      </c>
      <c r="L95">
        <f>O95+L96/(1+Calculations!$E$3)</f>
        <v>331.75341747976654</v>
      </c>
      <c r="M95">
        <f>O95+M96/(H95+Calculations!$E$3-Calculations!$E$1+1)</f>
        <v>369.53653827636981</v>
      </c>
      <c r="N95">
        <f t="shared" si="24"/>
        <v>166.16216491237617</v>
      </c>
      <c r="O95">
        <f t="shared" si="16"/>
        <v>18.45192307692308</v>
      </c>
      <c r="P95">
        <f t="shared" si="17"/>
        <v>0.14804296423001473</v>
      </c>
      <c r="Q95">
        <f t="shared" si="18"/>
        <v>0.13805872248453535</v>
      </c>
      <c r="R95">
        <f t="shared" si="19"/>
        <v>33.582499999999996</v>
      </c>
      <c r="S95">
        <f t="shared" si="20"/>
        <v>19.017412935323385</v>
      </c>
      <c r="T95">
        <f t="shared" si="22"/>
        <v>27.737947520950051</v>
      </c>
      <c r="U95">
        <f t="shared" si="23"/>
        <v>21.283704722913161</v>
      </c>
    </row>
    <row r="96" spans="1:21" x14ac:dyDescent="0.25">
      <c r="A96">
        <v>1965</v>
      </c>
      <c r="B96" s="1">
        <v>86.12</v>
      </c>
      <c r="C96" s="1">
        <v>2.72</v>
      </c>
      <c r="D96" s="1">
        <v>5.19</v>
      </c>
      <c r="E96" s="1">
        <v>4.46</v>
      </c>
      <c r="F96" s="1">
        <v>4.1900000000000004</v>
      </c>
      <c r="G96" s="1">
        <v>31.2</v>
      </c>
      <c r="H96">
        <f t="shared" si="14"/>
        <v>1.0248905660377357</v>
      </c>
      <c r="I96">
        <f>Consumption!G81</f>
        <v>11557.939836254154</v>
      </c>
      <c r="J96">
        <f t="shared" si="21"/>
        <v>1965</v>
      </c>
      <c r="K96">
        <f t="shared" si="15"/>
        <v>635.63184615384625</v>
      </c>
      <c r="L96">
        <f>O96+L97/(1+Calculations!$E$3)</f>
        <v>333.76267474730633</v>
      </c>
      <c r="M96">
        <f>O96+M97/(H96+Calculations!$E$3-Calculations!$E$1+1)</f>
        <v>375.30249429896537</v>
      </c>
      <c r="N96">
        <f t="shared" si="24"/>
        <v>183.49297208764861</v>
      </c>
      <c r="O96">
        <f t="shared" si="16"/>
        <v>19.696905660377361</v>
      </c>
      <c r="P96">
        <f t="shared" si="17"/>
        <v>9.4146824527425246E-2</v>
      </c>
      <c r="Q96">
        <f t="shared" si="18"/>
        <v>8.9974903886195487E-2</v>
      </c>
      <c r="R96">
        <f t="shared" si="19"/>
        <v>37.583433962264159</v>
      </c>
      <c r="S96">
        <f t="shared" si="20"/>
        <v>18.927472527472531</v>
      </c>
      <c r="T96">
        <f t="shared" si="22"/>
        <v>28.38579240971378</v>
      </c>
      <c r="U96">
        <f t="shared" si="23"/>
        <v>22.915604900966922</v>
      </c>
    </row>
    <row r="97" spans="1:21" x14ac:dyDescent="0.25">
      <c r="A97">
        <v>1966</v>
      </c>
      <c r="B97" s="1">
        <v>93.32</v>
      </c>
      <c r="C97" s="1">
        <v>2.87</v>
      </c>
      <c r="D97" s="1">
        <v>5.55</v>
      </c>
      <c r="E97" s="1">
        <v>5.44</v>
      </c>
      <c r="F97" s="1">
        <v>4.6100000000000003</v>
      </c>
      <c r="G97" s="1">
        <v>31.8</v>
      </c>
      <c r="H97">
        <f t="shared" si="14"/>
        <v>1.0191465045592707</v>
      </c>
      <c r="I97">
        <f>Consumption!G82</f>
        <v>12074.851220656901</v>
      </c>
      <c r="J97">
        <f t="shared" si="21"/>
        <v>1966</v>
      </c>
      <c r="K97">
        <f t="shared" si="15"/>
        <v>675.77766037735842</v>
      </c>
      <c r="L97">
        <f>O97+L98/(1+Calculations!$E$3)</f>
        <v>334.57686289309936</v>
      </c>
      <c r="M97">
        <f>O97+M98/(H97+Calculations!$E$3-Calculations!$E$1+1)</f>
        <v>378.00141434326014</v>
      </c>
      <c r="N97">
        <f t="shared" si="24"/>
        <v>198.89036661947566</v>
      </c>
      <c r="O97">
        <f t="shared" si="16"/>
        <v>20.088255319148935</v>
      </c>
      <c r="P97">
        <f t="shared" si="17"/>
        <v>-9.557987224401561E-2</v>
      </c>
      <c r="Q97">
        <f t="shared" si="18"/>
        <v>-0.10046128345668101</v>
      </c>
      <c r="R97">
        <f t="shared" si="19"/>
        <v>38.84662613981763</v>
      </c>
      <c r="S97">
        <f t="shared" si="20"/>
        <v>17.980732177263963</v>
      </c>
      <c r="T97">
        <f t="shared" si="22"/>
        <v>29.425328936739028</v>
      </c>
      <c r="U97">
        <f t="shared" si="23"/>
        <v>23.80689785310004</v>
      </c>
    </row>
    <row r="98" spans="1:21" x14ac:dyDescent="0.25">
      <c r="A98">
        <v>1967</v>
      </c>
      <c r="B98" s="1">
        <v>84.45</v>
      </c>
      <c r="C98" s="1">
        <v>2.92</v>
      </c>
      <c r="D98" s="1">
        <v>5.33</v>
      </c>
      <c r="E98" s="1">
        <v>5.55</v>
      </c>
      <c r="F98" s="1">
        <v>4.58</v>
      </c>
      <c r="G98" s="1">
        <v>32.9</v>
      </c>
      <c r="H98">
        <f t="shared" si="14"/>
        <v>1.0183563049853372</v>
      </c>
      <c r="I98">
        <f>Consumption!G83</f>
        <v>12299.897235234719</v>
      </c>
      <c r="J98">
        <f t="shared" si="21"/>
        <v>1967</v>
      </c>
      <c r="K98">
        <f t="shared" si="15"/>
        <v>591.09866261398179</v>
      </c>
      <c r="L98">
        <f>O98+L99/(1+Calculations!$E$3)</f>
        <v>335.02731623256835</v>
      </c>
      <c r="M98">
        <f>O98+M99/(H98+Calculations!$E$3-Calculations!$E$1+1)</f>
        <v>378.39843893186628</v>
      </c>
      <c r="N98">
        <f t="shared" si="24"/>
        <v>194.04914543123218</v>
      </c>
      <c r="O98">
        <f t="shared" si="16"/>
        <v>19.718991202346039</v>
      </c>
      <c r="P98">
        <f t="shared" si="17"/>
        <v>0.11915603638516603</v>
      </c>
      <c r="Q98">
        <f t="shared" si="18"/>
        <v>0.112574862312013</v>
      </c>
      <c r="R98">
        <f t="shared" si="19"/>
        <v>35.99391202346041</v>
      </c>
      <c r="S98">
        <f t="shared" si="20"/>
        <v>15.216216216216216</v>
      </c>
      <c r="T98">
        <f t="shared" si="22"/>
        <v>30.311280978245907</v>
      </c>
      <c r="U98">
        <f t="shared" si="23"/>
        <v>20.088090226103297</v>
      </c>
    </row>
    <row r="99" spans="1:21" x14ac:dyDescent="0.25">
      <c r="A99">
        <v>1968</v>
      </c>
      <c r="B99" s="1">
        <v>95.04</v>
      </c>
      <c r="C99" s="1">
        <v>3.07</v>
      </c>
      <c r="D99" s="1">
        <v>5.76</v>
      </c>
      <c r="E99" s="1">
        <v>6.17</v>
      </c>
      <c r="F99" s="1">
        <v>5.53</v>
      </c>
      <c r="G99" s="1">
        <v>34.1</v>
      </c>
      <c r="H99">
        <f t="shared" si="14"/>
        <v>1.0169654494382023</v>
      </c>
      <c r="I99">
        <f>Consumption!G84</f>
        <v>12877.155451703167</v>
      </c>
      <c r="J99">
        <f t="shared" si="21"/>
        <v>1968</v>
      </c>
      <c r="K99">
        <f t="shared" si="15"/>
        <v>641.81264516129033</v>
      </c>
      <c r="L99">
        <f>O99+L100/(1+Calculations!$E$3)</f>
        <v>335.90056802239411</v>
      </c>
      <c r="M99">
        <f>O99+M100/(H99+Calculations!$E$3-Calculations!$E$1+1)</f>
        <v>378.92515808201108</v>
      </c>
      <c r="N99">
        <f t="shared" si="24"/>
        <v>213.40424140430412</v>
      </c>
      <c r="O99">
        <f t="shared" si="16"/>
        <v>19.858415730337079</v>
      </c>
      <c r="P99">
        <f t="shared" si="17"/>
        <v>5.9356143362463691E-2</v>
      </c>
      <c r="Q99">
        <f t="shared" si="18"/>
        <v>5.7661311652414608E-2</v>
      </c>
      <c r="R99">
        <f t="shared" si="19"/>
        <v>37.258786516853931</v>
      </c>
      <c r="S99">
        <f t="shared" ref="S99:S128" si="25">K99/R98</f>
        <v>17.831144465290809</v>
      </c>
      <c r="T99">
        <f t="shared" si="22"/>
        <v>31.742300319586473</v>
      </c>
      <c r="U99">
        <f t="shared" si="23"/>
        <v>21.174052182813146</v>
      </c>
    </row>
    <row r="100" spans="1:21" x14ac:dyDescent="0.25">
      <c r="A100">
        <v>1969</v>
      </c>
      <c r="B100" s="1">
        <v>102.04</v>
      </c>
      <c r="C100" s="1">
        <v>3.16</v>
      </c>
      <c r="D100" s="1">
        <v>5.78</v>
      </c>
      <c r="E100" s="1">
        <v>8.0500000000000007</v>
      </c>
      <c r="F100" s="1">
        <v>6.04</v>
      </c>
      <c r="G100" s="1">
        <v>35.6</v>
      </c>
      <c r="H100">
        <f t="shared" si="14"/>
        <v>1.0176137566137566</v>
      </c>
      <c r="I100">
        <f>Consumption!G85</f>
        <v>13224.51157585365</v>
      </c>
      <c r="J100">
        <f t="shared" si="21"/>
        <v>1969</v>
      </c>
      <c r="K100">
        <f t="shared" si="15"/>
        <v>660.04975280898884</v>
      </c>
      <c r="L100">
        <f>O100+L101/(1+Calculations!$E$3)</f>
        <v>336.68232027729243</v>
      </c>
      <c r="M100">
        <f>O100+M101/(H100+Calculations!$E$3-Calculations!$E$1+1)</f>
        <v>378.83490363154948</v>
      </c>
      <c r="N100">
        <f t="shared" si="24"/>
        <v>217.52034445709052</v>
      </c>
      <c r="O100">
        <f t="shared" si="16"/>
        <v>19.250920634920636</v>
      </c>
      <c r="P100">
        <f t="shared" si="17"/>
        <v>-0.13729961691545392</v>
      </c>
      <c r="Q100">
        <f t="shared" si="18"/>
        <v>-0.14768782884667589</v>
      </c>
      <c r="R100">
        <f t="shared" si="19"/>
        <v>35.212126984126989</v>
      </c>
      <c r="S100">
        <f t="shared" si="25"/>
        <v>17.715277777777782</v>
      </c>
      <c r="T100">
        <f t="shared" si="22"/>
        <v>32.599181277384837</v>
      </c>
      <c r="U100">
        <f t="shared" si="23"/>
        <v>20.794011340183417</v>
      </c>
    </row>
    <row r="101" spans="1:21" x14ac:dyDescent="0.25">
      <c r="A101">
        <v>1970</v>
      </c>
      <c r="B101" s="1">
        <v>90.31</v>
      </c>
      <c r="C101" s="1">
        <v>3.14</v>
      </c>
      <c r="D101" s="1">
        <v>5.13</v>
      </c>
      <c r="E101" s="1">
        <v>9.11</v>
      </c>
      <c r="F101" s="1">
        <v>7.79</v>
      </c>
      <c r="G101" s="1">
        <v>37.799999999999997</v>
      </c>
      <c r="H101">
        <f t="shared" si="14"/>
        <v>1.0362708542713568</v>
      </c>
      <c r="I101">
        <f>Consumption!G86</f>
        <v>13375.359196294285</v>
      </c>
      <c r="J101">
        <f t="shared" si="21"/>
        <v>1970</v>
      </c>
      <c r="K101">
        <f t="shared" si="15"/>
        <v>550.17425396825399</v>
      </c>
      <c r="L101">
        <f>O101+L102/(1+Calculations!$E$3)</f>
        <v>338.16229697644746</v>
      </c>
      <c r="M101">
        <f>O101+M102/(H101+Calculations!$E$3-Calculations!$E$1+1)</f>
        <v>379.61374146463351</v>
      </c>
      <c r="N101">
        <f t="shared" si="24"/>
        <v>208.36526088761099</v>
      </c>
      <c r="O101">
        <f t="shared" si="16"/>
        <v>18.167819095477387</v>
      </c>
      <c r="P101">
        <f t="shared" si="17"/>
        <v>1.6213277660587323E-2</v>
      </c>
      <c r="Q101">
        <f t="shared" si="18"/>
        <v>1.6083246083659668E-2</v>
      </c>
      <c r="R101">
        <f t="shared" si="19"/>
        <v>29.681819095477387</v>
      </c>
      <c r="S101">
        <f t="shared" si="25"/>
        <v>15.624567474048442</v>
      </c>
      <c r="T101">
        <f t="shared" si="22"/>
        <v>33.040465200355392</v>
      </c>
      <c r="U101">
        <f t="shared" si="23"/>
        <v>16.876934708477744</v>
      </c>
    </row>
    <row r="102" spans="1:21" x14ac:dyDescent="0.25">
      <c r="A102">
        <v>1971</v>
      </c>
      <c r="B102" s="1">
        <v>93.49</v>
      </c>
      <c r="C102" s="1">
        <v>3.07</v>
      </c>
      <c r="D102" s="1">
        <v>5.7</v>
      </c>
      <c r="E102" s="1">
        <v>5.66</v>
      </c>
      <c r="F102" s="1">
        <v>6.24</v>
      </c>
      <c r="G102" s="1">
        <v>39.799999999999997</v>
      </c>
      <c r="H102">
        <f t="shared" si="14"/>
        <v>1.0231795620437956</v>
      </c>
      <c r="I102">
        <f>Consumption!G87</f>
        <v>13711.987398165675</v>
      </c>
      <c r="J102">
        <f t="shared" si="21"/>
        <v>1971</v>
      </c>
      <c r="K102">
        <f t="shared" si="15"/>
        <v>540.92656281407039</v>
      </c>
      <c r="L102">
        <f>O102+L103/(1+Calculations!$E$3)</f>
        <v>340.89276543505378</v>
      </c>
      <c r="M102">
        <f>O102+M103/(H102+Calculations!$E$3-Calculations!$E$1+1)</f>
        <v>388.32292755055312</v>
      </c>
      <c r="N102">
        <f t="shared" si="24"/>
        <v>211.97907613736089</v>
      </c>
      <c r="O102">
        <f t="shared" si="16"/>
        <v>17.200963503649636</v>
      </c>
      <c r="P102">
        <f t="shared" si="17"/>
        <v>0.10178092612530718</v>
      </c>
      <c r="Q102">
        <f t="shared" si="18"/>
        <v>9.6927894348552021E-2</v>
      </c>
      <c r="R102">
        <f t="shared" si="19"/>
        <v>31.936642335766422</v>
      </c>
      <c r="S102">
        <f t="shared" si="25"/>
        <v>18.224171539961016</v>
      </c>
      <c r="T102">
        <f t="shared" si="22"/>
        <v>33.785485433932038</v>
      </c>
      <c r="U102">
        <f t="shared" si="23"/>
        <v>16.371638823301193</v>
      </c>
    </row>
    <row r="103" spans="1:21" x14ac:dyDescent="0.25">
      <c r="A103">
        <v>1972</v>
      </c>
      <c r="B103" s="1">
        <v>103.3</v>
      </c>
      <c r="C103" s="1">
        <v>3.15</v>
      </c>
      <c r="D103" s="1">
        <v>6.42</v>
      </c>
      <c r="E103" s="1">
        <v>4.62</v>
      </c>
      <c r="F103" s="1">
        <v>5.95</v>
      </c>
      <c r="G103" s="1">
        <v>41.1</v>
      </c>
      <c r="H103">
        <f t="shared" si="14"/>
        <v>1.0093619718309859</v>
      </c>
      <c r="I103">
        <f>Consumption!G88</f>
        <v>14396.6179501066</v>
      </c>
      <c r="J103">
        <f t="shared" si="21"/>
        <v>1972</v>
      </c>
      <c r="K103">
        <f t="shared" si="15"/>
        <v>578.78160583941599</v>
      </c>
      <c r="L103">
        <f>O103+L104/(1+Calculations!$E$3)</f>
        <v>344.83155534358099</v>
      </c>
      <c r="M103">
        <f>O103+M104/(H103+Calculations!$E$3-Calculations!$E$1+1)</f>
        <v>393.86001056277922</v>
      </c>
      <c r="N103">
        <f t="shared" si="24"/>
        <v>240.39158282387052</v>
      </c>
      <c r="O103">
        <f t="shared" si="16"/>
        <v>17.027746478873237</v>
      </c>
      <c r="P103">
        <f t="shared" si="17"/>
        <v>0.13542464856905234</v>
      </c>
      <c r="Q103">
        <f t="shared" si="18"/>
        <v>0.12700672066897387</v>
      </c>
      <c r="R103">
        <f t="shared" si="19"/>
        <v>34.704169014084506</v>
      </c>
      <c r="S103">
        <f t="shared" si="25"/>
        <v>18.12280701754386</v>
      </c>
      <c r="T103">
        <f t="shared" si="22"/>
        <v>34.475877335340485</v>
      </c>
      <c r="U103">
        <f t="shared" si="23"/>
        <v>17.13107266051367</v>
      </c>
    </row>
    <row r="104" spans="1:21" x14ac:dyDescent="0.25">
      <c r="A104">
        <v>1973</v>
      </c>
      <c r="B104" s="1">
        <v>118.42</v>
      </c>
      <c r="C104" s="1">
        <v>3.38</v>
      </c>
      <c r="D104" s="1">
        <v>8.16</v>
      </c>
      <c r="E104" s="1">
        <v>7.93</v>
      </c>
      <c r="F104" s="1">
        <v>6.46</v>
      </c>
      <c r="G104" s="1">
        <v>42.6</v>
      </c>
      <c r="H104">
        <f t="shared" si="14"/>
        <v>0.98665622317596569</v>
      </c>
      <c r="I104">
        <f>Consumption!G89</f>
        <v>14959.17530843207</v>
      </c>
      <c r="J104">
        <f t="shared" si="21"/>
        <v>1973</v>
      </c>
      <c r="K104">
        <f t="shared" si="15"/>
        <v>640.13515492957742</v>
      </c>
      <c r="L104">
        <f>O104+L105/(1+Calculations!$E$3)</f>
        <v>349.21211035898165</v>
      </c>
      <c r="M104">
        <f>O104+M105/(H104+Calculations!$E$3-Calculations!$E$1+1)</f>
        <v>394.71325770516216</v>
      </c>
      <c r="N104">
        <f t="shared" si="24"/>
        <v>263.19794219884369</v>
      </c>
      <c r="O104">
        <f t="shared" si="16"/>
        <v>16.702712446351931</v>
      </c>
      <c r="P104">
        <f t="shared" si="17"/>
        <v>-0.23197022600143655</v>
      </c>
      <c r="Q104">
        <f t="shared" si="18"/>
        <v>-0.26392677835863704</v>
      </c>
      <c r="R104">
        <f t="shared" si="19"/>
        <v>40.323708154506441</v>
      </c>
      <c r="S104">
        <f t="shared" si="25"/>
        <v>18.445482866043612</v>
      </c>
      <c r="T104">
        <f t="shared" si="22"/>
        <v>35.512372422635792</v>
      </c>
      <c r="U104">
        <f t="shared" si="23"/>
        <v>18.567624797567909</v>
      </c>
    </row>
    <row r="105" spans="1:21" x14ac:dyDescent="0.25">
      <c r="A105">
        <v>1974</v>
      </c>
      <c r="B105" s="1">
        <v>96.11</v>
      </c>
      <c r="C105" s="1">
        <v>3.6</v>
      </c>
      <c r="D105" s="1">
        <v>8.89</v>
      </c>
      <c r="E105" s="1">
        <v>11.03</v>
      </c>
      <c r="F105" s="1">
        <v>6.99</v>
      </c>
      <c r="G105" s="1">
        <v>46.6</v>
      </c>
      <c r="H105">
        <f t="shared" si="14"/>
        <v>0.99308982725527839</v>
      </c>
      <c r="I105">
        <f>Consumption!G90</f>
        <v>14709.721239147873</v>
      </c>
      <c r="J105">
        <f t="shared" si="21"/>
        <v>1974</v>
      </c>
      <c r="K105">
        <f t="shared" si="15"/>
        <v>474.94014592274681</v>
      </c>
      <c r="L105">
        <f>O105+L106/(1+Calculations!$E$3)</f>
        <v>354.22501331333729</v>
      </c>
      <c r="M105">
        <f>O105+M106/(H105+Calculations!$E$3-Calculations!$E$1+1)</f>
        <v>387.36443683867611</v>
      </c>
      <c r="N105">
        <f t="shared" si="24"/>
        <v>229.37351083963222</v>
      </c>
      <c r="O105">
        <f t="shared" si="16"/>
        <v>15.911861804222649</v>
      </c>
      <c r="P105">
        <f t="shared" si="17"/>
        <v>-0.29122800150419464</v>
      </c>
      <c r="Q105">
        <f t="shared" si="18"/>
        <v>-0.34422138597980423</v>
      </c>
      <c r="R105">
        <f t="shared" si="19"/>
        <v>39.293458733205377</v>
      </c>
      <c r="S105">
        <f t="shared" si="25"/>
        <v>11.778186274509803</v>
      </c>
      <c r="T105">
        <f t="shared" si="22"/>
        <v>36.083468295956337</v>
      </c>
      <c r="U105">
        <f t="shared" si="23"/>
        <v>13.373934590188551</v>
      </c>
    </row>
    <row r="106" spans="1:21" x14ac:dyDescent="0.25">
      <c r="A106">
        <v>1975</v>
      </c>
      <c r="B106" s="1">
        <v>72.56</v>
      </c>
      <c r="C106" s="1">
        <v>3.68</v>
      </c>
      <c r="D106" s="1">
        <v>7.96</v>
      </c>
      <c r="E106" s="1">
        <v>7.24</v>
      </c>
      <c r="F106" s="1">
        <v>7.5</v>
      </c>
      <c r="G106" s="1">
        <v>52.1</v>
      </c>
      <c r="H106">
        <f t="shared" si="14"/>
        <v>1.0048928057553959</v>
      </c>
      <c r="I106">
        <f>Consumption!G91</f>
        <v>14902.648198215884</v>
      </c>
      <c r="J106">
        <f t="shared" si="21"/>
        <v>1975</v>
      </c>
      <c r="K106">
        <f t="shared" si="15"/>
        <v>320.71241458733203</v>
      </c>
      <c r="L106">
        <f>O106+L107/(1+Calculations!$E$3)</f>
        <v>360.407800049255</v>
      </c>
      <c r="M106">
        <f>O106+M107/(H106+Calculations!$E$3-Calculations!$E$1+1)</f>
        <v>383.03396808509899</v>
      </c>
      <c r="N106">
        <f t="shared" si="24"/>
        <v>225.73395927414091</v>
      </c>
      <c r="O106">
        <f t="shared" si="16"/>
        <v>15.241553956834533</v>
      </c>
      <c r="P106">
        <f t="shared" si="17"/>
        <v>0.2983881362385285</v>
      </c>
      <c r="Q106">
        <f t="shared" si="18"/>
        <v>0.26112359996033263</v>
      </c>
      <c r="R106">
        <f t="shared" si="19"/>
        <v>32.968143884892086</v>
      </c>
      <c r="S106">
        <f t="shared" si="25"/>
        <v>8.1619797525309323</v>
      </c>
      <c r="T106">
        <f t="shared" si="22"/>
        <v>35.62193928821911</v>
      </c>
      <c r="U106">
        <f t="shared" si="23"/>
        <v>8.8880706243881882</v>
      </c>
    </row>
    <row r="107" spans="1:21" x14ac:dyDescent="0.25">
      <c r="A107">
        <v>1976</v>
      </c>
      <c r="B107" s="1">
        <v>96.86</v>
      </c>
      <c r="C107" s="1">
        <v>4.05</v>
      </c>
      <c r="D107" s="1">
        <v>9.91</v>
      </c>
      <c r="E107" s="1">
        <v>5.7</v>
      </c>
      <c r="F107" s="1">
        <v>7.74</v>
      </c>
      <c r="G107" s="1">
        <v>55.6</v>
      </c>
      <c r="H107">
        <f t="shared" si="14"/>
        <v>1.0046017094017095</v>
      </c>
      <c r="I107">
        <f>Consumption!G92</f>
        <v>15572.323823984772</v>
      </c>
      <c r="J107">
        <f t="shared" si="21"/>
        <v>1976</v>
      </c>
      <c r="K107">
        <f t="shared" si="15"/>
        <v>401.16764028776976</v>
      </c>
      <c r="L107">
        <f>O107+L108/(1+Calculations!$E$3)</f>
        <v>367.70845842236645</v>
      </c>
      <c r="M107">
        <f>O107+M108/(H107+Calculations!$E$3-Calculations!$E$1+1)</f>
        <v>383.60073422778555</v>
      </c>
      <c r="N107">
        <f t="shared" si="24"/>
        <v>253.88515868221305</v>
      </c>
      <c r="O107">
        <f t="shared" si="16"/>
        <v>15.942461538461538</v>
      </c>
      <c r="P107">
        <f t="shared" si="17"/>
        <v>5.8363555823807797E-2</v>
      </c>
      <c r="Q107">
        <f t="shared" si="18"/>
        <v>5.6723899952723839E-2</v>
      </c>
      <c r="R107">
        <f t="shared" si="19"/>
        <v>39.009825641025635</v>
      </c>
      <c r="S107">
        <f t="shared" si="25"/>
        <v>12.168341708542712</v>
      </c>
      <c r="T107">
        <f t="shared" ref="T107:T128" si="26">AVERAGE(R98:R107)</f>
        <v>35.63825923833992</v>
      </c>
      <c r="U107">
        <f t="shared" si="23"/>
        <v>11.261813598689837</v>
      </c>
    </row>
    <row r="108" spans="1:21" x14ac:dyDescent="0.25">
      <c r="A108">
        <v>1977</v>
      </c>
      <c r="B108" s="1">
        <v>103.81</v>
      </c>
      <c r="C108" s="1">
        <v>4.67</v>
      </c>
      <c r="D108" s="1">
        <v>10.89</v>
      </c>
      <c r="E108" s="1">
        <v>5.28</v>
      </c>
      <c r="F108" s="1">
        <v>7.21</v>
      </c>
      <c r="G108" s="1">
        <v>58.5</v>
      </c>
      <c r="H108">
        <f t="shared" si="14"/>
        <v>0.98542079999999999</v>
      </c>
      <c r="I108">
        <f>Consumption!G93</f>
        <v>16070.003606047956</v>
      </c>
      <c r="J108">
        <f t="shared" si="21"/>
        <v>1977</v>
      </c>
      <c r="K108">
        <f t="shared" si="15"/>
        <v>408.63874871794872</v>
      </c>
      <c r="L108">
        <f>O108+L109/(1+Calculations!$E$3)</f>
        <v>374.73922755747691</v>
      </c>
      <c r="M108">
        <f>O108+M109/(H108+Calculations!$E$3-Calculations!$E$1+1)</f>
        <v>383.353803187604</v>
      </c>
      <c r="N108">
        <f t="shared" si="24"/>
        <v>271.98792887494216</v>
      </c>
      <c r="O108">
        <f t="shared" si="16"/>
        <v>17.206521599999999</v>
      </c>
      <c r="P108">
        <f t="shared" si="17"/>
        <v>-0.14415643964935942</v>
      </c>
      <c r="Q108">
        <f t="shared" si="18"/>
        <v>-0.15566767614213625</v>
      </c>
      <c r="R108">
        <f t="shared" si="19"/>
        <v>40.123987200000002</v>
      </c>
      <c r="S108">
        <f t="shared" si="25"/>
        <v>10.475277497477297</v>
      </c>
      <c r="T108">
        <f t="shared" si="26"/>
        <v>36.051266755993872</v>
      </c>
      <c r="U108">
        <f t="shared" ref="U108:U128" si="27">K108/T107</f>
        <v>11.466293737443044</v>
      </c>
    </row>
    <row r="109" spans="1:21" x14ac:dyDescent="0.25">
      <c r="A109">
        <v>1978</v>
      </c>
      <c r="B109" s="1">
        <v>90.25</v>
      </c>
      <c r="C109" s="1">
        <v>5.07</v>
      </c>
      <c r="D109" s="1">
        <v>12.33</v>
      </c>
      <c r="E109" s="1">
        <v>7.78</v>
      </c>
      <c r="F109" s="1">
        <v>7.96</v>
      </c>
      <c r="G109" s="1">
        <v>62.5</v>
      </c>
      <c r="H109">
        <f t="shared" si="14"/>
        <v>0.98627379209370447</v>
      </c>
      <c r="I109">
        <f>Consumption!G94</f>
        <v>16599.456873224361</v>
      </c>
      <c r="J109">
        <f t="shared" si="21"/>
        <v>1978</v>
      </c>
      <c r="K109">
        <f t="shared" si="15"/>
        <v>332.52431999999999</v>
      </c>
      <c r="L109">
        <f>O109+L110/(1+Calculations!$E$3)</f>
        <v>380.88255045656962</v>
      </c>
      <c r="M109">
        <f>O109+M110/(H109+Calculations!$E$3-Calculations!$E$1+1)</f>
        <v>374.75526922276242</v>
      </c>
      <c r="N109">
        <f t="shared" si="24"/>
        <v>292.43646416235089</v>
      </c>
      <c r="O109">
        <f t="shared" si="16"/>
        <v>17.093991215226943</v>
      </c>
      <c r="P109">
        <f t="shared" si="17"/>
        <v>6.2405957098185881E-2</v>
      </c>
      <c r="Q109">
        <f t="shared" si="18"/>
        <v>6.0536106932694796E-2</v>
      </c>
      <c r="R109">
        <f t="shared" si="19"/>
        <v>41.571777452415816</v>
      </c>
      <c r="S109">
        <f t="shared" si="25"/>
        <v>8.2874196510560143</v>
      </c>
      <c r="T109">
        <f t="shared" si="26"/>
        <v>36.482565849550063</v>
      </c>
      <c r="U109">
        <f t="shared" si="27"/>
        <v>9.2236514808377592</v>
      </c>
    </row>
    <row r="110" spans="1:21" x14ac:dyDescent="0.25">
      <c r="A110">
        <v>1979</v>
      </c>
      <c r="B110" s="1">
        <v>99.71</v>
      </c>
      <c r="C110" s="1">
        <v>5.65</v>
      </c>
      <c r="D110" s="1">
        <v>14.86</v>
      </c>
      <c r="E110" s="1">
        <v>10.88</v>
      </c>
      <c r="F110" s="1">
        <v>9.1</v>
      </c>
      <c r="G110" s="1">
        <v>68.3</v>
      </c>
      <c r="H110">
        <f t="shared" si="14"/>
        <v>0.97340668380462725</v>
      </c>
      <c r="I110">
        <f>Consumption!G95</f>
        <v>16816.067389045733</v>
      </c>
      <c r="J110">
        <f t="shared" si="21"/>
        <v>1979</v>
      </c>
      <c r="K110">
        <f t="shared" si="15"/>
        <v>336.18182723279648</v>
      </c>
      <c r="L110">
        <f>O110+L111/(1+Calculations!$E$3)</f>
        <v>387.54696273085335</v>
      </c>
      <c r="M110">
        <f>O110+M111/(H110+Calculations!$E$3-Calculations!$E$1+1)</f>
        <v>366.37484506867168</v>
      </c>
      <c r="N110">
        <f t="shared" si="24"/>
        <v>290.90817231621395</v>
      </c>
      <c r="O110">
        <f t="shared" si="16"/>
        <v>16.723419023136248</v>
      </c>
      <c r="P110">
        <f t="shared" si="17"/>
        <v>2.5894889524092968E-2</v>
      </c>
      <c r="Q110">
        <f t="shared" si="18"/>
        <v>2.5565294642930794E-2</v>
      </c>
      <c r="R110">
        <f t="shared" si="19"/>
        <v>43.984071979434447</v>
      </c>
      <c r="S110">
        <f t="shared" si="25"/>
        <v>8.0867802108678006</v>
      </c>
      <c r="T110">
        <f t="shared" si="26"/>
        <v>37.359760349080808</v>
      </c>
      <c r="U110">
        <f t="shared" si="27"/>
        <v>9.2148624803192831</v>
      </c>
    </row>
    <row r="111" spans="1:21" x14ac:dyDescent="0.25">
      <c r="A111">
        <v>1980</v>
      </c>
      <c r="B111" s="1">
        <v>110.87</v>
      </c>
      <c r="C111" s="1">
        <v>6.16</v>
      </c>
      <c r="D111" s="1">
        <v>14.82</v>
      </c>
      <c r="E111" s="1">
        <v>11.37</v>
      </c>
      <c r="F111" s="1">
        <v>10.8</v>
      </c>
      <c r="G111" s="1">
        <v>77.8</v>
      </c>
      <c r="H111">
        <f t="shared" si="14"/>
        <v>0.99592942528735617</v>
      </c>
      <c r="I111">
        <f>Consumption!G96</f>
        <v>16576.574572940397</v>
      </c>
      <c r="J111">
        <f t="shared" si="21"/>
        <v>1980</v>
      </c>
      <c r="K111">
        <f t="shared" si="15"/>
        <v>328.1637994858612</v>
      </c>
      <c r="L111">
        <f>O111+L112/(1+Calculations!$E$3)</f>
        <v>395.04138990164688</v>
      </c>
      <c r="M111">
        <f>O111+M112/(H111+Calculations!$E$3-Calculations!$E$1+1)</f>
        <v>353.67084933657151</v>
      </c>
      <c r="N111">
        <f t="shared" si="24"/>
        <v>257.96309151797396</v>
      </c>
      <c r="O111">
        <f t="shared" si="16"/>
        <v>16.304882758620693</v>
      </c>
      <c r="P111">
        <f t="shared" si="17"/>
        <v>0.12219177684540972</v>
      </c>
      <c r="Q111">
        <f t="shared" si="18"/>
        <v>0.11528371659928735</v>
      </c>
      <c r="R111">
        <f t="shared" si="19"/>
        <v>39.227006896551728</v>
      </c>
      <c r="S111">
        <f t="shared" si="25"/>
        <v>7.4609690444145365</v>
      </c>
      <c r="T111">
        <f t="shared" si="26"/>
        <v>38.31427912918825</v>
      </c>
      <c r="U111">
        <f t="shared" si="27"/>
        <v>8.7838839548106282</v>
      </c>
    </row>
    <row r="112" spans="1:21" x14ac:dyDescent="0.25">
      <c r="A112">
        <v>1981</v>
      </c>
      <c r="B112" s="1">
        <v>132.97</v>
      </c>
      <c r="C112" s="1">
        <v>6.63</v>
      </c>
      <c r="D112" s="1">
        <v>15.36</v>
      </c>
      <c r="E112" s="1">
        <v>17.63</v>
      </c>
      <c r="F112" s="1">
        <v>12.57</v>
      </c>
      <c r="G112" s="1">
        <v>87</v>
      </c>
      <c r="H112">
        <f t="shared" si="14"/>
        <v>1.0852396606574761</v>
      </c>
      <c r="I112">
        <f>Consumption!G97</f>
        <v>16646.172523056124</v>
      </c>
      <c r="J112">
        <f t="shared" si="21"/>
        <v>1981</v>
      </c>
      <c r="K112">
        <f t="shared" si="15"/>
        <v>351.95783448275864</v>
      </c>
      <c r="L112">
        <f>O112+L113/(1+Calculations!$E$3)</f>
        <v>403.47113533385516</v>
      </c>
      <c r="M112">
        <f>O112+M113/(H112+Calculations!$E$3-Calculations!$E$1+1)</f>
        <v>348.84256863295536</v>
      </c>
      <c r="N112">
        <f t="shared" si="24"/>
        <v>246.01787643314904</v>
      </c>
      <c r="O112">
        <f t="shared" si="16"/>
        <v>16.190417815482505</v>
      </c>
      <c r="P112">
        <f t="shared" si="17"/>
        <v>-0.1402736295216766</v>
      </c>
      <c r="Q112">
        <f t="shared" si="18"/>
        <v>-0.15114111422504101</v>
      </c>
      <c r="R112">
        <f t="shared" si="19"/>
        <v>37.509022269353125</v>
      </c>
      <c r="S112">
        <f t="shared" si="25"/>
        <v>8.972334682860998</v>
      </c>
      <c r="T112">
        <f t="shared" si="26"/>
        <v>38.871517122546919</v>
      </c>
      <c r="U112">
        <f t="shared" si="27"/>
        <v>9.1860748128922296</v>
      </c>
    </row>
    <row r="113" spans="1:21" x14ac:dyDescent="0.25">
      <c r="A113">
        <v>1982</v>
      </c>
      <c r="B113" s="1">
        <v>117.28</v>
      </c>
      <c r="C113" s="1">
        <v>6.87</v>
      </c>
      <c r="D113" s="1">
        <v>12.64</v>
      </c>
      <c r="E113" s="1">
        <v>14.6</v>
      </c>
      <c r="F113" s="1">
        <v>14.59</v>
      </c>
      <c r="G113" s="1">
        <v>94.3</v>
      </c>
      <c r="H113">
        <f t="shared" si="14"/>
        <v>1.1049877300613495</v>
      </c>
      <c r="I113">
        <f>Consumption!G98</f>
        <v>16719.585381704954</v>
      </c>
      <c r="J113">
        <f t="shared" si="21"/>
        <v>1982</v>
      </c>
      <c r="K113">
        <f t="shared" si="15"/>
        <v>286.39701378579008</v>
      </c>
      <c r="L113">
        <f>O113+L114/(1+Calculations!$E$3)</f>
        <v>412.57335335523663</v>
      </c>
      <c r="M113">
        <f>O113+M114/(H113+Calculations!$E$3-Calculations!$E$1+1)</f>
        <v>373.67763896375658</v>
      </c>
      <c r="N113">
        <f t="shared" si="24"/>
        <v>234.19619988644715</v>
      </c>
      <c r="O113">
        <f t="shared" si="16"/>
        <v>16.176110429447853</v>
      </c>
      <c r="P113">
        <f t="shared" si="17"/>
        <v>0.24259127126942806</v>
      </c>
      <c r="Q113">
        <f t="shared" si="18"/>
        <v>0.21719893405287258</v>
      </c>
      <c r="R113">
        <f t="shared" si="19"/>
        <v>29.762159509202455</v>
      </c>
      <c r="S113">
        <f t="shared" si="25"/>
        <v>7.6354166666666687</v>
      </c>
      <c r="T113">
        <f t="shared" si="26"/>
        <v>38.377316172058713</v>
      </c>
      <c r="U113">
        <f t="shared" si="27"/>
        <v>7.3677858490290111</v>
      </c>
    </row>
    <row r="114" spans="1:21" x14ac:dyDescent="0.25">
      <c r="A114">
        <v>1983</v>
      </c>
      <c r="B114" s="1">
        <v>144.27000000000001</v>
      </c>
      <c r="C114" s="1">
        <v>7.09</v>
      </c>
      <c r="D114" s="1">
        <v>14.03</v>
      </c>
      <c r="E114" s="1">
        <v>9.3699999999999992</v>
      </c>
      <c r="F114" s="1">
        <v>10.46</v>
      </c>
      <c r="G114" s="1">
        <v>97.8</v>
      </c>
      <c r="H114">
        <f t="shared" si="14"/>
        <v>1.049694406280667</v>
      </c>
      <c r="I114">
        <f>Consumption!G99</f>
        <v>17515.637233988055</v>
      </c>
      <c r="J114">
        <f t="shared" si="21"/>
        <v>1983</v>
      </c>
      <c r="K114">
        <f t="shared" si="15"/>
        <v>339.69831901840496</v>
      </c>
      <c r="L114">
        <f>O114+L115/(1+Calculations!$E$3)</f>
        <v>422.28526331653609</v>
      </c>
      <c r="M114">
        <f>O114+M115/(H114+Calculations!$E$3-Calculations!$E$1+1)</f>
        <v>408.65161796093253</v>
      </c>
      <c r="N114">
        <f t="shared" si="24"/>
        <v>265.90993199398423</v>
      </c>
      <c r="O114">
        <f t="shared" si="16"/>
        <v>16.022425907752698</v>
      </c>
      <c r="P114">
        <f t="shared" si="17"/>
        <v>0.15408568045154114</v>
      </c>
      <c r="Q114">
        <f t="shared" si="18"/>
        <v>0.14330841182157689</v>
      </c>
      <c r="R114">
        <f t="shared" si="19"/>
        <v>31.705872423945042</v>
      </c>
      <c r="S114">
        <f t="shared" si="25"/>
        <v>11.413765822784811</v>
      </c>
      <c r="T114">
        <f t="shared" si="26"/>
        <v>37.515532599002569</v>
      </c>
      <c r="U114">
        <f t="shared" si="27"/>
        <v>8.8515392138267437</v>
      </c>
    </row>
    <row r="115" spans="1:21" x14ac:dyDescent="0.25">
      <c r="A115">
        <v>1984</v>
      </c>
      <c r="B115" s="1">
        <v>166.39</v>
      </c>
      <c r="C115" s="1">
        <v>7.53</v>
      </c>
      <c r="D115" s="1">
        <v>16.64</v>
      </c>
      <c r="E115" s="1">
        <v>11.11</v>
      </c>
      <c r="F115" s="1">
        <v>11.67</v>
      </c>
      <c r="G115" s="1">
        <v>101.9</v>
      </c>
      <c r="H115">
        <f t="shared" si="14"/>
        <v>1.0731856872037915</v>
      </c>
      <c r="I115">
        <f>Consumption!G100</f>
        <v>18284.403768518048</v>
      </c>
      <c r="J115">
        <f t="shared" si="21"/>
        <v>1984</v>
      </c>
      <c r="K115">
        <f t="shared" si="15"/>
        <v>376.01853974484789</v>
      </c>
      <c r="L115">
        <f>O115+L116/(1+Calculations!$E$3)</f>
        <v>432.79516276305048</v>
      </c>
      <c r="M115">
        <f>O115+M116/(H115+Calculations!$E$3-Calculations!$E$1+1)</f>
        <v>427.09545374697484</v>
      </c>
      <c r="N115">
        <f t="shared" si="24"/>
        <v>299.73531307398366</v>
      </c>
      <c r="O115">
        <f t="shared" si="16"/>
        <v>16.436098578199054</v>
      </c>
      <c r="P115">
        <f t="shared" si="17"/>
        <v>3.988921135150697E-2</v>
      </c>
      <c r="Q115">
        <f t="shared" si="18"/>
        <v>3.9114179932191344E-2</v>
      </c>
      <c r="R115">
        <f t="shared" si="19"/>
        <v>36.320940284360191</v>
      </c>
      <c r="S115">
        <f t="shared" si="25"/>
        <v>11.859586600142553</v>
      </c>
      <c r="T115">
        <f t="shared" si="26"/>
        <v>37.218280754118055</v>
      </c>
      <c r="U115">
        <f t="shared" si="27"/>
        <v>10.023009502865092</v>
      </c>
    </row>
    <row r="116" spans="1:21" x14ac:dyDescent="0.25">
      <c r="A116">
        <v>1985</v>
      </c>
      <c r="B116" s="1">
        <v>171.61</v>
      </c>
      <c r="C116" s="1">
        <v>7.9</v>
      </c>
      <c r="D116" s="1">
        <v>14.61</v>
      </c>
      <c r="E116" s="1">
        <v>8.35</v>
      </c>
      <c r="F116" s="1">
        <v>11.38</v>
      </c>
      <c r="G116" s="1">
        <v>105.5</v>
      </c>
      <c r="H116">
        <f t="shared" si="14"/>
        <v>1.042967609489051</v>
      </c>
      <c r="I116">
        <f>Consumption!G101</f>
        <v>19063.94596965567</v>
      </c>
      <c r="J116">
        <f t="shared" si="21"/>
        <v>1985</v>
      </c>
      <c r="K116">
        <f t="shared" si="15"/>
        <v>374.58152417061609</v>
      </c>
      <c r="L116">
        <f>O116+L117/(1+Calculations!$E$3)</f>
        <v>443.55075669999803</v>
      </c>
      <c r="M116">
        <f>O116+M117/(H116+Calculations!$E$3-Calculations!$E$1+1)</f>
        <v>456.35527723308809</v>
      </c>
      <c r="N116">
        <f t="shared" si="24"/>
        <v>337.7780410517517</v>
      </c>
      <c r="O116">
        <f t="shared" si="16"/>
        <v>16.598649635036498</v>
      </c>
      <c r="P116">
        <f t="shared" si="17"/>
        <v>0.21208753126785104</v>
      </c>
      <c r="Q116">
        <f t="shared" si="18"/>
        <v>0.19234410555737549</v>
      </c>
      <c r="R116">
        <f t="shared" si="19"/>
        <v>30.696996350364962</v>
      </c>
      <c r="S116">
        <f t="shared" si="25"/>
        <v>10.31310096153846</v>
      </c>
      <c r="T116">
        <f t="shared" si="26"/>
        <v>36.991166000665338</v>
      </c>
      <c r="U116">
        <f t="shared" si="27"/>
        <v>10.064449957946275</v>
      </c>
    </row>
    <row r="117" spans="1:21" x14ac:dyDescent="0.25">
      <c r="A117">
        <v>1986</v>
      </c>
      <c r="B117" s="1">
        <v>208.19</v>
      </c>
      <c r="C117" s="1">
        <v>8.2799999999999994</v>
      </c>
      <c r="D117" s="1">
        <v>14.48</v>
      </c>
      <c r="E117" s="1">
        <v>7.31</v>
      </c>
      <c r="F117" s="1">
        <v>9.19</v>
      </c>
      <c r="G117" s="1">
        <v>109.6</v>
      </c>
      <c r="H117">
        <f t="shared" si="14"/>
        <v>1.0576597122302156</v>
      </c>
      <c r="I117">
        <f>Consumption!G102</f>
        <v>19657.785054108983</v>
      </c>
      <c r="J117">
        <f t="shared" si="21"/>
        <v>1986</v>
      </c>
      <c r="K117">
        <f t="shared" si="15"/>
        <v>437.42694525547444</v>
      </c>
      <c r="L117">
        <f>O117+L118/(1+Calculations!$E$3)</f>
        <v>454.83561294403631</v>
      </c>
      <c r="M117">
        <f>O117+M118/(H117+Calculations!$E$3-Calculations!$E$1+1)</f>
        <v>475.40173469683486</v>
      </c>
      <c r="N117">
        <f t="shared" si="24"/>
        <v>365.27399316358515</v>
      </c>
      <c r="O117">
        <f t="shared" si="16"/>
        <v>17.146748201438847</v>
      </c>
      <c r="P117">
        <f t="shared" si="17"/>
        <v>0.29144033829087346</v>
      </c>
      <c r="Q117">
        <f t="shared" si="18"/>
        <v>0.25575813681568199</v>
      </c>
      <c r="R117">
        <f t="shared" si="19"/>
        <v>29.98610071942446</v>
      </c>
      <c r="S117">
        <f t="shared" si="25"/>
        <v>14.249828884325805</v>
      </c>
      <c r="T117">
        <f t="shared" si="26"/>
        <v>36.088793508505219</v>
      </c>
      <c r="U117">
        <f t="shared" si="27"/>
        <v>11.825173211561017</v>
      </c>
    </row>
    <row r="118" spans="1:21" x14ac:dyDescent="0.25">
      <c r="A118">
        <v>1987</v>
      </c>
      <c r="B118" s="1">
        <v>264.51</v>
      </c>
      <c r="C118" s="1">
        <v>8.81</v>
      </c>
      <c r="D118" s="1">
        <v>17.5</v>
      </c>
      <c r="E118" s="1">
        <v>6.25</v>
      </c>
      <c r="F118" s="1">
        <v>7.08</v>
      </c>
      <c r="G118" s="1">
        <v>111.2</v>
      </c>
      <c r="H118">
        <f t="shared" si="14"/>
        <v>1.0211754537597235</v>
      </c>
      <c r="I118">
        <f>Consumption!G103</f>
        <v>20132.170782417907</v>
      </c>
      <c r="J118">
        <f t="shared" si="21"/>
        <v>1987</v>
      </c>
      <c r="K118">
        <f t="shared" si="15"/>
        <v>547.76405395683446</v>
      </c>
      <c r="L118">
        <f>O118+L119/(1+Calculations!$E$3)</f>
        <v>466.27356975120603</v>
      </c>
      <c r="M118">
        <f>O118+M119/(H118+Calculations!$E$3-Calculations!$E$1+1)</f>
        <v>502.13223407227736</v>
      </c>
      <c r="N118">
        <f t="shared" si="24"/>
        <v>384.6837056074076</v>
      </c>
      <c r="O118">
        <f t="shared" si="16"/>
        <v>17.534717372515125</v>
      </c>
      <c r="P118">
        <f t="shared" si="17"/>
        <v>-5.7860742619374059E-2</v>
      </c>
      <c r="Q118">
        <f t="shared" si="18"/>
        <v>-5.960218371753765E-2</v>
      </c>
      <c r="R118">
        <f t="shared" si="19"/>
        <v>34.830596369922212</v>
      </c>
      <c r="S118">
        <f t="shared" si="25"/>
        <v>18.267265193370164</v>
      </c>
      <c r="T118">
        <f t="shared" si="26"/>
        <v>35.559454425497442</v>
      </c>
      <c r="U118">
        <f t="shared" si="27"/>
        <v>15.178231265274642</v>
      </c>
    </row>
    <row r="119" spans="1:21" x14ac:dyDescent="0.25">
      <c r="A119">
        <v>1988</v>
      </c>
      <c r="B119" s="1">
        <v>250.48</v>
      </c>
      <c r="C119" s="1">
        <v>9.75</v>
      </c>
      <c r="D119" s="1">
        <v>23.75</v>
      </c>
      <c r="E119" s="1">
        <v>7.63</v>
      </c>
      <c r="F119" s="1">
        <v>8.67</v>
      </c>
      <c r="G119" s="1">
        <v>115.7</v>
      </c>
      <c r="H119">
        <f t="shared" si="14"/>
        <v>1.0283064409578861</v>
      </c>
      <c r="I119">
        <f>Consumption!G104</f>
        <v>20758.540895106005</v>
      </c>
      <c r="J119">
        <f t="shared" si="21"/>
        <v>1988</v>
      </c>
      <c r="K119">
        <f t="shared" si="15"/>
        <v>498.53530164217801</v>
      </c>
      <c r="L119">
        <f>O119+L120/(1+Calculations!$E$3)</f>
        <v>478.04521302528849</v>
      </c>
      <c r="M119">
        <f>O119+M120/(H119+Calculations!$E$3-Calculations!$E$1+1)</f>
        <v>513.31684212631194</v>
      </c>
      <c r="N119">
        <f t="shared" si="24"/>
        <v>417.30445771398684</v>
      </c>
      <c r="O119">
        <f t="shared" si="16"/>
        <v>18.540297274979356</v>
      </c>
      <c r="P119">
        <f t="shared" si="17"/>
        <v>0.12583219244648972</v>
      </c>
      <c r="Q119">
        <f t="shared" si="18"/>
        <v>0.1185224888126002</v>
      </c>
      <c r="R119">
        <f t="shared" si="19"/>
        <v>45.162262592898429</v>
      </c>
      <c r="S119">
        <f t="shared" si="25"/>
        <v>14.313142857142857</v>
      </c>
      <c r="T119">
        <f t="shared" si="26"/>
        <v>35.918502939545704</v>
      </c>
      <c r="U119">
        <f t="shared" si="27"/>
        <v>14.019768010971219</v>
      </c>
    </row>
    <row r="120" spans="1:21" x14ac:dyDescent="0.25">
      <c r="A120">
        <v>1989</v>
      </c>
      <c r="B120" s="1">
        <v>285.41000000000003</v>
      </c>
      <c r="C120" s="1">
        <v>11.06</v>
      </c>
      <c r="D120" s="1">
        <v>22.87</v>
      </c>
      <c r="E120" s="1">
        <v>9.2899999999999991</v>
      </c>
      <c r="F120" s="1">
        <v>9.09</v>
      </c>
      <c r="G120" s="1">
        <v>121.1</v>
      </c>
      <c r="H120">
        <f t="shared" si="14"/>
        <v>1.0388554945054944</v>
      </c>
      <c r="I120">
        <f>Consumption!G105</f>
        <v>21142.763357131389</v>
      </c>
      <c r="J120">
        <f t="shared" si="21"/>
        <v>1989</v>
      </c>
      <c r="K120">
        <f t="shared" si="15"/>
        <v>542.726794384806</v>
      </c>
      <c r="L120">
        <f>O120+L121/(1+Calculations!$E$3)</f>
        <v>489.51438943077994</v>
      </c>
      <c r="M120">
        <f>O120+M121/(H120+Calculations!$E$3-Calculations!$E$1+1)</f>
        <v>527.62736831238419</v>
      </c>
      <c r="N120">
        <f t="shared" si="24"/>
        <v>430.5283385450175</v>
      </c>
      <c r="O120">
        <f t="shared" si="16"/>
        <v>19.991340659340658</v>
      </c>
      <c r="P120">
        <f t="shared" si="17"/>
        <v>0.16909489375415585</v>
      </c>
      <c r="Q120">
        <f t="shared" si="18"/>
        <v>0.15622985434866257</v>
      </c>
      <c r="R120">
        <f t="shared" si="19"/>
        <v>41.338332810047092</v>
      </c>
      <c r="S120">
        <f t="shared" si="25"/>
        <v>12.017263157894739</v>
      </c>
      <c r="T120">
        <f t="shared" si="26"/>
        <v>35.65392902260696</v>
      </c>
      <c r="U120">
        <f t="shared" si="27"/>
        <v>15.109950303281499</v>
      </c>
    </row>
    <row r="121" spans="1:21" x14ac:dyDescent="0.25">
      <c r="A121">
        <v>1990</v>
      </c>
      <c r="B121" s="1">
        <v>339.97</v>
      </c>
      <c r="C121" s="1">
        <v>12.09</v>
      </c>
      <c r="D121" s="1">
        <v>21.34</v>
      </c>
      <c r="E121" s="1">
        <v>8.43</v>
      </c>
      <c r="F121" s="1">
        <v>8.2100000000000009</v>
      </c>
      <c r="G121" s="1">
        <v>127.4</v>
      </c>
      <c r="H121">
        <f t="shared" si="14"/>
        <v>1.0262988112927194</v>
      </c>
      <c r="I121">
        <f>Consumption!G106</f>
        <v>21332.497075324984</v>
      </c>
      <c r="J121">
        <f t="shared" si="21"/>
        <v>1990</v>
      </c>
      <c r="K121">
        <f t="shared" si="15"/>
        <v>614.50778335949769</v>
      </c>
      <c r="L121">
        <f>O121+L122/(1+Calculations!$E$3)</f>
        <v>500.186789444319</v>
      </c>
      <c r="M121">
        <f>O121+M122/(H121+Calculations!$E$3-Calculations!$E$1+1)</f>
        <v>546.69573961574656</v>
      </c>
      <c r="N121">
        <f t="shared" si="24"/>
        <v>426.20039959418745</v>
      </c>
      <c r="O121">
        <f t="shared" si="16"/>
        <v>20.684139673105499</v>
      </c>
      <c r="P121">
        <f t="shared" si="17"/>
        <v>-6.0117969503558591E-2</v>
      </c>
      <c r="Q121">
        <f t="shared" si="18"/>
        <v>-6.2000911065676019E-2</v>
      </c>
      <c r="R121">
        <f t="shared" si="19"/>
        <v>36.50947399702823</v>
      </c>
      <c r="S121">
        <f t="shared" si="25"/>
        <v>14.86532575426323</v>
      </c>
      <c r="T121">
        <f t="shared" si="26"/>
        <v>35.382175732654623</v>
      </c>
      <c r="U121">
        <f t="shared" si="27"/>
        <v>17.235345450142646</v>
      </c>
    </row>
    <row r="122" spans="1:21" x14ac:dyDescent="0.25">
      <c r="A122">
        <v>1991</v>
      </c>
      <c r="B122" s="1">
        <v>325.5</v>
      </c>
      <c r="C122" s="1">
        <v>12.2</v>
      </c>
      <c r="D122" s="1">
        <v>15.97</v>
      </c>
      <c r="E122" s="1">
        <v>6.92</v>
      </c>
      <c r="F122" s="1">
        <v>8.09</v>
      </c>
      <c r="G122" s="1">
        <v>134.6</v>
      </c>
      <c r="H122">
        <f t="shared" si="14"/>
        <v>1.0421022447501809</v>
      </c>
      <c r="I122">
        <f>Consumption!G107</f>
        <v>21086.691474471823</v>
      </c>
      <c r="J122">
        <f t="shared" si="21"/>
        <v>1991</v>
      </c>
      <c r="K122">
        <f t="shared" si="15"/>
        <v>556.88068350668652</v>
      </c>
      <c r="L122">
        <f>O122+L123/(1+Calculations!$E$3)</f>
        <v>510.8181409766317</v>
      </c>
      <c r="M122">
        <f>O122+M123/(H122+Calculations!$E$3-Calculations!$E$1+1)</f>
        <v>559.88024690191753</v>
      </c>
      <c r="N122">
        <f t="shared" si="24"/>
        <v>386.20945073572483</v>
      </c>
      <c r="O122">
        <f t="shared" si="16"/>
        <v>20.343345401882694</v>
      </c>
      <c r="P122">
        <f t="shared" si="17"/>
        <v>0.28241379885676887</v>
      </c>
      <c r="Q122">
        <f t="shared" si="18"/>
        <v>0.24874408243682608</v>
      </c>
      <c r="R122">
        <f t="shared" si="19"/>
        <v>26.629772628530052</v>
      </c>
      <c r="S122">
        <f t="shared" si="25"/>
        <v>15.253045923149017</v>
      </c>
      <c r="T122">
        <f t="shared" si="26"/>
        <v>34.294250768572311</v>
      </c>
      <c r="U122">
        <f t="shared" si="27"/>
        <v>15.7390175130676</v>
      </c>
    </row>
    <row r="123" spans="1:21" x14ac:dyDescent="0.25">
      <c r="A123">
        <v>1992</v>
      </c>
      <c r="B123" s="1">
        <v>416.08</v>
      </c>
      <c r="C123" s="1">
        <v>12.39</v>
      </c>
      <c r="D123" s="1">
        <v>19.09</v>
      </c>
      <c r="E123" s="1">
        <v>3.91</v>
      </c>
      <c r="F123" s="1">
        <v>7.03</v>
      </c>
      <c r="G123" s="1">
        <v>138.1</v>
      </c>
      <c r="H123">
        <f t="shared" si="14"/>
        <v>1.0063093267882188</v>
      </c>
      <c r="I123">
        <f>Consumption!G108</f>
        <v>21489.452177163748</v>
      </c>
      <c r="J123">
        <f t="shared" si="21"/>
        <v>1992</v>
      </c>
      <c r="K123">
        <f t="shared" si="15"/>
        <v>693.80812744388118</v>
      </c>
      <c r="L123">
        <f>O123+L124/(1+Calculations!$E$3)</f>
        <v>522.50685870230177</v>
      </c>
      <c r="M123">
        <f>O123+M124/(H123+Calculations!$E$3-Calculations!$E$1+1)</f>
        <v>582.80294626425643</v>
      </c>
      <c r="N123">
        <f t="shared" si="24"/>
        <v>396.2290610167766</v>
      </c>
      <c r="O123">
        <f t="shared" si="16"/>
        <v>20.008199158485276</v>
      </c>
      <c r="P123">
        <f t="shared" si="17"/>
        <v>4.1853836232270646E-2</v>
      </c>
      <c r="Q123">
        <f t="shared" si="18"/>
        <v>4.1001661162217214E-2</v>
      </c>
      <c r="R123">
        <f t="shared" si="19"/>
        <v>30.827806451612901</v>
      </c>
      <c r="S123">
        <f t="shared" si="25"/>
        <v>26.053850970569815</v>
      </c>
      <c r="T123">
        <f t="shared" si="26"/>
        <v>34.400815462813355</v>
      </c>
      <c r="U123">
        <f t="shared" si="27"/>
        <v>20.231033245948495</v>
      </c>
    </row>
    <row r="124" spans="1:21" x14ac:dyDescent="0.25">
      <c r="A124">
        <v>1993</v>
      </c>
      <c r="B124" s="1">
        <v>435.23</v>
      </c>
      <c r="C124" s="1">
        <v>12.58</v>
      </c>
      <c r="D124" s="1">
        <v>21.89</v>
      </c>
      <c r="E124" s="1">
        <v>3.44</v>
      </c>
      <c r="F124" s="1">
        <v>6.6</v>
      </c>
      <c r="G124" s="1">
        <v>142.6</v>
      </c>
      <c r="H124">
        <f t="shared" si="14"/>
        <v>1.0089291381668948</v>
      </c>
      <c r="I124">
        <f>Consumption!G109</f>
        <v>21921.197069488859</v>
      </c>
      <c r="J124">
        <f t="shared" si="21"/>
        <v>1993</v>
      </c>
      <c r="K124">
        <f t="shared" si="15"/>
        <v>702.83846002805046</v>
      </c>
      <c r="L124">
        <f>O124+L125/(1+Calculations!$E$3)</f>
        <v>535.31598049331899</v>
      </c>
      <c r="M124">
        <f>O124+M125/(H124+Calculations!$E$3-Calculations!$E$1+1)</f>
        <v>587.78179732591116</v>
      </c>
      <c r="N124">
        <f t="shared" si="24"/>
        <v>409.03597910632016</v>
      </c>
      <c r="O124">
        <f t="shared" si="16"/>
        <v>19.814790697674418</v>
      </c>
      <c r="P124">
        <f t="shared" si="17"/>
        <v>8.8191117277394246E-2</v>
      </c>
      <c r="Q124">
        <f t="shared" si="18"/>
        <v>8.4516792269779956E-2</v>
      </c>
      <c r="R124">
        <f t="shared" si="19"/>
        <v>34.478995896032835</v>
      </c>
      <c r="S124">
        <f t="shared" si="25"/>
        <v>22.798847564169723</v>
      </c>
      <c r="T124">
        <f t="shared" si="26"/>
        <v>34.678127810022133</v>
      </c>
      <c r="U124">
        <f t="shared" si="27"/>
        <v>20.430866262103752</v>
      </c>
    </row>
    <row r="125" spans="1:21" x14ac:dyDescent="0.25">
      <c r="A125">
        <v>1994</v>
      </c>
      <c r="B125" s="1">
        <v>472.99</v>
      </c>
      <c r="C125" s="1">
        <v>13.17</v>
      </c>
      <c r="D125" s="1">
        <v>30.6</v>
      </c>
      <c r="E125" s="1">
        <v>4.3499999999999996</v>
      </c>
      <c r="F125" s="1">
        <v>5.75</v>
      </c>
      <c r="G125" s="1">
        <v>146.19999999999999</v>
      </c>
      <c r="H125">
        <f t="shared" si="14"/>
        <v>1.0150345974717232</v>
      </c>
      <c r="I125">
        <f>Consumption!G110</f>
        <v>22467.695514995652</v>
      </c>
      <c r="J125">
        <f t="shared" si="21"/>
        <v>1994</v>
      </c>
      <c r="K125">
        <f t="shared" si="15"/>
        <v>745.00777838577301</v>
      </c>
      <c r="L125">
        <f>O125+L126/(1+Calculations!$E$3)</f>
        <v>549.16768357441845</v>
      </c>
      <c r="M125">
        <f>O125+M126/(H125+Calculations!$E$3-Calculations!$E$1+1)</f>
        <v>594.67166207162063</v>
      </c>
      <c r="N125">
        <f t="shared" si="24"/>
        <v>431.56131332613285</v>
      </c>
      <c r="O125">
        <f t="shared" si="16"/>
        <v>20.178227544910179</v>
      </c>
      <c r="P125">
        <f t="shared" si="17"/>
        <v>-1.611178229881054E-2</v>
      </c>
      <c r="Q125">
        <f t="shared" si="18"/>
        <v>-1.6242988280005793E-2</v>
      </c>
      <c r="R125">
        <f t="shared" si="19"/>
        <v>46.883353293413172</v>
      </c>
      <c r="S125">
        <f t="shared" si="25"/>
        <v>21.607583371402466</v>
      </c>
      <c r="T125">
        <f t="shared" si="26"/>
        <v>35.734369110927432</v>
      </c>
      <c r="U125">
        <f t="shared" si="27"/>
        <v>21.483506331920907</v>
      </c>
    </row>
    <row r="126" spans="1:21" x14ac:dyDescent="0.25">
      <c r="A126">
        <v>1995</v>
      </c>
      <c r="B126" s="1">
        <v>465.25</v>
      </c>
      <c r="C126" s="1">
        <v>13.79</v>
      </c>
      <c r="D126" s="1">
        <v>33.96</v>
      </c>
      <c r="E126" s="1">
        <v>6.45</v>
      </c>
      <c r="F126" s="1">
        <v>7.78</v>
      </c>
      <c r="G126" s="1">
        <v>150.30000000000001</v>
      </c>
      <c r="H126">
        <f t="shared" si="14"/>
        <v>1.0362328367875648</v>
      </c>
      <c r="I126">
        <f>Consumption!G111</f>
        <v>22802.976878179063</v>
      </c>
      <c r="J126">
        <f t="shared" si="21"/>
        <v>1995</v>
      </c>
      <c r="K126">
        <f t="shared" si="15"/>
        <v>712.82614770459077</v>
      </c>
      <c r="L126">
        <f>O126+L127/(1+Calculations!$E$3)</f>
        <v>563.53684521694026</v>
      </c>
      <c r="M126">
        <f>O126+M127/(H126+Calculations!$E$3-Calculations!$E$1+1)</f>
        <v>605.01249564392265</v>
      </c>
      <c r="N126">
        <f t="shared" si="24"/>
        <v>437.72591772860915</v>
      </c>
      <c r="O126">
        <f t="shared" si="16"/>
        <v>20.567106217616576</v>
      </c>
      <c r="P126">
        <f t="shared" si="17"/>
        <v>0.31440786194953402</v>
      </c>
      <c r="Q126">
        <f t="shared" si="18"/>
        <v>0.27338626912103497</v>
      </c>
      <c r="R126">
        <f t="shared" si="19"/>
        <v>50.649668393782378</v>
      </c>
      <c r="S126">
        <f t="shared" si="25"/>
        <v>15.204248366013072</v>
      </c>
      <c r="T126">
        <f t="shared" si="26"/>
        <v>37.729636315269182</v>
      </c>
      <c r="U126">
        <f t="shared" si="27"/>
        <v>19.947914722988948</v>
      </c>
    </row>
    <row r="127" spans="1:21" x14ac:dyDescent="0.25">
      <c r="A127">
        <v>1996</v>
      </c>
      <c r="B127" s="1">
        <v>614.41999999999996</v>
      </c>
      <c r="C127" s="1">
        <v>14.9</v>
      </c>
      <c r="D127" s="1">
        <v>38.729999999999997</v>
      </c>
      <c r="E127" s="1">
        <v>5.68</v>
      </c>
      <c r="F127" s="1">
        <v>5.65</v>
      </c>
      <c r="G127" s="1">
        <v>154.4</v>
      </c>
      <c r="H127">
        <f t="shared" si="14"/>
        <v>1.0255808925204273</v>
      </c>
      <c r="I127">
        <f>Consumption!G112</f>
        <v>23325.448437975039</v>
      </c>
      <c r="J127">
        <f t="shared" si="21"/>
        <v>1996</v>
      </c>
      <c r="K127">
        <f t="shared" si="15"/>
        <v>916.3771865284973</v>
      </c>
      <c r="L127">
        <f>O127+L128/(1+Calculations!$E$3)</f>
        <v>578.4301563600086</v>
      </c>
      <c r="M127">
        <f>O127+M128/(H127+Calculations!$E$3-Calculations!$E$1+1)</f>
        <v>627.88234574404873</v>
      </c>
      <c r="N127">
        <f t="shared" si="24"/>
        <v>458.67622920221385</v>
      </c>
      <c r="O127">
        <f t="shared" si="16"/>
        <v>21.566134506599624</v>
      </c>
      <c r="P127">
        <f t="shared" si="17"/>
        <v>0.23375671692216041</v>
      </c>
      <c r="Q127">
        <f t="shared" si="18"/>
        <v>0.21006375606454186</v>
      </c>
      <c r="R127">
        <f t="shared" si="19"/>
        <v>56.057475801382779</v>
      </c>
      <c r="S127">
        <f t="shared" si="25"/>
        <v>18.092461719670201</v>
      </c>
      <c r="T127">
        <f t="shared" si="26"/>
        <v>40.336773823465009</v>
      </c>
      <c r="U127">
        <f t="shared" si="27"/>
        <v>24.287994161174552</v>
      </c>
    </row>
    <row r="128" spans="1:21" x14ac:dyDescent="0.25">
      <c r="A128">
        <v>1997</v>
      </c>
      <c r="B128" s="1">
        <v>766.22</v>
      </c>
      <c r="C128" s="1">
        <v>15.5</v>
      </c>
      <c r="D128" s="1">
        <v>39.72</v>
      </c>
      <c r="E128" s="1">
        <v>5.78</v>
      </c>
      <c r="F128" s="1">
        <v>6.58</v>
      </c>
      <c r="G128" s="1">
        <v>159.1</v>
      </c>
      <c r="H128">
        <f t="shared" si="14"/>
        <v>1.0414355198019802</v>
      </c>
      <c r="I128">
        <f>Consumption!G113</f>
        <v>23898.914851369074</v>
      </c>
      <c r="J128">
        <f t="shared" si="21"/>
        <v>1997</v>
      </c>
      <c r="K128">
        <f t="shared" si="15"/>
        <v>1109.0203746071654</v>
      </c>
      <c r="L128">
        <f>O128+L129/(1+Calculations!$E$3)</f>
        <v>593.23185086808644</v>
      </c>
      <c r="M128">
        <f>O128+M129/(H128+Calculations!$E$3-Calculations!$E$1+1)</f>
        <v>644.92019702687912</v>
      </c>
      <c r="N128">
        <f t="shared" si="24"/>
        <v>483.9080188022138</v>
      </c>
      <c r="O128">
        <f t="shared" si="16"/>
        <v>22.087500000000002</v>
      </c>
      <c r="P128">
        <f t="shared" si="17"/>
        <v>0.25775462014761424</v>
      </c>
      <c r="Q128">
        <f t="shared" si="18"/>
        <v>0.22932808372590666</v>
      </c>
      <c r="R128">
        <f t="shared" si="19"/>
        <v>56.600999999999992</v>
      </c>
      <c r="S128">
        <f t="shared" si="25"/>
        <v>19.783630260779759</v>
      </c>
      <c r="T128">
        <f t="shared" si="26"/>
        <v>42.513814186472793</v>
      </c>
      <c r="U128">
        <f t="shared" si="27"/>
        <v>27.494027644868758</v>
      </c>
    </row>
    <row r="129" spans="1:21" x14ac:dyDescent="0.25">
      <c r="A129">
        <v>1998</v>
      </c>
      <c r="B129" s="1">
        <v>963.36</v>
      </c>
      <c r="C129" s="1">
        <v>16.2</v>
      </c>
      <c r="D129" s="1">
        <v>37.71</v>
      </c>
      <c r="E129" s="1">
        <v>5.68</v>
      </c>
      <c r="F129" s="1">
        <v>5.54</v>
      </c>
      <c r="G129" s="1">
        <v>161.6</v>
      </c>
      <c r="H129">
        <f t="shared" si="14"/>
        <v>1.0394332318928787</v>
      </c>
      <c r="I129">
        <f>Consumption!G114</f>
        <v>24861.128211070634</v>
      </c>
      <c r="J129">
        <f t="shared" si="21"/>
        <v>1998</v>
      </c>
      <c r="K129">
        <f t="shared" si="15"/>
        <v>1372.7880000000002</v>
      </c>
      <c r="L129">
        <f>O129+L130/(1+Calculations!$E$3)</f>
        <v>608.44480354580924</v>
      </c>
      <c r="M129">
        <f>O129+M130/(H129+Calculations!$E$3-Calculations!$E$1+1)</f>
        <v>672.36306317709557</v>
      </c>
      <c r="N129">
        <f t="shared" si="24"/>
        <v>544.58667915363685</v>
      </c>
      <c r="O129">
        <f t="shared" si="16"/>
        <v>22.705636031649419</v>
      </c>
      <c r="P129">
        <f t="shared" si="17"/>
        <v>0.29150296947092114</v>
      </c>
      <c r="Q129">
        <f t="shared" si="18"/>
        <v>0.25580663279302063</v>
      </c>
      <c r="R129">
        <f t="shared" si="19"/>
        <v>52.853674984783929</v>
      </c>
      <c r="S129">
        <f t="shared" ref="S129:S135" si="28">K129/R128</f>
        <v>24.253776435045324</v>
      </c>
      <c r="T129">
        <f t="shared" ref="T129:T135" si="29">AVERAGE(R120:R129)</f>
        <v>43.282955425661342</v>
      </c>
      <c r="U129">
        <f t="shared" ref="U129:U135" si="30">K129/T128</f>
        <v>32.290398456810287</v>
      </c>
    </row>
    <row r="130" spans="1:21" x14ac:dyDescent="0.25">
      <c r="A130">
        <v>1999</v>
      </c>
      <c r="B130" s="1">
        <v>1248.77</v>
      </c>
      <c r="C130" s="1">
        <v>16.690000000000001</v>
      </c>
      <c r="D130" s="1">
        <v>48.17</v>
      </c>
      <c r="E130" s="1">
        <v>5.31</v>
      </c>
      <c r="F130" s="1">
        <v>4.72</v>
      </c>
      <c r="G130" s="1">
        <v>164.3</v>
      </c>
      <c r="H130">
        <f t="shared" si="14"/>
        <v>1.0250256516587677</v>
      </c>
      <c r="I130">
        <f>Consumption!G115</f>
        <v>25922.571314010773</v>
      </c>
      <c r="J130">
        <f t="shared" si="21"/>
        <v>1999</v>
      </c>
      <c r="K130">
        <f t="shared" si="15"/>
        <v>1750.2541424223978</v>
      </c>
      <c r="L130">
        <f>O130+L131/(1+Calculations!$E$3)</f>
        <v>623.99278249983411</v>
      </c>
      <c r="M130">
        <f>O130+M131/(H130+Calculations!$E$3-Calculations!$E$1+1)</f>
        <v>700.02021134358563</v>
      </c>
      <c r="N130">
        <f t="shared" si="24"/>
        <v>621.01286702427842</v>
      </c>
      <c r="O130">
        <f t="shared" si="16"/>
        <v>22.768798578199053</v>
      </c>
      <c r="P130">
        <f t="shared" si="17"/>
        <v>0.12417065786098455</v>
      </c>
      <c r="Q130">
        <f t="shared" si="18"/>
        <v>0.11704557078353914</v>
      </c>
      <c r="R130">
        <f t="shared" si="19"/>
        <v>65.714381516587679</v>
      </c>
      <c r="S130">
        <f t="shared" si="28"/>
        <v>33.115088835852553</v>
      </c>
      <c r="T130">
        <f t="shared" si="29"/>
        <v>45.720560296315398</v>
      </c>
      <c r="U130">
        <f t="shared" si="30"/>
        <v>40.437491506985161</v>
      </c>
    </row>
    <row r="131" spans="1:21" x14ac:dyDescent="0.25">
      <c r="A131">
        <v>2000</v>
      </c>
      <c r="B131" s="1">
        <v>1425.59</v>
      </c>
      <c r="C131" s="1">
        <v>16.27</v>
      </c>
      <c r="D131" s="1">
        <v>50</v>
      </c>
      <c r="E131" s="1">
        <v>6.61</v>
      </c>
      <c r="F131" s="1">
        <v>6.66</v>
      </c>
      <c r="G131" s="1">
        <v>168.8</v>
      </c>
      <c r="H131">
        <f t="shared" ref="H131:H143" si="31">(1+E131/100)*G131/G132</f>
        <v>1.027742318675043</v>
      </c>
      <c r="I131">
        <f>Consumption!G116</f>
        <v>26939.623884169636</v>
      </c>
      <c r="J131">
        <f t="shared" si="21"/>
        <v>2000</v>
      </c>
      <c r="K131">
        <f t="shared" ref="K131:K146" si="32">B131*$G$144/G131</f>
        <v>1944.8155521327012</v>
      </c>
      <c r="L131">
        <f>O131+L132/(1+Calculations!$E$3)</f>
        <v>640.48888556496854</v>
      </c>
      <c r="M131">
        <f>O131+M132/(H131+Calculations!$E$3-Calculations!$E$1+1)</f>
        <v>719.99578559569716</v>
      </c>
      <c r="N131">
        <f t="shared" si="24"/>
        <v>701.59109986192766</v>
      </c>
      <c r="O131">
        <f t="shared" ref="O131:O143" si="33">C131*$G$144/G132</f>
        <v>21.397233580810965</v>
      </c>
      <c r="P131">
        <f t="shared" ref="P131:P139" si="34">(K132-K131+O131)/K131</f>
        <v>-8.5810510292833625E-2</v>
      </c>
      <c r="Q131">
        <f t="shared" ref="Q131:Q140" si="35">LN(1+P131)</f>
        <v>-8.9717409861184108E-2</v>
      </c>
      <c r="R131">
        <f t="shared" ref="R131:R142" si="36">D131*$G$144/G132</f>
        <v>65.756710451170761</v>
      </c>
      <c r="S131">
        <f t="shared" si="28"/>
        <v>29.594976126219635</v>
      </c>
      <c r="T131">
        <f t="shared" si="29"/>
        <v>48.645283941729645</v>
      </c>
      <c r="U131">
        <f t="shared" si="30"/>
        <v>42.537001723695695</v>
      </c>
    </row>
    <row r="132" spans="1:21" x14ac:dyDescent="0.25">
      <c r="A132">
        <v>2001</v>
      </c>
      <c r="B132" s="1">
        <v>1335.63</v>
      </c>
      <c r="C132" s="1">
        <v>15.74</v>
      </c>
      <c r="D132" s="1">
        <v>24.69</v>
      </c>
      <c r="E132" s="1">
        <v>4.63</v>
      </c>
      <c r="F132" s="1">
        <v>5.16</v>
      </c>
      <c r="G132" s="1">
        <v>175.1</v>
      </c>
      <c r="H132">
        <f t="shared" si="31"/>
        <v>1.0344840767927725</v>
      </c>
      <c r="I132">
        <f>Consumption!G117</f>
        <v>27388.939129459435</v>
      </c>
      <c r="J132">
        <f>J131+1</f>
        <v>2001</v>
      </c>
      <c r="K132">
        <f t="shared" si="32"/>
        <v>1756.5327035979442</v>
      </c>
      <c r="L132">
        <f>O132+L133/(1+Calculations!$E$3)</f>
        <v>659.52346021776793</v>
      </c>
      <c r="M132">
        <f>O132+M133/(H132+Calculations!$E$3-Calculations!$E$1+1)</f>
        <v>744.58809814799258</v>
      </c>
      <c r="N132">
        <f t="shared" si="24"/>
        <v>728.18416752602309</v>
      </c>
      <c r="O132">
        <f t="shared" si="33"/>
        <v>20.466443817052514</v>
      </c>
      <c r="P132">
        <f t="shared" si="34"/>
        <v>-0.14430209463916083</v>
      </c>
      <c r="Q132">
        <f t="shared" si="35"/>
        <v>-0.15583787942738653</v>
      </c>
      <c r="R132">
        <f t="shared" si="36"/>
        <v>32.103970638057596</v>
      </c>
      <c r="S132">
        <f t="shared" si="28"/>
        <v>26.712600000000002</v>
      </c>
      <c r="T132">
        <f t="shared" si="29"/>
        <v>49.192703742682411</v>
      </c>
      <c r="U132">
        <f t="shared" si="30"/>
        <v>36.109002996097807</v>
      </c>
    </row>
    <row r="133" spans="1:21" x14ac:dyDescent="0.25">
      <c r="A133">
        <v>2002</v>
      </c>
      <c r="B133" s="1">
        <v>1140.21</v>
      </c>
      <c r="C133" s="23">
        <v>16.07</v>
      </c>
      <c r="D133" s="1">
        <v>27.59</v>
      </c>
      <c r="E133" s="1">
        <v>1.85</v>
      </c>
      <c r="F133" s="1">
        <v>5.04</v>
      </c>
      <c r="G133" s="1">
        <v>177.1</v>
      </c>
      <c r="H133">
        <f t="shared" si="31"/>
        <v>0.99271518987341767</v>
      </c>
      <c r="I133">
        <f>Consumption!G118</f>
        <v>27848.501154293452</v>
      </c>
      <c r="J133">
        <f>J132+1</f>
        <v>2002</v>
      </c>
      <c r="K133">
        <f t="shared" si="32"/>
        <v>1482.5949113495201</v>
      </c>
      <c r="L133">
        <f>O133+L134/(1+Calculations!$E$3)</f>
        <v>680.79272815623119</v>
      </c>
      <c r="M133">
        <f>O133+M134/(H133+Calculations!$E$3-Calculations!$E$1+1)</f>
        <v>776.6732686847871</v>
      </c>
      <c r="N133">
        <f t="shared" si="24"/>
        <v>757.83474176447794</v>
      </c>
      <c r="O133">
        <f t="shared" si="33"/>
        <v>20.366536048431481</v>
      </c>
      <c r="P133">
        <f t="shared" si="34"/>
        <v>-0.22047371020594791</v>
      </c>
      <c r="Q133">
        <f t="shared" si="35"/>
        <v>-0.24906886456932079</v>
      </c>
      <c r="R133">
        <f t="shared" si="36"/>
        <v>34.966566868464504</v>
      </c>
      <c r="S133">
        <f t="shared" si="28"/>
        <v>46.181044957472658</v>
      </c>
      <c r="T133">
        <f t="shared" si="29"/>
        <v>49.606579784367568</v>
      </c>
      <c r="U133">
        <f t="shared" si="30"/>
        <v>30.138512392095571</v>
      </c>
    </row>
    <row r="134" spans="1:21" x14ac:dyDescent="0.25">
      <c r="A134">
        <v>2003</v>
      </c>
      <c r="B134" s="1">
        <v>895.84</v>
      </c>
      <c r="C134" s="24">
        <v>17.39</v>
      </c>
      <c r="D134" s="1">
        <v>48.74</v>
      </c>
      <c r="E134" s="1">
        <v>1.18</v>
      </c>
      <c r="F134" s="1">
        <v>4.05</v>
      </c>
      <c r="G134" s="1">
        <v>181.7</v>
      </c>
      <c r="H134">
        <f t="shared" si="31"/>
        <v>0.99267850971922245</v>
      </c>
      <c r="I134">
        <f>Consumption!G119</f>
        <v>28368.686990289927</v>
      </c>
      <c r="J134">
        <f>J133+1</f>
        <v>2003</v>
      </c>
      <c r="K134">
        <f t="shared" si="32"/>
        <v>1135.3551744634015</v>
      </c>
      <c r="L134">
        <f>O134+L135/(1+Calculations!$E$3)</f>
        <v>703.5574878798825</v>
      </c>
      <c r="M134">
        <f>O134+M135/(H134+Calculations!$E$3-Calculations!$E$1+1)</f>
        <v>779.60402133201251</v>
      </c>
      <c r="N134">
        <f t="shared" si="24"/>
        <v>795.69733231892508</v>
      </c>
      <c r="O134">
        <f t="shared" si="33"/>
        <v>21.622943844492443</v>
      </c>
      <c r="P134">
        <f t="shared" si="34"/>
        <v>0.25935260707809182</v>
      </c>
      <c r="Q134">
        <f t="shared" si="35"/>
        <v>0.23059778501465203</v>
      </c>
      <c r="R134">
        <f t="shared" si="36"/>
        <v>60.603926565874737</v>
      </c>
      <c r="S134">
        <f t="shared" si="28"/>
        <v>32.469735411380938</v>
      </c>
      <c r="T134">
        <f t="shared" si="29"/>
        <v>52.219072851351754</v>
      </c>
      <c r="U134">
        <f t="shared" si="30"/>
        <v>22.887189147057139</v>
      </c>
    </row>
    <row r="135" spans="1:21" x14ac:dyDescent="0.25">
      <c r="A135">
        <v>2004</v>
      </c>
      <c r="B135" s="3">
        <v>1132.52</v>
      </c>
      <c r="C135" s="24">
        <v>19.440000000000001</v>
      </c>
      <c r="D135" s="1">
        <v>58.55</v>
      </c>
      <c r="E135" s="1">
        <v>1.49</v>
      </c>
      <c r="F135" s="1">
        <v>4.1500000000000004</v>
      </c>
      <c r="G135" s="1">
        <v>185.2</v>
      </c>
      <c r="H135">
        <f t="shared" si="31"/>
        <v>0.98562915574200316</v>
      </c>
      <c r="I135">
        <f>Consumption!G120</f>
        <v>29087.295635218237</v>
      </c>
      <c r="J135">
        <f>J134+1</f>
        <v>2004</v>
      </c>
      <c r="K135">
        <f t="shared" si="32"/>
        <v>1408.1895550755939</v>
      </c>
      <c r="L135">
        <f>O135+L136/(1+Calculations!$E$3)</f>
        <v>726.47051318300657</v>
      </c>
      <c r="M135">
        <f>O135+M136/(H135+Calculations!$E$3-Calculations!$E$1+1)</f>
        <v>781.30213987482375</v>
      </c>
      <c r="N135">
        <f t="shared" si="24"/>
        <v>857.81325957895535</v>
      </c>
      <c r="O135">
        <f t="shared" si="33"/>
        <v>23.474793917147355</v>
      </c>
      <c r="P135">
        <f t="shared" si="34"/>
        <v>2.9753250293636083E-2</v>
      </c>
      <c r="Q135">
        <f t="shared" si="35"/>
        <v>2.9319210720075494E-2</v>
      </c>
      <c r="R135">
        <f t="shared" si="36"/>
        <v>70.70211851074987</v>
      </c>
      <c r="S135">
        <f t="shared" si="28"/>
        <v>23.235945835043083</v>
      </c>
      <c r="T135">
        <f t="shared" si="29"/>
        <v>54.600949373085427</v>
      </c>
      <c r="U135">
        <f t="shared" si="30"/>
        <v>26.96695820479588</v>
      </c>
    </row>
    <row r="136" spans="1:21" x14ac:dyDescent="0.25">
      <c r="A136">
        <v>2005</v>
      </c>
      <c r="B136" s="3">
        <v>1181.4100000000001</v>
      </c>
      <c r="C136" s="1">
        <v>22.22</v>
      </c>
      <c r="D136" s="1">
        <v>69.930000000000007</v>
      </c>
      <c r="E136" s="1">
        <v>3.41</v>
      </c>
      <c r="F136" s="1">
        <v>4.22</v>
      </c>
      <c r="G136" s="1">
        <v>190.7</v>
      </c>
      <c r="H136">
        <f t="shared" si="31"/>
        <v>0.99446732223903167</v>
      </c>
      <c r="I136">
        <f>Consumption!G121</f>
        <v>29790.295774838196</v>
      </c>
      <c r="J136">
        <f>J135+1</f>
        <v>2005</v>
      </c>
      <c r="K136">
        <f t="shared" si="32"/>
        <v>1426.6129774514948</v>
      </c>
      <c r="L136">
        <f>O136+L137/(1+Calculations!$E$3)</f>
        <v>748.90715745002888</v>
      </c>
      <c r="M136">
        <f>O136+M137/(H136+Calculations!$E$3-Calculations!$E$1+1)</f>
        <v>775.80148521928527</v>
      </c>
      <c r="N136">
        <f t="shared" si="24"/>
        <v>920.32229985920151</v>
      </c>
      <c r="O136">
        <f t="shared" si="33"/>
        <v>25.803437216338882</v>
      </c>
      <c r="P136">
        <f t="shared" si="34"/>
        <v>5.8980447745962783E-2</v>
      </c>
      <c r="Q136">
        <f t="shared" si="35"/>
        <v>5.7306603508282164E-2</v>
      </c>
      <c r="R136">
        <f t="shared" si="36"/>
        <v>81.207667170953101</v>
      </c>
      <c r="S136">
        <f t="shared" ref="S136:S142" si="37">K136/R135</f>
        <v>20.177796754910336</v>
      </c>
      <c r="T136">
        <f t="shared" ref="T136:T142" si="38">AVERAGE(R127:R136)</f>
        <v>57.656749250802498</v>
      </c>
      <c r="U136">
        <f t="shared" ref="U136:U142" si="39">K136/T135</f>
        <v>26.127988502608684</v>
      </c>
    </row>
    <row r="137" spans="1:21" x14ac:dyDescent="0.25">
      <c r="A137">
        <v>2006</v>
      </c>
      <c r="B137" s="1">
        <v>1278.73</v>
      </c>
      <c r="C137" s="1">
        <v>24.88</v>
      </c>
      <c r="D137" s="1">
        <v>81.510000000000005</v>
      </c>
      <c r="E137" s="1">
        <v>5.32</v>
      </c>
      <c r="F137" s="5">
        <v>4.42</v>
      </c>
      <c r="G137" s="1">
        <v>198.3</v>
      </c>
      <c r="H137">
        <f t="shared" si="31"/>
        <v>1.0317838510789661</v>
      </c>
      <c r="I137">
        <f>Consumption!G122</f>
        <v>30364.433438190215</v>
      </c>
      <c r="J137">
        <v>2006</v>
      </c>
      <c r="K137">
        <f t="shared" si="32"/>
        <v>1484.9518124054462</v>
      </c>
      <c r="L137">
        <f>O137+L138/(1+Calculations!$E$3)</f>
        <v>770.32837728696722</v>
      </c>
      <c r="M137">
        <f>O137+M138/(H137+Calculations!$E$3-Calculations!$E$1+1)</f>
        <v>774.41509969688252</v>
      </c>
      <c r="N137">
        <f t="shared" si="24"/>
        <v>967.54454353408187</v>
      </c>
      <c r="O137">
        <f t="shared" si="33"/>
        <v>28.304908702869337</v>
      </c>
      <c r="P137">
        <f t="shared" si="34"/>
        <v>0.11014420374305728</v>
      </c>
      <c r="Q137">
        <f t="shared" si="35"/>
        <v>0.10448992016827678</v>
      </c>
      <c r="R137">
        <f t="shared" si="36"/>
        <v>92.730430400758834</v>
      </c>
      <c r="S137">
        <f t="shared" si="37"/>
        <v>18.285857285857283</v>
      </c>
      <c r="T137">
        <f t="shared" si="38"/>
        <v>61.324044710740097</v>
      </c>
      <c r="U137">
        <f t="shared" si="39"/>
        <v>25.75503877171462</v>
      </c>
    </row>
    <row r="138" spans="1:21" x14ac:dyDescent="0.25">
      <c r="A138">
        <v>2007</v>
      </c>
      <c r="B138" s="1">
        <v>1424.16</v>
      </c>
      <c r="C138" s="1">
        <v>27.73</v>
      </c>
      <c r="D138" s="1">
        <v>66.180000000000007</v>
      </c>
      <c r="E138" s="15">
        <v>5.34</v>
      </c>
      <c r="F138" s="5">
        <v>4.76</v>
      </c>
      <c r="G138" s="18">
        <v>202.416</v>
      </c>
      <c r="H138">
        <f t="shared" si="31"/>
        <v>1.009683750355147</v>
      </c>
      <c r="I138">
        <f>Consumption!G123</f>
        <v>30867.609872173445</v>
      </c>
      <c r="J138">
        <v>2007</v>
      </c>
      <c r="K138">
        <f t="shared" si="32"/>
        <v>1620.2057386767844</v>
      </c>
      <c r="L138">
        <f>O138+L139/(1+Calculations!$E$3)</f>
        <v>790.48374177705375</v>
      </c>
      <c r="M138">
        <f>O138+M139/(H138+Calculations!$E$3-Calculations!$E$1+1)</f>
        <v>798.24291147776353</v>
      </c>
      <c r="N138">
        <f t="shared" si="24"/>
        <v>1004.9851479070352</v>
      </c>
      <c r="O138">
        <f t="shared" si="33"/>
        <v>30.238016857656977</v>
      </c>
      <c r="P138">
        <f t="shared" si="34"/>
        <v>-5.3392550559229458E-2</v>
      </c>
      <c r="Q138">
        <f t="shared" si="35"/>
        <v>-5.4870791859177731E-2</v>
      </c>
      <c r="R138">
        <f t="shared" si="36"/>
        <v>72.165595226820727</v>
      </c>
      <c r="S138">
        <f t="shared" si="37"/>
        <v>17.472211998527786</v>
      </c>
      <c r="T138">
        <f t="shared" si="38"/>
        <v>62.880504233422172</v>
      </c>
      <c r="U138">
        <f t="shared" si="39"/>
        <v>26.420399148802833</v>
      </c>
    </row>
    <row r="139" spans="1:21" x14ac:dyDescent="0.25">
      <c r="A139">
        <v>2008</v>
      </c>
      <c r="B139" s="1">
        <v>1378.76</v>
      </c>
      <c r="C139" s="1">
        <v>28.39</v>
      </c>
      <c r="D139" s="1">
        <v>14.88</v>
      </c>
      <c r="E139" s="16">
        <f>(3.71+3.13)/2</f>
        <v>3.42</v>
      </c>
      <c r="F139" s="5">
        <v>3.74</v>
      </c>
      <c r="G139" s="8">
        <v>211.18</v>
      </c>
      <c r="H139">
        <f t="shared" si="31"/>
        <v>1.0343812297826591</v>
      </c>
      <c r="I139">
        <f>Consumption!G124</f>
        <v>30509.081236926533</v>
      </c>
      <c r="J139">
        <v>2008</v>
      </c>
      <c r="K139">
        <f t="shared" si="32"/>
        <v>1503.4608050004736</v>
      </c>
      <c r="L139">
        <f>O139+L140/(1+Calculations!$E$3)</f>
        <v>809.89606225127488</v>
      </c>
      <c r="M139">
        <f>O139+M140/(H139+Calculations!$E$3-Calculations!$E$1+1)</f>
        <v>804.69447125121746</v>
      </c>
      <c r="N139">
        <f t="shared" si="24"/>
        <v>928.86255553349815</v>
      </c>
      <c r="O139">
        <f t="shared" si="33"/>
        <v>30.963134936985835</v>
      </c>
      <c r="P139">
        <f t="shared" si="34"/>
        <v>-0.35149942242166116</v>
      </c>
      <c r="Q139">
        <f t="shared" si="35"/>
        <v>-0.4330923845886584</v>
      </c>
      <c r="R139">
        <f t="shared" si="36"/>
        <v>16.228652619314872</v>
      </c>
      <c r="S139">
        <f t="shared" si="37"/>
        <v>20.833484436385614</v>
      </c>
      <c r="T139">
        <f t="shared" si="38"/>
        <v>59.218001996875259</v>
      </c>
      <c r="U139">
        <f t="shared" si="39"/>
        <v>23.909808347264427</v>
      </c>
    </row>
    <row r="140" spans="1:21" x14ac:dyDescent="0.25">
      <c r="A140">
        <v>2009</v>
      </c>
      <c r="B140" s="1">
        <v>865.58</v>
      </c>
      <c r="C140" s="8">
        <v>22.41</v>
      </c>
      <c r="D140" s="8">
        <v>50.97</v>
      </c>
      <c r="E140" s="19">
        <f>(1.53+0.5)/2</f>
        <v>1.0150000000000001</v>
      </c>
      <c r="F140" s="5">
        <v>2.52</v>
      </c>
      <c r="G140" s="8">
        <v>211.143</v>
      </c>
      <c r="H140">
        <f t="shared" si="31"/>
        <v>0.98430501806753523</v>
      </c>
      <c r="I140">
        <f>Consumption!G125</f>
        <v>29933.85467579016</v>
      </c>
      <c r="J140">
        <v>2009</v>
      </c>
      <c r="K140">
        <f t="shared" si="32"/>
        <v>944.03206547221555</v>
      </c>
      <c r="L140">
        <f>$B140*$G$138/$G140</f>
        <v>829.80369361049156</v>
      </c>
      <c r="M140">
        <f>$B140*$G$138/$G140</f>
        <v>829.80369361049156</v>
      </c>
      <c r="N140">
        <f>$B140*$G$138/$G140</f>
        <v>829.80369361049156</v>
      </c>
      <c r="O140">
        <f t="shared" si="33"/>
        <v>23.815802516994559</v>
      </c>
      <c r="P140">
        <f>(K141-K140+O140)/K140</f>
        <v>0.29008238650075679</v>
      </c>
      <c r="Q140">
        <f t="shared" si="35"/>
        <v>0.25470608183872878</v>
      </c>
      <c r="R140">
        <f t="shared" si="36"/>
        <v>54.167400905453491</v>
      </c>
      <c r="S140">
        <f t="shared" si="37"/>
        <v>58.170698924731184</v>
      </c>
      <c r="T140">
        <f t="shared" si="38"/>
        <v>58.063303935761851</v>
      </c>
      <c r="U140">
        <f t="shared" si="39"/>
        <v>15.941639934458259</v>
      </c>
    </row>
    <row r="141" spans="1:21" x14ac:dyDescent="0.25">
      <c r="A141">
        <v>2010</v>
      </c>
      <c r="B141" s="8">
        <v>1123.58</v>
      </c>
      <c r="C141" s="1">
        <v>22.73</v>
      </c>
      <c r="D141" s="1">
        <v>77.349999999999994</v>
      </c>
      <c r="E141" s="5">
        <f>(0.29+0.62)/2</f>
        <v>0.45499999999999996</v>
      </c>
      <c r="F141" s="5">
        <v>3.73</v>
      </c>
      <c r="G141" s="8">
        <v>216.68700000000001</v>
      </c>
      <c r="H141">
        <f t="shared" si="31"/>
        <v>0.98842049127475329</v>
      </c>
      <c r="J141">
        <v>2010</v>
      </c>
      <c r="K141">
        <f t="shared" si="32"/>
        <v>1194.06333744064</v>
      </c>
      <c r="O141">
        <f t="shared" si="33"/>
        <v>23.768018780962933</v>
      </c>
      <c r="P141">
        <f>(K142-K141+O141)/K141</f>
        <v>0.14312350749611549</v>
      </c>
      <c r="Q141">
        <f>LN(1+P141)</f>
        <v>0.13376443452724995</v>
      </c>
      <c r="R141">
        <f t="shared" si="36"/>
        <v>80.882369234821056</v>
      </c>
      <c r="S141">
        <f t="shared" si="37"/>
        <v>22.043947420051005</v>
      </c>
      <c r="T141">
        <f t="shared" si="38"/>
        <v>59.575869814126875</v>
      </c>
      <c r="U141">
        <f t="shared" si="39"/>
        <v>20.564853470303518</v>
      </c>
    </row>
    <row r="142" spans="1:21" x14ac:dyDescent="0.25">
      <c r="A142">
        <v>2011</v>
      </c>
      <c r="B142" s="8">
        <v>1282.6199999999999</v>
      </c>
      <c r="C142" s="1">
        <v>26.43</v>
      </c>
      <c r="D142" s="1">
        <v>86.95</v>
      </c>
      <c r="E142" s="5">
        <f>(0.38+0.35)/2</f>
        <v>0.36499999999999999</v>
      </c>
      <c r="F142" s="5">
        <v>3.39</v>
      </c>
      <c r="G142" s="8">
        <v>220.22300000000001</v>
      </c>
      <c r="H142">
        <f t="shared" si="31"/>
        <v>0.97512546687843293</v>
      </c>
      <c r="J142">
        <v>2011</v>
      </c>
      <c r="K142">
        <f t="shared" si="32"/>
        <v>1341.1938516866992</v>
      </c>
      <c r="O142">
        <f t="shared" si="33"/>
        <v>26.851522731784794</v>
      </c>
      <c r="P142">
        <f>(K143-K142+O142)/K142</f>
        <v>5.2044392665352435E-3</v>
      </c>
      <c r="Q142">
        <f>LN(1+P142)</f>
        <v>5.1909429793141788E-3</v>
      </c>
      <c r="R142">
        <f t="shared" si="36"/>
        <v>88.336734828932578</v>
      </c>
      <c r="S142">
        <f t="shared" si="37"/>
        <v>16.582029734970913</v>
      </c>
      <c r="T142">
        <f t="shared" si="38"/>
        <v>65.199146233214378</v>
      </c>
      <c r="U142">
        <f t="shared" si="39"/>
        <v>22.512367102169776</v>
      </c>
    </row>
    <row r="143" spans="1:21" x14ac:dyDescent="0.25">
      <c r="A143">
        <v>2012</v>
      </c>
      <c r="B143" s="1">
        <v>1300.58</v>
      </c>
      <c r="C143" s="1">
        <v>31.25</v>
      </c>
      <c r="D143" s="1">
        <v>86.51</v>
      </c>
      <c r="E143" s="5"/>
      <c r="F143" s="5">
        <v>1.97</v>
      </c>
      <c r="G143" s="20">
        <v>226.66499999999999</v>
      </c>
      <c r="H143">
        <f t="shared" si="31"/>
        <v>0.98430171964564872</v>
      </c>
      <c r="J143">
        <v>2012</v>
      </c>
      <c r="K143">
        <f t="shared" si="32"/>
        <v>1321.3224909006683</v>
      </c>
      <c r="O143">
        <f t="shared" si="33"/>
        <v>31.25</v>
      </c>
      <c r="P143">
        <f>(K144-K143+O143)/K143</f>
        <v>0.14404319188542433</v>
      </c>
      <c r="Q143">
        <f>LN(1+P143)</f>
        <v>0.13456864738950033</v>
      </c>
      <c r="S143">
        <f>K143/R142</f>
        <v>14.957791834387576</v>
      </c>
      <c r="T143">
        <f>AVERAGE(R134:R143)</f>
        <v>68.55832171818659</v>
      </c>
      <c r="U143">
        <f>K143/T142</f>
        <v>20.26594774990393</v>
      </c>
    </row>
    <row r="144" spans="1:21" x14ac:dyDescent="0.25">
      <c r="A144">
        <v>2013</v>
      </c>
      <c r="B144" s="1">
        <v>1480.4</v>
      </c>
      <c r="C144" s="1">
        <v>34.99</v>
      </c>
      <c r="D144" s="1">
        <v>100.2</v>
      </c>
      <c r="E144" s="5"/>
      <c r="F144" s="5">
        <v>1.91</v>
      </c>
      <c r="G144" s="20">
        <v>230.28</v>
      </c>
      <c r="J144">
        <v>2013</v>
      </c>
      <c r="K144">
        <f t="shared" si="32"/>
        <v>1480.4</v>
      </c>
      <c r="T144">
        <f>AVERAGE(R135:R144)</f>
        <v>69.552621112225566</v>
      </c>
      <c r="U144">
        <f>K144/T143</f>
        <v>21.593294043650602</v>
      </c>
    </row>
    <row r="145" spans="1:11" ht="13" x14ac:dyDescent="0.3">
      <c r="A145">
        <v>2014</v>
      </c>
      <c r="B145" s="1">
        <v>1822.36</v>
      </c>
      <c r="C145" s="1">
        <v>39.44</v>
      </c>
      <c r="D145" s="1">
        <v>102.31</v>
      </c>
      <c r="F145" s="5">
        <v>2.86</v>
      </c>
      <c r="G145" s="6">
        <v>233.916</v>
      </c>
      <c r="K145">
        <f t="shared" si="32"/>
        <v>1794.0331606217617</v>
      </c>
    </row>
    <row r="146" spans="1:11" ht="13" x14ac:dyDescent="0.3">
      <c r="A146">
        <v>2015</v>
      </c>
      <c r="B146" s="1">
        <v>2028.18</v>
      </c>
      <c r="C146" s="1">
        <v>43.39</v>
      </c>
      <c r="F146" s="5">
        <v>1.88</v>
      </c>
      <c r="G146" s="6">
        <v>233.70699999999999</v>
      </c>
      <c r="K146">
        <f t="shared" si="32"/>
        <v>1998.4394579537627</v>
      </c>
    </row>
    <row r="147" spans="1:11" ht="13" x14ac:dyDescent="0.3">
      <c r="A147">
        <v>2016</v>
      </c>
      <c r="B147" s="1">
        <v>1918.6</v>
      </c>
      <c r="F147" s="5"/>
      <c r="G147" s="6"/>
    </row>
    <row r="148" spans="1:11" ht="13" x14ac:dyDescent="0.3">
      <c r="F148" s="5"/>
      <c r="G148" s="6"/>
    </row>
    <row r="149" spans="1:11" ht="13" x14ac:dyDescent="0.3">
      <c r="F149" s="5"/>
      <c r="G149" s="6"/>
    </row>
    <row r="280" spans="1:2" x14ac:dyDescent="0.25">
      <c r="B280" s="2"/>
    </row>
    <row r="284" spans="1:2" x14ac:dyDescent="0.25">
      <c r="A284" s="2"/>
    </row>
    <row r="291" spans="1:2" x14ac:dyDescent="0.25">
      <c r="A291" s="2"/>
    </row>
    <row r="301" spans="1:2" x14ac:dyDescent="0.25">
      <c r="B301" s="2"/>
    </row>
    <row r="302" spans="1:2" x14ac:dyDescent="0.25">
      <c r="A302" s="2"/>
    </row>
    <row r="303" spans="1:2" x14ac:dyDescent="0.25">
      <c r="A303" s="2"/>
    </row>
    <row r="324" spans="1:1" x14ac:dyDescent="0.25">
      <c r="A324" s="2"/>
    </row>
    <row r="348" spans="5:10" x14ac:dyDescent="0.25">
      <c r="E348" s="2"/>
      <c r="F348" s="2"/>
      <c r="G348" s="2"/>
      <c r="H348" s="2"/>
      <c r="I348" s="2"/>
      <c r="J348" s="2"/>
    </row>
    <row r="389" spans="1:2" x14ac:dyDescent="0.25">
      <c r="B389" s="2"/>
    </row>
    <row r="390" spans="1:2" x14ac:dyDescent="0.25">
      <c r="A390" s="2"/>
    </row>
    <row r="396" spans="1:2" x14ac:dyDescent="0.25">
      <c r="B396" s="2"/>
    </row>
    <row r="403" spans="1:2" x14ac:dyDescent="0.25">
      <c r="B403" s="2"/>
    </row>
    <row r="404" spans="1:2" x14ac:dyDescent="0.25">
      <c r="A404" s="2"/>
    </row>
    <row r="409" spans="1:2" x14ac:dyDescent="0.25">
      <c r="B409" s="2"/>
    </row>
    <row r="410" spans="1:2" x14ac:dyDescent="0.25">
      <c r="A410" s="2"/>
    </row>
    <row r="414" spans="1:2" x14ac:dyDescent="0.25">
      <c r="A414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126"/>
  <sheetViews>
    <sheetView workbookViewId="0">
      <pane xSplit="1" ySplit="4" topLeftCell="B123" activePane="bottomRight" state="frozen"/>
      <selection pane="topRight" activeCell="B1" sqref="B1"/>
      <selection pane="bottomLeft" activeCell="A5" sqref="A5"/>
      <selection pane="bottomRight" activeCell="G125" sqref="G125"/>
    </sheetView>
  </sheetViews>
  <sheetFormatPr defaultRowHeight="12.5" x14ac:dyDescent="0.25"/>
  <cols>
    <col min="5" max="5" width="11.83203125" bestFit="1" customWidth="1"/>
  </cols>
  <sheetData>
    <row r="1" spans="1:7" x14ac:dyDescent="0.25">
      <c r="A1" t="s">
        <v>27</v>
      </c>
    </row>
    <row r="2" spans="1:7" ht="62.5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 ht="75" x14ac:dyDescent="0.25">
      <c r="B3" s="4" t="s">
        <v>9</v>
      </c>
      <c r="C3" s="4" t="s">
        <v>10</v>
      </c>
      <c r="D3" s="4" t="s">
        <v>9</v>
      </c>
      <c r="E3" s="4" t="s">
        <v>11</v>
      </c>
      <c r="F3" s="13" t="s">
        <v>33</v>
      </c>
    </row>
    <row r="4" spans="1:7" ht="62.5" x14ac:dyDescent="0.25">
      <c r="B4" s="13" t="s">
        <v>30</v>
      </c>
      <c r="C4" s="4" t="s">
        <v>13</v>
      </c>
      <c r="D4" s="4" t="s">
        <v>14</v>
      </c>
      <c r="E4" s="13" t="s">
        <v>32</v>
      </c>
      <c r="F4" s="4" t="s">
        <v>12</v>
      </c>
      <c r="G4" s="13" t="s">
        <v>31</v>
      </c>
    </row>
    <row r="5" spans="1:7" x14ac:dyDescent="0.25">
      <c r="A5">
        <v>1889</v>
      </c>
      <c r="B5" s="4"/>
      <c r="C5" s="4"/>
      <c r="D5" s="4">
        <v>18004</v>
      </c>
      <c r="E5" s="4">
        <f>($E$45/$D$45)*D5</f>
        <v>168.74274552898632</v>
      </c>
      <c r="F5" s="4">
        <v>61.774999999999999</v>
      </c>
      <c r="G5" s="4">
        <f>1000*E5/F5</f>
        <v>2731.570142112284</v>
      </c>
    </row>
    <row r="6" spans="1:7" x14ac:dyDescent="0.25">
      <c r="A6">
        <f>A5+1</f>
        <v>1890</v>
      </c>
      <c r="B6" s="4"/>
      <c r="C6" s="4"/>
      <c r="D6" s="4">
        <v>17995</v>
      </c>
      <c r="E6" s="4">
        <f t="shared" ref="E6:E43" si="0">($E$45/$D$45)*D6</f>
        <v>168.65839290125021</v>
      </c>
      <c r="F6">
        <v>63.055999999999997</v>
      </c>
      <c r="G6" s="4">
        <f t="shared" ref="G6:G69" si="1">1000*E6/F6</f>
        <v>2674.7398011489822</v>
      </c>
    </row>
    <row r="7" spans="1:7" x14ac:dyDescent="0.25">
      <c r="A7">
        <f t="shared" ref="A7:A44" si="2">A6+1</f>
        <v>1891</v>
      </c>
      <c r="B7" s="4"/>
      <c r="C7" s="4"/>
      <c r="D7" s="4">
        <v>19247</v>
      </c>
      <c r="E7" s="4">
        <f t="shared" si="0"/>
        <v>180.39278067076202</v>
      </c>
      <c r="F7">
        <v>64.361000000000004</v>
      </c>
      <c r="G7" s="4">
        <f t="shared" si="1"/>
        <v>2802.8274991184417</v>
      </c>
    </row>
    <row r="8" spans="1:7" x14ac:dyDescent="0.25">
      <c r="A8">
        <f t="shared" si="2"/>
        <v>1892</v>
      </c>
      <c r="B8" s="4"/>
      <c r="C8" s="4"/>
      <c r="D8" s="4">
        <v>20157</v>
      </c>
      <c r="E8" s="4">
        <f t="shared" si="0"/>
        <v>188.92176858630177</v>
      </c>
      <c r="F8">
        <v>65.665999999999997</v>
      </c>
      <c r="G8" s="4">
        <f t="shared" si="1"/>
        <v>2877.0104557351106</v>
      </c>
    </row>
    <row r="9" spans="1:7" x14ac:dyDescent="0.25">
      <c r="A9">
        <f t="shared" si="2"/>
        <v>1893</v>
      </c>
      <c r="B9" s="4"/>
      <c r="C9" s="4"/>
      <c r="D9" s="4">
        <v>20256</v>
      </c>
      <c r="E9" s="4">
        <f t="shared" si="0"/>
        <v>189.84964749139894</v>
      </c>
      <c r="F9">
        <v>66.97</v>
      </c>
      <c r="G9" s="4">
        <f t="shared" si="1"/>
        <v>2834.8461623323719</v>
      </c>
    </row>
    <row r="10" spans="1:7" x14ac:dyDescent="0.25">
      <c r="A10">
        <f t="shared" si="2"/>
        <v>1894</v>
      </c>
      <c r="B10" s="4"/>
      <c r="C10" s="4"/>
      <c r="D10" s="4">
        <v>19659</v>
      </c>
      <c r="E10" s="4">
        <f t="shared" si="0"/>
        <v>184.25425651823716</v>
      </c>
      <c r="F10">
        <v>68.275000000000006</v>
      </c>
      <c r="G10" s="4">
        <f t="shared" si="1"/>
        <v>2698.7075286449963</v>
      </c>
    </row>
    <row r="11" spans="1:7" x14ac:dyDescent="0.25">
      <c r="A11">
        <f t="shared" si="2"/>
        <v>1895</v>
      </c>
      <c r="B11" s="4"/>
      <c r="C11" s="4"/>
      <c r="D11" s="4">
        <v>22119</v>
      </c>
      <c r="E11" s="4">
        <f t="shared" si="0"/>
        <v>207.31064143277317</v>
      </c>
      <c r="F11">
        <v>69.58</v>
      </c>
      <c r="G11" s="4">
        <f t="shared" si="1"/>
        <v>2979.4573359122332</v>
      </c>
    </row>
    <row r="12" spans="1:7" x14ac:dyDescent="0.25">
      <c r="A12">
        <f t="shared" si="2"/>
        <v>1896</v>
      </c>
      <c r="B12" s="4"/>
      <c r="C12" s="4"/>
      <c r="D12" s="4">
        <v>22056</v>
      </c>
      <c r="E12" s="4">
        <f t="shared" si="0"/>
        <v>206.72017303862043</v>
      </c>
      <c r="F12">
        <v>70.885000000000005</v>
      </c>
      <c r="G12" s="4">
        <f t="shared" si="1"/>
        <v>2916.2752774017131</v>
      </c>
    </row>
    <row r="13" spans="1:7" x14ac:dyDescent="0.25">
      <c r="A13">
        <f t="shared" si="2"/>
        <v>1897</v>
      </c>
      <c r="B13" s="4"/>
      <c r="C13" s="4"/>
      <c r="D13" s="4">
        <v>23794</v>
      </c>
      <c r="E13" s="4">
        <f t="shared" si="0"/>
        <v>223.00960270588203</v>
      </c>
      <c r="F13">
        <v>72.188999999999993</v>
      </c>
      <c r="G13" s="4">
        <f t="shared" si="1"/>
        <v>3089.2463215431999</v>
      </c>
    </row>
    <row r="14" spans="1:7" x14ac:dyDescent="0.25">
      <c r="A14">
        <f t="shared" si="2"/>
        <v>1898</v>
      </c>
      <c r="B14" s="4"/>
      <c r="C14" s="4"/>
      <c r="D14" s="4">
        <v>24193</v>
      </c>
      <c r="E14" s="4">
        <f t="shared" si="0"/>
        <v>226.74923586884947</v>
      </c>
      <c r="F14">
        <v>73.494</v>
      </c>
      <c r="G14" s="4">
        <f t="shared" si="1"/>
        <v>3085.2754764858282</v>
      </c>
    </row>
    <row r="15" spans="1:7" x14ac:dyDescent="0.25">
      <c r="A15">
        <f t="shared" si="2"/>
        <v>1899</v>
      </c>
      <c r="B15" s="4"/>
      <c r="C15" s="4"/>
      <c r="D15" s="4">
        <v>27053</v>
      </c>
      <c r="E15" s="4">
        <f t="shared" si="0"/>
        <v>253.55462646054579</v>
      </c>
      <c r="F15">
        <v>74.799000000000007</v>
      </c>
      <c r="G15" s="4">
        <f t="shared" si="1"/>
        <v>3389.8130517860636</v>
      </c>
    </row>
    <row r="16" spans="1:7" x14ac:dyDescent="0.25">
      <c r="A16">
        <f t="shared" si="2"/>
        <v>1900</v>
      </c>
      <c r="B16" s="4"/>
      <c r="C16" s="4"/>
      <c r="D16" s="4">
        <v>27296</v>
      </c>
      <c r="E16" s="4">
        <f t="shared" si="0"/>
        <v>255.83214740942071</v>
      </c>
      <c r="F16">
        <v>76.093999999999994</v>
      </c>
      <c r="G16" s="4">
        <f t="shared" si="1"/>
        <v>3362.0541357981015</v>
      </c>
    </row>
    <row r="17" spans="1:7" x14ac:dyDescent="0.25">
      <c r="A17">
        <f t="shared" si="2"/>
        <v>1901</v>
      </c>
      <c r="B17" s="4"/>
      <c r="C17" s="4"/>
      <c r="D17" s="4">
        <v>30651</v>
      </c>
      <c r="E17" s="4">
        <f t="shared" si="0"/>
        <v>287.27693252660293</v>
      </c>
      <c r="F17">
        <v>77.584000000000003</v>
      </c>
      <c r="G17" s="4">
        <f t="shared" si="1"/>
        <v>3702.7857873608336</v>
      </c>
    </row>
    <row r="18" spans="1:7" x14ac:dyDescent="0.25">
      <c r="A18">
        <f t="shared" si="2"/>
        <v>1902</v>
      </c>
      <c r="B18" s="4"/>
      <c r="C18" s="4"/>
      <c r="D18" s="4">
        <v>30911</v>
      </c>
      <c r="E18" s="4">
        <f t="shared" si="0"/>
        <v>289.71378621675717</v>
      </c>
      <c r="F18">
        <v>79.162999999999997</v>
      </c>
      <c r="G18" s="4">
        <f t="shared" si="1"/>
        <v>3659.7120651915307</v>
      </c>
    </row>
    <row r="19" spans="1:7" x14ac:dyDescent="0.25">
      <c r="A19">
        <f t="shared" si="2"/>
        <v>1903</v>
      </c>
      <c r="B19" s="4"/>
      <c r="C19" s="4"/>
      <c r="D19" s="4">
        <v>32761</v>
      </c>
      <c r="E19" s="4">
        <f t="shared" si="0"/>
        <v>307.05293747362367</v>
      </c>
      <c r="F19">
        <v>80.632000000000005</v>
      </c>
      <c r="G19" s="4">
        <f t="shared" si="1"/>
        <v>3808.0779029867008</v>
      </c>
    </row>
    <row r="20" spans="1:7" x14ac:dyDescent="0.25">
      <c r="A20">
        <f t="shared" si="2"/>
        <v>1904</v>
      </c>
      <c r="B20" s="4"/>
      <c r="C20" s="4"/>
      <c r="D20" s="4">
        <v>33188</v>
      </c>
      <c r="E20" s="4">
        <f t="shared" si="0"/>
        <v>311.05500103399231</v>
      </c>
      <c r="F20">
        <v>82.165999999999997</v>
      </c>
      <c r="G20" s="4">
        <f t="shared" si="1"/>
        <v>3785.6899573301894</v>
      </c>
    </row>
    <row r="21" spans="1:7" x14ac:dyDescent="0.25">
      <c r="A21">
        <f t="shared" si="2"/>
        <v>1905</v>
      </c>
      <c r="B21" s="4"/>
      <c r="C21" s="4"/>
      <c r="D21" s="4">
        <v>35090</v>
      </c>
      <c r="E21" s="4">
        <f t="shared" si="0"/>
        <v>328.88152302888966</v>
      </c>
      <c r="F21">
        <v>83.822000000000003</v>
      </c>
      <c r="G21" s="4">
        <f t="shared" si="1"/>
        <v>3923.5704591740791</v>
      </c>
    </row>
    <row r="22" spans="1:7" x14ac:dyDescent="0.25">
      <c r="A22">
        <f t="shared" si="2"/>
        <v>1906</v>
      </c>
      <c r="B22" s="4"/>
      <c r="C22" s="4"/>
      <c r="D22" s="4">
        <v>38965</v>
      </c>
      <c r="E22" s="4">
        <f t="shared" si="0"/>
        <v>365.20001552638035</v>
      </c>
      <c r="F22">
        <v>85.45</v>
      </c>
      <c r="G22" s="4">
        <f t="shared" si="1"/>
        <v>4273.8445351244036</v>
      </c>
    </row>
    <row r="23" spans="1:7" x14ac:dyDescent="0.25">
      <c r="A23">
        <f t="shared" si="2"/>
        <v>1907</v>
      </c>
      <c r="B23" s="4"/>
      <c r="C23" s="4"/>
      <c r="D23" s="4">
        <v>39702</v>
      </c>
      <c r="E23" s="4">
        <f t="shared" si="0"/>
        <v>372.10755848654821</v>
      </c>
      <c r="F23">
        <v>87.007999999999996</v>
      </c>
      <c r="G23" s="4">
        <f t="shared" si="1"/>
        <v>4276.7051131683093</v>
      </c>
    </row>
    <row r="24" spans="1:7" x14ac:dyDescent="0.25">
      <c r="A24">
        <f t="shared" si="2"/>
        <v>1908</v>
      </c>
      <c r="B24" s="4"/>
      <c r="C24" s="4"/>
      <c r="D24" s="4">
        <v>37197</v>
      </c>
      <c r="E24" s="4">
        <f t="shared" si="0"/>
        <v>348.62941043333171</v>
      </c>
      <c r="F24">
        <v>88.71</v>
      </c>
      <c r="G24" s="4">
        <f t="shared" si="1"/>
        <v>3929.9899721940228</v>
      </c>
    </row>
    <row r="25" spans="1:7" x14ac:dyDescent="0.25">
      <c r="A25">
        <f t="shared" si="2"/>
        <v>1909</v>
      </c>
      <c r="B25" s="4"/>
      <c r="C25" s="4"/>
      <c r="D25" s="4">
        <v>41269</v>
      </c>
      <c r="E25" s="4">
        <f t="shared" si="0"/>
        <v>386.79428822682382</v>
      </c>
      <c r="F25">
        <v>90.49</v>
      </c>
      <c r="G25" s="4">
        <f t="shared" si="1"/>
        <v>4274.4423497273056</v>
      </c>
    </row>
    <row r="26" spans="1:7" x14ac:dyDescent="0.25">
      <c r="A26">
        <f t="shared" si="2"/>
        <v>1910</v>
      </c>
      <c r="B26" s="4"/>
      <c r="C26" s="4"/>
      <c r="D26" s="4">
        <v>42034</v>
      </c>
      <c r="E26" s="4">
        <f t="shared" si="0"/>
        <v>393.96426158439294</v>
      </c>
      <c r="F26">
        <v>92.406999999999996</v>
      </c>
      <c r="G26" s="4">
        <f t="shared" si="1"/>
        <v>4263.3595028990549</v>
      </c>
    </row>
    <row r="27" spans="1:7" x14ac:dyDescent="0.25">
      <c r="A27">
        <f t="shared" si="2"/>
        <v>1911</v>
      </c>
      <c r="B27" s="4"/>
      <c r="C27" s="4"/>
      <c r="D27" s="4">
        <v>44064</v>
      </c>
      <c r="E27" s="4">
        <f t="shared" si="0"/>
        <v>412.99046539598163</v>
      </c>
      <c r="F27">
        <v>93.863</v>
      </c>
      <c r="G27" s="4">
        <f t="shared" si="1"/>
        <v>4399.9282507056205</v>
      </c>
    </row>
    <row r="28" spans="1:7" x14ac:dyDescent="0.25">
      <c r="A28">
        <f t="shared" si="2"/>
        <v>1912</v>
      </c>
      <c r="B28" s="4"/>
      <c r="C28" s="4"/>
      <c r="D28" s="4">
        <v>45211</v>
      </c>
      <c r="E28" s="4">
        <f t="shared" si="0"/>
        <v>423.74073917523884</v>
      </c>
      <c r="F28">
        <v>95.334999999999994</v>
      </c>
      <c r="G28" s="4">
        <f t="shared" si="1"/>
        <v>4444.755222900706</v>
      </c>
    </row>
    <row r="29" spans="1:7" x14ac:dyDescent="0.25">
      <c r="A29">
        <f t="shared" si="2"/>
        <v>1913</v>
      </c>
      <c r="B29" s="4"/>
      <c r="C29" s="4"/>
      <c r="D29" s="4">
        <v>46701</v>
      </c>
      <c r="E29" s="4">
        <f t="shared" si="0"/>
        <v>437.70578532266103</v>
      </c>
      <c r="F29">
        <v>97.224999999999994</v>
      </c>
      <c r="G29" s="4">
        <f t="shared" si="1"/>
        <v>4501.9880208039194</v>
      </c>
    </row>
    <row r="30" spans="1:7" x14ac:dyDescent="0.25">
      <c r="A30">
        <f t="shared" si="2"/>
        <v>1914</v>
      </c>
      <c r="B30" s="4"/>
      <c r="C30" s="4"/>
      <c r="D30" s="4">
        <v>46124</v>
      </c>
      <c r="E30" s="4">
        <f t="shared" si="0"/>
        <v>432.29784463335727</v>
      </c>
      <c r="F30">
        <v>99.111000000000004</v>
      </c>
      <c r="G30" s="4">
        <f t="shared" si="1"/>
        <v>4361.7544433348185</v>
      </c>
    </row>
    <row r="31" spans="1:7" x14ac:dyDescent="0.25">
      <c r="A31">
        <f t="shared" si="2"/>
        <v>1915</v>
      </c>
      <c r="B31" s="4"/>
      <c r="C31" s="4"/>
      <c r="D31" s="4">
        <v>45322</v>
      </c>
      <c r="E31" s="4">
        <f t="shared" si="0"/>
        <v>424.78108825065084</v>
      </c>
      <c r="F31">
        <v>100.54600000000001</v>
      </c>
      <c r="G31" s="4">
        <f t="shared" si="1"/>
        <v>4224.7437814597379</v>
      </c>
    </row>
    <row r="32" spans="1:7" x14ac:dyDescent="0.25">
      <c r="A32">
        <f t="shared" si="2"/>
        <v>1916</v>
      </c>
      <c r="B32" s="4"/>
      <c r="C32" s="4"/>
      <c r="D32" s="4">
        <v>49408</v>
      </c>
      <c r="E32" s="4">
        <f t="shared" si="0"/>
        <v>463.07718124284355</v>
      </c>
      <c r="F32">
        <v>101.961</v>
      </c>
      <c r="G32" s="4">
        <f t="shared" si="1"/>
        <v>4541.7089008821367</v>
      </c>
    </row>
    <row r="33" spans="1:7" x14ac:dyDescent="0.25">
      <c r="A33">
        <f t="shared" si="2"/>
        <v>1917</v>
      </c>
      <c r="B33" s="4"/>
      <c r="C33" s="4"/>
      <c r="D33" s="4">
        <v>48342</v>
      </c>
      <c r="E33" s="4">
        <f t="shared" si="0"/>
        <v>453.08608111321132</v>
      </c>
      <c r="F33">
        <v>103.268</v>
      </c>
      <c r="G33" s="4">
        <f t="shared" si="1"/>
        <v>4387.4780291398238</v>
      </c>
    </row>
    <row r="34" spans="1:7" x14ac:dyDescent="0.25">
      <c r="A34">
        <f t="shared" si="2"/>
        <v>1918</v>
      </c>
      <c r="B34" s="4"/>
      <c r="C34" s="4"/>
      <c r="D34" s="4">
        <v>48121</v>
      </c>
      <c r="E34" s="4">
        <f t="shared" si="0"/>
        <v>451.01475547658021</v>
      </c>
      <c r="F34">
        <v>103.208</v>
      </c>
      <c r="G34" s="4">
        <f t="shared" si="1"/>
        <v>4369.9592616520058</v>
      </c>
    </row>
    <row r="35" spans="1:7" x14ac:dyDescent="0.25">
      <c r="A35">
        <f t="shared" si="2"/>
        <v>1919</v>
      </c>
      <c r="B35" s="4"/>
      <c r="C35" s="4"/>
      <c r="D35" s="4">
        <v>50245</v>
      </c>
      <c r="E35" s="4">
        <f t="shared" si="0"/>
        <v>470.92197562230155</v>
      </c>
      <c r="F35">
        <v>104.514</v>
      </c>
      <c r="G35" s="4">
        <f t="shared" si="1"/>
        <v>4505.8267373012377</v>
      </c>
    </row>
    <row r="36" spans="1:7" x14ac:dyDescent="0.25">
      <c r="A36">
        <f t="shared" si="2"/>
        <v>1920</v>
      </c>
      <c r="B36" s="4"/>
      <c r="C36" s="4"/>
      <c r="D36" s="4">
        <v>52713</v>
      </c>
      <c r="E36" s="4">
        <f t="shared" si="0"/>
        <v>494.05334065038079</v>
      </c>
      <c r="F36">
        <v>106.541</v>
      </c>
      <c r="G36" s="4">
        <f t="shared" si="1"/>
        <v>4637.2132854992988</v>
      </c>
    </row>
    <row r="37" spans="1:7" x14ac:dyDescent="0.25">
      <c r="A37">
        <f t="shared" si="2"/>
        <v>1921</v>
      </c>
      <c r="B37" s="4"/>
      <c r="C37" s="4"/>
      <c r="D37" s="4">
        <v>56082</v>
      </c>
      <c r="E37" s="4">
        <f t="shared" si="0"/>
        <v>525.62934096626361</v>
      </c>
      <c r="F37">
        <v>108.538</v>
      </c>
      <c r="G37" s="4">
        <f t="shared" si="1"/>
        <v>4842.8139542488689</v>
      </c>
    </row>
    <row r="38" spans="1:7" x14ac:dyDescent="0.25">
      <c r="A38">
        <f t="shared" si="2"/>
        <v>1922</v>
      </c>
      <c r="B38" s="4"/>
      <c r="C38" s="4"/>
      <c r="D38" s="4">
        <v>58149</v>
      </c>
      <c r="E38" s="4">
        <f t="shared" si="0"/>
        <v>545.00232780298961</v>
      </c>
      <c r="F38">
        <v>110.04900000000001</v>
      </c>
      <c r="G38" s="4">
        <f t="shared" si="1"/>
        <v>4952.3605648664652</v>
      </c>
    </row>
    <row r="39" spans="1:7" x14ac:dyDescent="0.25">
      <c r="A39">
        <f t="shared" si="2"/>
        <v>1923</v>
      </c>
      <c r="B39" s="4"/>
      <c r="C39" s="4"/>
      <c r="D39" s="4">
        <v>63427</v>
      </c>
      <c r="E39" s="4">
        <f t="shared" si="0"/>
        <v>594.47045771312014</v>
      </c>
      <c r="F39">
        <v>111.947</v>
      </c>
      <c r="G39" s="4">
        <f t="shared" si="1"/>
        <v>5310.2848465177285</v>
      </c>
    </row>
    <row r="40" spans="1:7" x14ac:dyDescent="0.25">
      <c r="A40">
        <f t="shared" si="2"/>
        <v>1924</v>
      </c>
      <c r="B40" s="4"/>
      <c r="C40" s="4"/>
      <c r="D40" s="4">
        <v>68127</v>
      </c>
      <c r="E40" s="4">
        <f t="shared" si="0"/>
        <v>638.52127441975392</v>
      </c>
      <c r="F40">
        <v>114.10899999999999</v>
      </c>
      <c r="G40" s="4">
        <f t="shared" si="1"/>
        <v>5595.7135232081073</v>
      </c>
    </row>
    <row r="41" spans="1:7" x14ac:dyDescent="0.25">
      <c r="A41">
        <f t="shared" si="2"/>
        <v>1925</v>
      </c>
      <c r="B41" s="4"/>
      <c r="C41" s="4"/>
      <c r="D41" s="4">
        <v>66137</v>
      </c>
      <c r="E41" s="4">
        <f t="shared" si="0"/>
        <v>619.86997117588135</v>
      </c>
      <c r="F41">
        <v>115.82899999999999</v>
      </c>
      <c r="G41" s="4">
        <f t="shared" si="1"/>
        <v>5351.5956381897568</v>
      </c>
    </row>
    <row r="42" spans="1:7" x14ac:dyDescent="0.25">
      <c r="A42">
        <f t="shared" si="2"/>
        <v>1926</v>
      </c>
      <c r="B42" s="4"/>
      <c r="C42" s="4"/>
      <c r="D42" s="4">
        <v>71548</v>
      </c>
      <c r="E42" s="4">
        <f t="shared" si="0"/>
        <v>670.58464547366771</v>
      </c>
      <c r="F42">
        <v>117.39700000000001</v>
      </c>
      <c r="G42" s="4">
        <f t="shared" si="1"/>
        <v>5712.1105775587757</v>
      </c>
    </row>
    <row r="43" spans="1:7" x14ac:dyDescent="0.25">
      <c r="A43">
        <f t="shared" si="2"/>
        <v>1927</v>
      </c>
      <c r="B43" s="4"/>
      <c r="C43" s="4"/>
      <c r="D43" s="4">
        <v>73157</v>
      </c>
      <c r="E43" s="4">
        <f t="shared" si="0"/>
        <v>685.66502081004512</v>
      </c>
      <c r="F43">
        <v>119.035</v>
      </c>
      <c r="G43" s="4">
        <f t="shared" si="1"/>
        <v>5760.1967556604786</v>
      </c>
    </row>
    <row r="44" spans="1:7" x14ac:dyDescent="0.25">
      <c r="A44">
        <f t="shared" si="2"/>
        <v>1928</v>
      </c>
      <c r="B44" s="4"/>
      <c r="C44" s="4"/>
      <c r="D44" s="4">
        <v>74813</v>
      </c>
      <c r="E44" s="4">
        <f>($E$45/$D$45)*D44</f>
        <v>701.18590431348878</v>
      </c>
      <c r="F44">
        <v>120.509</v>
      </c>
      <c r="G44" s="4">
        <f t="shared" si="1"/>
        <v>5818.5355808569384</v>
      </c>
    </row>
    <row r="45" spans="1:7" x14ac:dyDescent="0.25">
      <c r="A45">
        <v>1929</v>
      </c>
      <c r="B45" s="4"/>
      <c r="C45">
        <v>9.8140000000000001</v>
      </c>
      <c r="D45" s="4">
        <v>78952</v>
      </c>
      <c r="E45" s="4">
        <f>($B$111/$C$111)*C45</f>
        <v>739.97874055790533</v>
      </c>
      <c r="F45">
        <v>121.878</v>
      </c>
      <c r="G45" s="4">
        <f t="shared" si="1"/>
        <v>6071.4709837534692</v>
      </c>
    </row>
    <row r="46" spans="1:7" x14ac:dyDescent="0.25">
      <c r="A46">
        <f>A45+1</f>
        <v>1930</v>
      </c>
      <c r="B46" s="4"/>
      <c r="C46">
        <v>9.2899999999999991</v>
      </c>
      <c r="D46" s="4"/>
      <c r="E46" s="4">
        <f>($B$111/$C$111)*C46</f>
        <v>700.46897287374566</v>
      </c>
      <c r="F46">
        <v>123.188</v>
      </c>
      <c r="G46" s="4">
        <f t="shared" si="1"/>
        <v>5686.1786283870633</v>
      </c>
    </row>
    <row r="47" spans="1:7" x14ac:dyDescent="0.25">
      <c r="A47">
        <f t="shared" ref="A47:A105" si="3">A46+1</f>
        <v>1931</v>
      </c>
      <c r="B47" s="4"/>
      <c r="C47">
        <v>9.0050000000000008</v>
      </c>
      <c r="D47" s="4"/>
      <c r="E47" s="4">
        <f t="shared" ref="E47:E110" si="4">($B$111/$C$111)*C47</f>
        <v>678.97988167148333</v>
      </c>
      <c r="F47">
        <v>124.149</v>
      </c>
      <c r="G47" s="4">
        <f t="shared" si="1"/>
        <v>5469.0724989446817</v>
      </c>
    </row>
    <row r="48" spans="1:7" x14ac:dyDescent="0.25">
      <c r="A48">
        <f t="shared" si="3"/>
        <v>1932</v>
      </c>
      <c r="B48" s="4"/>
      <c r="C48">
        <v>8.2059999999999995</v>
      </c>
      <c r="D48" s="4"/>
      <c r="E48" s="4">
        <f t="shared" si="4"/>
        <v>618.73502598514062</v>
      </c>
      <c r="F48">
        <v>124.949</v>
      </c>
      <c r="G48" s="4">
        <f t="shared" si="1"/>
        <v>4951.9005833191186</v>
      </c>
    </row>
    <row r="49" spans="1:7" x14ac:dyDescent="0.25">
      <c r="A49">
        <f t="shared" si="3"/>
        <v>1933</v>
      </c>
      <c r="B49" s="4"/>
      <c r="C49">
        <v>8.0280000000000005</v>
      </c>
      <c r="D49" s="4"/>
      <c r="E49" s="4">
        <f t="shared" si="4"/>
        <v>605.31376902372767</v>
      </c>
      <c r="F49">
        <v>125.69</v>
      </c>
      <c r="G49" s="4">
        <f t="shared" si="1"/>
        <v>4815.9262393486169</v>
      </c>
    </row>
    <row r="50" spans="1:7" x14ac:dyDescent="0.25">
      <c r="A50">
        <f t="shared" si="3"/>
        <v>1934</v>
      </c>
      <c r="B50" s="4"/>
      <c r="C50">
        <v>8.5950000000000006</v>
      </c>
      <c r="D50" s="4"/>
      <c r="E50" s="4">
        <f t="shared" si="4"/>
        <v>648.06575046822866</v>
      </c>
      <c r="F50">
        <v>126.485</v>
      </c>
      <c r="G50" s="4">
        <f t="shared" si="1"/>
        <v>5123.6569590720537</v>
      </c>
    </row>
    <row r="51" spans="1:7" x14ac:dyDescent="0.25">
      <c r="A51">
        <f t="shared" si="3"/>
        <v>1935</v>
      </c>
      <c r="B51" s="4"/>
      <c r="C51">
        <v>9.1229999999999993</v>
      </c>
      <c r="D51" s="4"/>
      <c r="E51" s="4">
        <f t="shared" si="4"/>
        <v>687.87711943241993</v>
      </c>
      <c r="F51">
        <v>127.36199999999999</v>
      </c>
      <c r="G51" s="4">
        <f t="shared" si="1"/>
        <v>5400.9604075973984</v>
      </c>
    </row>
    <row r="52" spans="1:7" x14ac:dyDescent="0.25">
      <c r="A52">
        <f t="shared" si="3"/>
        <v>1936</v>
      </c>
      <c r="B52" s="4"/>
      <c r="C52">
        <v>10.045999999999999</v>
      </c>
      <c r="D52" s="4"/>
      <c r="E52" s="4">
        <f t="shared" si="4"/>
        <v>757.47161479974693</v>
      </c>
      <c r="F52">
        <v>128.18100000000001</v>
      </c>
      <c r="G52" s="4">
        <f t="shared" si="1"/>
        <v>5909.3907427758159</v>
      </c>
    </row>
    <row r="53" spans="1:7" x14ac:dyDescent="0.25">
      <c r="A53">
        <f t="shared" si="3"/>
        <v>1937</v>
      </c>
      <c r="B53" s="4"/>
      <c r="C53">
        <v>10.417</v>
      </c>
      <c r="D53" s="4"/>
      <c r="E53" s="4">
        <f t="shared" si="4"/>
        <v>785.445133522692</v>
      </c>
      <c r="F53">
        <v>128.96100000000001</v>
      </c>
      <c r="G53" s="4">
        <f t="shared" si="1"/>
        <v>6090.5632983823944</v>
      </c>
    </row>
    <row r="54" spans="1:7" x14ac:dyDescent="0.25">
      <c r="A54">
        <f t="shared" si="3"/>
        <v>1938</v>
      </c>
      <c r="B54" s="4"/>
      <c r="C54">
        <v>10.249000000000001</v>
      </c>
      <c r="D54" s="4"/>
      <c r="E54" s="4">
        <f t="shared" si="4"/>
        <v>772.77787976135846</v>
      </c>
      <c r="F54">
        <v>129.96899999999999</v>
      </c>
      <c r="G54" s="4">
        <f t="shared" si="1"/>
        <v>5945.8630885931143</v>
      </c>
    </row>
    <row r="55" spans="1:7" x14ac:dyDescent="0.25">
      <c r="A55">
        <f t="shared" si="3"/>
        <v>1939</v>
      </c>
      <c r="B55" s="4"/>
      <c r="C55">
        <v>10.819000000000001</v>
      </c>
      <c r="D55" s="4"/>
      <c r="E55" s="4">
        <f t="shared" si="4"/>
        <v>815.75606216588324</v>
      </c>
      <c r="F55">
        <v>131.02799999999999</v>
      </c>
      <c r="G55" s="4">
        <f t="shared" si="1"/>
        <v>6225.8148042088969</v>
      </c>
    </row>
    <row r="56" spans="1:7" x14ac:dyDescent="0.25">
      <c r="A56">
        <f t="shared" si="3"/>
        <v>1940</v>
      </c>
      <c r="B56" s="4"/>
      <c r="C56">
        <v>11.382</v>
      </c>
      <c r="D56" s="4"/>
      <c r="E56" s="4">
        <f t="shared" si="4"/>
        <v>858.20644233035227</v>
      </c>
      <c r="F56">
        <v>132.12200000000001</v>
      </c>
      <c r="G56" s="4">
        <f t="shared" si="1"/>
        <v>6495.5604844791342</v>
      </c>
    </row>
    <row r="57" spans="1:7" x14ac:dyDescent="0.25">
      <c r="A57">
        <f t="shared" si="3"/>
        <v>1941</v>
      </c>
      <c r="B57" s="4"/>
      <c r="C57">
        <v>12.195</v>
      </c>
      <c r="D57" s="4"/>
      <c r="E57" s="4">
        <f t="shared" si="4"/>
        <v>919.50690249680611</v>
      </c>
      <c r="F57">
        <v>133.40199999999999</v>
      </c>
      <c r="G57" s="4">
        <f t="shared" si="1"/>
        <v>6892.7520014453021</v>
      </c>
    </row>
    <row r="58" spans="1:7" x14ac:dyDescent="0.25">
      <c r="A58">
        <f t="shared" si="3"/>
        <v>1942</v>
      </c>
      <c r="B58" s="4"/>
      <c r="C58">
        <v>11.917</v>
      </c>
      <c r="D58" s="4"/>
      <c r="E58" s="4">
        <f t="shared" si="4"/>
        <v>898.54561353459928</v>
      </c>
      <c r="F58">
        <v>134.86000000000001</v>
      </c>
      <c r="G58" s="4">
        <f t="shared" si="1"/>
        <v>6662.8030070784462</v>
      </c>
    </row>
    <row r="59" spans="1:7" x14ac:dyDescent="0.25">
      <c r="A59">
        <f t="shared" si="3"/>
        <v>1943</v>
      </c>
      <c r="B59" s="4"/>
      <c r="C59">
        <v>12.257999999999999</v>
      </c>
      <c r="D59" s="4"/>
      <c r="E59" s="4">
        <f t="shared" si="4"/>
        <v>924.25712265730613</v>
      </c>
      <c r="F59">
        <v>136.739</v>
      </c>
      <c r="G59" s="4">
        <f t="shared" si="1"/>
        <v>6759.2795227207025</v>
      </c>
    </row>
    <row r="60" spans="1:7" x14ac:dyDescent="0.25">
      <c r="A60">
        <f t="shared" si="3"/>
        <v>1944</v>
      </c>
      <c r="B60" s="4"/>
      <c r="C60">
        <v>12.615</v>
      </c>
      <c r="D60" s="4"/>
      <c r="E60" s="4">
        <f t="shared" si="4"/>
        <v>951.17503690014007</v>
      </c>
      <c r="F60">
        <v>138.39699999999999</v>
      </c>
      <c r="G60" s="4">
        <f t="shared" si="1"/>
        <v>6872.8009776233603</v>
      </c>
    </row>
    <row r="61" spans="1:7" x14ac:dyDescent="0.25">
      <c r="A61">
        <f t="shared" si="3"/>
        <v>1945</v>
      </c>
      <c r="B61" s="4"/>
      <c r="C61">
        <v>13.395</v>
      </c>
      <c r="D61" s="4"/>
      <c r="E61" s="4">
        <f t="shared" si="4"/>
        <v>1009.9872865063319</v>
      </c>
      <c r="F61">
        <v>139.928</v>
      </c>
      <c r="G61" s="4">
        <f t="shared" si="1"/>
        <v>7217.9069700584005</v>
      </c>
    </row>
    <row r="62" spans="1:7" x14ac:dyDescent="0.25">
      <c r="A62">
        <f t="shared" si="3"/>
        <v>1946</v>
      </c>
      <c r="B62" s="4"/>
      <c r="C62">
        <v>15.03</v>
      </c>
      <c r="D62" s="4"/>
      <c r="E62" s="4">
        <f t="shared" si="4"/>
        <v>1133.2668097193107</v>
      </c>
      <c r="F62">
        <v>141.38900000000001</v>
      </c>
      <c r="G62" s="4">
        <f t="shared" si="1"/>
        <v>8015.2402925214164</v>
      </c>
    </row>
    <row r="63" spans="1:7" x14ac:dyDescent="0.25">
      <c r="A63">
        <f t="shared" si="3"/>
        <v>1947</v>
      </c>
      <c r="B63" s="4"/>
      <c r="C63">
        <v>15.307</v>
      </c>
      <c r="D63" s="4"/>
      <c r="E63" s="4">
        <f t="shared" si="4"/>
        <v>1154.1526983615097</v>
      </c>
      <c r="F63">
        <v>144.126</v>
      </c>
      <c r="G63" s="4">
        <f t="shared" si="1"/>
        <v>8007.9423446256033</v>
      </c>
    </row>
    <row r="64" spans="1:7" x14ac:dyDescent="0.25">
      <c r="A64">
        <f t="shared" si="3"/>
        <v>1948</v>
      </c>
      <c r="B64" s="4"/>
      <c r="C64">
        <v>15.646000000000001</v>
      </c>
      <c r="D64" s="4"/>
      <c r="E64" s="4">
        <f t="shared" si="4"/>
        <v>1179.7134068442008</v>
      </c>
      <c r="F64">
        <v>146.631</v>
      </c>
      <c r="G64" s="4">
        <f t="shared" si="1"/>
        <v>8045.4570100742731</v>
      </c>
    </row>
    <row r="65" spans="1:7" x14ac:dyDescent="0.25">
      <c r="A65">
        <f t="shared" si="3"/>
        <v>1949</v>
      </c>
      <c r="B65" s="4"/>
      <c r="C65">
        <v>16.077000000000002</v>
      </c>
      <c r="D65" s="4"/>
      <c r="E65" s="4">
        <f t="shared" si="4"/>
        <v>1212.2109447676221</v>
      </c>
      <c r="F65">
        <v>149.18799999999999</v>
      </c>
      <c r="G65" s="4">
        <f t="shared" si="1"/>
        <v>8125.3917524708568</v>
      </c>
    </row>
    <row r="66" spans="1:7" x14ac:dyDescent="0.25">
      <c r="A66">
        <f t="shared" si="3"/>
        <v>1950</v>
      </c>
      <c r="B66" s="4"/>
      <c r="C66">
        <v>17.105</v>
      </c>
      <c r="D66" s="4"/>
      <c r="E66" s="4">
        <f t="shared" si="4"/>
        <v>1289.7224737357826</v>
      </c>
      <c r="F66">
        <v>151.684</v>
      </c>
      <c r="G66" s="4">
        <f t="shared" si="1"/>
        <v>8502.6929256598105</v>
      </c>
    </row>
    <row r="67" spans="1:7" x14ac:dyDescent="0.25">
      <c r="A67">
        <f t="shared" si="3"/>
        <v>1951</v>
      </c>
      <c r="B67" s="4"/>
      <c r="C67">
        <v>17.378</v>
      </c>
      <c r="D67" s="4"/>
      <c r="E67" s="4">
        <f t="shared" si="4"/>
        <v>1310.3067610979497</v>
      </c>
      <c r="F67">
        <v>154.28700000000001</v>
      </c>
      <c r="G67" s="4">
        <f t="shared" si="1"/>
        <v>8492.6582349643832</v>
      </c>
    </row>
    <row r="68" spans="1:7" x14ac:dyDescent="0.25">
      <c r="A68">
        <f t="shared" si="3"/>
        <v>1952</v>
      </c>
      <c r="B68" s="4"/>
      <c r="C68">
        <v>17.928000000000001</v>
      </c>
      <c r="D68" s="4"/>
      <c r="E68" s="4">
        <f t="shared" si="4"/>
        <v>1351.7769371023157</v>
      </c>
      <c r="F68">
        <v>156.95400000000001</v>
      </c>
      <c r="G68" s="4">
        <f t="shared" si="1"/>
        <v>8612.5676128185059</v>
      </c>
    </row>
    <row r="69" spans="1:7" x14ac:dyDescent="0.25">
      <c r="A69">
        <f t="shared" si="3"/>
        <v>1953</v>
      </c>
      <c r="B69" s="4"/>
      <c r="C69">
        <v>18.78</v>
      </c>
      <c r="D69" s="4"/>
      <c r="E69" s="4">
        <f t="shared" si="4"/>
        <v>1416.0180097490791</v>
      </c>
      <c r="F69">
        <v>159.565</v>
      </c>
      <c r="G69" s="4">
        <f t="shared" si="1"/>
        <v>8874.2393992985872</v>
      </c>
    </row>
    <row r="70" spans="1:7" x14ac:dyDescent="0.25">
      <c r="A70">
        <f t="shared" si="3"/>
        <v>1954</v>
      </c>
      <c r="B70" s="4"/>
      <c r="C70">
        <v>19.161999999999999</v>
      </c>
      <c r="D70" s="4"/>
      <c r="E70" s="4">
        <f t="shared" si="4"/>
        <v>1444.8209319921114</v>
      </c>
      <c r="F70">
        <v>162.39099999999999</v>
      </c>
      <c r="G70" s="4">
        <f t="shared" ref="G70:G125" si="5">1000*E70/F70</f>
        <v>8897.1736856852367</v>
      </c>
    </row>
    <row r="71" spans="1:7" x14ac:dyDescent="0.25">
      <c r="A71">
        <f t="shared" si="3"/>
        <v>1955</v>
      </c>
      <c r="B71" s="4"/>
      <c r="C71">
        <v>20.558</v>
      </c>
      <c r="D71" s="4"/>
      <c r="E71" s="4">
        <f t="shared" si="4"/>
        <v>1550.0797787231929</v>
      </c>
      <c r="F71">
        <v>165.27500000000001</v>
      </c>
      <c r="G71" s="4">
        <f t="shared" si="5"/>
        <v>9378.791582049269</v>
      </c>
    </row>
    <row r="72" spans="1:7" x14ac:dyDescent="0.25">
      <c r="A72">
        <f t="shared" si="3"/>
        <v>1956</v>
      </c>
      <c r="B72" s="4"/>
      <c r="C72">
        <v>21.151</v>
      </c>
      <c r="D72" s="4"/>
      <c r="E72" s="4">
        <f t="shared" si="4"/>
        <v>1594.7921684879004</v>
      </c>
      <c r="F72">
        <v>168.221</v>
      </c>
      <c r="G72" s="4">
        <f t="shared" si="5"/>
        <v>9480.3393660000856</v>
      </c>
    </row>
    <row r="73" spans="1:7" x14ac:dyDescent="0.25">
      <c r="A73">
        <f t="shared" si="3"/>
        <v>1957</v>
      </c>
      <c r="B73" s="4"/>
      <c r="C73">
        <v>21.673999999999999</v>
      </c>
      <c r="D73" s="4"/>
      <c r="E73" s="4">
        <f t="shared" si="4"/>
        <v>1634.2265358520519</v>
      </c>
      <c r="F73">
        <v>171.274</v>
      </c>
      <c r="G73" s="4">
        <f t="shared" si="5"/>
        <v>9541.5914607707655</v>
      </c>
    </row>
    <row r="74" spans="1:7" x14ac:dyDescent="0.25">
      <c r="A74">
        <f t="shared" si="3"/>
        <v>1958</v>
      </c>
      <c r="B74" s="4"/>
      <c r="C74">
        <v>21.846</v>
      </c>
      <c r="D74" s="4"/>
      <c r="E74" s="4">
        <f t="shared" si="4"/>
        <v>1647.1953908934174</v>
      </c>
      <c r="F74">
        <v>174.14099999999999</v>
      </c>
      <c r="G74" s="4">
        <f t="shared" si="5"/>
        <v>9458.9751459645777</v>
      </c>
    </row>
    <row r="75" spans="1:7" x14ac:dyDescent="0.25">
      <c r="A75">
        <f t="shared" si="3"/>
        <v>1959</v>
      </c>
      <c r="B75" s="4"/>
      <c r="C75">
        <v>23.067</v>
      </c>
      <c r="D75" s="4"/>
      <c r="E75" s="4">
        <f t="shared" si="4"/>
        <v>1739.25918162311</v>
      </c>
      <c r="F75">
        <v>177.13</v>
      </c>
      <c r="G75" s="4">
        <f t="shared" si="5"/>
        <v>9819.1112833687675</v>
      </c>
    </row>
    <row r="76" spans="1:7" x14ac:dyDescent="0.25">
      <c r="A76">
        <f t="shared" si="3"/>
        <v>1960</v>
      </c>
      <c r="B76" s="4"/>
      <c r="C76">
        <v>23.702000000000002</v>
      </c>
      <c r="D76" s="4"/>
      <c r="E76" s="4">
        <f t="shared" si="4"/>
        <v>1787.1383848281507</v>
      </c>
      <c r="F76">
        <v>180.76</v>
      </c>
      <c r="G76" s="4">
        <f t="shared" si="5"/>
        <v>9886.8023059756069</v>
      </c>
    </row>
    <row r="77" spans="1:7" x14ac:dyDescent="0.25">
      <c r="A77">
        <f t="shared" si="3"/>
        <v>1961</v>
      </c>
      <c r="B77" s="4"/>
      <c r="C77">
        <v>24.190999999999999</v>
      </c>
      <c r="D77" s="4"/>
      <c r="E77" s="4">
        <f t="shared" si="4"/>
        <v>1824.0091413120324</v>
      </c>
      <c r="F77">
        <v>183.74199999999999</v>
      </c>
      <c r="G77" s="4">
        <f t="shared" si="5"/>
        <v>9927.0125573468922</v>
      </c>
    </row>
    <row r="78" spans="1:7" x14ac:dyDescent="0.25">
      <c r="A78">
        <f t="shared" si="3"/>
        <v>1962</v>
      </c>
      <c r="B78" s="4"/>
      <c r="C78">
        <v>25.388999999999999</v>
      </c>
      <c r="D78" s="4"/>
      <c r="E78" s="4">
        <f t="shared" si="4"/>
        <v>1914.3387246815423</v>
      </c>
      <c r="F78">
        <v>186.59</v>
      </c>
      <c r="G78" s="4">
        <f t="shared" si="5"/>
        <v>10259.599789278858</v>
      </c>
    </row>
    <row r="79" spans="1:7" x14ac:dyDescent="0.25">
      <c r="A79">
        <f t="shared" si="3"/>
        <v>1963</v>
      </c>
      <c r="B79" s="4"/>
      <c r="C79">
        <v>26.436</v>
      </c>
      <c r="D79" s="4"/>
      <c r="E79" s="4">
        <f t="shared" si="4"/>
        <v>1993.2828597298537</v>
      </c>
      <c r="F79">
        <v>189.3</v>
      </c>
      <c r="G79" s="4">
        <f t="shared" si="5"/>
        <v>10529.756258477832</v>
      </c>
    </row>
    <row r="80" spans="1:7" x14ac:dyDescent="0.25">
      <c r="A80">
        <f t="shared" si="3"/>
        <v>1964</v>
      </c>
      <c r="B80" s="4"/>
      <c r="C80">
        <v>28.02</v>
      </c>
      <c r="D80" s="4"/>
      <c r="E80" s="4">
        <f t="shared" si="4"/>
        <v>2112.7169666224277</v>
      </c>
      <c r="F80">
        <v>191.92699999999999</v>
      </c>
      <c r="G80" s="4">
        <f t="shared" si="5"/>
        <v>11007.919503886518</v>
      </c>
    </row>
    <row r="81" spans="1:7" x14ac:dyDescent="0.25">
      <c r="A81">
        <f t="shared" si="3"/>
        <v>1965</v>
      </c>
      <c r="B81" s="4"/>
      <c r="C81">
        <v>29.791</v>
      </c>
      <c r="D81" s="4"/>
      <c r="E81" s="4">
        <f t="shared" si="4"/>
        <v>2246.2509333564863</v>
      </c>
      <c r="F81">
        <v>194.34700000000001</v>
      </c>
      <c r="G81" s="4">
        <f t="shared" si="5"/>
        <v>11557.939836254154</v>
      </c>
    </row>
    <row r="82" spans="1:7" x14ac:dyDescent="0.25">
      <c r="A82">
        <f t="shared" si="3"/>
        <v>1966</v>
      </c>
      <c r="B82" s="4"/>
      <c r="C82">
        <v>31.484000000000002</v>
      </c>
      <c r="D82" s="4"/>
      <c r="E82" s="4">
        <f t="shared" si="4"/>
        <v>2373.9036751299259</v>
      </c>
      <c r="F82">
        <v>196.59899999999999</v>
      </c>
      <c r="G82" s="4">
        <f t="shared" si="5"/>
        <v>12074.851220656901</v>
      </c>
    </row>
    <row r="83" spans="1:7" x14ac:dyDescent="0.25">
      <c r="A83">
        <f t="shared" si="3"/>
        <v>1967</v>
      </c>
      <c r="B83" s="4"/>
      <c r="C83">
        <v>32.421999999999997</v>
      </c>
      <c r="D83" s="4"/>
      <c r="E83" s="4">
        <f t="shared" si="4"/>
        <v>2444.6291752973711</v>
      </c>
      <c r="F83">
        <v>198.75200000000001</v>
      </c>
      <c r="G83" s="4">
        <f t="shared" si="5"/>
        <v>12299.897235234719</v>
      </c>
    </row>
    <row r="84" spans="1:7" x14ac:dyDescent="0.25">
      <c r="A84">
        <f t="shared" si="3"/>
        <v>1968</v>
      </c>
      <c r="B84" s="4"/>
      <c r="C84">
        <v>34.283999999999999</v>
      </c>
      <c r="D84" s="4"/>
      <c r="E84" s="4">
        <f t="shared" si="4"/>
        <v>2585.0245711521525</v>
      </c>
      <c r="F84">
        <v>200.745</v>
      </c>
      <c r="G84" s="4">
        <f t="shared" si="5"/>
        <v>12877.155451703167</v>
      </c>
    </row>
    <row r="85" spans="1:7" x14ac:dyDescent="0.25">
      <c r="A85">
        <f t="shared" si="3"/>
        <v>1969</v>
      </c>
      <c r="B85" s="4"/>
      <c r="C85">
        <v>35.558</v>
      </c>
      <c r="D85" s="4"/>
      <c r="E85" s="4">
        <f t="shared" si="4"/>
        <v>2681.0845788422657</v>
      </c>
      <c r="F85">
        <v>202.73599999999999</v>
      </c>
      <c r="G85" s="4">
        <f t="shared" si="5"/>
        <v>13224.51157585365</v>
      </c>
    </row>
    <row r="86" spans="1:7" x14ac:dyDescent="0.25">
      <c r="A86">
        <f t="shared" si="3"/>
        <v>1970</v>
      </c>
      <c r="B86" s="4"/>
      <c r="C86">
        <v>36.381</v>
      </c>
      <c r="D86" s="4"/>
      <c r="E86" s="4">
        <f t="shared" si="4"/>
        <v>2743.1390422087989</v>
      </c>
      <c r="F86">
        <v>205.089</v>
      </c>
      <c r="G86" s="4">
        <f t="shared" si="5"/>
        <v>13375.359196294285</v>
      </c>
    </row>
    <row r="87" spans="1:7" x14ac:dyDescent="0.25">
      <c r="A87">
        <f t="shared" si="3"/>
        <v>1971</v>
      </c>
      <c r="B87" s="4"/>
      <c r="C87">
        <v>37.770000000000003</v>
      </c>
      <c r="D87" s="4"/>
      <c r="E87" s="4">
        <f t="shared" si="4"/>
        <v>2847.8700866998252</v>
      </c>
      <c r="F87">
        <v>207.69200000000001</v>
      </c>
      <c r="G87" s="4">
        <f t="shared" si="5"/>
        <v>13711.987398165675</v>
      </c>
    </row>
    <row r="88" spans="1:7" x14ac:dyDescent="0.25">
      <c r="A88">
        <f t="shared" si="3"/>
        <v>1972</v>
      </c>
      <c r="B88" s="4"/>
      <c r="C88">
        <v>40.082000000000001</v>
      </c>
      <c r="D88" s="4"/>
      <c r="E88" s="4">
        <f t="shared" si="4"/>
        <v>3022.195626558178</v>
      </c>
      <c r="F88">
        <v>209.92400000000001</v>
      </c>
      <c r="G88" s="4">
        <f t="shared" si="5"/>
        <v>14396.6179501066</v>
      </c>
    </row>
    <row r="89" spans="1:7" x14ac:dyDescent="0.25">
      <c r="A89">
        <f t="shared" si="3"/>
        <v>1973</v>
      </c>
      <c r="B89" s="4"/>
      <c r="C89">
        <v>42.048000000000002</v>
      </c>
      <c r="D89" s="4"/>
      <c r="E89" s="4">
        <f t="shared" si="4"/>
        <v>3170.4326556937845</v>
      </c>
      <c r="F89">
        <v>211.93899999999999</v>
      </c>
      <c r="G89" s="4">
        <f t="shared" si="5"/>
        <v>14959.17530843207</v>
      </c>
    </row>
    <row r="90" spans="1:7" x14ac:dyDescent="0.25">
      <c r="A90">
        <f t="shared" si="3"/>
        <v>1974</v>
      </c>
      <c r="B90" s="4"/>
      <c r="C90">
        <v>41.728999999999999</v>
      </c>
      <c r="D90" s="4"/>
      <c r="E90" s="4">
        <f t="shared" si="4"/>
        <v>3146.3799536112519</v>
      </c>
      <c r="F90">
        <v>213.898</v>
      </c>
      <c r="G90" s="4">
        <f t="shared" si="5"/>
        <v>14709.721239147873</v>
      </c>
    </row>
    <row r="91" spans="1:7" x14ac:dyDescent="0.25">
      <c r="A91">
        <f t="shared" si="3"/>
        <v>1975</v>
      </c>
      <c r="B91" s="4"/>
      <c r="C91">
        <v>42.688000000000002</v>
      </c>
      <c r="D91" s="4"/>
      <c r="E91" s="4">
        <f t="shared" si="4"/>
        <v>3218.6888604988649</v>
      </c>
      <c r="F91">
        <v>215.98099999999999</v>
      </c>
      <c r="G91" s="4">
        <f t="shared" si="5"/>
        <v>14902.648198215884</v>
      </c>
    </row>
    <row r="92" spans="1:7" x14ac:dyDescent="0.25">
      <c r="A92">
        <f t="shared" si="3"/>
        <v>1976</v>
      </c>
      <c r="B92" s="4"/>
      <c r="C92">
        <v>45.040999999999997</v>
      </c>
      <c r="D92" s="4"/>
      <c r="E92" s="4">
        <f t="shared" si="4"/>
        <v>3396.1058134775431</v>
      </c>
      <c r="F92">
        <v>218.08600000000001</v>
      </c>
      <c r="G92" s="4">
        <f t="shared" si="5"/>
        <v>15572.323823984772</v>
      </c>
    </row>
    <row r="93" spans="1:7" x14ac:dyDescent="0.25">
      <c r="A93">
        <f t="shared" si="3"/>
        <v>1977</v>
      </c>
      <c r="B93" s="4"/>
      <c r="C93">
        <v>46.95</v>
      </c>
      <c r="D93" s="4"/>
      <c r="E93" s="4">
        <f t="shared" si="4"/>
        <v>3540.0450243726978</v>
      </c>
      <c r="F93">
        <v>220.28899999999999</v>
      </c>
      <c r="G93" s="4">
        <f t="shared" si="5"/>
        <v>16070.003606047956</v>
      </c>
    </row>
    <row r="94" spans="1:7" x14ac:dyDescent="0.25">
      <c r="A94">
        <f t="shared" si="3"/>
        <v>1978</v>
      </c>
      <c r="B94" s="4"/>
      <c r="C94">
        <v>49.012</v>
      </c>
      <c r="D94" s="4"/>
      <c r="E94" s="4">
        <f t="shared" si="4"/>
        <v>3695.5204842290659</v>
      </c>
      <c r="F94">
        <v>222.62899999999999</v>
      </c>
      <c r="G94" s="4">
        <f t="shared" si="5"/>
        <v>16599.456873224361</v>
      </c>
    </row>
    <row r="95" spans="1:7" x14ac:dyDescent="0.25">
      <c r="A95">
        <f t="shared" si="3"/>
        <v>1979</v>
      </c>
      <c r="B95" s="4"/>
      <c r="C95">
        <v>50.204000000000001</v>
      </c>
      <c r="D95" s="4"/>
      <c r="E95" s="4">
        <f t="shared" si="4"/>
        <v>3785.3976656785285</v>
      </c>
      <c r="F95">
        <v>225.10599999999999</v>
      </c>
      <c r="G95" s="4">
        <f t="shared" si="5"/>
        <v>16816.067389045733</v>
      </c>
    </row>
    <row r="96" spans="1:7" x14ac:dyDescent="0.25">
      <c r="A96">
        <f t="shared" si="3"/>
        <v>1980</v>
      </c>
      <c r="B96" s="4"/>
      <c r="C96">
        <v>50.064999999999998</v>
      </c>
      <c r="D96" s="4"/>
      <c r="E96" s="4">
        <f t="shared" si="4"/>
        <v>3774.9170211974247</v>
      </c>
      <c r="F96">
        <v>227.726</v>
      </c>
      <c r="G96" s="4">
        <f t="shared" si="5"/>
        <v>16576.574572940397</v>
      </c>
    </row>
    <row r="97" spans="1:22" x14ac:dyDescent="0.25">
      <c r="A97">
        <f t="shared" si="3"/>
        <v>1981</v>
      </c>
      <c r="B97" s="4"/>
      <c r="C97">
        <v>50.779000000000003</v>
      </c>
      <c r="D97" s="4"/>
      <c r="E97" s="4">
        <f t="shared" si="4"/>
        <v>3828.7528496830928</v>
      </c>
      <c r="F97">
        <v>230.00800000000001</v>
      </c>
      <c r="G97" s="4">
        <f t="shared" si="5"/>
        <v>16646.172523056124</v>
      </c>
    </row>
    <row r="98" spans="1:22" x14ac:dyDescent="0.25">
      <c r="A98">
        <f t="shared" si="3"/>
        <v>1982</v>
      </c>
      <c r="C98">
        <v>51.493000000000002</v>
      </c>
      <c r="E98" s="4">
        <f t="shared" si="4"/>
        <v>3882.5886781687609</v>
      </c>
      <c r="F98">
        <v>232.21799999999999</v>
      </c>
      <c r="G98" s="4">
        <f t="shared" si="5"/>
        <v>16719.585381704954</v>
      </c>
    </row>
    <row r="99" spans="1:22" x14ac:dyDescent="0.25">
      <c r="A99">
        <f t="shared" si="3"/>
        <v>1983</v>
      </c>
      <c r="C99">
        <v>54.436</v>
      </c>
      <c r="E99" s="4">
        <f t="shared" si="4"/>
        <v>4104.4918199521226</v>
      </c>
      <c r="F99">
        <v>234.333</v>
      </c>
      <c r="G99" s="4">
        <f t="shared" si="5"/>
        <v>17515.637233988055</v>
      </c>
    </row>
    <row r="100" spans="1:22" x14ac:dyDescent="0.25">
      <c r="A100">
        <f t="shared" si="3"/>
        <v>1984</v>
      </c>
      <c r="C100">
        <v>57.325000000000003</v>
      </c>
      <c r="E100" s="4">
        <f t="shared" si="4"/>
        <v>4322.323344455056</v>
      </c>
      <c r="F100">
        <v>236.39400000000001</v>
      </c>
      <c r="G100" s="4">
        <f t="shared" si="5"/>
        <v>18284.403768518048</v>
      </c>
    </row>
    <row r="101" spans="1:22" x14ac:dyDescent="0.25">
      <c r="A101">
        <f t="shared" si="3"/>
        <v>1985</v>
      </c>
      <c r="C101">
        <v>60.302999999999997</v>
      </c>
      <c r="E101" s="4">
        <f t="shared" si="4"/>
        <v>4546.8654974386955</v>
      </c>
      <c r="F101">
        <v>238.506</v>
      </c>
      <c r="G101" s="4">
        <f t="shared" si="5"/>
        <v>19063.94596965567</v>
      </c>
    </row>
    <row r="102" spans="1:22" x14ac:dyDescent="0.25">
      <c r="A102">
        <f t="shared" si="3"/>
        <v>1986</v>
      </c>
      <c r="C102">
        <v>62.749000000000002</v>
      </c>
      <c r="E102" s="4">
        <f t="shared" si="4"/>
        <v>4731.2946801781127</v>
      </c>
      <c r="F102">
        <v>240.68299999999999</v>
      </c>
      <c r="G102" s="4">
        <f t="shared" si="5"/>
        <v>19657.785054108983</v>
      </c>
      <c r="I102" s="9">
        <v>6079</v>
      </c>
      <c r="J102" s="9">
        <v>6291.2</v>
      </c>
      <c r="K102" s="9">
        <v>6523.4</v>
      </c>
      <c r="L102" s="9">
        <v>6865.5</v>
      </c>
      <c r="M102" s="9">
        <v>7240.9</v>
      </c>
      <c r="N102" s="9">
        <v>7608.1</v>
      </c>
      <c r="O102" s="9">
        <v>7813.9</v>
      </c>
      <c r="P102" s="9">
        <v>8021.9</v>
      </c>
      <c r="Q102" s="9">
        <v>8247.6</v>
      </c>
      <c r="R102" s="9">
        <v>8532.7000000000007</v>
      </c>
      <c r="S102" s="9">
        <v>8819</v>
      </c>
      <c r="T102" s="9">
        <v>9073.5</v>
      </c>
      <c r="U102" s="9">
        <v>9313.9</v>
      </c>
      <c r="V102" s="9">
        <v>9290.9</v>
      </c>
    </row>
    <row r="103" spans="1:22" x14ac:dyDescent="0.25">
      <c r="A103">
        <f t="shared" si="3"/>
        <v>1987</v>
      </c>
      <c r="C103">
        <v>64.84</v>
      </c>
      <c r="E103" s="4">
        <f t="shared" si="4"/>
        <v>4888.9567493147115</v>
      </c>
      <c r="F103">
        <v>242.84299999999999</v>
      </c>
      <c r="G103" s="4">
        <f t="shared" si="5"/>
        <v>20132.170782417907</v>
      </c>
    </row>
    <row r="104" spans="1:22" x14ac:dyDescent="0.25">
      <c r="A104">
        <f t="shared" si="3"/>
        <v>1988</v>
      </c>
      <c r="C104">
        <v>67.468000000000004</v>
      </c>
      <c r="E104" s="4">
        <f t="shared" si="4"/>
        <v>5087.1087902955733</v>
      </c>
      <c r="F104">
        <v>245.06100000000001</v>
      </c>
      <c r="G104" s="4">
        <f t="shared" si="5"/>
        <v>20758.540895106005</v>
      </c>
    </row>
    <row r="105" spans="1:22" x14ac:dyDescent="0.25">
      <c r="A105">
        <f t="shared" si="3"/>
        <v>1989</v>
      </c>
      <c r="C105">
        <v>69.369</v>
      </c>
      <c r="E105" s="4">
        <f t="shared" si="4"/>
        <v>5230.4447986306632</v>
      </c>
      <c r="F105">
        <v>247.387</v>
      </c>
      <c r="G105" s="4">
        <f t="shared" si="5"/>
        <v>21142.763357131389</v>
      </c>
    </row>
    <row r="106" spans="1:22" x14ac:dyDescent="0.25">
      <c r="A106">
        <v>1990</v>
      </c>
      <c r="C106">
        <v>70.781999999999996</v>
      </c>
      <c r="E106" s="4">
        <f t="shared" si="4"/>
        <v>5336.9854508018798</v>
      </c>
      <c r="F106">
        <v>250.18100000000001</v>
      </c>
      <c r="G106" s="4">
        <f t="shared" si="5"/>
        <v>21332.497075324984</v>
      </c>
    </row>
    <row r="107" spans="1:22" x14ac:dyDescent="0.25">
      <c r="A107">
        <v>1991</v>
      </c>
      <c r="C107">
        <v>70.903000000000006</v>
      </c>
      <c r="E107" s="4">
        <f t="shared" si="4"/>
        <v>5346.1088895228413</v>
      </c>
      <c r="F107">
        <v>253.53</v>
      </c>
      <c r="G107" s="4">
        <f t="shared" si="5"/>
        <v>21086.691474471823</v>
      </c>
    </row>
    <row r="108" spans="1:22" x14ac:dyDescent="0.25">
      <c r="A108">
        <v>1992</v>
      </c>
      <c r="C108">
        <v>73.224000000000004</v>
      </c>
      <c r="E108" s="4">
        <f t="shared" si="4"/>
        <v>5521.1130322612653</v>
      </c>
      <c r="F108">
        <v>256.92200000000003</v>
      </c>
      <c r="G108" s="4">
        <f t="shared" si="5"/>
        <v>21489.452177163748</v>
      </c>
    </row>
    <row r="109" spans="1:22" x14ac:dyDescent="0.25">
      <c r="A109">
        <v>1993</v>
      </c>
      <c r="C109">
        <v>75.671999999999997</v>
      </c>
      <c r="E109" s="4">
        <f t="shared" si="4"/>
        <v>5705.6930156406979</v>
      </c>
      <c r="F109">
        <v>260.28199999999998</v>
      </c>
      <c r="G109" s="4">
        <f t="shared" si="5"/>
        <v>21921.197069488859</v>
      </c>
    </row>
    <row r="110" spans="1:22" x14ac:dyDescent="0.25">
      <c r="A110">
        <v>1994</v>
      </c>
      <c r="C110">
        <v>78.504000000000005</v>
      </c>
      <c r="E110" s="4">
        <f t="shared" si="4"/>
        <v>5919.2267219031792</v>
      </c>
      <c r="F110">
        <v>263.45499999999998</v>
      </c>
      <c r="G110" s="4">
        <f t="shared" si="5"/>
        <v>22467.695514995652</v>
      </c>
    </row>
    <row r="111" spans="1:22" x14ac:dyDescent="0.25">
      <c r="A111">
        <v>1995</v>
      </c>
      <c r="B111" s="11">
        <v>6079</v>
      </c>
      <c r="C111">
        <v>80.623000000000005</v>
      </c>
      <c r="E111">
        <f t="shared" ref="E111:E125" si="6">B111</f>
        <v>6079</v>
      </c>
      <c r="F111">
        <v>266.58800000000002</v>
      </c>
      <c r="G111" s="4">
        <f t="shared" si="5"/>
        <v>22802.976878179063</v>
      </c>
    </row>
    <row r="112" spans="1:22" x14ac:dyDescent="0.25">
      <c r="A112">
        <v>1996</v>
      </c>
      <c r="B112" s="11">
        <v>6291.2</v>
      </c>
      <c r="C112">
        <v>83.382000000000005</v>
      </c>
      <c r="E112">
        <f t="shared" si="6"/>
        <v>6291.2</v>
      </c>
      <c r="F112">
        <v>269.714</v>
      </c>
      <c r="G112" s="4">
        <f t="shared" si="5"/>
        <v>23325.448437975039</v>
      </c>
    </row>
    <row r="113" spans="1:88" x14ac:dyDescent="0.25">
      <c r="A113">
        <v>1997</v>
      </c>
      <c r="B113" s="11">
        <v>6523.4</v>
      </c>
      <c r="C113">
        <v>86.533000000000001</v>
      </c>
      <c r="E113">
        <f t="shared" si="6"/>
        <v>6523.4</v>
      </c>
      <c r="F113">
        <v>272.95800000000003</v>
      </c>
      <c r="G113" s="4">
        <f t="shared" si="5"/>
        <v>23898.914851369074</v>
      </c>
    </row>
    <row r="114" spans="1:88" x14ac:dyDescent="0.25">
      <c r="A114">
        <v>1998</v>
      </c>
      <c r="B114" s="11">
        <v>6865.5</v>
      </c>
      <c r="C114">
        <v>90.896000000000001</v>
      </c>
      <c r="E114">
        <f t="shared" si="6"/>
        <v>6865.5</v>
      </c>
      <c r="F114">
        <v>276.154</v>
      </c>
      <c r="G114" s="4">
        <f t="shared" si="5"/>
        <v>24861.128211070634</v>
      </c>
    </row>
    <row r="115" spans="1:88" x14ac:dyDescent="0.25">
      <c r="A115">
        <v>1999</v>
      </c>
      <c r="B115" s="11">
        <v>7240.9</v>
      </c>
      <c r="C115">
        <v>95.537000000000006</v>
      </c>
      <c r="E115">
        <f t="shared" si="6"/>
        <v>7240.9</v>
      </c>
      <c r="F115">
        <v>279.32799999999997</v>
      </c>
      <c r="G115" s="4">
        <f t="shared" si="5"/>
        <v>25922.571314010773</v>
      </c>
    </row>
    <row r="116" spans="1:88" x14ac:dyDescent="0.25">
      <c r="A116">
        <v>2000</v>
      </c>
      <c r="B116" s="11">
        <v>7608.1</v>
      </c>
      <c r="C116">
        <v>100</v>
      </c>
      <c r="E116">
        <f t="shared" si="6"/>
        <v>7608.1</v>
      </c>
      <c r="F116">
        <v>282.41300000000001</v>
      </c>
      <c r="G116" s="4">
        <f t="shared" si="5"/>
        <v>26939.623884169636</v>
      </c>
    </row>
    <row r="117" spans="1:88" x14ac:dyDescent="0.25">
      <c r="A117">
        <v>2001</v>
      </c>
      <c r="B117" s="11">
        <v>7813.9</v>
      </c>
      <c r="C117">
        <v>102.53700000000001</v>
      </c>
      <c r="E117">
        <f t="shared" si="6"/>
        <v>7813.9</v>
      </c>
      <c r="F117">
        <v>285.29399999999998</v>
      </c>
      <c r="G117" s="4">
        <f t="shared" si="5"/>
        <v>27388.939129459435</v>
      </c>
    </row>
    <row r="118" spans="1:88" x14ac:dyDescent="0.25">
      <c r="A118">
        <v>2002</v>
      </c>
      <c r="B118" s="11">
        <v>8021.9</v>
      </c>
      <c r="C118">
        <v>105.69799999999999</v>
      </c>
      <c r="E118">
        <f t="shared" si="6"/>
        <v>8021.9</v>
      </c>
      <c r="F118">
        <v>288.05500000000001</v>
      </c>
      <c r="G118" s="4">
        <f t="shared" si="5"/>
        <v>27848.501154293452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</row>
    <row r="119" spans="1:88" x14ac:dyDescent="0.25">
      <c r="A119">
        <v>2003</v>
      </c>
      <c r="B119" s="11">
        <v>8247.6</v>
      </c>
      <c r="C119">
        <v>109.143</v>
      </c>
      <c r="E119">
        <f t="shared" si="6"/>
        <v>8247.6</v>
      </c>
      <c r="F119">
        <v>290.72899999999998</v>
      </c>
      <c r="G119" s="4">
        <f t="shared" si="5"/>
        <v>28368.686990289927</v>
      </c>
    </row>
    <row r="120" spans="1:88" x14ac:dyDescent="0.25">
      <c r="A120">
        <v>2004</v>
      </c>
      <c r="B120" s="11">
        <v>8532.7000000000007</v>
      </c>
      <c r="E120">
        <f t="shared" si="6"/>
        <v>8532.7000000000007</v>
      </c>
      <c r="F120">
        <v>293.34800000000001</v>
      </c>
      <c r="G120" s="4">
        <f t="shared" si="5"/>
        <v>29087.295635218237</v>
      </c>
    </row>
    <row r="121" spans="1:88" x14ac:dyDescent="0.25">
      <c r="A121">
        <v>2005</v>
      </c>
      <c r="B121" s="11">
        <v>8819</v>
      </c>
      <c r="E121">
        <f t="shared" si="6"/>
        <v>8819</v>
      </c>
      <c r="F121">
        <v>296.036</v>
      </c>
      <c r="G121" s="4">
        <f t="shared" si="5"/>
        <v>29790.295774838196</v>
      </c>
    </row>
    <row r="122" spans="1:88" x14ac:dyDescent="0.25">
      <c r="A122">
        <v>2006</v>
      </c>
      <c r="B122" s="11">
        <v>9073.5</v>
      </c>
      <c r="E122">
        <f t="shared" si="6"/>
        <v>9073.5</v>
      </c>
      <c r="F122">
        <v>298.82</v>
      </c>
      <c r="G122" s="4">
        <f t="shared" si="5"/>
        <v>30364.433438190215</v>
      </c>
    </row>
    <row r="123" spans="1:88" x14ac:dyDescent="0.25">
      <c r="A123">
        <v>2007</v>
      </c>
      <c r="B123" s="11">
        <v>9313.9</v>
      </c>
      <c r="E123">
        <f t="shared" si="6"/>
        <v>9313.9</v>
      </c>
      <c r="F123">
        <v>301.73700000000002</v>
      </c>
      <c r="G123" s="4">
        <f t="shared" si="5"/>
        <v>30867.609872173445</v>
      </c>
    </row>
    <row r="124" spans="1:88" x14ac:dyDescent="0.25">
      <c r="A124">
        <v>2008</v>
      </c>
      <c r="B124" s="11">
        <v>9290.9</v>
      </c>
      <c r="E124">
        <f t="shared" si="6"/>
        <v>9290.9</v>
      </c>
      <c r="F124">
        <v>304.529</v>
      </c>
      <c r="G124" s="4">
        <f t="shared" si="5"/>
        <v>30509.081236926533</v>
      </c>
    </row>
    <row r="125" spans="1:88" x14ac:dyDescent="0.25">
      <c r="A125">
        <v>2009</v>
      </c>
      <c r="B125" s="12">
        <v>9186.7000000000007</v>
      </c>
      <c r="E125">
        <f t="shared" si="6"/>
        <v>9186.7000000000007</v>
      </c>
      <c r="F125" s="7">
        <v>306.89999999999998</v>
      </c>
      <c r="G125" s="4">
        <f t="shared" si="5"/>
        <v>29933.85467579016</v>
      </c>
    </row>
    <row r="126" spans="1:88" x14ac:dyDescent="0.25">
      <c r="B126" s="10" t="s">
        <v>29</v>
      </c>
      <c r="F126" s="8" t="s">
        <v>34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E1" sqref="E1"/>
    </sheetView>
  </sheetViews>
  <sheetFormatPr defaultRowHeight="12.5" x14ac:dyDescent="0.25"/>
  <sheetData>
    <row r="1" spans="1:5" x14ac:dyDescent="0.25">
      <c r="A1" t="s">
        <v>24</v>
      </c>
      <c r="E1">
        <f>AVERAGE(Data!H2:H144)</f>
        <v>1.0272194441878306</v>
      </c>
    </row>
    <row r="2" spans="1:5" x14ac:dyDescent="0.25">
      <c r="A2" t="s">
        <v>25</v>
      </c>
      <c r="E2">
        <f>AVERAGE(Data!Q2:Q144)</f>
        <v>6.3264217939334164E-2</v>
      </c>
    </row>
    <row r="3" spans="1:5" x14ac:dyDescent="0.25">
      <c r="A3" t="s">
        <v>26</v>
      </c>
      <c r="E3">
        <f>EXP(E2)-1</f>
        <v>6.5308275606735133E-2</v>
      </c>
    </row>
    <row r="4" spans="1:5" x14ac:dyDescent="0.25">
      <c r="A4" t="s">
        <v>28</v>
      </c>
      <c r="E4">
        <f>EXP(LN(Data!O143/Data!O2)/141)-1</f>
        <v>1.3478691987656166E-2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Consumption</vt:lpstr>
      <vt:lpstr>Calculations</vt:lpstr>
      <vt:lpstr>PDVPlot</vt:lpstr>
      <vt:lpstr>ConsumptionPlot</vt:lpstr>
    </vt:vector>
  </TitlesOfParts>
  <Company>Cowles Foundation 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Shiller</dc:creator>
  <cp:lastModifiedBy>Marcos Vinicius</cp:lastModifiedBy>
  <cp:lastPrinted>2003-02-03T20:17:34Z</cp:lastPrinted>
  <dcterms:created xsi:type="dcterms:W3CDTF">2002-09-29T22:42:38Z</dcterms:created>
  <dcterms:modified xsi:type="dcterms:W3CDTF">2024-12-22T22:59:32Z</dcterms:modified>
</cp:coreProperties>
</file>