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Futures_bot_momentum\"/>
    </mc:Choice>
  </mc:AlternateContent>
  <xr:revisionPtr revIDLastSave="0" documentId="13_ncr:1_{4FC3BEC9-29EE-4497-9F0E-ACAE5445E55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ATICUSDT" sheetId="1" r:id="rId1"/>
    <sheet name="ETHUSDT" sheetId="2" r:id="rId2"/>
    <sheet name="XRPUSD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3" l="1"/>
  <c r="L12" i="3" s="1"/>
  <c r="L10" i="3"/>
  <c r="L9" i="3"/>
  <c r="L8" i="3"/>
  <c r="L6" i="3"/>
  <c r="L7" i="3" s="1"/>
  <c r="L5" i="3"/>
  <c r="L4" i="3"/>
  <c r="L3" i="3"/>
  <c r="L11" i="2"/>
  <c r="L12" i="2" s="1"/>
  <c r="L9" i="2"/>
  <c r="L10" i="2" s="1"/>
  <c r="L8" i="2"/>
  <c r="L6" i="2"/>
  <c r="L7" i="2" s="1"/>
  <c r="L5" i="2"/>
  <c r="L4" i="2"/>
  <c r="L3" i="2"/>
  <c r="L11" i="1"/>
  <c r="L12" i="1" s="1"/>
  <c r="L9" i="1"/>
  <c r="L10" i="1" s="1"/>
  <c r="L8" i="1"/>
  <c r="L6" i="1"/>
  <c r="L7" i="1" s="1"/>
  <c r="L5" i="1"/>
  <c r="L4" i="1"/>
  <c r="L3" i="1"/>
</calcChain>
</file>

<file path=xl/sharedStrings.xml><?xml version="1.0" encoding="utf-8"?>
<sst xmlns="http://schemas.openxmlformats.org/spreadsheetml/2006/main" count="54" uniqueCount="18">
  <si>
    <t>Symbol</t>
  </si>
  <si>
    <t>Side</t>
  </si>
  <si>
    <t>Type</t>
  </si>
  <si>
    <t>Price</t>
  </si>
  <si>
    <t>Quantity</t>
  </si>
  <si>
    <t>PNL</t>
  </si>
  <si>
    <t>Commission</t>
  </si>
  <si>
    <t>Trade Stats</t>
  </si>
  <si>
    <t># Closed Trades</t>
  </si>
  <si>
    <t>Gross Gain</t>
  </si>
  <si>
    <t>Gross Loss</t>
  </si>
  <si>
    <t>Total Commission Paid</t>
  </si>
  <si>
    <t>PNL (including commission)</t>
  </si>
  <si>
    <t>Average Price</t>
  </si>
  <si>
    <t># Long Trades</t>
  </si>
  <si>
    <t>Profitable Long %</t>
  </si>
  <si>
    <t># Short Trades</t>
  </si>
  <si>
    <t>Profitable Short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</si>
</sst>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44" fontId="1" fillId="0" borderId="0"/>
    <xf numFmtId="9" fontId="1" fillId="0" borderId="0"/>
    <xf numFmtId="0" fontId="2" fillId="2" borderId="1"/>
    <xf numFmtId="0" fontId="3" fillId="3" borderId="0"/>
    <xf numFmtId="0" fontId="1" fillId="4" borderId="0"/>
    <xf numFmtId="0" fontId="1" fillId="5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4" applyBorder="1" applyAlignment="1">
      <alignment horizontal="center" vertical="center"/>
    </xf>
    <xf numFmtId="0" fontId="1" fillId="4" borderId="2" xfId="5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5" borderId="2" xfId="6" applyNumberFormat="1" applyBorder="1" applyAlignment="1">
      <alignment horizontal="center" vertical="center"/>
    </xf>
    <xf numFmtId="9" fontId="1" fillId="4" borderId="2" xfId="2" applyFill="1" applyBorder="1" applyAlignment="1">
      <alignment horizontal="center" vertical="center"/>
    </xf>
    <xf numFmtId="1" fontId="1" fillId="4" borderId="2" xfId="5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4" borderId="2" xfId="1" applyNumberForma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1" fillId="4" borderId="2" xfId="1" applyFill="1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0" fontId="0" fillId="0" borderId="4" xfId="0" applyBorder="1"/>
  </cellXfs>
  <cellStyles count="7">
    <cellStyle name="40% - Accent3" xfId="5" builtinId="39"/>
    <cellStyle name="60% - Accent3" xfId="6" builtinId="40"/>
    <cellStyle name="Accent3" xfId="4" builtinId="37"/>
    <cellStyle name="Check Cell" xfId="3" builtinId="23"/>
    <cellStyle name="Currency" xfId="1" builtinId="4"/>
    <cellStyle name="Normal" xfId="0" builtinId="0"/>
    <cellStyle name="Percent" xfId="2" builtinId="5"/>
  </cellStyles>
  <dxfs count="27">
    <dxf>
      <numFmt numFmtId="164" formatCode="_(&quot;$&quot;* #,##0.000_);_(&quot;$&quot;* \(#,##0.000\);_(&quot;$&quot;* &quot;-&quot;??_);_(@_)"/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(&quot;$&quot;* #,##0.000_);_(&quot;$&quot;* \(#,##0.000\);_(&quot;$&quot;* &quot;-&quot;??_);_(@_)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Shown="0" headerRowDxfId="26" dataDxfId="25">
  <autoFilter ref="A1:G19" xr:uid="{00000000-0009-0000-0100-000001000000}"/>
  <tableColumns count="7">
    <tableColumn id="1" xr3:uid="{00000000-0010-0000-0000-000001000000}" name="Symbol" dataDxfId="24"/>
    <tableColumn id="2" xr3:uid="{00000000-0010-0000-0000-000002000000}" name="Side" dataDxfId="23"/>
    <tableColumn id="3" xr3:uid="{00000000-0010-0000-0000-000003000000}" name="Type" dataDxfId="22"/>
    <tableColumn id="4" xr3:uid="{00000000-0010-0000-0000-000004000000}" name="Price" dataDxfId="21"/>
    <tableColumn id="5" xr3:uid="{00000000-0010-0000-0000-000005000000}" name="Quantity" dataDxfId="20"/>
    <tableColumn id="6" xr3:uid="{00000000-0010-0000-0000-000006000000}" name="PNL" dataDxfId="19" dataCellStyle="Currency"/>
    <tableColumn id="7" xr3:uid="{00000000-0010-0000-0000-000007000000}" name="Commission" dataDxfId="18" dataCellStyle="Currenc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18" totalsRowShown="0" headerRowDxfId="17" dataDxfId="16">
  <autoFilter ref="A1:G18" xr:uid="{00000000-0009-0000-0100-000002000000}"/>
  <tableColumns count="7">
    <tableColumn id="1" xr3:uid="{00000000-0010-0000-0100-000001000000}" name="Symbol" dataDxfId="15"/>
    <tableColumn id="2" xr3:uid="{00000000-0010-0000-0100-000002000000}" name="Side" dataDxfId="14"/>
    <tableColumn id="3" xr3:uid="{00000000-0010-0000-0100-000003000000}" name="Type" dataDxfId="13"/>
    <tableColumn id="4" xr3:uid="{00000000-0010-0000-0100-000004000000}" name="Price" dataDxfId="12"/>
    <tableColumn id="5" xr3:uid="{00000000-0010-0000-0100-000005000000}" name="Quantity" dataDxfId="11"/>
    <tableColumn id="6" xr3:uid="{00000000-0010-0000-0100-000006000000}" name="PNL" dataDxfId="10"/>
    <tableColumn id="7" xr3:uid="{00000000-0010-0000-0100-000007000000}" name="Commission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G26" totalsRowShown="0" headerRowDxfId="8" dataDxfId="7">
  <autoFilter ref="A1:G26" xr:uid="{00000000-0009-0000-0100-000003000000}"/>
  <tableColumns count="7">
    <tableColumn id="1" xr3:uid="{00000000-0010-0000-0200-000001000000}" name="Symbol" dataDxfId="6"/>
    <tableColumn id="2" xr3:uid="{00000000-0010-0000-0200-000002000000}" name="Side" dataDxfId="5"/>
    <tableColumn id="3" xr3:uid="{00000000-0010-0000-0200-000003000000}" name="Type" dataDxfId="4"/>
    <tableColumn id="4" xr3:uid="{00000000-0010-0000-0200-000004000000}" name="Price" dataDxfId="3"/>
    <tableColumn id="5" xr3:uid="{00000000-0010-0000-0200-000005000000}" name="Quantity" dataDxfId="2"/>
    <tableColumn id="6" xr3:uid="{00000000-0010-0000-0200-000006000000}" name="PNL" dataDxfId="1" dataCellStyle="Currency"/>
    <tableColumn id="7" xr3:uid="{00000000-0010-0000-0200-000007000000}" name="Commission" dataDxfId="0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19" workbookViewId="0">
      <selection activeCell="A38" sqref="A38:G39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8" bestFit="1" customWidth="1"/>
    <col min="8" max="10" width="8.88671875" style="1" customWidth="1"/>
    <col min="11" max="11" width="23.33203125" style="1" bestFit="1" customWidth="1"/>
    <col min="12" max="12" width="9" style="1" bestFit="1" customWidth="1"/>
    <col min="13" max="21" width="8.88671875" style="1" customWidth="1"/>
    <col min="22" max="16384" width="8.88671875" style="1"/>
  </cols>
  <sheetData>
    <row r="1" spans="1:12" ht="1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</row>
    <row r="2" spans="1:12" ht="15" customHeight="1" thickTop="1" x14ac:dyDescent="0.3">
      <c r="F2" s="10"/>
      <c r="K2" s="12" t="s">
        <v>7</v>
      </c>
      <c r="L2" s="13"/>
    </row>
    <row r="3" spans="1:12" x14ac:dyDescent="0.3">
      <c r="F3" s="10"/>
      <c r="K3" s="2" t="s">
        <v>8</v>
      </c>
      <c r="L3" s="5">
        <f>ROUNDDOWN(COUNT(Table1[Quantity]) / 2, 0)</f>
        <v>0</v>
      </c>
    </row>
    <row r="4" spans="1:12" x14ac:dyDescent="0.3">
      <c r="F4" s="10"/>
      <c r="K4" s="2" t="s">
        <v>9</v>
      </c>
      <c r="L4" s="11">
        <f>SUMIF(Table1[PNL], "&gt;0", Table1[PNL])</f>
        <v>0</v>
      </c>
    </row>
    <row r="5" spans="1:12" x14ac:dyDescent="0.3">
      <c r="F5" s="10"/>
      <c r="K5" s="2" t="s">
        <v>10</v>
      </c>
      <c r="L5" s="9">
        <f>SUMIF(Table1[PNL], "&lt;0", Table1[PNL])</f>
        <v>0</v>
      </c>
    </row>
    <row r="6" spans="1:12" x14ac:dyDescent="0.3">
      <c r="F6" s="10"/>
      <c r="K6" s="2" t="s">
        <v>11</v>
      </c>
      <c r="L6" s="9">
        <f>SUM(Table1[Commission])</f>
        <v>0</v>
      </c>
    </row>
    <row r="7" spans="1:12" x14ac:dyDescent="0.3">
      <c r="F7" s="10"/>
      <c r="K7" s="2" t="s">
        <v>12</v>
      </c>
      <c r="L7" s="11">
        <f>SUM(Table1[PNL]) - L6</f>
        <v>0</v>
      </c>
    </row>
    <row r="8" spans="1:12" x14ac:dyDescent="0.3">
      <c r="F8" s="10"/>
      <c r="K8" s="2" t="s">
        <v>13</v>
      </c>
      <c r="L8" s="3" t="e">
        <f>AVERAGEIF(Table1[Type], "Opening Order", Table1[Price])</f>
        <v>#DIV/0!</v>
      </c>
    </row>
    <row r="9" spans="1:12" x14ac:dyDescent="0.3">
      <c r="F9" s="10"/>
      <c r="K9" s="2" t="s">
        <v>14</v>
      </c>
      <c r="L9" s="3">
        <f>COUNTIFS(Table1[Side], "BUY", Table1[Type], "Opening Order")</f>
        <v>0</v>
      </c>
    </row>
    <row r="10" spans="1:12" x14ac:dyDescent="0.3">
      <c r="F10" s="10"/>
      <c r="K10" s="2" t="s">
        <v>15</v>
      </c>
      <c r="L10" s="6" t="e">
        <f>COUNTIFS(Table1[Side], "SELL", Table1[Type], "Closing Order", Table1[PNL], "&gt;0") / $L$9</f>
        <v>#DIV/0!</v>
      </c>
    </row>
    <row r="11" spans="1:12" x14ac:dyDescent="0.3">
      <c r="F11" s="10"/>
      <c r="K11" s="2" t="s">
        <v>16</v>
      </c>
      <c r="L11" s="3">
        <f>COUNTIFS(Table1[Side], "SELL", Table1[Type], "Opening Order")</f>
        <v>0</v>
      </c>
    </row>
    <row r="12" spans="1:12" x14ac:dyDescent="0.3">
      <c r="F12" s="10"/>
      <c r="K12" s="2" t="s">
        <v>17</v>
      </c>
      <c r="L12" s="6" t="e">
        <f>COUNTIFS(Table1[Side],"BUY", Table1[Type], "Closing Order", Table1[PNL],"&gt;0") / $L$11</f>
        <v>#DIV/0!</v>
      </c>
    </row>
    <row r="13" spans="1:12" x14ac:dyDescent="0.3">
      <c r="F13" s="10"/>
    </row>
    <row r="14" spans="1:12" x14ac:dyDescent="0.3">
      <c r="F14" s="10"/>
    </row>
    <row r="15" spans="1:12" x14ac:dyDescent="0.3">
      <c r="F15" s="10"/>
    </row>
    <row r="16" spans="1:12" x14ac:dyDescent="0.3">
      <c r="F16" s="10"/>
    </row>
    <row r="17" spans="6:6" x14ac:dyDescent="0.3">
      <c r="F17" s="10"/>
    </row>
    <row r="18" spans="6:6" x14ac:dyDescent="0.3">
      <c r="F18" s="10"/>
    </row>
    <row r="19" spans="6:6" x14ac:dyDescent="0.3">
      <c r="F19" s="10"/>
    </row>
    <row r="20" spans="6:6" x14ac:dyDescent="0.3">
      <c r="F20" s="10"/>
    </row>
    <row r="21" spans="6:6" x14ac:dyDescent="0.3">
      <c r="F21" s="10"/>
    </row>
    <row r="22" spans="6:6" x14ac:dyDescent="0.3">
      <c r="F22" s="10"/>
    </row>
    <row r="23" spans="6:6" x14ac:dyDescent="0.3">
      <c r="F23" s="10"/>
    </row>
    <row r="24" spans="6:6" x14ac:dyDescent="0.3">
      <c r="F24" s="10"/>
    </row>
    <row r="25" spans="6:6" x14ac:dyDescent="0.3">
      <c r="F25" s="10"/>
    </row>
    <row r="26" spans="6:6" x14ac:dyDescent="0.3">
      <c r="F26" s="10"/>
    </row>
    <row r="27" spans="6:6" x14ac:dyDescent="0.3">
      <c r="F27" s="10"/>
    </row>
    <row r="28" spans="6:6" x14ac:dyDescent="0.3">
      <c r="F28" s="10"/>
    </row>
    <row r="29" spans="6:6" x14ac:dyDescent="0.3">
      <c r="F29" s="10"/>
    </row>
    <row r="30" spans="6:6" x14ac:dyDescent="0.3">
      <c r="F30" s="10"/>
    </row>
    <row r="31" spans="6:6" x14ac:dyDescent="0.3">
      <c r="F31" s="10"/>
    </row>
    <row r="32" spans="6:6" x14ac:dyDescent="0.3">
      <c r="F32" s="10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abSelected="1" workbookViewId="0"/>
  </sheetViews>
  <sheetFormatPr defaultRowHeight="14.4" x14ac:dyDescent="0.3"/>
  <cols>
    <col min="1" max="1" width="11.77734375" bestFit="1" customWidth="1"/>
    <col min="2" max="2" width="9" bestFit="1" customWidth="1"/>
    <col min="3" max="3" width="12.77734375" bestFit="1" customWidth="1"/>
    <col min="4" max="4" width="9.5546875" bestFit="1" customWidth="1"/>
    <col min="5" max="5" width="12.77734375" bestFit="1" customWidth="1"/>
    <col min="6" max="6" width="8.77734375" bestFit="1" customWidth="1"/>
    <col min="7" max="7" width="15.6640625" bestFit="1" customWidth="1"/>
    <col min="11" max="11" width="23.33203125" bestFit="1" customWidth="1"/>
    <col min="12" max="12" width="9" bestFit="1" customWidth="1"/>
  </cols>
  <sheetData>
    <row r="1" spans="1:12" ht="1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</row>
    <row r="2" spans="1:12" ht="15" customHeight="1" thickTop="1" x14ac:dyDescent="0.3">
      <c r="A2" s="1"/>
      <c r="B2" s="1"/>
      <c r="C2" s="1"/>
      <c r="D2" s="1"/>
      <c r="E2" s="1"/>
      <c r="F2" s="10"/>
      <c r="G2" s="8"/>
      <c r="K2" s="12" t="s">
        <v>7</v>
      </c>
      <c r="L2" s="13"/>
    </row>
    <row r="3" spans="1:12" x14ac:dyDescent="0.3">
      <c r="A3" s="1"/>
      <c r="B3" s="1"/>
      <c r="C3" s="1"/>
      <c r="D3" s="1"/>
      <c r="E3" s="1"/>
      <c r="F3" s="10"/>
      <c r="G3" s="8"/>
      <c r="K3" s="2" t="s">
        <v>8</v>
      </c>
      <c r="L3" s="5">
        <f>ROUNDDOWN(COUNT(Table13[Quantity]) / 2, 0)</f>
        <v>0</v>
      </c>
    </row>
    <row r="4" spans="1:12" x14ac:dyDescent="0.3">
      <c r="A4" s="1"/>
      <c r="B4" s="1"/>
      <c r="C4" s="1"/>
      <c r="D4" s="1"/>
      <c r="E4" s="1"/>
      <c r="F4" s="10"/>
      <c r="G4" s="8"/>
      <c r="K4" s="2" t="s">
        <v>9</v>
      </c>
      <c r="L4" s="11">
        <f>SUMIF(Table13[PNL], "&gt;0", Table13[PNL])</f>
        <v>0</v>
      </c>
    </row>
    <row r="5" spans="1:12" x14ac:dyDescent="0.3">
      <c r="A5" s="1"/>
      <c r="B5" s="1"/>
      <c r="C5" s="1"/>
      <c r="D5" s="1"/>
      <c r="E5" s="1"/>
      <c r="F5" s="10"/>
      <c r="G5" s="8"/>
      <c r="K5" s="2" t="s">
        <v>10</v>
      </c>
      <c r="L5" s="9">
        <f>SUMIF(Table13[PNL], "&lt;0", Table13[PNL])</f>
        <v>0</v>
      </c>
    </row>
    <row r="6" spans="1:12" x14ac:dyDescent="0.3">
      <c r="A6" s="1"/>
      <c r="B6" s="1"/>
      <c r="C6" s="1"/>
      <c r="D6" s="1"/>
      <c r="E6" s="1"/>
      <c r="F6" s="10"/>
      <c r="G6" s="8"/>
      <c r="K6" s="2" t="s">
        <v>11</v>
      </c>
      <c r="L6" s="9">
        <f>SUM(Table13[Commission])</f>
        <v>0</v>
      </c>
    </row>
    <row r="7" spans="1:12" x14ac:dyDescent="0.3">
      <c r="A7" s="1"/>
      <c r="B7" s="1"/>
      <c r="C7" s="1"/>
      <c r="D7" s="1"/>
      <c r="E7" s="1"/>
      <c r="F7" s="10"/>
      <c r="G7" s="8"/>
      <c r="K7" s="2" t="s">
        <v>12</v>
      </c>
      <c r="L7" s="11">
        <f>SUM(Table13[PNL]) - L6</f>
        <v>0</v>
      </c>
    </row>
    <row r="8" spans="1:12" x14ac:dyDescent="0.3">
      <c r="A8" s="1"/>
      <c r="B8" s="1"/>
      <c r="C8" s="1"/>
      <c r="D8" s="1"/>
      <c r="E8" s="1"/>
      <c r="F8" s="10"/>
      <c r="G8" s="8"/>
      <c r="K8" s="2" t="s">
        <v>13</v>
      </c>
      <c r="L8" s="3" t="e">
        <f>AVERAGEIF(Table13[Type], "Opening Order", Table13[Price])</f>
        <v>#DIV/0!</v>
      </c>
    </row>
    <row r="9" spans="1:12" x14ac:dyDescent="0.3">
      <c r="A9" s="1"/>
      <c r="B9" s="1"/>
      <c r="C9" s="1"/>
      <c r="D9" s="1"/>
      <c r="E9" s="1"/>
      <c r="F9" s="10"/>
      <c r="G9" s="8"/>
      <c r="K9" s="2" t="s">
        <v>14</v>
      </c>
      <c r="L9" s="3">
        <f>COUNTIFS(Table13[Side], "BUY", Table13[Type], "Opening Order")</f>
        <v>0</v>
      </c>
    </row>
    <row r="10" spans="1:12" x14ac:dyDescent="0.3">
      <c r="A10" s="1"/>
      <c r="B10" s="1"/>
      <c r="C10" s="1"/>
      <c r="D10" s="1"/>
      <c r="E10" s="1"/>
      <c r="F10" s="10"/>
      <c r="G10" s="8"/>
      <c r="K10" s="2" t="s">
        <v>15</v>
      </c>
      <c r="L10" s="6" t="e">
        <f>COUNTIFS(Table13[Side], "SELL", Table13[Type], "Closing Order", Table13[PNL], "&gt;0") / $L$9</f>
        <v>#DIV/0!</v>
      </c>
    </row>
    <row r="11" spans="1:12" x14ac:dyDescent="0.3">
      <c r="A11" s="1"/>
      <c r="B11" s="1"/>
      <c r="C11" s="1"/>
      <c r="D11" s="1"/>
      <c r="E11" s="1"/>
      <c r="F11" s="10"/>
      <c r="G11" s="8"/>
      <c r="K11" s="2" t="s">
        <v>16</v>
      </c>
      <c r="L11" s="3">
        <f>COUNTIFS(Table13[Side], "SELL", Table13[Type], "Opening Order")</f>
        <v>0</v>
      </c>
    </row>
    <row r="12" spans="1:12" x14ac:dyDescent="0.3">
      <c r="A12" s="1"/>
      <c r="B12" s="1"/>
      <c r="C12" s="1"/>
      <c r="D12" s="1"/>
      <c r="E12" s="1"/>
      <c r="F12" s="10"/>
      <c r="G12" s="8"/>
      <c r="K12" s="2" t="s">
        <v>17</v>
      </c>
      <c r="L12" s="6" t="e">
        <f>COUNTIFS(Table13[Side],"BUY", Table13[Type], "Closing Order", Table13[PNL],"&gt;0") / $L$11</f>
        <v>#DIV/0!</v>
      </c>
    </row>
    <row r="13" spans="1:12" x14ac:dyDescent="0.3">
      <c r="A13" s="1"/>
      <c r="B13" s="1"/>
      <c r="C13" s="1"/>
      <c r="D13" s="1"/>
      <c r="E13" s="1"/>
      <c r="F13" s="10"/>
      <c r="G13" s="8"/>
    </row>
    <row r="14" spans="1:12" x14ac:dyDescent="0.3">
      <c r="A14" s="1"/>
      <c r="B14" s="1"/>
      <c r="C14" s="1"/>
      <c r="D14" s="1"/>
      <c r="E14" s="1"/>
      <c r="F14" s="10"/>
      <c r="G14" s="8"/>
    </row>
    <row r="15" spans="1:12" x14ac:dyDescent="0.3">
      <c r="A15" s="1"/>
      <c r="B15" s="1"/>
      <c r="C15" s="1"/>
      <c r="D15" s="1"/>
      <c r="E15" s="1"/>
      <c r="F15" s="10"/>
      <c r="G15" s="8"/>
    </row>
    <row r="16" spans="1:12" x14ac:dyDescent="0.3">
      <c r="A16" s="1"/>
      <c r="B16" s="1"/>
      <c r="C16" s="1"/>
      <c r="D16" s="1"/>
      <c r="E16" s="1"/>
      <c r="F16" s="10"/>
      <c r="G16" s="8"/>
    </row>
    <row r="17" spans="1:7" x14ac:dyDescent="0.3">
      <c r="A17" s="1"/>
      <c r="B17" s="1"/>
      <c r="C17" s="1"/>
      <c r="D17" s="1"/>
      <c r="E17" s="1"/>
      <c r="F17" s="10"/>
      <c r="G17" s="8"/>
    </row>
    <row r="18" spans="1:7" x14ac:dyDescent="0.3">
      <c r="A18" s="1"/>
      <c r="B18" s="1"/>
      <c r="C18" s="1"/>
      <c r="D18" s="1"/>
      <c r="E18" s="1"/>
      <c r="F18" s="10"/>
      <c r="G18" s="8"/>
    </row>
    <row r="19" spans="1:7" x14ac:dyDescent="0.3">
      <c r="A19" s="1"/>
      <c r="B19" s="1"/>
      <c r="C19" s="1"/>
      <c r="D19" s="1"/>
      <c r="E19" s="1"/>
      <c r="F19" s="10"/>
      <c r="G19" s="8"/>
    </row>
    <row r="20" spans="1:7" x14ac:dyDescent="0.3">
      <c r="A20" s="1"/>
      <c r="B20" s="1"/>
      <c r="C20" s="1"/>
      <c r="D20" s="1"/>
      <c r="E20" s="1"/>
      <c r="F20" s="10"/>
      <c r="G20" s="8"/>
    </row>
    <row r="21" spans="1:7" x14ac:dyDescent="0.3">
      <c r="A21" s="1"/>
      <c r="B21" s="1"/>
      <c r="C21" s="1"/>
      <c r="D21" s="1"/>
      <c r="E21" s="1"/>
      <c r="F21" s="10"/>
      <c r="G21" s="8"/>
    </row>
    <row r="22" spans="1:7" x14ac:dyDescent="0.3">
      <c r="A22" s="1"/>
      <c r="B22" s="1"/>
      <c r="C22" s="1"/>
      <c r="D22" s="1"/>
      <c r="E22" s="1"/>
      <c r="F22" s="10"/>
      <c r="G22" s="8"/>
    </row>
    <row r="23" spans="1:7" x14ac:dyDescent="0.3">
      <c r="A23" s="1"/>
      <c r="B23" s="1"/>
      <c r="C23" s="1"/>
      <c r="D23" s="1"/>
      <c r="E23" s="1"/>
      <c r="F23" s="10"/>
      <c r="G23" s="8"/>
    </row>
    <row r="24" spans="1:7" x14ac:dyDescent="0.3">
      <c r="A24" s="1"/>
      <c r="B24" s="1"/>
      <c r="C24" s="1"/>
      <c r="D24" s="1"/>
      <c r="E24" s="1"/>
      <c r="F24" s="10"/>
      <c r="G24" s="8"/>
    </row>
    <row r="25" spans="1:7" x14ac:dyDescent="0.3">
      <c r="A25" s="1"/>
      <c r="B25" s="1"/>
      <c r="C25" s="1"/>
      <c r="D25" s="1"/>
      <c r="E25" s="1"/>
      <c r="F25" s="10"/>
      <c r="G25" s="8"/>
    </row>
    <row r="26" spans="1:7" x14ac:dyDescent="0.3">
      <c r="A26" s="1"/>
      <c r="B26" s="1"/>
      <c r="C26" s="1"/>
      <c r="D26" s="1"/>
      <c r="E26" s="1"/>
      <c r="F26" s="10"/>
      <c r="G26" s="8"/>
    </row>
    <row r="27" spans="1:7" x14ac:dyDescent="0.3">
      <c r="A27" s="1"/>
      <c r="B27" s="1"/>
      <c r="C27" s="1"/>
      <c r="D27" s="1"/>
      <c r="E27" s="1"/>
      <c r="F27" s="10"/>
      <c r="G27" s="8"/>
    </row>
    <row r="28" spans="1:7" x14ac:dyDescent="0.3">
      <c r="A28" s="1"/>
      <c r="B28" s="1"/>
      <c r="C28" s="1"/>
      <c r="D28" s="1"/>
      <c r="E28" s="1"/>
      <c r="F28" s="10"/>
      <c r="G28" s="8"/>
    </row>
    <row r="29" spans="1:7" x14ac:dyDescent="0.3">
      <c r="A29" s="1"/>
      <c r="B29" s="1"/>
      <c r="C29" s="1"/>
      <c r="D29" s="1"/>
      <c r="E29" s="1"/>
      <c r="F29" s="10"/>
      <c r="G29" s="8"/>
    </row>
    <row r="30" spans="1:7" x14ac:dyDescent="0.3">
      <c r="A30" s="1"/>
      <c r="B30" s="1"/>
      <c r="C30" s="1"/>
      <c r="D30" s="1"/>
      <c r="E30" s="1"/>
      <c r="F30" s="10"/>
      <c r="G30" s="8"/>
    </row>
    <row r="31" spans="1:7" x14ac:dyDescent="0.3">
      <c r="A31" s="1"/>
      <c r="B31" s="1"/>
      <c r="C31" s="1"/>
      <c r="D31" s="1"/>
      <c r="E31" s="1"/>
      <c r="F31" s="10"/>
      <c r="G31" s="8"/>
    </row>
    <row r="32" spans="1:7" x14ac:dyDescent="0.3">
      <c r="A32" s="1"/>
      <c r="B32" s="1"/>
      <c r="C32" s="1"/>
      <c r="D32" s="1"/>
      <c r="E32" s="1"/>
      <c r="F32" s="10"/>
      <c r="G32" s="8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A2" sqref="A2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1" bestFit="1" customWidth="1"/>
    <col min="8" max="10" width="8.88671875" style="1" customWidth="1"/>
    <col min="11" max="11" width="23.33203125" style="1" bestFit="1" customWidth="1"/>
    <col min="12" max="12" width="8.21875" style="1" bestFit="1" customWidth="1"/>
    <col min="13" max="15" width="8.88671875" style="1" customWidth="1"/>
    <col min="16" max="16384" width="8.88671875" style="1"/>
  </cols>
  <sheetData>
    <row r="1" spans="1:12" ht="1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</row>
    <row r="2" spans="1:12" ht="15" customHeight="1" thickTop="1" x14ac:dyDescent="0.3">
      <c r="F2" s="10"/>
      <c r="G2" s="8"/>
      <c r="K2" s="12" t="s">
        <v>7</v>
      </c>
      <c r="L2" s="13"/>
    </row>
    <row r="3" spans="1:12" x14ac:dyDescent="0.3">
      <c r="F3" s="10"/>
      <c r="G3" s="8"/>
      <c r="K3" s="2" t="s">
        <v>8</v>
      </c>
      <c r="L3" s="7">
        <f>ROUNDDOWN(COUNT(Table134[Quantity]) / 2, 0)</f>
        <v>0</v>
      </c>
    </row>
    <row r="4" spans="1:12" x14ac:dyDescent="0.3">
      <c r="F4" s="10"/>
      <c r="G4" s="8"/>
      <c r="K4" s="2" t="s">
        <v>9</v>
      </c>
      <c r="L4" s="11">
        <f>SUMIF(Table134[PNL], "&gt;0", Table134[PNL])</f>
        <v>0</v>
      </c>
    </row>
    <row r="5" spans="1:12" x14ac:dyDescent="0.3">
      <c r="F5" s="10"/>
      <c r="G5" s="8"/>
      <c r="K5" s="2" t="s">
        <v>10</v>
      </c>
      <c r="L5" s="9">
        <f>SUMIF(Table134[PNL], "&lt;0", Table134[PNL])</f>
        <v>0</v>
      </c>
    </row>
    <row r="6" spans="1:12" x14ac:dyDescent="0.3">
      <c r="F6" s="10"/>
      <c r="G6" s="8"/>
      <c r="K6" s="2" t="s">
        <v>11</v>
      </c>
      <c r="L6" s="9">
        <f>SUM(Table134[Commission])</f>
        <v>0</v>
      </c>
    </row>
    <row r="7" spans="1:12" x14ac:dyDescent="0.3">
      <c r="F7" s="10"/>
      <c r="G7" s="8"/>
      <c r="K7" s="2" t="s">
        <v>12</v>
      </c>
      <c r="L7" s="11">
        <f>SUM(Table134[PNL]) - L6</f>
        <v>0</v>
      </c>
    </row>
    <row r="8" spans="1:12" x14ac:dyDescent="0.3">
      <c r="F8" s="10"/>
      <c r="G8" s="8"/>
      <c r="K8" s="2" t="s">
        <v>13</v>
      </c>
      <c r="L8" s="3" t="e">
        <f>AVERAGEIF(Table134[Type], "Opening Order", Table134[Price])</f>
        <v>#DIV/0!</v>
      </c>
    </row>
    <row r="9" spans="1:12" x14ac:dyDescent="0.3">
      <c r="F9" s="10"/>
      <c r="G9" s="8"/>
      <c r="K9" s="2" t="s">
        <v>14</v>
      </c>
      <c r="L9" s="3">
        <f>COUNTIFS(Table134[Side], "BUY", Table134[Type], "Opening Order")</f>
        <v>0</v>
      </c>
    </row>
    <row r="10" spans="1:12" x14ac:dyDescent="0.3">
      <c r="F10" s="10"/>
      <c r="G10" s="8"/>
      <c r="K10" s="2" t="s">
        <v>15</v>
      </c>
      <c r="L10" s="6" t="e">
        <f>COUNTIFS(Table134[Side], "SELL", Table134[Type], "Closing Order", Table134[PNL], "&gt;0") / $L$9</f>
        <v>#DIV/0!</v>
      </c>
    </row>
    <row r="11" spans="1:12" x14ac:dyDescent="0.3">
      <c r="F11" s="10"/>
      <c r="G11" s="8"/>
      <c r="K11" s="2" t="s">
        <v>16</v>
      </c>
      <c r="L11" s="3">
        <f>COUNTIFS(Table134[Side], "SELL", Table134[Type], "Opening Order")</f>
        <v>0</v>
      </c>
    </row>
    <row r="12" spans="1:12" x14ac:dyDescent="0.3">
      <c r="F12" s="10"/>
      <c r="G12" s="8"/>
      <c r="K12" s="2" t="s">
        <v>17</v>
      </c>
      <c r="L12" s="6" t="e">
        <f>COUNTIFS(Table134[Side],"BUY", Table134[Type], "Closing Order", Table134[PNL],"&gt;0") / $L$11</f>
        <v>#DIV/0!</v>
      </c>
    </row>
    <row r="13" spans="1:12" x14ac:dyDescent="0.3">
      <c r="F13" s="10"/>
      <c r="G13" s="8"/>
    </row>
    <row r="14" spans="1:12" x14ac:dyDescent="0.3">
      <c r="F14" s="10"/>
      <c r="G14" s="8"/>
    </row>
    <row r="15" spans="1:12" x14ac:dyDescent="0.3">
      <c r="F15" s="10"/>
      <c r="G15" s="8"/>
    </row>
    <row r="16" spans="1:12" x14ac:dyDescent="0.3">
      <c r="F16" s="10"/>
      <c r="G16" s="8"/>
    </row>
    <row r="17" spans="6:7" x14ac:dyDescent="0.3">
      <c r="F17" s="10"/>
      <c r="G17" s="8"/>
    </row>
    <row r="18" spans="6:7" x14ac:dyDescent="0.3">
      <c r="F18" s="10"/>
      <c r="G18" s="8"/>
    </row>
    <row r="19" spans="6:7" x14ac:dyDescent="0.3">
      <c r="F19" s="10"/>
      <c r="G19" s="8"/>
    </row>
    <row r="20" spans="6:7" x14ac:dyDescent="0.3">
      <c r="F20" s="10"/>
      <c r="G20" s="8"/>
    </row>
    <row r="21" spans="6:7" x14ac:dyDescent="0.3">
      <c r="F21" s="10"/>
      <c r="G21" s="8"/>
    </row>
    <row r="22" spans="6:7" x14ac:dyDescent="0.3">
      <c r="F22" s="10"/>
      <c r="G22" s="8"/>
    </row>
    <row r="23" spans="6:7" x14ac:dyDescent="0.3">
      <c r="F23" s="10"/>
      <c r="G23" s="8"/>
    </row>
    <row r="24" spans="6:7" x14ac:dyDescent="0.3">
      <c r="F24" s="10"/>
      <c r="G24" s="8"/>
    </row>
    <row r="25" spans="6:7" x14ac:dyDescent="0.3">
      <c r="F25" s="10"/>
      <c r="G25" s="8"/>
    </row>
    <row r="26" spans="6:7" x14ac:dyDescent="0.3">
      <c r="F26" s="10"/>
      <c r="G26" s="8"/>
    </row>
    <row r="27" spans="6:7" x14ac:dyDescent="0.3">
      <c r="F27" s="10"/>
      <c r="G27" s="8"/>
    </row>
    <row r="28" spans="6:7" x14ac:dyDescent="0.3">
      <c r="F28" s="10"/>
      <c r="G28" s="8"/>
    </row>
    <row r="29" spans="6:7" x14ac:dyDescent="0.3">
      <c r="F29" s="10"/>
      <c r="G29" s="8"/>
    </row>
    <row r="30" spans="6:7" x14ac:dyDescent="0.3">
      <c r="F30" s="10"/>
      <c r="G30" s="8"/>
    </row>
    <row r="31" spans="6:7" x14ac:dyDescent="0.3">
      <c r="F31" s="10"/>
      <c r="G31" s="8"/>
    </row>
    <row r="32" spans="6:7" x14ac:dyDescent="0.3">
      <c r="F32" s="10"/>
      <c r="G32" s="8"/>
    </row>
    <row r="33" spans="4:7" x14ac:dyDescent="0.3">
      <c r="D33" s="4"/>
      <c r="E33" s="4"/>
      <c r="F33" s="10"/>
      <c r="G33" s="8"/>
    </row>
    <row r="34" spans="4:7" x14ac:dyDescent="0.3">
      <c r="D34" s="4"/>
      <c r="E34" s="4"/>
      <c r="F34" s="10"/>
      <c r="G34" s="8"/>
    </row>
    <row r="35" spans="4:7" x14ac:dyDescent="0.3">
      <c r="D35" s="4"/>
      <c r="E35" s="4"/>
      <c r="F35" s="10"/>
      <c r="G35" s="8"/>
    </row>
    <row r="36" spans="4:7" x14ac:dyDescent="0.3">
      <c r="D36" s="4"/>
      <c r="E36" s="4"/>
      <c r="F36" s="10"/>
      <c r="G36" s="8"/>
    </row>
    <row r="37" spans="4:7" x14ac:dyDescent="0.3">
      <c r="D37" s="4"/>
      <c r="E37" s="4"/>
      <c r="F37" s="10"/>
      <c r="G37" s="8"/>
    </row>
    <row r="38" spans="4:7" x14ac:dyDescent="0.3">
      <c r="D38" s="4"/>
      <c r="E38" s="4"/>
      <c r="F38" s="10"/>
      <c r="G38" s="8"/>
    </row>
    <row r="39" spans="4:7" x14ac:dyDescent="0.3">
      <c r="D39" s="4"/>
      <c r="E39" s="4"/>
      <c r="F39" s="10"/>
      <c r="G39" s="8"/>
    </row>
    <row r="40" spans="4:7" x14ac:dyDescent="0.3">
      <c r="D40" s="4"/>
      <c r="E40" s="4"/>
      <c r="F40" s="10"/>
      <c r="G40" s="8"/>
    </row>
    <row r="41" spans="4:7" x14ac:dyDescent="0.3">
      <c r="D41" s="4"/>
      <c r="E41" s="4"/>
      <c r="F41" s="10"/>
      <c r="G41" s="8"/>
    </row>
    <row r="42" spans="4:7" x14ac:dyDescent="0.3">
      <c r="D42" s="4"/>
      <c r="E42" s="4"/>
      <c r="F42" s="10"/>
      <c r="G42" s="8"/>
    </row>
    <row r="43" spans="4:7" x14ac:dyDescent="0.3">
      <c r="D43" s="4"/>
      <c r="E43" s="4"/>
      <c r="F43" s="10"/>
      <c r="G43" s="8"/>
    </row>
    <row r="44" spans="4:7" x14ac:dyDescent="0.3">
      <c r="D44" s="4"/>
      <c r="E44" s="4"/>
      <c r="F44" s="10"/>
      <c r="G44" s="8"/>
    </row>
    <row r="45" spans="4:7" x14ac:dyDescent="0.3">
      <c r="D45" s="4"/>
      <c r="E45" s="4"/>
      <c r="F45" s="10"/>
      <c r="G45" s="8"/>
    </row>
    <row r="46" spans="4:7" x14ac:dyDescent="0.3">
      <c r="D46" s="4"/>
      <c r="E46" s="4"/>
      <c r="F46" s="10"/>
      <c r="G46" s="8"/>
    </row>
    <row r="47" spans="4:7" x14ac:dyDescent="0.3">
      <c r="D47" s="4"/>
      <c r="E47" s="4"/>
      <c r="F47" s="10"/>
      <c r="G47" s="8"/>
    </row>
    <row r="48" spans="4:7" x14ac:dyDescent="0.3">
      <c r="D48" s="4"/>
      <c r="E48" s="4"/>
      <c r="F48" s="10"/>
      <c r="G48" s="8"/>
    </row>
    <row r="49" spans="4:7" x14ac:dyDescent="0.3">
      <c r="D49" s="4"/>
      <c r="E49" s="4"/>
      <c r="F49" s="10"/>
      <c r="G49" s="8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MATICUSDT</vt:lpstr>
      <vt:lpstr>ETHUSDT</vt:lpstr>
      <vt:lpstr>XRPUSDT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Novelli</dc:creator>
  <cp:lastModifiedBy>Marcos Novelli</cp:lastModifiedBy>
  <dcterms:created xsi:type="dcterms:W3CDTF">2022-04-11T18:17:27Z</dcterms:created>
  <dcterms:modified xsi:type="dcterms:W3CDTF">2022-04-17T22:52:49Z</dcterms:modified>
</cp:coreProperties>
</file>