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toria\Documents\Curso -Projetos\"/>
    </mc:Choice>
  </mc:AlternateContent>
  <xr:revisionPtr revIDLastSave="0" documentId="8_{6A9BF16C-791F-453C-B529-7BD29F35F89E}" xr6:coauthVersionLast="47" xr6:coauthVersionMax="47" xr10:uidLastSave="{00000000-0000-0000-0000-000000000000}"/>
  <bookViews>
    <workbookView xWindow="-120" yWindow="-120" windowWidth="29040" windowHeight="15840" tabRatio="199" xr2:uid="{24AA62FE-8B77-4F01-9B0D-38FB54938101}"/>
  </bookViews>
  <sheets>
    <sheet name="APP" sheetId="1" r:id="rId1"/>
    <sheet name="Tabela de Apoio" sheetId="3" r:id="rId2"/>
  </sheets>
  <definedNames>
    <definedName name="Ano_Transicao">APP!$C$49</definedName>
    <definedName name="aporte">APP!$D$17</definedName>
    <definedName name="Dividendos_Mensais">APP!$D$21</definedName>
    <definedName name="Patrimonio">APP!$D$20</definedName>
    <definedName name="qtd_anos">APP!$D$18</definedName>
    <definedName name="Redimento_Carteira">APP!$D$13</definedName>
    <definedName name="Reinvestimento_Dividendos">APP!$C$49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1" l="1"/>
  <c r="C52" i="1"/>
  <c r="C53" i="1"/>
  <c r="C54" i="1"/>
  <c r="C55" i="1"/>
  <c r="C56" i="1"/>
  <c r="C51" i="1"/>
  <c r="D14" i="1"/>
  <c r="C34" i="1"/>
  <c r="C35" i="1"/>
  <c r="C36" i="1"/>
  <c r="C37" i="1"/>
  <c r="C38" i="1"/>
  <c r="C33" i="1"/>
  <c r="A9" i="3"/>
  <c r="A10" i="3"/>
  <c r="A11" i="3"/>
  <c r="A12" i="3"/>
  <c r="A13" i="3"/>
  <c r="A14" i="3"/>
  <c r="A15" i="3"/>
  <c r="A16" i="3"/>
  <c r="A17" i="3"/>
  <c r="A18" i="3"/>
  <c r="A19" i="3"/>
  <c r="A20" i="3"/>
  <c r="A4" i="3"/>
  <c r="A5" i="3"/>
  <c r="A6" i="3"/>
  <c r="A7" i="3"/>
  <c r="A8" i="3"/>
  <c r="A3" i="3"/>
  <c r="C31" i="1"/>
  <c r="D20" i="1"/>
  <c r="D21" i="1" s="1"/>
  <c r="C49" i="1" s="1"/>
  <c r="C25" i="1"/>
  <c r="D25" i="1" s="1"/>
  <c r="C26" i="1"/>
  <c r="D26" i="1" s="1"/>
  <c r="C27" i="1"/>
  <c r="D27" i="1" s="1"/>
  <c r="C28" i="1"/>
  <c r="D28" i="1" s="1"/>
  <c r="C24" i="1"/>
  <c r="D24" i="1" s="1"/>
  <c r="D52" i="1" l="1"/>
  <c r="D53" i="1"/>
  <c r="D54" i="1"/>
  <c r="D55" i="1"/>
  <c r="D56" i="1"/>
  <c r="D51" i="1"/>
  <c r="D57" i="1"/>
  <c r="D34" i="1"/>
  <c r="D35" i="1"/>
  <c r="D36" i="1"/>
  <c r="D37" i="1"/>
  <c r="D38" i="1"/>
  <c r="D33" i="1"/>
  <c r="D39" i="1" s="1"/>
</calcChain>
</file>

<file path=xl/sharedStrings.xml><?xml version="1.0" encoding="utf-8"?>
<sst xmlns="http://schemas.openxmlformats.org/spreadsheetml/2006/main" count="79" uniqueCount="33">
  <si>
    <t>Quanto investir por mês</t>
  </si>
  <si>
    <t>Por quantos anos?</t>
  </si>
  <si>
    <t>Taxa de rendimento mensal</t>
  </si>
  <si>
    <t>Patrimônio acumulado?</t>
  </si>
  <si>
    <t>Dividendos mensais?</t>
  </si>
  <si>
    <t>INVESTIMENTO MENSAL</t>
  </si>
  <si>
    <t>Quanto em 2 anos?</t>
  </si>
  <si>
    <t>Quanto em 10 anos?</t>
  </si>
  <si>
    <t>Quanto em 5 anos?</t>
  </si>
  <si>
    <t>Quanto em 20 anos?</t>
  </si>
  <si>
    <t>Quanto em 30 anos?</t>
  </si>
  <si>
    <t>Salário</t>
  </si>
  <si>
    <t>Rendimento da carteira</t>
  </si>
  <si>
    <t>CONFIGURAÇÕES</t>
  </si>
  <si>
    <t>Agressivo</t>
  </si>
  <si>
    <t>Moderado</t>
  </si>
  <si>
    <t>Conservador</t>
  </si>
  <si>
    <t>VALOR A SER INVESTIDO POR MÊS</t>
  </si>
  <si>
    <t>PERFIL</t>
  </si>
  <si>
    <t>TIPO DE FII</t>
  </si>
  <si>
    <t>Percentual Sugerido</t>
  </si>
  <si>
    <t>Valores</t>
  </si>
  <si>
    <t>TIJOLO</t>
  </si>
  <si>
    <t>PAPEL</t>
  </si>
  <si>
    <t>HIBRIDO</t>
  </si>
  <si>
    <t>FOFs</t>
  </si>
  <si>
    <t>DESENVOLVIMENTO</t>
  </si>
  <si>
    <t>HOTELARIAS</t>
  </si>
  <si>
    <t>%</t>
  </si>
  <si>
    <t>CHAVE</t>
  </si>
  <si>
    <t>Sugestão de Investimento(30%)</t>
  </si>
  <si>
    <t>DIVIDENDOS</t>
  </si>
  <si>
    <t>CENÁRIOS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</si>
</sst>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1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Aptos Narrow"/>
      <family val="2"/>
      <scheme val="minor"/>
    </font>
    <font>
      <b/>
      <sz val="12"/>
      <color theme="1"/>
      <name val="Segoe UI"/>
      <family val="2"/>
    </font>
    <font>
      <b/>
      <sz val="20"/>
      <color theme="0"/>
      <name val="Segoe UI Semibold"/>
      <family val="2"/>
    </font>
    <font>
      <b/>
      <sz val="18"/>
      <color theme="0"/>
      <name val="Segoe UI Semibold"/>
      <family val="2"/>
    </font>
    <font>
      <b/>
      <sz val="11"/>
      <color theme="1"/>
      <name val="Segoe UI"/>
      <family val="2"/>
    </font>
    <font>
      <b/>
      <sz val="11"/>
      <color theme="1"/>
      <name val="Segoe UI Semibold"/>
      <family val="2"/>
    </font>
    <font>
      <b/>
      <sz val="11"/>
      <color theme="0"/>
      <name val="Segoe UI Semibold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4466"/>
        <bgColor indexed="64"/>
      </patternFill>
    </fill>
    <fill>
      <patternFill patternType="solid">
        <fgColor rgb="FFE0E0E0"/>
        <bgColor indexed="64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/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 tint="-0.14996795556505021"/>
      </right>
      <top style="medium">
        <color indexed="64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indexed="64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theme="1"/>
      </right>
      <top style="medium">
        <color theme="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1"/>
      </right>
      <top style="medium">
        <color theme="0" tint="-0.14996795556505021"/>
      </top>
      <bottom style="medium">
        <color theme="1"/>
      </bottom>
      <diagonal/>
    </border>
    <border>
      <left style="medium">
        <color theme="0" tint="-0.14996795556505021"/>
      </left>
      <right style="medium">
        <color indexed="64"/>
      </right>
      <top style="medium">
        <color indexed="64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/>
      <right/>
      <top style="thick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7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164" fontId="6" fillId="0" borderId="3" xfId="0" applyNumberFormat="1" applyFont="1" applyBorder="1" applyAlignment="1">
      <alignment horizontal="left"/>
    </xf>
    <xf numFmtId="10" fontId="6" fillId="0" borderId="5" xfId="0" applyNumberFormat="1" applyFont="1" applyBorder="1" applyAlignment="1">
      <alignment horizontal="left"/>
    </xf>
    <xf numFmtId="164" fontId="12" fillId="0" borderId="17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10" fontId="12" fillId="0" borderId="5" xfId="1" applyNumberFormat="1" applyFont="1" applyBorder="1" applyAlignment="1">
      <alignment horizontal="center" vertical="center"/>
    </xf>
    <xf numFmtId="0" fontId="0" fillId="0" borderId="19" xfId="0" applyBorder="1"/>
    <xf numFmtId="0" fontId="0" fillId="0" borderId="19" xfId="0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19" xfId="0" applyNumberFormat="1" applyBorder="1" applyAlignment="1">
      <alignment horizontal="center"/>
    </xf>
    <xf numFmtId="0" fontId="4" fillId="3" borderId="0" xfId="0" applyFont="1" applyFill="1"/>
    <xf numFmtId="0" fontId="3" fillId="3" borderId="0" xfId="0" applyFont="1" applyFill="1" applyAlignment="1">
      <alignment horizontal="center"/>
    </xf>
    <xf numFmtId="0" fontId="5" fillId="4" borderId="1" xfId="0" applyFont="1" applyFill="1" applyBorder="1" applyAlignment="1">
      <alignment vertical="center"/>
    </xf>
    <xf numFmtId="0" fontId="10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vertical="center"/>
    </xf>
    <xf numFmtId="0" fontId="14" fillId="5" borderId="8" xfId="2" applyFont="1" applyFill="1" applyBorder="1"/>
    <xf numFmtId="0" fontId="14" fillId="5" borderId="9" xfId="2" applyFont="1" applyFill="1" applyBorder="1" applyAlignment="1">
      <alignment horizontal="center" vertical="center"/>
    </xf>
    <xf numFmtId="0" fontId="4" fillId="5" borderId="20" xfId="2" applyFont="1" applyFill="1" applyBorder="1"/>
    <xf numFmtId="0" fontId="13" fillId="0" borderId="21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9" fontId="6" fillId="0" borderId="0" xfId="1" applyFont="1" applyBorder="1" applyAlignment="1">
      <alignment horizontal="center"/>
    </xf>
    <xf numFmtId="164" fontId="6" fillId="0" borderId="22" xfId="0" applyNumberFormat="1" applyFont="1" applyBorder="1" applyAlignment="1">
      <alignment horizontal="center"/>
    </xf>
    <xf numFmtId="0" fontId="7" fillId="6" borderId="2" xfId="0" applyFont="1" applyFill="1" applyBorder="1" applyAlignment="1">
      <alignment horizontal="left" vertical="center" indent="3"/>
    </xf>
    <xf numFmtId="0" fontId="7" fillId="6" borderId="18" xfId="0" applyFont="1" applyFill="1" applyBorder="1" applyAlignment="1">
      <alignment horizontal="left" vertical="center" indent="3"/>
    </xf>
    <xf numFmtId="0" fontId="7" fillId="6" borderId="4" xfId="0" applyFont="1" applyFill="1" applyBorder="1" applyAlignment="1">
      <alignment horizontal="left" vertical="center" indent="3"/>
    </xf>
    <xf numFmtId="0" fontId="7" fillId="6" borderId="12" xfId="0" applyFont="1" applyFill="1" applyBorder="1" applyAlignment="1">
      <alignment horizontal="left" vertical="center" indent="3"/>
    </xf>
    <xf numFmtId="0" fontId="9" fillId="6" borderId="4" xfId="0" applyFont="1" applyFill="1" applyBorder="1" applyAlignment="1">
      <alignment horizontal="left" vertical="center" indent="3"/>
    </xf>
    <xf numFmtId="0" fontId="9" fillId="6" borderId="12" xfId="0" applyFont="1" applyFill="1" applyBorder="1" applyAlignment="1">
      <alignment horizontal="left" vertical="center" indent="3"/>
    </xf>
    <xf numFmtId="0" fontId="9" fillId="6" borderId="6" xfId="0" applyFont="1" applyFill="1" applyBorder="1" applyAlignment="1">
      <alignment horizontal="left" vertical="center" indent="3"/>
    </xf>
    <xf numFmtId="0" fontId="9" fillId="6" borderId="13" xfId="0" applyFont="1" applyFill="1" applyBorder="1" applyAlignment="1">
      <alignment horizontal="left" vertical="center" indent="3"/>
    </xf>
    <xf numFmtId="164" fontId="12" fillId="6" borderId="5" xfId="0" applyNumberFormat="1" applyFont="1" applyFill="1" applyBorder="1" applyAlignment="1">
      <alignment horizontal="center"/>
    </xf>
    <xf numFmtId="164" fontId="12" fillId="6" borderId="7" xfId="0" applyNumberFormat="1" applyFont="1" applyFill="1" applyBorder="1" applyAlignment="1">
      <alignment horizontal="center"/>
    </xf>
    <xf numFmtId="0" fontId="7" fillId="6" borderId="10" xfId="0" applyFont="1" applyFill="1" applyBorder="1" applyAlignment="1">
      <alignment horizontal="left" indent="3"/>
    </xf>
    <xf numFmtId="8" fontId="6" fillId="6" borderId="11" xfId="0" applyNumberFormat="1" applyFont="1" applyFill="1" applyBorder="1" applyAlignment="1">
      <alignment horizontal="center"/>
    </xf>
    <xf numFmtId="8" fontId="6" fillId="6" borderId="14" xfId="0" applyNumberFormat="1" applyFont="1" applyFill="1" applyBorder="1" applyAlignment="1">
      <alignment horizontal="center"/>
    </xf>
    <xf numFmtId="0" fontId="7" fillId="6" borderId="4" xfId="0" applyFont="1" applyFill="1" applyBorder="1" applyAlignment="1">
      <alignment horizontal="left" indent="3"/>
    </xf>
    <xf numFmtId="8" fontId="6" fillId="6" borderId="12" xfId="0" applyNumberFormat="1" applyFont="1" applyFill="1" applyBorder="1" applyAlignment="1">
      <alignment horizontal="center"/>
    </xf>
    <xf numFmtId="8" fontId="6" fillId="6" borderId="15" xfId="0" applyNumberFormat="1" applyFont="1" applyFill="1" applyBorder="1" applyAlignment="1">
      <alignment horizontal="center"/>
    </xf>
    <xf numFmtId="0" fontId="7" fillId="6" borderId="6" xfId="0" applyFont="1" applyFill="1" applyBorder="1" applyAlignment="1">
      <alignment horizontal="left" indent="3"/>
    </xf>
    <xf numFmtId="8" fontId="6" fillId="6" borderId="13" xfId="0" applyNumberFormat="1" applyFont="1" applyFill="1" applyBorder="1" applyAlignment="1">
      <alignment horizontal="center"/>
    </xf>
    <xf numFmtId="8" fontId="6" fillId="6" borderId="16" xfId="0" applyNumberFormat="1" applyFont="1" applyFill="1" applyBorder="1" applyAlignment="1">
      <alignment horizontal="center"/>
    </xf>
    <xf numFmtId="0" fontId="6" fillId="6" borderId="23" xfId="0" applyFont="1" applyFill="1" applyBorder="1"/>
    <xf numFmtId="0" fontId="6" fillId="6" borderId="24" xfId="0" applyFont="1" applyFill="1" applyBorder="1"/>
    <xf numFmtId="164" fontId="12" fillId="6" borderId="25" xfId="0" applyNumberFormat="1" applyFont="1" applyFill="1" applyBorder="1" applyAlignment="1">
      <alignment horizontal="center"/>
    </xf>
    <xf numFmtId="0" fontId="13" fillId="6" borderId="21" xfId="0" applyFont="1" applyFill="1" applyBorder="1"/>
    <xf numFmtId="164" fontId="13" fillId="6" borderId="0" xfId="0" applyNumberFormat="1" applyFont="1" applyFill="1" applyBorder="1" applyAlignment="1">
      <alignment horizontal="center" vertical="center"/>
    </xf>
    <xf numFmtId="0" fontId="0" fillId="6" borderId="22" xfId="0" applyFill="1" applyBorder="1"/>
    <xf numFmtId="0" fontId="7" fillId="6" borderId="2" xfId="0" applyFont="1" applyFill="1" applyBorder="1" applyAlignment="1">
      <alignment horizontal="left" indent="3"/>
    </xf>
    <xf numFmtId="0" fontId="7" fillId="6" borderId="18" xfId="0" applyFont="1" applyFill="1" applyBorder="1" applyAlignment="1">
      <alignment horizontal="left" indent="3"/>
    </xf>
    <xf numFmtId="0" fontId="7" fillId="6" borderId="4" xfId="0" applyFont="1" applyFill="1" applyBorder="1" applyAlignment="1">
      <alignment horizontal="left" indent="3"/>
    </xf>
    <xf numFmtId="0" fontId="7" fillId="6" borderId="12" xfId="0" applyFont="1" applyFill="1" applyBorder="1" applyAlignment="1">
      <alignment horizontal="left" indent="3"/>
    </xf>
    <xf numFmtId="0" fontId="7" fillId="6" borderId="6" xfId="0" applyFont="1" applyFill="1" applyBorder="1" applyAlignment="1">
      <alignment horizontal="left" indent="3"/>
    </xf>
    <xf numFmtId="0" fontId="7" fillId="6" borderId="13" xfId="0" applyFont="1" applyFill="1" applyBorder="1" applyAlignment="1">
      <alignment horizontal="left" indent="3"/>
    </xf>
    <xf numFmtId="164" fontId="6" fillId="6" borderId="7" xfId="0" applyNumberFormat="1" applyFont="1" applyFill="1" applyBorder="1" applyAlignment="1">
      <alignment horizontal="left"/>
    </xf>
    <xf numFmtId="0" fontId="10" fillId="4" borderId="9" xfId="0" applyFont="1" applyFill="1" applyBorder="1" applyAlignment="1">
      <alignment horizontal="center" vertical="center"/>
    </xf>
    <xf numFmtId="0" fontId="14" fillId="5" borderId="20" xfId="2" applyFont="1" applyFill="1" applyBorder="1" applyAlignment="1">
      <alignment horizontal="center" vertical="center"/>
    </xf>
    <xf numFmtId="164" fontId="14" fillId="5" borderId="9" xfId="2" applyNumberFormat="1" applyFont="1" applyFill="1" applyBorder="1"/>
  </cellXfs>
  <cellStyles count="3">
    <cellStyle name="Neutro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E0E0E0"/>
      <color rgb="FF0044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APP!$C$32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893-4012-AA9D-5EBD855E0F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893-4012-AA9D-5EBD855E0F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893-4012-AA9D-5EBD855E0F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893-4012-AA9D-5EBD855E0F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893-4012-AA9D-5EBD855E0F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893-4012-AA9D-5EBD855E0F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APP!$B$33:$B$38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APP!$C$33:$C$38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6-4F84-AC19-90E65189F16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1</xdr:rowOff>
    </xdr:from>
    <xdr:to>
      <xdr:col>2</xdr:col>
      <xdr:colOff>0</xdr:colOff>
      <xdr:row>47</xdr:row>
      <xdr:rowOff>122464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066B152-5E4B-D2A2-4EDA-FA66B9C4F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353785</xdr:colOff>
      <xdr:row>0</xdr:row>
      <xdr:rowOff>81643</xdr:rowOff>
    </xdr:from>
    <xdr:to>
      <xdr:col>4</xdr:col>
      <xdr:colOff>462643</xdr:colOff>
      <xdr:row>7</xdr:row>
      <xdr:rowOff>108857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0841B4E-FD87-F56B-90EA-DAE32D0E9C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54" t="37680" r="-5254" b="36902"/>
        <a:stretch/>
      </xdr:blipFill>
      <xdr:spPr>
        <a:xfrm>
          <a:off x="353785" y="81643"/>
          <a:ext cx="9320894" cy="1360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D6C9F-99D9-4DC7-B6B3-B6AB7778791D}">
  <dimension ref="A10:H57"/>
  <sheetViews>
    <sheetView tabSelected="1" topLeftCell="A12" zoomScale="55" zoomScaleNormal="55" workbookViewId="0">
      <selection activeCell="B60" sqref="B60"/>
    </sheetView>
  </sheetViews>
  <sheetFormatPr defaultColWidth="0" defaultRowHeight="15" x14ac:dyDescent="0.25"/>
  <cols>
    <col min="1" max="1" width="6" customWidth="1"/>
    <col min="2" max="2" width="83.140625" bestFit="1" customWidth="1"/>
    <col min="3" max="3" width="27.42578125" customWidth="1"/>
    <col min="4" max="4" width="21.85546875" customWidth="1"/>
    <col min="5" max="5" width="7.7109375" customWidth="1"/>
    <col min="6" max="6" width="2.42578125" hidden="1" customWidth="1"/>
    <col min="7" max="7" width="3.140625" hidden="1" customWidth="1"/>
    <col min="8" max="8" width="3.7109375" hidden="1" customWidth="1"/>
    <col min="9" max="11" width="9.140625" hidden="1" customWidth="1"/>
    <col min="12" max="16384" width="9.140625" hidden="1"/>
  </cols>
  <sheetData>
    <row r="10" spans="2:4" ht="15.75" thickBot="1" x14ac:dyDescent="0.3"/>
    <row r="11" spans="2:4" ht="26.25" customHeight="1" thickBot="1" x14ac:dyDescent="0.3">
      <c r="B11" s="20" t="s">
        <v>13</v>
      </c>
      <c r="C11" s="21"/>
      <c r="D11" s="22"/>
    </row>
    <row r="12" spans="2:4" ht="15" customHeight="1" thickBot="1" x14ac:dyDescent="0.35">
      <c r="B12" s="57" t="s">
        <v>11</v>
      </c>
      <c r="C12" s="58"/>
      <c r="D12" s="4">
        <v>2000</v>
      </c>
    </row>
    <row r="13" spans="2:4" ht="15" customHeight="1" thickBot="1" x14ac:dyDescent="0.35">
      <c r="B13" s="59" t="s">
        <v>12</v>
      </c>
      <c r="C13" s="60"/>
      <c r="D13" s="5">
        <v>6.0000000000000001E-3</v>
      </c>
    </row>
    <row r="14" spans="2:4" ht="15" customHeight="1" thickBot="1" x14ac:dyDescent="0.35">
      <c r="B14" s="61" t="s">
        <v>30</v>
      </c>
      <c r="C14" s="62"/>
      <c r="D14" s="63">
        <f>Salario*30%</f>
        <v>600</v>
      </c>
    </row>
    <row r="15" spans="2:4" ht="15.75" thickBot="1" x14ac:dyDescent="0.3"/>
    <row r="16" spans="2:4" ht="34.5" customHeight="1" thickBot="1" x14ac:dyDescent="0.3">
      <c r="B16" s="19" t="s">
        <v>5</v>
      </c>
      <c r="C16" s="64"/>
      <c r="D16" s="15"/>
    </row>
    <row r="17" spans="1:6" ht="18" thickBot="1" x14ac:dyDescent="0.35">
      <c r="B17" s="32" t="s">
        <v>0</v>
      </c>
      <c r="C17" s="33"/>
      <c r="D17" s="6">
        <v>200</v>
      </c>
      <c r="F17" s="3"/>
    </row>
    <row r="18" spans="1:6" ht="18" thickBot="1" x14ac:dyDescent="0.3">
      <c r="B18" s="34" t="s">
        <v>1</v>
      </c>
      <c r="C18" s="35"/>
      <c r="D18" s="7">
        <v>20</v>
      </c>
    </row>
    <row r="19" spans="1:6" ht="18" thickBot="1" x14ac:dyDescent="0.3">
      <c r="B19" s="34" t="s">
        <v>2</v>
      </c>
      <c r="C19" s="35"/>
      <c r="D19" s="8">
        <v>1.0789999999999999E-2</v>
      </c>
    </row>
    <row r="20" spans="1:6" ht="18" thickBot="1" x14ac:dyDescent="0.35">
      <c r="B20" s="36" t="s">
        <v>3</v>
      </c>
      <c r="C20" s="37"/>
      <c r="D20" s="40">
        <f>FV(taxa_mensal,qtd_anos*12,aporte*-1)</f>
        <v>225039.68001941612</v>
      </c>
    </row>
    <row r="21" spans="1:6" ht="18" thickBot="1" x14ac:dyDescent="0.35">
      <c r="B21" s="38" t="s">
        <v>4</v>
      </c>
      <c r="C21" s="39"/>
      <c r="D21" s="41">
        <f>Patrimonio*Redimento_Carteira</f>
        <v>1350.2380801164968</v>
      </c>
    </row>
    <row r="22" spans="1:6" ht="15.75" thickBot="1" x14ac:dyDescent="0.3"/>
    <row r="23" spans="1:6" ht="31.5" thickBot="1" x14ac:dyDescent="0.3">
      <c r="B23" s="16" t="s">
        <v>32</v>
      </c>
      <c r="C23" s="17"/>
      <c r="D23" s="18" t="s">
        <v>31</v>
      </c>
    </row>
    <row r="24" spans="1:6" ht="18" thickBot="1" x14ac:dyDescent="0.35">
      <c r="A24" s="1">
        <v>2</v>
      </c>
      <c r="B24" s="42" t="s">
        <v>6</v>
      </c>
      <c r="C24" s="43">
        <f>-FV($D$19,$A24*12,$D$17)</f>
        <v>5445.5254595290435</v>
      </c>
      <c r="D24" s="44">
        <f>C24*Redimento_Carteira</f>
        <v>32.673152757174265</v>
      </c>
    </row>
    <row r="25" spans="1:6" ht="18" thickBot="1" x14ac:dyDescent="0.35">
      <c r="A25" s="1">
        <v>5</v>
      </c>
      <c r="B25" s="45" t="s">
        <v>8</v>
      </c>
      <c r="C25" s="46">
        <f>-FV($D$19,$A25*12,$D$17)</f>
        <v>16755.382799697527</v>
      </c>
      <c r="D25" s="47">
        <f>C25*Redimento_Carteira</f>
        <v>100.53229679818516</v>
      </c>
    </row>
    <row r="26" spans="1:6" ht="18" thickBot="1" x14ac:dyDescent="0.35">
      <c r="A26" s="1">
        <v>10</v>
      </c>
      <c r="B26" s="45" t="s">
        <v>7</v>
      </c>
      <c r="C26" s="46">
        <f>-FV($D$19,$A26*12,$D$17)</f>
        <v>48656.842506034438</v>
      </c>
      <c r="D26" s="47">
        <f>C26*Redimento_Carteira</f>
        <v>291.94105503620665</v>
      </c>
    </row>
    <row r="27" spans="1:6" ht="18" thickBot="1" x14ac:dyDescent="0.35">
      <c r="A27" s="1">
        <v>20</v>
      </c>
      <c r="B27" s="45" t="s">
        <v>9</v>
      </c>
      <c r="C27" s="46">
        <f>-FV($D$19,$A27*12,$D$17)</f>
        <v>225039.68001941612</v>
      </c>
      <c r="D27" s="47">
        <f>C27*Redimento_Carteira</f>
        <v>1350.2380801164968</v>
      </c>
    </row>
    <row r="28" spans="1:6" ht="18" thickBot="1" x14ac:dyDescent="0.35">
      <c r="A28" s="1">
        <v>30</v>
      </c>
      <c r="B28" s="48" t="s">
        <v>10</v>
      </c>
      <c r="C28" s="49">
        <f>-FV($D$19,$A28*12,$D$17)</f>
        <v>864433.93100094295</v>
      </c>
      <c r="D28" s="50">
        <f>C28*Redimento_Carteira</f>
        <v>5186.6035860056581</v>
      </c>
    </row>
    <row r="29" spans="1:6" ht="15.75" thickBot="1" x14ac:dyDescent="0.3"/>
    <row r="30" spans="1:6" ht="17.25" thickBot="1" x14ac:dyDescent="0.35">
      <c r="B30" s="23" t="s">
        <v>18</v>
      </c>
      <c r="C30" s="24" t="s">
        <v>16</v>
      </c>
      <c r="D30" s="25"/>
    </row>
    <row r="31" spans="1:6" ht="16.5" x14ac:dyDescent="0.3">
      <c r="B31" s="54" t="s">
        <v>17</v>
      </c>
      <c r="C31" s="55">
        <f>aporte</f>
        <v>200</v>
      </c>
      <c r="D31" s="56"/>
    </row>
    <row r="32" spans="1:6" ht="16.5" x14ac:dyDescent="0.3">
      <c r="B32" s="26" t="s">
        <v>19</v>
      </c>
      <c r="C32" s="27" t="s">
        <v>20</v>
      </c>
      <c r="D32" s="28" t="s">
        <v>21</v>
      </c>
    </row>
    <row r="33" spans="2:4" ht="16.5" x14ac:dyDescent="0.3">
      <c r="B33" s="29" t="s">
        <v>23</v>
      </c>
      <c r="C33" s="30">
        <f>VLOOKUP($C$30&amp;"-"&amp;B33,'Tabela de Apoio'!$A:$D,4,FALSE)</f>
        <v>0.3</v>
      </c>
      <c r="D33" s="31">
        <f>C33*$C$31</f>
        <v>60</v>
      </c>
    </row>
    <row r="34" spans="2:4" ht="16.5" x14ac:dyDescent="0.3">
      <c r="B34" s="29" t="s">
        <v>22</v>
      </c>
      <c r="C34" s="30">
        <f>VLOOKUP($C$30&amp;"-"&amp;B34,'Tabela de Apoio'!$A:$D,4,FALSE)</f>
        <v>0.5</v>
      </c>
      <c r="D34" s="31">
        <f t="shared" ref="D34:D38" si="0">C34*$C$31</f>
        <v>100</v>
      </c>
    </row>
    <row r="35" spans="2:4" ht="16.5" x14ac:dyDescent="0.3">
      <c r="B35" s="29" t="s">
        <v>24</v>
      </c>
      <c r="C35" s="30">
        <f>VLOOKUP($C$30&amp;"-"&amp;B35,'Tabela de Apoio'!$A:$D,4,FALSE)</f>
        <v>0.1</v>
      </c>
      <c r="D35" s="31">
        <f t="shared" si="0"/>
        <v>20</v>
      </c>
    </row>
    <row r="36" spans="2:4" ht="16.5" x14ac:dyDescent="0.3">
      <c r="B36" s="29" t="s">
        <v>25</v>
      </c>
      <c r="C36" s="30">
        <f>VLOOKUP($C$30&amp;"-"&amp;B36,'Tabela de Apoio'!$A:$D,4,FALSE)</f>
        <v>0.1</v>
      </c>
      <c r="D36" s="31">
        <f t="shared" si="0"/>
        <v>20</v>
      </c>
    </row>
    <row r="37" spans="2:4" ht="16.5" x14ac:dyDescent="0.3">
      <c r="B37" s="29" t="s">
        <v>26</v>
      </c>
      <c r="C37" s="30">
        <f>VLOOKUP($C$30&amp;"-"&amp;B37,'Tabela de Apoio'!$A:$D,4,FALSE)</f>
        <v>0</v>
      </c>
      <c r="D37" s="31">
        <f t="shared" si="0"/>
        <v>0</v>
      </c>
    </row>
    <row r="38" spans="2:4" ht="16.5" x14ac:dyDescent="0.3">
      <c r="B38" s="29" t="s">
        <v>27</v>
      </c>
      <c r="C38" s="30">
        <f>VLOOKUP($C$30&amp;"-"&amp;B38,'Tabela de Apoio'!$A:$D,4,FALSE)</f>
        <v>0</v>
      </c>
      <c r="D38" s="31">
        <f t="shared" si="0"/>
        <v>0</v>
      </c>
    </row>
    <row r="39" spans="2:4" ht="17.25" thickBot="1" x14ac:dyDescent="0.35">
      <c r="B39" s="51"/>
      <c r="C39" s="52"/>
      <c r="D39" s="53">
        <f>SUM(D33:D38)</f>
        <v>200</v>
      </c>
    </row>
    <row r="48" spans="2:4" ht="15.75" thickBot="1" x14ac:dyDescent="0.3"/>
    <row r="49" spans="2:4" ht="17.25" thickBot="1" x14ac:dyDescent="0.35">
      <c r="B49" s="23" t="str">
        <f>"Reinvestimento de Dividendos e mudança de perfil após "&amp;qtd_anos&amp;" Anos"</f>
        <v>Reinvestimento de Dividendos e mudança de perfil após 20 Anos</v>
      </c>
      <c r="C49" s="66">
        <f>aporte+Dividendos_Mensais</f>
        <v>1550.2380801164968</v>
      </c>
      <c r="D49" s="65" t="s">
        <v>15</v>
      </c>
    </row>
    <row r="50" spans="2:4" ht="16.5" x14ac:dyDescent="0.3">
      <c r="B50" s="26" t="s">
        <v>19</v>
      </c>
      <c r="C50" s="27" t="s">
        <v>20</v>
      </c>
      <c r="D50" s="28" t="s">
        <v>21</v>
      </c>
    </row>
    <row r="51" spans="2:4" ht="16.5" x14ac:dyDescent="0.3">
      <c r="B51" s="29" t="s">
        <v>23</v>
      </c>
      <c r="C51" s="30">
        <f>VLOOKUP($D$49&amp;"-"&amp;B51,'Tabela de Apoio'!$A:$D,4,FALSE)</f>
        <v>0.32</v>
      </c>
      <c r="D51" s="31">
        <f>C51*Ano_Transicao</f>
        <v>496.07618563727897</v>
      </c>
    </row>
    <row r="52" spans="2:4" ht="16.5" x14ac:dyDescent="0.3">
      <c r="B52" s="29" t="s">
        <v>22</v>
      </c>
      <c r="C52" s="30">
        <f>VLOOKUP($D$49&amp;"-"&amp;B52,'Tabela de Apoio'!$A:$D,4,FALSE)</f>
        <v>0.35</v>
      </c>
      <c r="D52" s="31">
        <f>C52*Ano_Transicao</f>
        <v>542.58332804077384</v>
      </c>
    </row>
    <row r="53" spans="2:4" ht="16.5" x14ac:dyDescent="0.3">
      <c r="B53" s="29" t="s">
        <v>24</v>
      </c>
      <c r="C53" s="30">
        <f>VLOOKUP($D$49&amp;"-"&amp;B53,'Tabela de Apoio'!$A:$D,4,FALSE)</f>
        <v>0.08</v>
      </c>
      <c r="D53" s="31">
        <f>C53*Ano_Transicao</f>
        <v>124.01904640931974</v>
      </c>
    </row>
    <row r="54" spans="2:4" ht="16.5" x14ac:dyDescent="0.3">
      <c r="B54" s="29" t="s">
        <v>25</v>
      </c>
      <c r="C54" s="30">
        <f>VLOOKUP($D$49&amp;"-"&amp;B54,'Tabela de Apoio'!$A:$D,4,FALSE)</f>
        <v>0.05</v>
      </c>
      <c r="D54" s="31">
        <f>C54*Ano_Transicao</f>
        <v>77.511904005824846</v>
      </c>
    </row>
    <row r="55" spans="2:4" ht="16.5" x14ac:dyDescent="0.3">
      <c r="B55" s="29" t="s">
        <v>26</v>
      </c>
      <c r="C55" s="30">
        <f>VLOOKUP($D$49&amp;"-"&amp;B55,'Tabela de Apoio'!$A:$D,4,FALSE)</f>
        <v>0.1</v>
      </c>
      <c r="D55" s="31">
        <f>C55*Ano_Transicao</f>
        <v>155.02380801164969</v>
      </c>
    </row>
    <row r="56" spans="2:4" ht="16.5" x14ac:dyDescent="0.3">
      <c r="B56" s="29" t="s">
        <v>27</v>
      </c>
      <c r="C56" s="30">
        <f>VLOOKUP($D$49&amp;"-"&amp;B56,'Tabela de Apoio'!$A:$D,4,FALSE)</f>
        <v>0.1</v>
      </c>
      <c r="D56" s="31">
        <f>C56*Ano_Transicao</f>
        <v>155.02380801164969</v>
      </c>
    </row>
    <row r="57" spans="2:4" ht="17.25" thickBot="1" x14ac:dyDescent="0.35">
      <c r="B57" s="51"/>
      <c r="C57" s="52"/>
      <c r="D57" s="53">
        <f>SUM(D51:D56)</f>
        <v>1550.2380801164968</v>
      </c>
    </row>
  </sheetData>
  <mergeCells count="10">
    <mergeCell ref="B11:C11"/>
    <mergeCell ref="B12:C12"/>
    <mergeCell ref="B13:C13"/>
    <mergeCell ref="B14:C14"/>
    <mergeCell ref="B17:C17"/>
    <mergeCell ref="B18:C18"/>
    <mergeCell ref="B19:C19"/>
    <mergeCell ref="B20:C20"/>
    <mergeCell ref="B21:C21"/>
    <mergeCell ref="B16:C16"/>
  </mergeCells>
  <dataValidations count="1">
    <dataValidation type="list" allowBlank="1" showInputMessage="1" showErrorMessage="1" sqref="C30 D49" xr:uid="{EE430BC3-16BD-4CAD-AEE6-0CC27062D209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F1EF3-89B3-44D6-A67F-BBC1C42A56AB}">
  <dimension ref="A2:D20"/>
  <sheetViews>
    <sheetView workbookViewId="0">
      <selection activeCell="G11" sqref="G11"/>
    </sheetView>
  </sheetViews>
  <sheetFormatPr defaultRowHeight="15" x14ac:dyDescent="0.25"/>
  <cols>
    <col min="1" max="1" width="30.85546875" bestFit="1" customWidth="1"/>
    <col min="2" max="3" width="18.5703125" bestFit="1" customWidth="1"/>
  </cols>
  <sheetData>
    <row r="2" spans="1:4" x14ac:dyDescent="0.25">
      <c r="A2" s="13" t="s">
        <v>29</v>
      </c>
      <c r="B2" s="13" t="s">
        <v>18</v>
      </c>
      <c r="C2" s="13" t="s">
        <v>19</v>
      </c>
      <c r="D2" s="14" t="s">
        <v>28</v>
      </c>
    </row>
    <row r="3" spans="1:4" x14ac:dyDescent="0.25">
      <c r="A3" t="str">
        <f>B3&amp;"-"&amp;C3</f>
        <v>Conservador-PAPEL</v>
      </c>
      <c r="B3" t="s">
        <v>16</v>
      </c>
      <c r="C3" s="2" t="s">
        <v>23</v>
      </c>
      <c r="D3" s="11">
        <v>0.3</v>
      </c>
    </row>
    <row r="4" spans="1:4" x14ac:dyDescent="0.25">
      <c r="A4" t="str">
        <f t="shared" ref="A4:A20" si="0">B4&amp;"-"&amp;C4</f>
        <v>Conservador-TIJOLO</v>
      </c>
      <c r="B4" t="s">
        <v>16</v>
      </c>
      <c r="C4" s="2" t="s">
        <v>22</v>
      </c>
      <c r="D4" s="11">
        <v>0.5</v>
      </c>
    </row>
    <row r="5" spans="1:4" x14ac:dyDescent="0.25">
      <c r="A5" t="str">
        <f t="shared" si="0"/>
        <v>Conservador-HIBRIDO</v>
      </c>
      <c r="B5" t="s">
        <v>16</v>
      </c>
      <c r="C5" s="2" t="s">
        <v>24</v>
      </c>
      <c r="D5" s="11">
        <v>0.1</v>
      </c>
    </row>
    <row r="6" spans="1:4" x14ac:dyDescent="0.25">
      <c r="A6" t="str">
        <f t="shared" si="0"/>
        <v>Conservador-FOFs</v>
      </c>
      <c r="B6" t="s">
        <v>16</v>
      </c>
      <c r="C6" s="2" t="s">
        <v>25</v>
      </c>
      <c r="D6" s="11">
        <v>0.1</v>
      </c>
    </row>
    <row r="7" spans="1:4" x14ac:dyDescent="0.25">
      <c r="A7" t="str">
        <f t="shared" si="0"/>
        <v>Conservador-DESENVOLVIMENTO</v>
      </c>
      <c r="B7" t="s">
        <v>16</v>
      </c>
      <c r="C7" s="2" t="s">
        <v>26</v>
      </c>
      <c r="D7" s="11">
        <v>0</v>
      </c>
    </row>
    <row r="8" spans="1:4" ht="15.75" thickBot="1" x14ac:dyDescent="0.3">
      <c r="A8" t="str">
        <f t="shared" si="0"/>
        <v>Conservador-HOTELARIAS</v>
      </c>
      <c r="B8" t="s">
        <v>16</v>
      </c>
      <c r="C8" s="2" t="s">
        <v>27</v>
      </c>
      <c r="D8" s="11">
        <v>0</v>
      </c>
    </row>
    <row r="9" spans="1:4" ht="15.75" thickTop="1" x14ac:dyDescent="0.25">
      <c r="A9" s="9" t="str">
        <f t="shared" si="0"/>
        <v>Moderado-PAPEL</v>
      </c>
      <c r="B9" s="9" t="s">
        <v>15</v>
      </c>
      <c r="C9" s="10" t="s">
        <v>23</v>
      </c>
      <c r="D9" s="12">
        <v>0.32</v>
      </c>
    </row>
    <row r="10" spans="1:4" x14ac:dyDescent="0.25">
      <c r="A10" t="str">
        <f t="shared" si="0"/>
        <v>Moderado-TIJOLO</v>
      </c>
      <c r="B10" t="s">
        <v>15</v>
      </c>
      <c r="C10" s="2" t="s">
        <v>22</v>
      </c>
      <c r="D10" s="11">
        <v>0.35</v>
      </c>
    </row>
    <row r="11" spans="1:4" x14ac:dyDescent="0.25">
      <c r="A11" t="str">
        <f t="shared" si="0"/>
        <v>Moderado-HIBRIDO</v>
      </c>
      <c r="B11" t="s">
        <v>15</v>
      </c>
      <c r="C11" s="2" t="s">
        <v>24</v>
      </c>
      <c r="D11" s="11">
        <v>0.08</v>
      </c>
    </row>
    <row r="12" spans="1:4" x14ac:dyDescent="0.25">
      <c r="A12" t="str">
        <f t="shared" si="0"/>
        <v>Moderado-FOFs</v>
      </c>
      <c r="B12" t="s">
        <v>15</v>
      </c>
      <c r="C12" s="2" t="s">
        <v>25</v>
      </c>
      <c r="D12" s="11">
        <v>0.05</v>
      </c>
    </row>
    <row r="13" spans="1:4" x14ac:dyDescent="0.25">
      <c r="A13" t="str">
        <f t="shared" si="0"/>
        <v>Moderado-DESENVOLVIMENTO</v>
      </c>
      <c r="B13" t="s">
        <v>15</v>
      </c>
      <c r="C13" s="2" t="s">
        <v>26</v>
      </c>
      <c r="D13" s="11">
        <v>0.1</v>
      </c>
    </row>
    <row r="14" spans="1:4" ht="15.75" thickBot="1" x14ac:dyDescent="0.3">
      <c r="A14" t="str">
        <f t="shared" si="0"/>
        <v>Moderado-HOTELARIAS</v>
      </c>
      <c r="B14" t="s">
        <v>15</v>
      </c>
      <c r="C14" s="2" t="s">
        <v>27</v>
      </c>
      <c r="D14" s="11">
        <v>0.1</v>
      </c>
    </row>
    <row r="15" spans="1:4" ht="15.75" thickTop="1" x14ac:dyDescent="0.25">
      <c r="A15" s="9" t="str">
        <f t="shared" si="0"/>
        <v>Agressivo-PAPEL</v>
      </c>
      <c r="B15" s="9" t="s">
        <v>14</v>
      </c>
      <c r="C15" s="10" t="s">
        <v>23</v>
      </c>
      <c r="D15" s="12">
        <v>0.5</v>
      </c>
    </row>
    <row r="16" spans="1:4" x14ac:dyDescent="0.25">
      <c r="A16" t="str">
        <f t="shared" si="0"/>
        <v>Agressivo-TIJOLO</v>
      </c>
      <c r="B16" t="s">
        <v>14</v>
      </c>
      <c r="C16" s="2" t="s">
        <v>22</v>
      </c>
      <c r="D16" s="11">
        <v>0.1</v>
      </c>
    </row>
    <row r="17" spans="1:4" x14ac:dyDescent="0.25">
      <c r="A17" t="str">
        <f t="shared" si="0"/>
        <v>Agressivo-HIBRIDO</v>
      </c>
      <c r="B17" t="s">
        <v>14</v>
      </c>
      <c r="C17" s="2" t="s">
        <v>24</v>
      </c>
      <c r="D17" s="11">
        <v>0.05</v>
      </c>
    </row>
    <row r="18" spans="1:4" x14ac:dyDescent="0.25">
      <c r="A18" t="str">
        <f t="shared" si="0"/>
        <v>Agressivo-FOFs</v>
      </c>
      <c r="B18" t="s">
        <v>14</v>
      </c>
      <c r="C18" s="2" t="s">
        <v>25</v>
      </c>
      <c r="D18" s="11">
        <v>0.05</v>
      </c>
    </row>
    <row r="19" spans="1:4" x14ac:dyDescent="0.25">
      <c r="A19" t="str">
        <f t="shared" si="0"/>
        <v>Agressivo-DESENVOLVIMENTO</v>
      </c>
      <c r="B19" t="s">
        <v>14</v>
      </c>
      <c r="C19" s="2" t="s">
        <v>26</v>
      </c>
      <c r="D19" s="11">
        <v>0.2</v>
      </c>
    </row>
    <row r="20" spans="1:4" x14ac:dyDescent="0.25">
      <c r="A20" t="str">
        <f t="shared" si="0"/>
        <v>Agressivo-HOTELARIAS</v>
      </c>
      <c r="B20" t="s">
        <v>14</v>
      </c>
      <c r="C20" s="2" t="s">
        <v>27</v>
      </c>
      <c r="D20" s="11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10</vt:i4>
      </vt:variant>
    </vt:vector>
  </HeadingPairs>
  <TitlesOfParts>
    <vt:vector size="12" baseType="lpstr">
      <vt:lpstr>APP</vt:lpstr>
      <vt:lpstr>Tabela de Apoio</vt:lpstr>
      <vt:lpstr>Ano_Transicao</vt:lpstr>
      <vt:lpstr>aporte</vt:lpstr>
      <vt:lpstr>Dividendos_Mensais</vt:lpstr>
      <vt:lpstr>Patrimonio</vt:lpstr>
      <vt:lpstr>qtd_anos</vt:lpstr>
      <vt:lpstr>Redimento_Carteira</vt:lpstr>
      <vt:lpstr>Reinvestimento_Dividendos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Emanuel da Silva Nunes</dc:creator>
  <cp:lastModifiedBy>Marcos Emanuel da Silva Nunes</cp:lastModifiedBy>
  <dcterms:created xsi:type="dcterms:W3CDTF">2025-05-27T15:58:17Z</dcterms:created>
  <dcterms:modified xsi:type="dcterms:W3CDTF">2025-05-29T18:59:50Z</dcterms:modified>
</cp:coreProperties>
</file>