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c2b9bc193089601/Escritorio/python/proyects/Proyecto 7 - Costeador/app/costeador/files_to_upload/Costeador_Archivos/Costeador_RRHH/"/>
    </mc:Choice>
  </mc:AlternateContent>
  <xr:revisionPtr revIDLastSave="551" documentId="11_AD4D2F04E46CFB4ACB3E2027B593C05E693EDF1D" xr6:coauthVersionLast="47" xr6:coauthVersionMax="47" xr10:uidLastSave="{FD58B6D7-EB5B-4667-8441-81486E926BBF}"/>
  <bookViews>
    <workbookView xWindow="-120" yWindow="-120" windowWidth="25840" windowHeight="13933" xr2:uid="{00000000-000D-0000-FFFF-FFFF00000000}"/>
  </bookViews>
  <sheets>
    <sheet name="Hoja1" sheetId="1" r:id="rId1"/>
    <sheet name="aux_listas" sheetId="2" r:id="rId2"/>
    <sheet name="Hoja2" sheetId="3" r:id="rId3"/>
  </sheets>
  <definedNames>
    <definedName name="_xlnm._FilterDatabase" localSheetId="0" hidden="1">Hoja1!$A$1:$C$1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9" i="1"/>
  <c r="J29" i="1"/>
  <c r="G28" i="1"/>
  <c r="J28" i="1"/>
  <c r="G26" i="1"/>
  <c r="G27" i="1"/>
  <c r="J26" i="1"/>
  <c r="J27" i="1"/>
  <c r="G25" i="1"/>
  <c r="J25" i="1"/>
  <c r="G22" i="1"/>
  <c r="G23" i="1"/>
  <c r="G24" i="1"/>
  <c r="J22" i="1"/>
  <c r="J23" i="1"/>
  <c r="J24" i="1"/>
  <c r="G4" i="1"/>
  <c r="H4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G2" i="1"/>
  <c r="H2" i="1" s="1"/>
  <c r="G3" i="1"/>
  <c r="H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G14" i="1"/>
  <c r="H14" i="1" s="1"/>
  <c r="G15" i="1"/>
  <c r="H15" i="1" s="1"/>
  <c r="G16" i="1"/>
  <c r="H16" i="1" s="1"/>
  <c r="G17" i="1"/>
  <c r="G18" i="1"/>
  <c r="G19" i="1"/>
  <c r="G20" i="1"/>
  <c r="G21" i="1"/>
  <c r="K25" i="1" l="1"/>
  <c r="L25" i="1" s="1"/>
  <c r="K28" i="1"/>
  <c r="L28" i="1" s="1"/>
  <c r="K27" i="1"/>
  <c r="L27" i="1" s="1"/>
  <c r="K29" i="1"/>
  <c r="L29" i="1" s="1"/>
  <c r="K26" i="1"/>
  <c r="L26" i="1" s="1"/>
  <c r="K23" i="1"/>
  <c r="L23" i="1" s="1"/>
  <c r="K24" i="1"/>
  <c r="L24" i="1" s="1"/>
  <c r="K22" i="1"/>
  <c r="L22" i="1" s="1"/>
  <c r="K21" i="1"/>
  <c r="L21" i="1" s="1"/>
  <c r="K12" i="1"/>
  <c r="L12" i="1" s="1"/>
  <c r="K15" i="1"/>
  <c r="L15" i="1" s="1"/>
  <c r="K19" i="1"/>
  <c r="L19" i="1" s="1"/>
  <c r="K20" i="1"/>
  <c r="L20" i="1" s="1"/>
  <c r="K18" i="1"/>
  <c r="L18" i="1" s="1"/>
  <c r="K14" i="1"/>
  <c r="L14" i="1" s="1"/>
  <c r="K17" i="1"/>
  <c r="L17" i="1" s="1"/>
  <c r="K5" i="1"/>
  <c r="L5" i="1" s="1"/>
  <c r="K3" i="1"/>
  <c r="L3" i="1" s="1"/>
  <c r="K11" i="1"/>
  <c r="L11" i="1" s="1"/>
  <c r="K7" i="1"/>
  <c r="L7" i="1" s="1"/>
  <c r="K13" i="1"/>
  <c r="L13" i="1" s="1"/>
  <c r="K4" i="1"/>
  <c r="L4" i="1" s="1"/>
  <c r="K10" i="1"/>
  <c r="L10" i="1" s="1"/>
  <c r="K2" i="1"/>
  <c r="L2" i="1" s="1"/>
  <c r="K16" i="1"/>
  <c r="L16" i="1" s="1"/>
  <c r="K6" i="1"/>
  <c r="L6" i="1" s="1"/>
  <c r="K9" i="1"/>
  <c r="L9" i="1" s="1"/>
  <c r="K8" i="1"/>
  <c r="L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tc={EB291701-719F-40BC-947D-E2429C61F8DA}</author>
    <author>tc={B069AFA8-DC52-4547-B7C7-0B15D84FD9EE}</author>
    <author>tc={16609A39-057E-4087-A235-889AA7EF5F8D}</author>
  </authors>
  <commentList>
    <comment ref="E1" authorId="0" shapeId="0" xr:uid="{EB291701-719F-40BC-947D-E2429C61F8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si no tiene categoría</t>
      </text>
    </comment>
    <comment ref="F1" authorId="1" shapeId="0" xr:uid="{B069AFA8-DC52-4547-B7C7-0B15D84FD9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si tiene categoría</t>
      </text>
    </comment>
    <comment ref="I1" authorId="2" shapeId="0" xr:uid="{16609A39-057E-4087-A235-889AA7EF5F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con el total a pagar en efectivo, mensualmente</t>
      </text>
    </comment>
  </commentList>
</comments>
</file>

<file path=xl/sharedStrings.xml><?xml version="1.0" encoding="utf-8"?>
<sst xmlns="http://schemas.openxmlformats.org/spreadsheetml/2006/main" count="129" uniqueCount="77">
  <si>
    <t>apellido</t>
  </si>
  <si>
    <t>nombre</t>
  </si>
  <si>
    <t>puesto</t>
  </si>
  <si>
    <t>categoria</t>
  </si>
  <si>
    <t>mensual_recibo</t>
  </si>
  <si>
    <t>fecha_ingreso</t>
  </si>
  <si>
    <t>antiguedad_anios</t>
  </si>
  <si>
    <t>costo_hora_recibo</t>
  </si>
  <si>
    <t>mensual_efectivo</t>
  </si>
  <si>
    <t>costo_hora_efectivo</t>
  </si>
  <si>
    <t>costo_hora_total</t>
  </si>
  <si>
    <t>costo_mensual_total</t>
  </si>
  <si>
    <t>CASTILLO</t>
  </si>
  <si>
    <t>MANUEL JUSTO</t>
  </si>
  <si>
    <t>OPERARIO</t>
  </si>
  <si>
    <t>QUEIRUGA</t>
  </si>
  <si>
    <t>WALTER</t>
  </si>
  <si>
    <t>GOROSITO</t>
  </si>
  <si>
    <t>GUILLERMO</t>
  </si>
  <si>
    <t>JUAREZ</t>
  </si>
  <si>
    <t>OMAR D.</t>
  </si>
  <si>
    <t>LOPEZ</t>
  </si>
  <si>
    <t>SEBASTIAN</t>
  </si>
  <si>
    <t>DIAZ</t>
  </si>
  <si>
    <t>JORGE OSVALDO</t>
  </si>
  <si>
    <t>ROJAS</t>
  </si>
  <si>
    <t>ROBERTO BERNABE</t>
  </si>
  <si>
    <t>JOSE LUIS</t>
  </si>
  <si>
    <t>EMANUEL</t>
  </si>
  <si>
    <t>FELIZ VICTOR</t>
  </si>
  <si>
    <t>DAMIAN</t>
  </si>
  <si>
    <t>BRACALENTE</t>
  </si>
  <si>
    <t>ROBERTO</t>
  </si>
  <si>
    <t>MAQUINISTA</t>
  </si>
  <si>
    <t>SIN CATEGORIA</t>
  </si>
  <si>
    <t>CESAR MARCELO</t>
  </si>
  <si>
    <t>BUCHANAN</t>
  </si>
  <si>
    <t>LUIS</t>
  </si>
  <si>
    <t>AUTOELEVADOR</t>
  </si>
  <si>
    <t>JONATAN</t>
  </si>
  <si>
    <t>CHIMA</t>
  </si>
  <si>
    <t>EDGARDO</t>
  </si>
  <si>
    <t>LABORATORIO</t>
  </si>
  <si>
    <t>FALCON</t>
  </si>
  <si>
    <t>PEDRO</t>
  </si>
  <si>
    <t>HECTOR RICARDO</t>
  </si>
  <si>
    <t>SUPERVISOR</t>
  </si>
  <si>
    <t>RODRIGUEZ</t>
  </si>
  <si>
    <t>RAUL</t>
  </si>
  <si>
    <t>HUALPA</t>
  </si>
  <si>
    <t>ERNESTO</t>
  </si>
  <si>
    <t>CHENLO</t>
  </si>
  <si>
    <t>ALFREDO</t>
  </si>
  <si>
    <t>LOGISTICA</t>
  </si>
  <si>
    <t>CRISTIAN</t>
  </si>
  <si>
    <t xml:space="preserve">CAROLINI </t>
  </si>
  <si>
    <t xml:space="preserve">JORGE CARLOS </t>
  </si>
  <si>
    <t>ROMERO</t>
  </si>
  <si>
    <t>DIEGO</t>
  </si>
  <si>
    <t>DISEÑO</t>
  </si>
  <si>
    <t xml:space="preserve">DURE </t>
  </si>
  <si>
    <t xml:space="preserve">JUAN RAMON </t>
  </si>
  <si>
    <t>CAÑETE</t>
  </si>
  <si>
    <t>FLORENCIA</t>
  </si>
  <si>
    <t>OCANTO</t>
  </si>
  <si>
    <t>ANTHONNY</t>
  </si>
  <si>
    <t>MANTENIMIENTO</t>
  </si>
  <si>
    <t>PELLEGRINI</t>
  </si>
  <si>
    <t>JUAN CARLOS</t>
  </si>
  <si>
    <t>$ hora</t>
  </si>
  <si>
    <t>cant_horas</t>
  </si>
  <si>
    <t>efectivo</t>
  </si>
  <si>
    <t>recibo</t>
  </si>
  <si>
    <t>-</t>
  </si>
  <si>
    <r>
      <t xml:space="preserve">descanso </t>
    </r>
    <r>
      <rPr>
        <i/>
        <sz val="11"/>
        <color rgb="FFFF0000"/>
        <rFont val="Calibri"/>
        <family val="2"/>
        <scheme val="minor"/>
      </rPr>
      <t>(% modificable)</t>
    </r>
  </si>
  <si>
    <t>antigüedad</t>
  </si>
  <si>
    <r>
      <t xml:space="preserve">carga social </t>
    </r>
    <r>
      <rPr>
        <i/>
        <sz val="11"/>
        <color rgb="FFFF0000"/>
        <rFont val="Calibri"/>
        <family val="2"/>
        <scheme val="minor"/>
      </rPr>
      <t>(% modificable)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</si>
</sst>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16">
    <dxf>
      <font>
        <b/>
        <color theme="9" tint="-0.499984740745262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  <numFmt numFmtId="2" formatCode="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os Tarnoski" id="{6EF399D2-69B9-447B-B6AF-4F00BAE07DF7}" userId="fc2b9bc193089601" providerId="Windows Live"/>
  <person displayName="Marcos Tarnoski" id="{D1E5507F-057C-4F30-8BB6-FE27913E5B01}" userId="S::mtarnoski@decormec.com.ar::2e4d3515-af35-489d-8e38-73524ede743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24F96B-C150-4089-B82D-EE45CDB8385B}" name="Tabla2" displayName="Tabla2" ref="A1:L29" totalsRowShown="0" headerRowDxfId="13" dataDxfId="12">
  <autoFilter ref="A1:L29" xr:uid="{E924F96B-C150-4089-B82D-EE45CDB8385B}"/>
  <tableColumns count="12">
    <tableColumn id="1" xr3:uid="{AE599BA4-9CAE-4C03-A384-EE4B65BE9D7B}" name="apellido" dataDxfId="11"/>
    <tableColumn id="2" xr3:uid="{145C0BA9-AF5D-4C8D-ABB0-48A4D82C0A92}" name="nombre" dataDxfId="10"/>
    <tableColumn id="3" xr3:uid="{BAFB66AF-9AC1-49C3-A6BB-A8DB0B0232B3}" name="puesto" dataDxfId="9"/>
    <tableColumn id="4" xr3:uid="{E901DCC1-08D9-4C53-9A37-656D4090E4C2}" name="categoria" dataDxfId="8"/>
    <tableColumn id="11" xr3:uid="{2F870418-70BA-446A-B02D-2FD3311751BA}" name="mensual_recibo" dataDxfId="7"/>
    <tableColumn id="6" xr3:uid="{3C4AE050-47AA-469E-8994-4AB431F610CE}" name="fecha_ingreso" dataDxfId="6"/>
    <tableColumn id="7" xr3:uid="{04CDBE6B-960A-49A5-9E5F-A29EC737AF95}" name="antiguedad_anios" dataDxfId="5">
      <calculatedColumnFormula>IF(Tabla2[[#This Row],[categoria]]="SIN CATEGORIA","-",ROUNDDOWN((TODAY()-Tabla2[[#This Row],[fecha_ingreso]])/365,0))</calculatedColumnFormula>
    </tableColumn>
    <tableColumn id="5" xr3:uid="{41E70001-92D7-4CDA-941A-BD2FAA7AD960}" name="costo_hora_recibo" dataDxfId="4">
      <calculatedColumnFormula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calculatedColumnFormula>
    </tableColumn>
    <tableColumn id="9" xr3:uid="{7845E42A-EC41-4994-B553-69E4C99BDD6E}" name="mensual_efectivo" dataDxfId="3"/>
    <tableColumn id="8" xr3:uid="{65AD14C0-D459-4E42-B2C7-982372E84B07}" name="costo_hora_efectivo" dataDxfId="2">
      <calculatedColumnFormula>ROUND(Tabla2[[#This Row],[mensual_efectivo]]/aux_listas!$F$2,2)</calculatedColumnFormula>
    </tableColumn>
    <tableColumn id="10" xr3:uid="{737E3A9D-0D11-4815-B182-896BBA8D17A9}" name="costo_hora_total" dataDxfId="1">
      <calculatedColumnFormula>+Tabla2[[#This Row],[costo_hora_recibo]]+Tabla2[[#This Row],[costo_hora_efectivo]]</calculatedColumnFormula>
    </tableColumn>
    <tableColumn id="13" xr3:uid="{6184251B-4BBE-49B8-8D72-522D7DEAFFAD}" name="costo_mensual_total" dataDxfId="0">
      <calculatedColumnFormula>+Tabla2[[#This Row],[costo_hora_total]]*aux_listas!$F$2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4-25T15:16:06.38" personId="{6EF399D2-69B9-447B-B6AF-4F00BAE07DF7}" id="{EB291701-719F-40BC-947D-E2429C61F8DA}">
    <text>Completar si no tiene categoría</text>
  </threadedComment>
  <threadedComment ref="F1" dT="2023-04-28T11:39:11.18" personId="{6EF399D2-69B9-447B-B6AF-4F00BAE07DF7}" id="{B069AFA8-DC52-4547-B7C7-0B15D84FD9EE}">
    <text>Completar si tiene categoría</text>
  </threadedComment>
  <threadedComment ref="I1" dT="2023-05-18T12:25:02.37" personId="{D1E5507F-057C-4F30-8BB6-FE27913E5B01}" id="{16609A39-057E-4087-A235-889AA7EF5F8D}">
    <text>Completar con el total a pagar en efectivo, mensualmente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B1" workbookViewId="0">
      <selection activeCell="E28" sqref="E28"/>
    </sheetView>
  </sheetViews>
  <sheetFormatPr baseColWidth="10" defaultColWidth="8.88671875" defaultRowHeight="15.35" x14ac:dyDescent="0.3"/>
  <cols>
    <col min="1" max="1" width="11.33203125" style="1" bestFit="1" customWidth="1"/>
    <col min="2" max="2" width="15.6640625" style="1" bestFit="1" customWidth="1"/>
    <col min="3" max="3" width="14.6640625" style="1" bestFit="1" customWidth="1"/>
    <col min="4" max="4" width="12.88671875" style="2" bestFit="1" customWidth="1"/>
    <col min="5" max="5" width="17.44140625" style="1" bestFit="1" customWidth="1"/>
    <col min="6" max="6" width="17.6640625" style="1" customWidth="1"/>
    <col min="7" max="7" width="19.33203125" style="2" customWidth="1"/>
    <col min="8" max="8" width="24.6640625" style="2" customWidth="1"/>
    <col min="9" max="9" width="24.6640625" style="1" customWidth="1"/>
    <col min="10" max="10" width="21.44140625" style="1" customWidth="1"/>
    <col min="11" max="11" width="21.33203125" style="2" customWidth="1"/>
    <col min="12" max="12" width="21.4414062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x14ac:dyDescent="0.3">
      <c r="A2" s="1" t="s">
        <v>12</v>
      </c>
      <c r="B2" s="1" t="s">
        <v>13</v>
      </c>
      <c r="C2" s="1" t="s">
        <v>14</v>
      </c>
      <c r="D2" s="2">
        <v>14</v>
      </c>
      <c r="F2" s="4">
        <v>41716</v>
      </c>
      <c r="G2" s="3">
        <f ca="1">IF(Tabla2[[#This Row],[categoria]]="SIN CATEGORIA","-",ROUNDDOWN((TODAY()-Tabla2[[#This Row],[fecha_ingreso]])/365,0))</f>
        <v>9</v>
      </c>
      <c r="H2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2059.9299999999998</v>
      </c>
      <c r="I2" s="6">
        <v>25000</v>
      </c>
      <c r="J2" s="7">
        <f>ROUND(Tabla2[[#This Row],[mensual_efectivo]]/aux_listas!$F$2,2)</f>
        <v>135.87</v>
      </c>
      <c r="K2" s="11">
        <f ca="1">+Tabla2[[#This Row],[costo_hora_recibo]]+Tabla2[[#This Row],[costo_hora_efectivo]]</f>
        <v>2195.7999999999997</v>
      </c>
      <c r="L2" s="11">
        <f ca="1">+Tabla2[[#This Row],[costo_hora_total]]*aux_listas!$F$2</f>
        <v>404027.19999999995</v>
      </c>
    </row>
    <row r="3" spans="1:12" x14ac:dyDescent="0.3">
      <c r="A3" s="1" t="s">
        <v>15</v>
      </c>
      <c r="B3" s="1" t="s">
        <v>16</v>
      </c>
      <c r="C3" s="1" t="s">
        <v>14</v>
      </c>
      <c r="D3" s="2">
        <v>10</v>
      </c>
      <c r="F3" s="4">
        <v>41716</v>
      </c>
      <c r="G3" s="3">
        <f ca="1">IF(Tabla2[[#This Row],[categoria]]="SIN CATEGORIA","-",ROUNDDOWN((TODAY()-Tabla2[[#This Row],[fecha_ingreso]])/365,0))</f>
        <v>9</v>
      </c>
      <c r="H3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1677.15</v>
      </c>
      <c r="I3" s="6">
        <v>25000</v>
      </c>
      <c r="J3" s="7">
        <f>ROUND(Tabla2[[#This Row],[mensual_efectivo]]/aux_listas!$F$2,2)</f>
        <v>135.87</v>
      </c>
      <c r="K3" s="11">
        <f ca="1">+Tabla2[[#This Row],[costo_hora_recibo]]+Tabla2[[#This Row],[costo_hora_efectivo]]</f>
        <v>1813.02</v>
      </c>
      <c r="L3" s="11">
        <f ca="1">+Tabla2[[#This Row],[costo_hora_total]]*aux_listas!$F$2</f>
        <v>333595.68</v>
      </c>
    </row>
    <row r="4" spans="1:12" x14ac:dyDescent="0.3">
      <c r="A4" s="1" t="s">
        <v>17</v>
      </c>
      <c r="B4" s="1" t="s">
        <v>18</v>
      </c>
      <c r="C4" s="1" t="s">
        <v>14</v>
      </c>
      <c r="D4" s="2">
        <v>10</v>
      </c>
      <c r="F4" s="4">
        <v>42842</v>
      </c>
      <c r="G4" s="3">
        <f ca="1">IF(Tabla2[[#This Row],[categoria]]="SIN CATEGORIA","-",ROUNDDOWN((TODAY()-Tabla2[[#This Row],[fecha_ingreso]])/365,0))</f>
        <v>6</v>
      </c>
      <c r="H4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1630.99</v>
      </c>
      <c r="I4" s="6">
        <v>25000</v>
      </c>
      <c r="J4" s="7">
        <f>ROUND(Tabla2[[#This Row],[mensual_efectivo]]/aux_listas!$F$2,2)</f>
        <v>135.87</v>
      </c>
      <c r="K4" s="11">
        <f ca="1">+Tabla2[[#This Row],[costo_hora_recibo]]+Tabla2[[#This Row],[costo_hora_efectivo]]</f>
        <v>1766.8600000000001</v>
      </c>
      <c r="L4" s="11">
        <f ca="1">+Tabla2[[#This Row],[costo_hora_total]]*aux_listas!$F$2</f>
        <v>325102.24000000005</v>
      </c>
    </row>
    <row r="5" spans="1:12" x14ac:dyDescent="0.3">
      <c r="A5" s="1" t="s">
        <v>19</v>
      </c>
      <c r="B5" s="1" t="s">
        <v>20</v>
      </c>
      <c r="C5" s="1" t="s">
        <v>14</v>
      </c>
      <c r="D5" s="2">
        <v>12</v>
      </c>
      <c r="F5" s="4">
        <v>30232</v>
      </c>
      <c r="G5" s="3">
        <f ca="1">IF(Tabla2[[#This Row],[categoria]]="SIN CATEGORIA","-",ROUNDDOWN((TODAY()-Tabla2[[#This Row],[fecha_ingreso]])/365,0))</f>
        <v>40</v>
      </c>
      <c r="H5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2368.11</v>
      </c>
      <c r="I5" s="6">
        <v>25000</v>
      </c>
      <c r="J5" s="7">
        <f>ROUND(Tabla2[[#This Row],[mensual_efectivo]]/aux_listas!$F$2,2)</f>
        <v>135.87</v>
      </c>
      <c r="K5" s="11">
        <f ca="1">+Tabla2[[#This Row],[costo_hora_recibo]]+Tabla2[[#This Row],[costo_hora_efectivo]]</f>
        <v>2503.98</v>
      </c>
      <c r="L5" s="11">
        <f ca="1">+Tabla2[[#This Row],[costo_hora_total]]*aux_listas!$F$2</f>
        <v>460732.32</v>
      </c>
    </row>
    <row r="6" spans="1:12" x14ac:dyDescent="0.3">
      <c r="A6" s="1" t="s">
        <v>21</v>
      </c>
      <c r="B6" s="1" t="s">
        <v>22</v>
      </c>
      <c r="C6" s="1" t="s">
        <v>14</v>
      </c>
      <c r="D6" s="2">
        <v>10</v>
      </c>
      <c r="F6" s="4">
        <v>39310</v>
      </c>
      <c r="G6" s="3">
        <f ca="1">IF(Tabla2[[#This Row],[categoria]]="SIN CATEGORIA","-",ROUNDDOWN((TODAY()-Tabla2[[#This Row],[fecha_ingreso]])/365,0))</f>
        <v>15</v>
      </c>
      <c r="H6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1769.47</v>
      </c>
      <c r="I6" s="6">
        <v>25000</v>
      </c>
      <c r="J6" s="7">
        <f>ROUND(Tabla2[[#This Row],[mensual_efectivo]]/aux_listas!$F$2,2)</f>
        <v>135.87</v>
      </c>
      <c r="K6" s="11">
        <f ca="1">+Tabla2[[#This Row],[costo_hora_recibo]]+Tabla2[[#This Row],[costo_hora_efectivo]]</f>
        <v>1905.3400000000001</v>
      </c>
      <c r="L6" s="11">
        <f ca="1">+Tabla2[[#This Row],[costo_hora_total]]*aux_listas!$F$2</f>
        <v>350582.56000000006</v>
      </c>
    </row>
    <row r="7" spans="1:12" x14ac:dyDescent="0.3">
      <c r="A7" s="1" t="s">
        <v>23</v>
      </c>
      <c r="B7" s="1" t="s">
        <v>24</v>
      </c>
      <c r="C7" s="1" t="s">
        <v>14</v>
      </c>
      <c r="D7" s="2">
        <v>14</v>
      </c>
      <c r="F7" s="4">
        <v>42331</v>
      </c>
      <c r="G7" s="3">
        <f ca="1">IF(Tabla2[[#This Row],[categoria]]="SIN CATEGORIA","-",ROUNDDOWN((TODAY()-Tabla2[[#This Row],[fecha_ingreso]])/365,0))</f>
        <v>7</v>
      </c>
      <c r="H7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2022.13</v>
      </c>
      <c r="I7" s="6">
        <v>25000</v>
      </c>
      <c r="J7" s="7">
        <f>ROUND(Tabla2[[#This Row],[mensual_efectivo]]/aux_listas!$F$2,2)</f>
        <v>135.87</v>
      </c>
      <c r="K7" s="11">
        <f ca="1">+Tabla2[[#This Row],[costo_hora_recibo]]+Tabla2[[#This Row],[costo_hora_efectivo]]</f>
        <v>2158</v>
      </c>
      <c r="L7" s="11">
        <f ca="1">+Tabla2[[#This Row],[costo_hora_total]]*aux_listas!$F$2</f>
        <v>397072</v>
      </c>
    </row>
    <row r="8" spans="1:12" x14ac:dyDescent="0.3">
      <c r="A8" s="1" t="s">
        <v>25</v>
      </c>
      <c r="B8" s="1" t="s">
        <v>26</v>
      </c>
      <c r="C8" s="1" t="s">
        <v>14</v>
      </c>
      <c r="D8" s="2">
        <v>10</v>
      </c>
      <c r="F8" s="4">
        <v>41716</v>
      </c>
      <c r="G8" s="3">
        <f ca="1">IF(Tabla2[[#This Row],[categoria]]="SIN CATEGORIA","-",ROUNDDOWN((TODAY()-Tabla2[[#This Row],[fecha_ingreso]])/365,0))</f>
        <v>9</v>
      </c>
      <c r="H8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1677.15</v>
      </c>
      <c r="I8" s="6">
        <v>25000</v>
      </c>
      <c r="J8" s="7">
        <f>ROUND(Tabla2[[#This Row],[mensual_efectivo]]/aux_listas!$F$2,2)</f>
        <v>135.87</v>
      </c>
      <c r="K8" s="11">
        <f ca="1">+Tabla2[[#This Row],[costo_hora_recibo]]+Tabla2[[#This Row],[costo_hora_efectivo]]</f>
        <v>1813.02</v>
      </c>
      <c r="L8" s="11">
        <f ca="1">+Tabla2[[#This Row],[costo_hora_total]]*aux_listas!$F$2</f>
        <v>333595.68</v>
      </c>
    </row>
    <row r="9" spans="1:12" x14ac:dyDescent="0.3">
      <c r="A9" s="1" t="s">
        <v>12</v>
      </c>
      <c r="B9" s="1" t="s">
        <v>27</v>
      </c>
      <c r="C9" s="1" t="s">
        <v>14</v>
      </c>
      <c r="D9" s="2">
        <v>10</v>
      </c>
      <c r="F9" s="4">
        <v>41716</v>
      </c>
      <c r="G9" s="3">
        <f ca="1">IF(Tabla2[[#This Row],[categoria]]="SIN CATEGORIA","-",ROUNDDOWN((TODAY()-Tabla2[[#This Row],[fecha_ingreso]])/365,0))</f>
        <v>9</v>
      </c>
      <c r="H9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1677.15</v>
      </c>
      <c r="I9" s="6">
        <v>25000</v>
      </c>
      <c r="J9" s="7">
        <f>ROUND(Tabla2[[#This Row],[mensual_efectivo]]/aux_listas!$F$2,2)</f>
        <v>135.87</v>
      </c>
      <c r="K9" s="11">
        <f ca="1">+Tabla2[[#This Row],[costo_hora_recibo]]+Tabla2[[#This Row],[costo_hora_efectivo]]</f>
        <v>1813.02</v>
      </c>
      <c r="L9" s="11">
        <f ca="1">+Tabla2[[#This Row],[costo_hora_total]]*aux_listas!$F$2</f>
        <v>333595.68</v>
      </c>
    </row>
    <row r="10" spans="1:12" x14ac:dyDescent="0.3">
      <c r="A10" s="1" t="s">
        <v>12</v>
      </c>
      <c r="B10" s="1" t="s">
        <v>28</v>
      </c>
      <c r="C10" s="1" t="s">
        <v>14</v>
      </c>
      <c r="D10" s="2">
        <v>12</v>
      </c>
      <c r="F10" s="4">
        <v>42207</v>
      </c>
      <c r="G10" s="3">
        <f ca="1">IF(Tabla2[[#This Row],[categoria]]="SIN CATEGORIA","-",ROUNDDOWN((TODAY()-Tabla2[[#This Row],[fecha_ingreso]])/365,0))</f>
        <v>7</v>
      </c>
      <c r="H10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1809.91</v>
      </c>
      <c r="I10" s="6">
        <v>25000</v>
      </c>
      <c r="J10" s="7">
        <f>ROUND(Tabla2[[#This Row],[mensual_efectivo]]/aux_listas!$F$2,2)</f>
        <v>135.87</v>
      </c>
      <c r="K10" s="11">
        <f ca="1">+Tabla2[[#This Row],[costo_hora_recibo]]+Tabla2[[#This Row],[costo_hora_efectivo]]</f>
        <v>1945.7800000000002</v>
      </c>
      <c r="L10" s="11">
        <f ca="1">+Tabla2[[#This Row],[costo_hora_total]]*aux_listas!$F$2</f>
        <v>358023.52</v>
      </c>
    </row>
    <row r="11" spans="1:12" x14ac:dyDescent="0.3">
      <c r="A11" s="1" t="s">
        <v>12</v>
      </c>
      <c r="B11" s="1" t="s">
        <v>29</v>
      </c>
      <c r="C11" s="1" t="s">
        <v>14</v>
      </c>
      <c r="D11" s="2">
        <v>7</v>
      </c>
      <c r="F11" s="4">
        <v>44311</v>
      </c>
      <c r="G11" s="3">
        <f ca="1">IF(Tabla2[[#This Row],[categoria]]="SIN CATEGORIA","-",ROUNDDOWN((TODAY()-Tabla2[[#This Row],[fecha_ingreso]])/365,0))</f>
        <v>2</v>
      </c>
      <c r="H11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1415.7</v>
      </c>
      <c r="I11" s="6">
        <v>25000</v>
      </c>
      <c r="J11" s="7">
        <f>ROUND(Tabla2[[#This Row],[mensual_efectivo]]/aux_listas!$F$2,2)</f>
        <v>135.87</v>
      </c>
      <c r="K11" s="11">
        <f ca="1">+Tabla2[[#This Row],[costo_hora_recibo]]+Tabla2[[#This Row],[costo_hora_efectivo]]</f>
        <v>1551.5700000000002</v>
      </c>
      <c r="L11" s="11">
        <f ca="1">+Tabla2[[#This Row],[costo_hora_total]]*aux_listas!$F$2</f>
        <v>285488.88</v>
      </c>
    </row>
    <row r="12" spans="1:12" x14ac:dyDescent="0.3">
      <c r="A12" s="1" t="s">
        <v>17</v>
      </c>
      <c r="B12" s="1" t="s">
        <v>30</v>
      </c>
      <c r="C12" s="1" t="s">
        <v>14</v>
      </c>
      <c r="D12" s="2">
        <v>7</v>
      </c>
      <c r="F12" s="4">
        <v>44311</v>
      </c>
      <c r="G12" s="3">
        <f ca="1">IF(Tabla2[[#This Row],[categoria]]="SIN CATEGORIA","-",ROUNDDOWN((TODAY()-Tabla2[[#This Row],[fecha_ingreso]])/365,0))</f>
        <v>2</v>
      </c>
      <c r="H12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1415.7</v>
      </c>
      <c r="I12" s="6">
        <v>25000</v>
      </c>
      <c r="J12" s="7">
        <f>ROUND(Tabla2[[#This Row],[mensual_efectivo]]/aux_listas!$F$2,2)</f>
        <v>135.87</v>
      </c>
      <c r="K12" s="11">
        <f ca="1">+Tabla2[[#This Row],[costo_hora_recibo]]+Tabla2[[#This Row],[costo_hora_efectivo]]</f>
        <v>1551.5700000000002</v>
      </c>
      <c r="L12" s="11">
        <f ca="1">+Tabla2[[#This Row],[costo_hora_total]]*aux_listas!$F$2</f>
        <v>285488.88</v>
      </c>
    </row>
    <row r="13" spans="1:12" x14ac:dyDescent="0.3">
      <c r="A13" s="1" t="s">
        <v>31</v>
      </c>
      <c r="B13" s="1" t="s">
        <v>32</v>
      </c>
      <c r="C13" s="1" t="s">
        <v>33</v>
      </c>
      <c r="D13" s="2" t="s">
        <v>34</v>
      </c>
      <c r="E13" s="1">
        <v>421286.55</v>
      </c>
      <c r="F13" s="4"/>
      <c r="G13" s="3" t="str">
        <f ca="1">IF(Tabla2[[#This Row],[categoria]]="SIN CATEGORIA","-",ROUNDDOWN((TODAY()-Tabla2[[#This Row],[fecha_ingreso]])/365,0))</f>
        <v>-</v>
      </c>
      <c r="H13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2289.6</v>
      </c>
      <c r="I13" s="6">
        <v>25000</v>
      </c>
      <c r="J13" s="7">
        <f>ROUND(Tabla2[[#This Row],[mensual_efectivo]]/aux_listas!$F$2,2)</f>
        <v>135.87</v>
      </c>
      <c r="K13" s="11">
        <f>+Tabla2[[#This Row],[costo_hora_recibo]]+Tabla2[[#This Row],[costo_hora_efectivo]]</f>
        <v>2425.4699999999998</v>
      </c>
      <c r="L13" s="11">
        <f>+Tabla2[[#This Row],[costo_hora_total]]*aux_listas!$F$2</f>
        <v>446286.48</v>
      </c>
    </row>
    <row r="14" spans="1:12" x14ac:dyDescent="0.3">
      <c r="A14" s="1" t="s">
        <v>25</v>
      </c>
      <c r="B14" s="1" t="s">
        <v>35</v>
      </c>
      <c r="C14" s="1" t="s">
        <v>33</v>
      </c>
      <c r="D14" s="2">
        <v>14</v>
      </c>
      <c r="F14" s="4">
        <v>30820</v>
      </c>
      <c r="G14" s="3">
        <f ca="1">IF(Tabla2[[#This Row],[categoria]]="SIN CATEGORIA","-",ROUNDDOWN((TODAY()-Tabla2[[#This Row],[fecha_ingreso]])/365,0))</f>
        <v>39</v>
      </c>
      <c r="H14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2626.88</v>
      </c>
      <c r="I14" s="6">
        <v>25000</v>
      </c>
      <c r="J14" s="7">
        <f>ROUND(Tabla2[[#This Row],[mensual_efectivo]]/aux_listas!$F$2,2)</f>
        <v>135.87</v>
      </c>
      <c r="K14" s="11">
        <f ca="1">+Tabla2[[#This Row],[costo_hora_recibo]]+Tabla2[[#This Row],[costo_hora_efectivo]]</f>
        <v>2762.75</v>
      </c>
      <c r="L14" s="11">
        <f ca="1">+Tabla2[[#This Row],[costo_hora_total]]*aux_listas!$F$2</f>
        <v>508346</v>
      </c>
    </row>
    <row r="15" spans="1:12" x14ac:dyDescent="0.3">
      <c r="A15" s="1" t="s">
        <v>36</v>
      </c>
      <c r="B15" s="1" t="s">
        <v>37</v>
      </c>
      <c r="C15" s="1" t="s">
        <v>38</v>
      </c>
      <c r="D15" s="2">
        <v>14</v>
      </c>
      <c r="F15" s="4">
        <v>35521</v>
      </c>
      <c r="G15" s="3">
        <f ca="1">IF(Tabla2[[#This Row],[categoria]]="SIN CATEGORIA","-",ROUNDDOWN((TODAY()-Tabla2[[#This Row],[fecha_ingreso]])/365,0))</f>
        <v>26</v>
      </c>
      <c r="H15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2381.1999999999998</v>
      </c>
      <c r="I15" s="6">
        <v>25000</v>
      </c>
      <c r="J15" s="7">
        <f>ROUND(Tabla2[[#This Row],[mensual_efectivo]]/aux_listas!$F$2,2)</f>
        <v>135.87</v>
      </c>
      <c r="K15" s="11">
        <f ca="1">+Tabla2[[#This Row],[costo_hora_recibo]]+Tabla2[[#This Row],[costo_hora_efectivo]]</f>
        <v>2517.0699999999997</v>
      </c>
      <c r="L15" s="11">
        <f ca="1">+Tabla2[[#This Row],[costo_hora_total]]*aux_listas!$F$2</f>
        <v>463140.87999999995</v>
      </c>
    </row>
    <row r="16" spans="1:12" x14ac:dyDescent="0.3">
      <c r="A16" s="1" t="s">
        <v>25</v>
      </c>
      <c r="B16" s="1" t="s">
        <v>39</v>
      </c>
      <c r="C16" s="1" t="s">
        <v>38</v>
      </c>
      <c r="D16" s="2">
        <v>10</v>
      </c>
      <c r="F16" s="4">
        <v>42828</v>
      </c>
      <c r="G16" s="3">
        <f ca="1">IF(Tabla2[[#This Row],[categoria]]="SIN CATEGORIA","-",ROUNDDOWN((TODAY()-Tabla2[[#This Row],[fecha_ingreso]])/365,0))</f>
        <v>6</v>
      </c>
      <c r="H16" s="5">
        <f ca="1"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1630.99</v>
      </c>
      <c r="I16" s="6">
        <v>25000</v>
      </c>
      <c r="J16" s="7">
        <f>ROUND(Tabla2[[#This Row],[mensual_efectivo]]/aux_listas!$F$2,2)</f>
        <v>135.87</v>
      </c>
      <c r="K16" s="11">
        <f ca="1">+Tabla2[[#This Row],[costo_hora_recibo]]+Tabla2[[#This Row],[costo_hora_efectivo]]</f>
        <v>1766.8600000000001</v>
      </c>
      <c r="L16" s="11">
        <f ca="1">+Tabla2[[#This Row],[costo_hora_total]]*aux_listas!$F$2</f>
        <v>325102.24000000005</v>
      </c>
    </row>
    <row r="17" spans="1:12" x14ac:dyDescent="0.3">
      <c r="A17" s="1" t="s">
        <v>40</v>
      </c>
      <c r="B17" s="1" t="s">
        <v>41</v>
      </c>
      <c r="C17" s="1" t="s">
        <v>42</v>
      </c>
      <c r="D17" s="2" t="s">
        <v>34</v>
      </c>
      <c r="E17" s="1">
        <v>399172.89</v>
      </c>
      <c r="F17" s="4"/>
      <c r="G17" s="3" t="str">
        <f ca="1">IF(Tabla2[[#This Row],[categoria]]="SIN CATEGORIA","-",ROUNDDOWN((TODAY()-Tabla2[[#This Row],[fecha_ingreso]])/365,0))</f>
        <v>-</v>
      </c>
      <c r="H17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2169.42</v>
      </c>
      <c r="I17" s="6">
        <v>25000</v>
      </c>
      <c r="J17" s="7">
        <f>ROUND(Tabla2[[#This Row],[mensual_efectivo]]/aux_listas!$F$2,2)</f>
        <v>135.87</v>
      </c>
      <c r="K17" s="11">
        <f>+Tabla2[[#This Row],[costo_hora_recibo]]+Tabla2[[#This Row],[costo_hora_efectivo]]</f>
        <v>2305.29</v>
      </c>
      <c r="L17" s="11">
        <f>+Tabla2[[#This Row],[costo_hora_total]]*aux_listas!$F$2</f>
        <v>424173.36</v>
      </c>
    </row>
    <row r="18" spans="1:12" x14ac:dyDescent="0.3">
      <c r="A18" s="1" t="s">
        <v>43</v>
      </c>
      <c r="B18" s="1" t="s">
        <v>44</v>
      </c>
      <c r="C18" s="1" t="s">
        <v>42</v>
      </c>
      <c r="D18" s="2" t="s">
        <v>34</v>
      </c>
      <c r="E18" s="1">
        <v>347569.1</v>
      </c>
      <c r="F18" s="4"/>
      <c r="G18" s="3" t="str">
        <f ca="1">IF(Tabla2[[#This Row],[categoria]]="SIN CATEGORIA","-",ROUNDDOWN((TODAY()-Tabla2[[#This Row],[fecha_ingreso]])/365,0))</f>
        <v>-</v>
      </c>
      <c r="H18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1888.96</v>
      </c>
      <c r="I18" s="6">
        <v>25000</v>
      </c>
      <c r="J18" s="7">
        <f>ROUND(Tabla2[[#This Row],[mensual_efectivo]]/aux_listas!$F$2,2)</f>
        <v>135.87</v>
      </c>
      <c r="K18" s="11">
        <f>+Tabla2[[#This Row],[costo_hora_recibo]]+Tabla2[[#This Row],[costo_hora_efectivo]]</f>
        <v>2024.83</v>
      </c>
      <c r="L18" s="11">
        <f>+Tabla2[[#This Row],[costo_hora_total]]*aux_listas!$F$2</f>
        <v>372568.72</v>
      </c>
    </row>
    <row r="19" spans="1:12" x14ac:dyDescent="0.3">
      <c r="A19" s="1" t="s">
        <v>25</v>
      </c>
      <c r="B19" s="1" t="s">
        <v>45</v>
      </c>
      <c r="C19" s="1" t="s">
        <v>46</v>
      </c>
      <c r="D19" s="2" t="s">
        <v>34</v>
      </c>
      <c r="E19" s="1">
        <v>513236.71</v>
      </c>
      <c r="F19" s="4"/>
      <c r="G19" s="3" t="str">
        <f ca="1">IF(Tabla2[[#This Row],[categoria]]="SIN CATEGORIA","-",ROUNDDOWN((TODAY()-Tabla2[[#This Row],[fecha_ingreso]])/365,0))</f>
        <v>-</v>
      </c>
      <c r="H19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2789.33</v>
      </c>
      <c r="I19" s="6">
        <v>25000</v>
      </c>
      <c r="J19" s="7">
        <f>ROUND(Tabla2[[#This Row],[mensual_efectivo]]/aux_listas!$F$2,2)</f>
        <v>135.87</v>
      </c>
      <c r="K19" s="11">
        <f>+Tabla2[[#This Row],[costo_hora_recibo]]+Tabla2[[#This Row],[costo_hora_efectivo]]</f>
        <v>2925.2</v>
      </c>
      <c r="L19" s="11">
        <f>+Tabla2[[#This Row],[costo_hora_total]]*aux_listas!$F$2</f>
        <v>538236.79999999993</v>
      </c>
    </row>
    <row r="20" spans="1:12" x14ac:dyDescent="0.3">
      <c r="A20" s="1" t="s">
        <v>47</v>
      </c>
      <c r="B20" s="1" t="s">
        <v>48</v>
      </c>
      <c r="C20" s="1" t="s">
        <v>46</v>
      </c>
      <c r="D20" s="2" t="s">
        <v>34</v>
      </c>
      <c r="E20" s="1">
        <v>502338.42</v>
      </c>
      <c r="F20" s="4"/>
      <c r="G20" s="3" t="str">
        <f ca="1">IF(Tabla2[[#This Row],[categoria]]="SIN CATEGORIA","-",ROUNDDOWN((TODAY()-Tabla2[[#This Row],[fecha_ingreso]])/365,0))</f>
        <v>-</v>
      </c>
      <c r="H20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2730.1</v>
      </c>
      <c r="I20" s="6">
        <v>25000</v>
      </c>
      <c r="J20" s="7">
        <f>ROUND(Tabla2[[#This Row],[mensual_efectivo]]/aux_listas!$F$2,2)</f>
        <v>135.87</v>
      </c>
      <c r="K20" s="11">
        <f>+Tabla2[[#This Row],[costo_hora_recibo]]+Tabla2[[#This Row],[costo_hora_efectivo]]</f>
        <v>2865.97</v>
      </c>
      <c r="L20" s="11">
        <f>+Tabla2[[#This Row],[costo_hora_total]]*aux_listas!$F$2</f>
        <v>527338.48</v>
      </c>
    </row>
    <row r="21" spans="1:12" x14ac:dyDescent="0.3">
      <c r="A21" s="1" t="s">
        <v>49</v>
      </c>
      <c r="B21" s="1" t="s">
        <v>50</v>
      </c>
      <c r="C21" s="1" t="s">
        <v>46</v>
      </c>
      <c r="D21" s="2" t="s">
        <v>34</v>
      </c>
      <c r="E21" s="1">
        <v>461635.46</v>
      </c>
      <c r="F21" s="4"/>
      <c r="G21" s="3" t="str">
        <f ca="1">IF(Tabla2[[#This Row],[categoria]]="SIN CATEGORIA","-",ROUNDDOWN((TODAY()-Tabla2[[#This Row],[fecha_ingreso]])/365,0))</f>
        <v>-</v>
      </c>
      <c r="H21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2508.89</v>
      </c>
      <c r="I21" s="6">
        <v>25000</v>
      </c>
      <c r="J21" s="7">
        <f>ROUND(Tabla2[[#This Row],[mensual_efectivo]]/aux_listas!$F$2,2)</f>
        <v>135.87</v>
      </c>
      <c r="K21" s="11">
        <f>+Tabla2[[#This Row],[costo_hora_recibo]]+Tabla2[[#This Row],[costo_hora_efectivo]]</f>
        <v>2644.7599999999998</v>
      </c>
      <c r="L21" s="11">
        <f>+Tabla2[[#This Row],[costo_hora_total]]*aux_listas!$F$2</f>
        <v>486635.83999999997</v>
      </c>
    </row>
    <row r="22" spans="1:12" x14ac:dyDescent="0.3">
      <c r="A22" s="1" t="s">
        <v>51</v>
      </c>
      <c r="B22" s="1" t="s">
        <v>52</v>
      </c>
      <c r="C22" s="1" t="s">
        <v>53</v>
      </c>
      <c r="D22" s="2" t="s">
        <v>34</v>
      </c>
      <c r="E22" s="1">
        <v>677363.4</v>
      </c>
      <c r="G22" s="3" t="str">
        <f ca="1">IF(Tabla2[[#This Row],[categoria]]="SIN CATEGORIA","-",ROUNDDOWN((TODAY()-Tabla2[[#This Row],[fecha_ingreso]])/365,0))</f>
        <v>-</v>
      </c>
      <c r="H22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3681.32</v>
      </c>
      <c r="I22" s="6">
        <v>25000</v>
      </c>
      <c r="J22" s="7">
        <f>ROUND(Tabla2[[#This Row],[mensual_efectivo]]/aux_listas!$F$2,2)</f>
        <v>135.87</v>
      </c>
      <c r="K22" s="11">
        <f>+Tabla2[[#This Row],[costo_hora_recibo]]+Tabla2[[#This Row],[costo_hora_efectivo]]</f>
        <v>3817.19</v>
      </c>
      <c r="L22" s="11">
        <f>+Tabla2[[#This Row],[costo_hora_total]]*aux_listas!$F$2</f>
        <v>702362.96</v>
      </c>
    </row>
    <row r="23" spans="1:12" x14ac:dyDescent="0.3">
      <c r="A23" s="1" t="s">
        <v>43</v>
      </c>
      <c r="B23" s="1" t="s">
        <v>54</v>
      </c>
      <c r="C23" s="1" t="s">
        <v>53</v>
      </c>
      <c r="D23" s="2" t="s">
        <v>34</v>
      </c>
      <c r="E23" s="1">
        <v>357491.47</v>
      </c>
      <c r="G23" s="3" t="str">
        <f ca="1">IF(Tabla2[[#This Row],[categoria]]="SIN CATEGORIA","-",ROUNDDOWN((TODAY()-Tabla2[[#This Row],[fecha_ingreso]])/365,0))</f>
        <v>-</v>
      </c>
      <c r="H23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1942.89</v>
      </c>
      <c r="I23" s="6">
        <v>25000</v>
      </c>
      <c r="J23" s="7">
        <f>ROUND(Tabla2[[#This Row],[mensual_efectivo]]/aux_listas!$F$2,2)</f>
        <v>135.87</v>
      </c>
      <c r="K23" s="11">
        <f>+Tabla2[[#This Row],[costo_hora_recibo]]+Tabla2[[#This Row],[costo_hora_efectivo]]</f>
        <v>2078.7600000000002</v>
      </c>
      <c r="L23" s="11">
        <f>+Tabla2[[#This Row],[costo_hora_total]]*aux_listas!$F$2</f>
        <v>382491.84</v>
      </c>
    </row>
    <row r="24" spans="1:12" x14ac:dyDescent="0.3">
      <c r="A24" s="1" t="s">
        <v>55</v>
      </c>
      <c r="B24" s="1" t="s">
        <v>56</v>
      </c>
      <c r="C24" s="1" t="s">
        <v>53</v>
      </c>
      <c r="D24" s="2" t="s">
        <v>34</v>
      </c>
      <c r="E24" s="1">
        <v>470280.62</v>
      </c>
      <c r="G24" s="3" t="str">
        <f ca="1">IF(Tabla2[[#This Row],[categoria]]="SIN CATEGORIA","-",ROUNDDOWN((TODAY()-Tabla2[[#This Row],[fecha_ingreso]])/365,0))</f>
        <v>-</v>
      </c>
      <c r="H24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2555.87</v>
      </c>
      <c r="I24" s="6">
        <v>25000</v>
      </c>
      <c r="J24" s="7">
        <f>ROUND(Tabla2[[#This Row],[mensual_efectivo]]/aux_listas!$F$2,2)</f>
        <v>135.87</v>
      </c>
      <c r="K24" s="11">
        <f>+Tabla2[[#This Row],[costo_hora_recibo]]+Tabla2[[#This Row],[costo_hora_efectivo]]</f>
        <v>2691.74</v>
      </c>
      <c r="L24" s="11">
        <f>+Tabla2[[#This Row],[costo_hora_total]]*aux_listas!$F$2</f>
        <v>495280.16</v>
      </c>
    </row>
    <row r="25" spans="1:12" x14ac:dyDescent="0.3">
      <c r="A25" s="1" t="s">
        <v>57</v>
      </c>
      <c r="B25" s="1" t="s">
        <v>58</v>
      </c>
      <c r="C25" s="1" t="s">
        <v>59</v>
      </c>
      <c r="D25" s="2" t="s">
        <v>34</v>
      </c>
      <c r="E25" s="1">
        <v>679596.17</v>
      </c>
      <c r="G25" s="3" t="str">
        <f ca="1">IF(Tabla2[[#This Row],[categoria]]="SIN CATEGORIA","-",ROUNDDOWN((TODAY()-Tabla2[[#This Row],[fecha_ingreso]])/365,0))</f>
        <v>-</v>
      </c>
      <c r="H25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3693.46</v>
      </c>
      <c r="I25" s="6">
        <v>25000</v>
      </c>
      <c r="J25" s="7">
        <f>ROUND(Tabla2[[#This Row],[mensual_efectivo]]/aux_listas!$F$2,2)</f>
        <v>135.87</v>
      </c>
      <c r="K25" s="11">
        <f>+Tabla2[[#This Row],[costo_hora_recibo]]+Tabla2[[#This Row],[costo_hora_efectivo]]</f>
        <v>3829.33</v>
      </c>
      <c r="L25" s="11">
        <f>+Tabla2[[#This Row],[costo_hora_total]]*aux_listas!$F$2</f>
        <v>704596.72</v>
      </c>
    </row>
    <row r="26" spans="1:12" x14ac:dyDescent="0.3">
      <c r="A26" s="1" t="s">
        <v>60</v>
      </c>
      <c r="B26" s="1" t="s">
        <v>61</v>
      </c>
      <c r="C26" s="1" t="s">
        <v>59</v>
      </c>
      <c r="D26" s="2" t="s">
        <v>34</v>
      </c>
      <c r="E26" s="1">
        <v>719371.62</v>
      </c>
      <c r="G26" s="3" t="str">
        <f ca="1">IF(Tabla2[[#This Row],[categoria]]="SIN CATEGORIA","-",ROUNDDOWN((TODAY()-Tabla2[[#This Row],[fecha_ingreso]])/365,0))</f>
        <v>-</v>
      </c>
      <c r="H26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3909.63</v>
      </c>
      <c r="I26" s="6">
        <v>25000</v>
      </c>
      <c r="J26" s="7">
        <f>ROUND(Tabla2[[#This Row],[mensual_efectivo]]/aux_listas!$F$2,2)</f>
        <v>135.87</v>
      </c>
      <c r="K26" s="11">
        <f>+Tabla2[[#This Row],[costo_hora_recibo]]+Tabla2[[#This Row],[costo_hora_efectivo]]</f>
        <v>4045.5</v>
      </c>
      <c r="L26" s="11">
        <f>+Tabla2[[#This Row],[costo_hora_total]]*aux_listas!$F$2</f>
        <v>744372</v>
      </c>
    </row>
    <row r="27" spans="1:12" x14ac:dyDescent="0.3">
      <c r="A27" s="1" t="s">
        <v>62</v>
      </c>
      <c r="B27" s="1" t="s">
        <v>63</v>
      </c>
      <c r="C27" s="1" t="s">
        <v>59</v>
      </c>
      <c r="D27" s="2" t="s">
        <v>34</v>
      </c>
      <c r="E27" s="1">
        <v>67000</v>
      </c>
      <c r="G27" s="3" t="str">
        <f ca="1">IF(Tabla2[[#This Row],[categoria]]="SIN CATEGORIA","-",ROUNDDOWN((TODAY()-Tabla2[[#This Row],[fecha_ingreso]])/365,0))</f>
        <v>-</v>
      </c>
      <c r="H27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364.13</v>
      </c>
      <c r="I27" s="6">
        <v>25000</v>
      </c>
      <c r="J27" s="7">
        <f>ROUND(Tabla2[[#This Row],[mensual_efectivo]]/aux_listas!$F$2,2)</f>
        <v>135.87</v>
      </c>
      <c r="K27" s="11">
        <f>+Tabla2[[#This Row],[costo_hora_recibo]]+Tabla2[[#This Row],[costo_hora_efectivo]]</f>
        <v>500</v>
      </c>
      <c r="L27" s="11">
        <f>+Tabla2[[#This Row],[costo_hora_total]]*aux_listas!$F$2</f>
        <v>92000</v>
      </c>
    </row>
    <row r="28" spans="1:12" x14ac:dyDescent="0.3">
      <c r="A28" s="1" t="s">
        <v>64</v>
      </c>
      <c r="B28" s="1" t="s">
        <v>65</v>
      </c>
      <c r="C28" s="1" t="s">
        <v>66</v>
      </c>
      <c r="D28" s="2" t="s">
        <v>34</v>
      </c>
      <c r="E28" s="1">
        <v>253439.53</v>
      </c>
      <c r="G28" s="3" t="str">
        <f ca="1">IF(Tabla2[[#This Row],[categoria]]="SIN CATEGORIA","-",ROUNDDOWN((TODAY()-Tabla2[[#This Row],[fecha_ingreso]])/365,0))</f>
        <v>-</v>
      </c>
      <c r="H28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1377.39</v>
      </c>
      <c r="I28" s="6">
        <v>25000</v>
      </c>
      <c r="J28" s="7">
        <f>ROUND(Tabla2[[#This Row],[mensual_efectivo]]/aux_listas!$F$2,2)</f>
        <v>135.87</v>
      </c>
      <c r="K28" s="11">
        <f>+Tabla2[[#This Row],[costo_hora_recibo]]+Tabla2[[#This Row],[costo_hora_efectivo]]</f>
        <v>1513.2600000000002</v>
      </c>
      <c r="L28" s="11">
        <f>+Tabla2[[#This Row],[costo_hora_total]]*aux_listas!$F$2</f>
        <v>278439.84000000003</v>
      </c>
    </row>
    <row r="29" spans="1:12" x14ac:dyDescent="0.3">
      <c r="A29" s="1" t="s">
        <v>67</v>
      </c>
      <c r="B29" s="1" t="s">
        <v>68</v>
      </c>
      <c r="C29" s="1" t="s">
        <v>66</v>
      </c>
      <c r="D29" s="2" t="s">
        <v>34</v>
      </c>
      <c r="E29" s="1">
        <v>505577.32</v>
      </c>
      <c r="G29" s="3" t="str">
        <f ca="1">IF(Tabla2[[#This Row],[categoria]]="SIN CATEGORIA","-",ROUNDDOWN((TODAY()-Tabla2[[#This Row],[fecha_ingreso]])/365,0))</f>
        <v>-</v>
      </c>
      <c r="H29" s="5">
        <f>IF(Tabla2[[#This Row],[categoria]]="SIN CATEGORIA",ROUND(Tabla2[[#This Row],[mensual_recibo]]/aux_listas!$F$2,2),ROUND(VLOOKUP(Tabla2[[#This Row],[categoria]],aux_listas!$C$3:$D$17,2,FALSE)*(1+Tabla2[[#This Row],[antiguedad_anios]]/100)*(1+aux_listas!$I$2)*(1+aux_listas!$I$4),2))</f>
        <v>2747.7</v>
      </c>
      <c r="I29" s="6">
        <v>25000</v>
      </c>
      <c r="J29" s="7">
        <f>ROUND(Tabla2[[#This Row],[mensual_efectivo]]/aux_listas!$F$2,2)</f>
        <v>135.87</v>
      </c>
      <c r="K29" s="11">
        <f>+Tabla2[[#This Row],[costo_hora_recibo]]+Tabla2[[#This Row],[costo_hora_efectivo]]</f>
        <v>2883.5699999999997</v>
      </c>
      <c r="L29" s="11">
        <f>+Tabla2[[#This Row],[costo_hora_total]]*aux_listas!$F$2</f>
        <v>530576.87999999989</v>
      </c>
    </row>
  </sheetData>
  <conditionalFormatting sqref="E2:E29">
    <cfRule type="expression" dxfId="15" priority="3">
      <formula>D2&lt;&gt;"SIN CATEGORIA"</formula>
    </cfRule>
  </conditionalFormatting>
  <conditionalFormatting sqref="F2:F29">
    <cfRule type="expression" dxfId="14" priority="2">
      <formula>D2="SIN CATEGORIA"</formula>
    </cfRule>
  </conditionalFormatting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60B3B0-67B0-4CAA-8EB4-41EA272A85FA}">
          <x14:formula1>
            <xm:f>aux_listas!$C$2:$C$17</xm:f>
          </x14:formula1>
          <xm:sqref>D2:D29</xm:sqref>
        </x14:dataValidation>
        <x14:dataValidation type="list" allowBlank="1" showInputMessage="1" showErrorMessage="1" xr:uid="{CE59A27D-F582-4845-B21A-DA8BD968D077}">
          <x14:formula1>
            <xm:f>aux_listas!$A$2:$A$9</xm:f>
          </x14:formula1>
          <xm:sqref>C2:C29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51E6-70BC-4ADF-872B-F5BFCBAF94C2}">
  <sheetPr>
    <tabColor theme="2" tint="-0.749992370372631"/>
  </sheetPr>
  <dimension ref="A1:J17"/>
  <sheetViews>
    <sheetView workbookViewId="0">
      <selection activeCell="F2" sqref="F2"/>
    </sheetView>
  </sheetViews>
  <sheetFormatPr baseColWidth="10" defaultColWidth="11.44140625" defaultRowHeight="15.35" x14ac:dyDescent="0.3"/>
  <cols>
    <col min="1" max="1" width="14.88671875" style="2" customWidth="1"/>
    <col min="2" max="2" width="1.6640625" style="9" customWidth="1"/>
    <col min="3" max="3" width="12.88671875" style="2" bestFit="1" customWidth="1"/>
    <col min="4" max="4" width="11.5546875" style="2"/>
    <col min="5" max="5" width="1.6640625" style="9" customWidth="1"/>
    <col min="6" max="6" width="11.5546875" style="2"/>
    <col min="7" max="7" width="1.6640625" style="9" customWidth="1"/>
    <col min="8" max="9" width="11.5546875" style="2"/>
    <col min="10" max="10" width="22.44140625" bestFit="1" customWidth="1"/>
  </cols>
  <sheetData>
    <row r="1" spans="1:10" x14ac:dyDescent="0.3">
      <c r="A1" s="8" t="s">
        <v>2</v>
      </c>
      <c r="C1" s="8" t="s">
        <v>3</v>
      </c>
      <c r="D1" s="8" t="s">
        <v>69</v>
      </c>
      <c r="F1" s="8" t="s">
        <v>70</v>
      </c>
      <c r="H1" s="8" t="s">
        <v>71</v>
      </c>
      <c r="I1" s="8" t="s">
        <v>72</v>
      </c>
    </row>
    <row r="2" spans="1:10" x14ac:dyDescent="0.3">
      <c r="A2" s="2" t="s">
        <v>14</v>
      </c>
      <c r="C2" s="2" t="s">
        <v>34</v>
      </c>
      <c r="D2" s="2" t="s">
        <v>73</v>
      </c>
      <c r="F2" s="2">
        <v>184</v>
      </c>
      <c r="H2" s="10">
        <v>0.1</v>
      </c>
      <c r="I2" s="12">
        <v>0.2</v>
      </c>
      <c r="J2" t="s">
        <v>74</v>
      </c>
    </row>
    <row r="3" spans="1:10" x14ac:dyDescent="0.3">
      <c r="A3" s="2" t="s">
        <v>33</v>
      </c>
      <c r="C3" s="2">
        <v>1</v>
      </c>
      <c r="D3" s="2">
        <v>678.58</v>
      </c>
      <c r="I3" s="2" t="s">
        <v>75</v>
      </c>
    </row>
    <row r="4" spans="1:10" x14ac:dyDescent="0.3">
      <c r="A4" s="2" t="s">
        <v>38</v>
      </c>
      <c r="C4" s="2">
        <v>2</v>
      </c>
      <c r="D4" s="2">
        <v>686.55</v>
      </c>
      <c r="I4" s="12">
        <v>0.48699999999999999</v>
      </c>
      <c r="J4" s="2" t="s">
        <v>76</v>
      </c>
    </row>
    <row r="5" spans="1:10" x14ac:dyDescent="0.3">
      <c r="A5" s="2" t="s">
        <v>42</v>
      </c>
      <c r="C5" s="2">
        <v>3</v>
      </c>
      <c r="D5" s="2">
        <v>693.46</v>
      </c>
    </row>
    <row r="6" spans="1:10" x14ac:dyDescent="0.3">
      <c r="A6" s="2" t="s">
        <v>46</v>
      </c>
      <c r="C6" s="2">
        <v>4</v>
      </c>
      <c r="D6" s="2">
        <v>703.03</v>
      </c>
    </row>
    <row r="7" spans="1:10" x14ac:dyDescent="0.3">
      <c r="A7" s="2" t="s">
        <v>53</v>
      </c>
      <c r="C7" s="2">
        <v>5</v>
      </c>
      <c r="D7" s="2">
        <v>729.46</v>
      </c>
    </row>
    <row r="8" spans="1:10" x14ac:dyDescent="0.3">
      <c r="A8" s="2" t="s">
        <v>59</v>
      </c>
      <c r="C8" s="2">
        <v>6</v>
      </c>
      <c r="D8" s="2">
        <v>737</v>
      </c>
    </row>
    <row r="9" spans="1:10" x14ac:dyDescent="0.3">
      <c r="A9" s="2" t="s">
        <v>66</v>
      </c>
      <c r="C9" s="2">
        <v>7</v>
      </c>
      <c r="D9" s="2">
        <v>777.82</v>
      </c>
    </row>
    <row r="10" spans="1:10" x14ac:dyDescent="0.3">
      <c r="C10" s="2">
        <v>8</v>
      </c>
      <c r="D10" s="2">
        <v>801.59</v>
      </c>
    </row>
    <row r="11" spans="1:10" x14ac:dyDescent="0.3">
      <c r="C11" s="2">
        <v>9</v>
      </c>
      <c r="D11" s="2">
        <v>828.14</v>
      </c>
    </row>
    <row r="12" spans="1:10" x14ac:dyDescent="0.3">
      <c r="C12" s="2">
        <v>10</v>
      </c>
      <c r="D12" s="2">
        <v>862.29</v>
      </c>
    </row>
    <row r="13" spans="1:10" x14ac:dyDescent="0.3">
      <c r="C13" s="2">
        <v>11</v>
      </c>
      <c r="D13" s="2">
        <v>900.33</v>
      </c>
    </row>
    <row r="14" spans="1:10" x14ac:dyDescent="0.3">
      <c r="C14" s="2">
        <v>12</v>
      </c>
      <c r="D14" s="2">
        <v>947.94</v>
      </c>
    </row>
    <row r="15" spans="1:10" x14ac:dyDescent="0.3">
      <c r="C15" s="2">
        <v>13</v>
      </c>
      <c r="D15" s="2">
        <v>999.56</v>
      </c>
    </row>
    <row r="16" spans="1:10" x14ac:dyDescent="0.3">
      <c r="C16" s="2">
        <v>14</v>
      </c>
      <c r="D16" s="2">
        <v>1059.0899999999999</v>
      </c>
    </row>
    <row r="17" spans="3:4" x14ac:dyDescent="0.3">
      <c r="C17" s="2">
        <v>15</v>
      </c>
      <c r="D17" s="2">
        <v>1132.2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8C5D-0B81-421A-AC1A-AF5DE3BD324E}">
  <dimension ref="A1"/>
  <sheetViews>
    <sheetView workbookViewId="0"/>
  </sheetViews>
  <sheetFormatPr baseColWidth="10" defaultColWidth="8.88671875" defaultRowHeight="15.3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aux_listas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Tarnoski</dc:creator>
  <cp:keywords/>
  <dc:description/>
  <cp:lastModifiedBy>Marcos Tarnoski</cp:lastModifiedBy>
  <cp:revision/>
  <dcterms:created xsi:type="dcterms:W3CDTF">2015-06-05T18:19:34Z</dcterms:created>
  <dcterms:modified xsi:type="dcterms:W3CDTF">2023-05-18T13:57:10Z</dcterms:modified>
  <cp:category/>
  <cp:contentStatus/>
</cp:coreProperties>
</file>