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6.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tables/table8.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9.xml" ContentType="application/vnd.openxmlformats-officedocument.spreadsheetml.table+xml"/>
  <Override PartName="/xl/comments7.xml" ContentType="application/vnd.openxmlformats-officedocument.spreadsheetml.comments+xml"/>
  <Override PartName="/xl/tables/table10.xml" ContentType="application/vnd.openxmlformats-officedocument.spreadsheetml.table+xml"/>
  <Override PartName="/xl/drawings/drawing1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1.xml" ContentType="application/vnd.openxmlformats-officedocument.spreadsheetml.table+xml"/>
  <Override PartName="/xl/comments8.xml" ContentType="application/vnd.openxmlformats-officedocument.spreadsheetml.comments+xml"/>
  <Override PartName="/xl/drawings/drawing1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2.xml" ContentType="application/vnd.openxmlformats-officedocument.spreadsheetml.table+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EstaPasta_de_trabalho"/>
  <mc:AlternateContent xmlns:mc="http://schemas.openxmlformats.org/markup-compatibility/2006">
    <mc:Choice Requires="x15">
      <x15ac:absPath xmlns:x15ac="http://schemas.microsoft.com/office/spreadsheetml/2010/11/ac" url="G:\Suprimentos\Compras\3 Planilhas Compras Estoque\2023\"/>
    </mc:Choice>
  </mc:AlternateContent>
  <xr:revisionPtr revIDLastSave="0" documentId="13_ncr:1_{2231FADE-A7D0-4BDB-B2C3-3039D9471AA3}" xr6:coauthVersionLast="47" xr6:coauthVersionMax="47" xr10:uidLastSave="{00000000-0000-0000-0000-000000000000}"/>
  <bookViews>
    <workbookView xWindow="16284" yWindow="-108" windowWidth="19416" windowHeight="10560" firstSheet="1" activeTab="1" xr2:uid="{00000000-000D-0000-FFFF-FFFF00000000}"/>
  </bookViews>
  <sheets>
    <sheet name="EstimativaDeAta" sheetId="28" state="hidden" r:id="rId1"/>
    <sheet name="Itens" sheetId="19" r:id="rId2"/>
    <sheet name="RC_AF" sheetId="5" r:id="rId3"/>
    <sheet name="ConferirCompra" sheetId="34" state="hidden" r:id="rId4"/>
    <sheet name="Filtros" sheetId="16" r:id="rId5"/>
    <sheet name="Consumo" sheetId="3" r:id="rId6"/>
    <sheet name="Excluir_do_Estoque" sheetId="4" r:id="rId7"/>
    <sheet name="Parâmetros" sheetId="23" r:id="rId8"/>
    <sheet name="Assinaturas" sheetId="31" r:id="rId9"/>
    <sheet name="RCsGeradas" sheetId="29" state="hidden" r:id="rId10"/>
    <sheet name="VerificarAFs" sheetId="30" state="hidden" r:id="rId11"/>
    <sheet name="VerificarRCsAFs" sheetId="32" state="hidden" r:id="rId12"/>
  </sheets>
  <functionGroups builtInGroupCount="19"/>
  <definedNames>
    <definedName name="_xlnm._FilterDatabase" localSheetId="8" hidden="1">Assinaturas!$B$10:$Z$11</definedName>
    <definedName name="_xlnm._FilterDatabase" localSheetId="5" hidden="1">Consumo!$A$2:$AD$2</definedName>
    <definedName name="_xlnm._FilterDatabase" localSheetId="0" hidden="1">EstimativaDeAta!$B$8:$Y$9</definedName>
    <definedName name="_xlnm._FilterDatabase" localSheetId="1" hidden="1">Itens!$D$1:$F$1</definedName>
    <definedName name="_xlnm._FilterDatabase" localSheetId="2" hidden="1">RC_AF!$A$2:$AK$6</definedName>
    <definedName name="_xlnm.Print_Titles" localSheetId="8">Assinaturas!$1:$10</definedName>
    <definedName name="_xlnm.Print_Titles" localSheetId="3">ConferirCompra!$1:$5</definedName>
    <definedName name="_xlnm.Print_Titles" localSheetId="0">EstimativaDeAta!$1:$8</definedName>
    <definedName name="_xlnm.Print_Titles" localSheetId="6">Excluir_do_Estoque!$1:$3</definedName>
    <definedName name="_xlnm.Print_Titles" localSheetId="10">VerificarAFs!$1:$2</definedName>
    <definedName name="_xlnm.Print_Titles" localSheetId="11">VerificarRCsAFs!$1:$2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G5" i="19" l="1"/>
  <c r="BG6" i="19"/>
  <c r="BG4" i="19"/>
  <c r="AV5" i="19"/>
  <c r="AV6" i="19"/>
  <c r="AV4" i="19"/>
  <c r="AU5" i="19"/>
  <c r="AU6" i="19"/>
  <c r="AU4" i="19"/>
  <c r="AT5" i="19"/>
  <c r="AT6" i="19"/>
  <c r="AT4" i="19"/>
  <c r="BH4" i="19" s="1"/>
  <c r="AS5" i="19"/>
  <c r="AS6" i="19"/>
  <c r="AS4" i="19"/>
  <c r="AR5" i="19"/>
  <c r="AR6" i="19"/>
  <c r="AR4" i="19"/>
  <c r="T5" i="19"/>
  <c r="T6" i="19"/>
  <c r="T4" i="19"/>
  <c r="AA3" i="3"/>
  <c r="AA4" i="3"/>
  <c r="Z3" i="3"/>
  <c r="Z4" i="3"/>
  <c r="X3" i="3"/>
  <c r="X4" i="3"/>
  <c r="W3" i="3"/>
  <c r="W4" i="3"/>
  <c r="U3" i="3"/>
  <c r="U4" i="3"/>
  <c r="T3" i="3"/>
  <c r="V3" i="3" s="1"/>
  <c r="T4" i="3"/>
  <c r="V4" i="3" s="1"/>
  <c r="BH6" i="19" l="1"/>
  <c r="BH5" i="19"/>
  <c r="BB5" i="19"/>
  <c r="BB6" i="19"/>
  <c r="BB4" i="19"/>
  <c r="AZ5" i="19"/>
  <c r="AZ6" i="19"/>
  <c r="BA6" i="19" s="1"/>
  <c r="BE6" i="19" s="1"/>
  <c r="BF6" i="19" s="1"/>
  <c r="AZ4" i="19"/>
  <c r="AW5" i="19"/>
  <c r="AW6" i="19"/>
  <c r="AW4" i="19"/>
  <c r="L5" i="19"/>
  <c r="L6" i="19"/>
  <c r="L4" i="19"/>
  <c r="AP4" i="19"/>
  <c r="AP6" i="19"/>
  <c r="AP5" i="19"/>
  <c r="AO4" i="19"/>
  <c r="AO6" i="19"/>
  <c r="AO5" i="19"/>
  <c r="N4" i="19"/>
  <c r="N6" i="19"/>
  <c r="N5" i="19"/>
  <c r="N2" i="16"/>
  <c r="AO2" i="19" l="1"/>
  <c r="BA4" i="19"/>
  <c r="BE4" i="19" s="1"/>
  <c r="BC6" i="19"/>
  <c r="BC5" i="19"/>
  <c r="BA5" i="19"/>
  <c r="BE5" i="19" s="1"/>
  <c r="BF5" i="19" s="1"/>
  <c r="BC4" i="19"/>
  <c r="BD4" i="19" s="1"/>
  <c r="BD6" i="19"/>
  <c r="BF4" i="19"/>
  <c r="BD5" i="19"/>
  <c r="D2" i="29"/>
  <c r="C2" i="29"/>
  <c r="I11" i="31"/>
  <c r="R11" i="31" l="1"/>
  <c r="B3" i="29" l="1"/>
  <c r="P2" i="16" l="1"/>
  <c r="C3"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 VINICIO PEREIRA</author>
    <author>Administrador</author>
    <author>Marcos</author>
  </authors>
  <commentList>
    <comment ref="D1" authorId="0" shapeId="0" xr:uid="{A9020E74-A6F8-4349-97B8-AF4E6047FF3C}">
      <text>
        <r>
          <rPr>
            <sz val="10"/>
            <color indexed="81"/>
            <rFont val="Lucida Console"/>
            <family val="3"/>
          </rPr>
          <t>Data e hora do arquivo de RC´s que foi importado_x000D_
23/10/2023 17:35:02</t>
        </r>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0" shapeId="0" xr:uid="{10FACCDE-D9DD-451E-9CF3-BA9C04651840}">
      <text>
        <r>
          <rPr>
            <sz val="10"/>
            <color indexed="81"/>
            <rFont val="Lucida Console"/>
            <family val="3"/>
          </rPr>
          <t xml:space="preserve">Ordenado por: ATA DT.VALID., ATA Nº/ANO, CÓDIGO_x000D_
_x000D_
          1ª Coluna  ==  ATA DT.VALID._x000D_
          2ª Coluna  ==  ATA Nº/ANO_x000D_
          3ª Coluna  ==  CÓDIGO_x000D_
</t>
        </r>
      </text>
    </comment>
    <comment ref="B3" authorId="0" shapeId="0" xr:uid="{3D6703B0-44FA-42D5-823C-D537455638A1}">
      <text>
        <r>
          <rPr>
            <sz val="10"/>
            <color indexed="81"/>
            <rFont val="Lucida Console"/>
            <family val="3"/>
          </rPr>
          <t xml:space="preserve">     DESCRIÇÃO</t>
        </r>
      </text>
    </comment>
    <comment ref="C3" authorId="0" shapeId="0" xr:uid="{B4996825-B935-477B-ABB9-FC713F8261A8}">
      <text>
        <r>
          <rPr>
            <sz val="10"/>
            <color indexed="81"/>
            <rFont val="Lucida Console"/>
            <family val="3"/>
          </rPr>
          <t xml:space="preserve">     UNIDADE</t>
        </r>
      </text>
    </comment>
    <comment ref="D3" authorId="0" shapeId="0" xr:uid="{5A3A2307-59D4-4122-8C36-6AC468938229}">
      <text>
        <r>
          <rPr>
            <sz val="10"/>
            <color indexed="81"/>
            <rFont val="Lucida Console"/>
            <family val="3"/>
          </rPr>
          <t xml:space="preserve">     VALOR UNIT.</t>
        </r>
      </text>
    </comment>
    <comment ref="E3" authorId="0" shapeId="0" xr:uid="{18B166AF-B74B-41EB-9C38-0EDD49C32FB8}">
      <text>
        <r>
          <rPr>
            <sz val="10"/>
            <color indexed="81"/>
            <rFont val="Lucida Console"/>
            <family val="3"/>
          </rPr>
          <t xml:space="preserve">     MARCA</t>
        </r>
      </text>
    </comment>
    <comment ref="F3" authorId="0" shapeId="0" xr:uid="{86728FFD-2CA6-4CE0-97E6-0CDEDA4864DB}">
      <text>
        <r>
          <rPr>
            <sz val="10"/>
            <color indexed="81"/>
            <rFont val="Lucida Console"/>
            <family val="3"/>
          </rPr>
          <t xml:space="preserve">     FORNECEDOR</t>
        </r>
      </text>
    </comment>
    <comment ref="G3" authorId="0" shapeId="0" xr:uid="{63A86DE1-C590-4FF0-9BB4-2C479AC81A16}">
      <text>
        <r>
          <rPr>
            <sz val="10"/>
            <color indexed="81"/>
            <rFont val="Lucida Console"/>
            <family val="3"/>
          </rPr>
          <t xml:space="preserve">     LICITACAO</t>
        </r>
      </text>
    </comment>
    <comment ref="H3" authorId="0" shapeId="0" xr:uid="{EA7062ED-8C39-43B2-A8AE-5ECABA436AD6}">
      <text>
        <r>
          <rPr>
            <sz val="10"/>
            <color indexed="81"/>
            <rFont val="Lucida Console"/>
            <family val="3"/>
          </rPr>
          <t xml:space="preserve">     QTDE ATUAL</t>
        </r>
      </text>
    </comment>
    <comment ref="I3" authorId="0" shapeId="0" xr:uid="{9963B70B-2335-4A82-B803-C24E38301010}">
      <text>
        <r>
          <rPr>
            <sz val="10"/>
            <color indexed="81"/>
            <rFont val="Lucida Console"/>
            <family val="3"/>
          </rPr>
          <t xml:space="preserve">     COD. ALMOX</t>
        </r>
      </text>
    </comment>
    <comment ref="J3" authorId="0" shapeId="0" xr:uid="{A67859DA-C0E6-443B-9C67-B6C6B4CADF79}">
      <text>
        <r>
          <rPr>
            <sz val="10"/>
            <color indexed="81"/>
            <rFont val="Lucida Console"/>
            <family val="3"/>
          </rPr>
          <t xml:space="preserve">     PREÇO MÉDIO</t>
        </r>
      </text>
    </comment>
    <comment ref="K3" authorId="0" shapeId="0" xr:uid="{A9FBD0FC-3A0B-408E-92EC-58D4956EFF0A}">
      <text>
        <r>
          <rPr>
            <sz val="10"/>
            <color indexed="81"/>
            <rFont val="Lucida Console"/>
            <family val="3"/>
          </rPr>
          <t xml:space="preserve">     L.C. 6 MESES</t>
        </r>
      </text>
    </comment>
    <comment ref="L3" authorId="0" shapeId="0" xr:uid="{FCADC080-F148-4DFB-B607-92B6BDE9C74E}">
      <text>
        <r>
          <rPr>
            <sz val="10"/>
            <color indexed="81"/>
            <rFont val="Lucida Console"/>
            <family val="3"/>
          </rPr>
          <t xml:space="preserve">     TEMPO ESTOQUE</t>
        </r>
      </text>
    </comment>
    <comment ref="M3" authorId="0" shapeId="0" xr:uid="{D5E55F19-3961-4040-9B8F-1FFCF911000B}">
      <text>
        <r>
          <rPr>
            <sz val="10"/>
            <color indexed="81"/>
            <rFont val="Lucida Console"/>
            <family val="3"/>
          </rPr>
          <t xml:space="preserve">     LC</t>
        </r>
      </text>
    </comment>
    <comment ref="N3" authorId="0" shapeId="0" xr:uid="{4894EEBF-7FA3-4556-8F3F-E9A2B6C981CC}">
      <text>
        <r>
          <rPr>
            <sz val="10"/>
            <color indexed="81"/>
            <rFont val="Lucida Console"/>
            <family val="3"/>
          </rPr>
          <t xml:space="preserve">     TOTAL</t>
        </r>
      </text>
    </comment>
    <comment ref="O3" authorId="0" shapeId="0" xr:uid="{161DC18D-20F8-4942-B81D-816C75D33599}">
      <text>
        <r>
          <rPr>
            <sz val="10"/>
            <color indexed="81"/>
            <rFont val="Lucida Console"/>
            <family val="3"/>
          </rPr>
          <t xml:space="preserve">     ATA Nº/ANO</t>
        </r>
      </text>
    </comment>
    <comment ref="P3" authorId="0" shapeId="0" xr:uid="{F35CA573-C42C-41AC-BDCC-C4281809E2B8}">
      <text>
        <r>
          <rPr>
            <sz val="10"/>
            <color indexed="81"/>
            <rFont val="Lucida Console"/>
            <family val="3"/>
          </rPr>
          <t xml:space="preserve">     ATA SALDO</t>
        </r>
      </text>
    </comment>
    <comment ref="Q3" authorId="0" shapeId="0" xr:uid="{636BFF76-AC83-4083-AD09-0DCA2ACAB6F9}">
      <text>
        <r>
          <rPr>
            <sz val="10"/>
            <color indexed="81"/>
            <rFont val="Lucida Console"/>
            <family val="3"/>
          </rPr>
          <t xml:space="preserve">     ATA QTDE</t>
        </r>
      </text>
    </comment>
    <comment ref="R3" authorId="0" shapeId="0" xr:uid="{01F77D2C-311D-4F65-A7AF-12CA2FCCCB13}">
      <text>
        <r>
          <rPr>
            <sz val="10"/>
            <color indexed="81"/>
            <rFont val="Lucida Console"/>
            <family val="3"/>
          </rPr>
          <t xml:space="preserve">     ATA VALOR</t>
        </r>
      </text>
    </comment>
    <comment ref="S3" authorId="0" shapeId="0" xr:uid="{C8C30A14-2B96-4880-A56E-2897DAFB72D7}">
      <text>
        <r>
          <rPr>
            <sz val="10"/>
            <color indexed="81"/>
            <rFont val="Lucida Console"/>
            <family val="3"/>
          </rPr>
          <t xml:space="preserve">     ATA DT.VALID.</t>
        </r>
      </text>
    </comment>
    <comment ref="T3" authorId="0" shapeId="0" xr:uid="{725E1735-4B0D-44FE-82E1-356719B6F853}">
      <text>
        <r>
          <rPr>
            <sz val="10"/>
            <color indexed="81"/>
            <rFont val="Lucida Console"/>
            <family val="3"/>
          </rPr>
          <t xml:space="preserve">     ATA MESES</t>
        </r>
      </text>
    </comment>
    <comment ref="U3" authorId="0" shapeId="0" xr:uid="{CF010367-0408-439E-9A69-C333CD8A7075}">
      <text>
        <r>
          <rPr>
            <sz val="10"/>
            <color indexed="81"/>
            <rFont val="Lucida Console"/>
            <family val="3"/>
          </rPr>
          <t xml:space="preserve">     DESCRIÇÃO DA ESTRUTURA</t>
        </r>
      </text>
    </comment>
    <comment ref="V3" authorId="0" shapeId="0" xr:uid="{55EEE70A-45FC-4185-AD86-DABECC06EAC3}">
      <text>
        <r>
          <rPr>
            <sz val="10"/>
            <color indexed="81"/>
            <rFont val="Lucida Console"/>
            <family val="3"/>
          </rPr>
          <t xml:space="preserve">     ESTRUTURA</t>
        </r>
      </text>
    </comment>
    <comment ref="W3" authorId="0" shapeId="0" xr:uid="{C95EFCB4-E2D7-4FD0-82B4-1F0F762F9F3B}">
      <text>
        <r>
          <rPr>
            <sz val="10"/>
            <color indexed="81"/>
            <rFont val="Lucida Console"/>
            <family val="3"/>
          </rPr>
          <t xml:space="preserve">     SETOR</t>
        </r>
      </text>
    </comment>
    <comment ref="X3" authorId="0" shapeId="0" xr:uid="{75197901-1250-469E-BAEB-3389B6A9473E}">
      <text>
        <r>
          <rPr>
            <sz val="10"/>
            <color indexed="81"/>
            <rFont val="Lucida Console"/>
            <family val="3"/>
          </rPr>
          <t xml:space="preserve">     GRUPO</t>
        </r>
      </text>
    </comment>
    <comment ref="Y3" authorId="0" shapeId="0" xr:uid="{0C250056-EDFF-41C0-88C9-1076716A1502}">
      <text>
        <r>
          <rPr>
            <sz val="10"/>
            <color indexed="81"/>
            <rFont val="Lucida Console"/>
            <family val="3"/>
          </rPr>
          <t xml:space="preserve">     SUBGRUPO</t>
        </r>
      </text>
    </comment>
    <comment ref="Z3" authorId="0" shapeId="0" xr:uid="{9EDC3EB4-5972-4948-8C94-0A7FFBBB0F06}">
      <text>
        <r>
          <rPr>
            <sz val="10"/>
            <color indexed="81"/>
            <rFont val="Lucida Console"/>
            <family val="3"/>
          </rPr>
          <t xml:space="preserve">     RC Nº</t>
        </r>
      </text>
    </comment>
    <comment ref="AA3" authorId="0" shapeId="0" xr:uid="{D8EF5A91-9F7B-4578-BFD9-5B0D85AF3AAA}">
      <text>
        <r>
          <rPr>
            <sz val="10"/>
            <color indexed="81"/>
            <rFont val="Lucida Console"/>
            <family val="3"/>
          </rPr>
          <t xml:space="preserve">     RC ANO</t>
        </r>
      </text>
    </comment>
    <comment ref="AB3" authorId="0" shapeId="0" xr:uid="{F5D5D73B-07D5-4295-B3A5-17EE3597506C}">
      <text>
        <r>
          <rPr>
            <sz val="10"/>
            <color indexed="81"/>
            <rFont val="Lucida Console"/>
            <family val="3"/>
          </rPr>
          <t xml:space="preserve">     RC QTDE</t>
        </r>
      </text>
    </comment>
    <comment ref="AC3" authorId="0" shapeId="0" xr:uid="{1FDB20A7-C37B-44B0-AF08-E05AB831E0B2}">
      <text>
        <r>
          <rPr>
            <sz val="10"/>
            <color indexed="81"/>
            <rFont val="Lucida Console"/>
            <family val="3"/>
          </rPr>
          <t xml:space="preserve">     AF Nº</t>
        </r>
      </text>
    </comment>
    <comment ref="AD3" authorId="0" shapeId="0" xr:uid="{412C650C-AC2E-410B-ABA0-82F38487441A}">
      <text>
        <r>
          <rPr>
            <sz val="10"/>
            <color indexed="81"/>
            <rFont val="Lucida Console"/>
            <family val="3"/>
          </rPr>
          <t xml:space="preserve">     AF ANO</t>
        </r>
      </text>
    </comment>
    <comment ref="AE3" authorId="0" shapeId="0" xr:uid="{AC9C33A2-310B-4C26-B1ED-97614834A7A3}">
      <text>
        <r>
          <rPr>
            <sz val="10"/>
            <color indexed="81"/>
            <rFont val="Lucida Console"/>
            <family val="3"/>
          </rPr>
          <t xml:space="preserve">     AF SALDO</t>
        </r>
      </text>
    </comment>
    <comment ref="AF3" authorId="0" shapeId="0" xr:uid="{01DF1145-F010-4785-AF30-50E90E6528A7}">
      <text>
        <r>
          <rPr>
            <sz val="10"/>
            <color indexed="81"/>
            <rFont val="Lucida Console"/>
            <family val="3"/>
          </rPr>
          <t xml:space="preserve">     AF QTDE</t>
        </r>
      </text>
    </comment>
    <comment ref="AG3" authorId="0" shapeId="0" xr:uid="{FA1D49C1-2138-469C-A644-424E0EDFF06E}">
      <text>
        <r>
          <rPr>
            <sz val="10"/>
            <color indexed="81"/>
            <rFont val="Lucida Console"/>
            <family val="3"/>
          </rPr>
          <t xml:space="preserve">     AF FORN</t>
        </r>
      </text>
    </comment>
    <comment ref="AH3" authorId="0" shapeId="0" xr:uid="{BDC4278E-FBDD-43FD-91C5-2B3D82A72765}">
      <text>
        <r>
          <rPr>
            <sz val="10"/>
            <color indexed="81"/>
            <rFont val="Lucida Console"/>
            <family val="3"/>
          </rPr>
          <t xml:space="preserve">     AF VENC</t>
        </r>
      </text>
    </comment>
    <comment ref="AI3" authorId="0" shapeId="0" xr:uid="{37DB959F-A13E-4F18-8FC2-B4C7CEC1BC60}">
      <text>
        <r>
          <rPr>
            <sz val="10"/>
            <color indexed="81"/>
            <rFont val="Lucida Console"/>
            <family val="3"/>
          </rPr>
          <t xml:space="preserve">     PONTO PEDIDO</t>
        </r>
      </text>
    </comment>
    <comment ref="AJ3" authorId="0" shapeId="0" xr:uid="{83DA36F3-1B42-4C34-B2E2-89739694AD97}">
      <text>
        <r>
          <rPr>
            <sz val="10"/>
            <color indexed="81"/>
            <rFont val="Lucida Console"/>
            <family val="3"/>
          </rPr>
          <t xml:space="preserve">     DATA ENTREGA</t>
        </r>
      </text>
    </comment>
    <comment ref="AK3" authorId="0" shapeId="0" xr:uid="{B5FABDF5-A81E-4A81-950F-9E886357C05D}">
      <text>
        <r>
          <rPr>
            <sz val="10"/>
            <color indexed="81"/>
            <rFont val="Lucida Console"/>
            <family val="3"/>
          </rPr>
          <t xml:space="preserve">     DATA INCLUSÃO</t>
        </r>
      </text>
    </comment>
    <comment ref="AL3" authorId="0" shapeId="0" xr:uid="{E7DFF2FE-8533-434F-B935-BD953383B5F1}">
      <text>
        <r>
          <rPr>
            <sz val="10"/>
            <color indexed="81"/>
            <rFont val="Lucida Console"/>
            <family val="3"/>
          </rPr>
          <t xml:space="preserve">     DATA ALTERAÇÃO</t>
        </r>
      </text>
    </comment>
    <comment ref="AM3" authorId="0" shapeId="0" xr:uid="{0D15DCE9-BFE2-4436-A481-18FA0141915D}">
      <text>
        <r>
          <rPr>
            <sz val="10"/>
            <color indexed="81"/>
            <rFont val="Lucida Console"/>
            <family val="3"/>
          </rPr>
          <t xml:space="preserve">     DATA DESATIVAÇÃO</t>
        </r>
      </text>
    </comment>
    <comment ref="AN3" authorId="0" shapeId="0" xr:uid="{CB4BC1B6-A2CE-4C7A-9C62-70FE85B618C7}">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2"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 ref="A4" authorId="0" shapeId="0" xr:uid="{48BF7A16-0486-4586-8D5F-F8CEB157EE5C}">
      <text>
        <r>
          <rPr>
            <sz val="10"/>
            <color indexed="81"/>
            <rFont val="Lucida Console"/>
            <family val="3"/>
          </rPr>
          <t>_x000D_
134246</t>
        </r>
      </text>
    </comment>
    <comment ref="B4" authorId="0" shapeId="0" xr:uid="{5F6679A9-9BFD-4E3E-A42B-584D06DBAF03}">
      <text>
        <r>
          <rPr>
            <sz val="10"/>
            <color indexed="81"/>
            <rFont val="Lucida Console"/>
            <family val="3"/>
          </rPr>
          <t>DESCRIÇÃO DETALHADA_x000D_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G4" authorId="0" shapeId="0" xr:uid="{D3B460BA-224E-49D1-9371-1EA316424CCA}">
      <text>
        <r>
          <rPr>
            <sz val="10"/>
            <color indexed="81"/>
            <rFont val="Lucida Console"/>
            <family val="3"/>
          </rPr>
          <t>_x000D_
Últ estimativa : 1.100_x000D_
Enviada em     : 19.11.2021_x000D_
Ata - Venc     : 78/21 - 16.03.2022</t>
        </r>
      </text>
    </comment>
    <comment ref="S4" authorId="0" shapeId="0" xr:uid="{01680679-9950-4C24-A8B3-4024E3399324}">
      <text>
        <r>
          <rPr>
            <sz val="10"/>
            <color indexed="81"/>
            <rFont val="Lucida Console"/>
            <family val="3"/>
          </rPr>
          <t>_x000D_
ATA  168/23 | Venc: 04.10.2024 | Saldo:   4.950 | Fornec: TRANSNECO MATERIAIS DE CONSTRUCAO EM GERAL LTDA_x000D_
ATA  168/23 | Venc:   | Saldo:   4.950 | Fornec: TRANSNECO MATERIAIS DE CONSTRUCAO EM GERAL LTDA</t>
        </r>
      </text>
    </comment>
    <comment ref="W4" authorId="0" shapeId="0" xr:uid="{87F2DCF2-D5D1-4AC8-8A1D-37ECA2E7DEA8}">
      <text>
        <r>
          <rPr>
            <sz val="10"/>
            <color indexed="81"/>
            <rFont val="Lucida Console"/>
            <family val="3"/>
          </rPr>
          <t>_x000D_
DM-Construção</t>
        </r>
      </text>
    </comment>
    <comment ref="X4" authorId="0" shapeId="0" xr:uid="{99B1D25E-A780-4D24-91EE-5A7578089E9D}">
      <text>
        <r>
          <rPr>
            <sz val="10"/>
            <color indexed="81"/>
            <rFont val="Lucida Console"/>
            <family val="3"/>
          </rPr>
          <t>_x000D_
MAT.E EQUIP. P/ CONSTR.CIVIL E CONSERV. DE VIAS PUBL.</t>
        </r>
      </text>
    </comment>
    <comment ref="Y4" authorId="0" shapeId="0" xr:uid="{807D375E-0BF0-4A87-8073-03206913DC9D}">
      <text>
        <r>
          <rPr>
            <sz val="10"/>
            <color indexed="81"/>
            <rFont val="Lucida Console"/>
            <family val="3"/>
          </rPr>
          <t>_x000D_
PEDRA,PEDRISCO E AREIA</t>
        </r>
      </text>
    </comment>
    <comment ref="AW4" authorId="0" shapeId="0" xr:uid="{FC23978D-6744-40E2-B6F9-7C4700CE5171}">
      <text>
        <r>
          <rPr>
            <sz val="10"/>
            <color indexed="81"/>
            <rFont val="Lucida Console"/>
            <family val="3"/>
          </rPr>
          <t>Tempo de Estoque (Meses)_x000D_
_x000D_
35,5</t>
        </r>
      </text>
    </comment>
    <comment ref="A5" authorId="0" shapeId="0" xr:uid="{91F6BDF9-8834-45E8-8A4C-E9EF85B4D522}">
      <text>
        <r>
          <rPr>
            <sz val="10"/>
            <color indexed="81"/>
            <rFont val="Lucida Console"/>
            <family val="3"/>
          </rPr>
          <t>_x000D_
95228</t>
        </r>
      </text>
    </comment>
    <comment ref="B5" authorId="0" shapeId="0" xr:uid="{2E5CB4C3-4196-4E3E-8CB6-C112BFD67305}">
      <text>
        <r>
          <rPr>
            <sz val="10"/>
            <color indexed="81"/>
            <rFont val="Lucida Console"/>
            <family val="3"/>
          </rPr>
          <t xml:space="preserve">DESCRIÇÃO DETALHADA_x000D_
ABRACADEIRA DE NYLON COMPRIMENTO 200 MM </t>
        </r>
      </text>
    </comment>
    <comment ref="W5" authorId="0" shapeId="0" xr:uid="{62088569-9E36-4A23-9526-2D8837579A62}">
      <text>
        <r>
          <rPr>
            <sz val="10"/>
            <color indexed="81"/>
            <rFont val="Lucida Console"/>
            <family val="3"/>
          </rPr>
          <t>_x000D_
DM-Elétrica</t>
        </r>
      </text>
    </comment>
    <comment ref="X5" authorId="0" shapeId="0" xr:uid="{59542809-3F94-4DA6-85E2-5157AB959AAE}">
      <text>
        <r>
          <rPr>
            <sz val="10"/>
            <color indexed="81"/>
            <rFont val="Lucida Console"/>
            <family val="3"/>
          </rPr>
          <t>_x000D_
EQUIP. MAT. P/ GERACAO, TRANSM. DISTR. RETIF...</t>
        </r>
      </text>
    </comment>
    <comment ref="Y5" authorId="0" shapeId="0" xr:uid="{831D9630-01EB-46A1-8C2F-48709FF3A1C4}">
      <text>
        <r>
          <rPr>
            <sz val="10"/>
            <color indexed="81"/>
            <rFont val="Lucida Console"/>
            <family val="3"/>
          </rPr>
          <t>_x000D_
BRACADEIRAS E CINTAS</t>
        </r>
      </text>
    </comment>
    <comment ref="AW5" authorId="0" shapeId="0" xr:uid="{1AD45307-EC01-4398-A4F3-FF912912894E}">
      <text>
        <r>
          <rPr>
            <sz val="10"/>
            <color indexed="81"/>
            <rFont val="Lucida Console"/>
            <family val="3"/>
          </rPr>
          <t>Tempo de Estoque (Meses)_x000D_
_x000D_
1.000,0</t>
        </r>
      </text>
    </comment>
    <comment ref="A6" authorId="0" shapeId="0" xr:uid="{39ACF291-9590-43C5-A0FC-E0C8481A2A4D}">
      <text>
        <r>
          <rPr>
            <sz val="10"/>
            <color indexed="81"/>
            <rFont val="Lucida Console"/>
            <family val="3"/>
          </rPr>
          <t>_x000D_
131917</t>
        </r>
      </text>
    </comment>
    <comment ref="B6" authorId="0" shapeId="0" xr:uid="{32B005DA-95D3-4954-9880-B589BB165AED}">
      <text>
        <r>
          <rPr>
            <sz val="10"/>
            <color indexed="81"/>
            <rFont val="Lucida Console"/>
            <family val="3"/>
          </rPr>
          <t>DESCRIÇÃO DETALHADA_x000D_
APONTADOR DUPLO (LAPIS NORMAL E JUMBO), SEM DEPOSITO, CORPO METALICO EM ALUMINIO, LAMINA COM TRATAMENTO ANTI-FERRUGEM. DIMENSOES: 36MM X 31MM X 21MM (VARIACAO +/- 2MM).</t>
        </r>
      </text>
    </comment>
    <comment ref="W6" authorId="0" shapeId="0" xr:uid="{709EEC02-18E8-4A4C-93A1-4A6DC73FA7EA}">
      <text>
        <r>
          <rPr>
            <sz val="10"/>
            <color indexed="81"/>
            <rFont val="Lucida Console"/>
            <family val="3"/>
          </rPr>
          <t>_x000D_
Pedagógico</t>
        </r>
      </text>
    </comment>
    <comment ref="X6" authorId="0" shapeId="0" xr:uid="{6CCEA75B-8152-48D2-9856-9458F52CB775}">
      <text>
        <r>
          <rPr>
            <sz val="10"/>
            <color indexed="81"/>
            <rFont val="Lucida Console"/>
            <family val="3"/>
          </rPr>
          <t>_x000D_
MAQ., EQUIP., COMP., ACES., MAT. PARA ESCRIT.E ESCOLAR</t>
        </r>
      </text>
    </comment>
    <comment ref="Y6" authorId="0" shapeId="0" xr:uid="{A92C0D5A-A8EE-4857-B20E-65A00DF2A0DA}">
      <text>
        <r>
          <rPr>
            <sz val="10"/>
            <color indexed="81"/>
            <rFont val="Lucida Console"/>
            <family val="3"/>
          </rPr>
          <t>_x000D_
LAPIS, BORRACHA, APONTADORES, REGUAS E CORRETIVOS P/ ESCRIT.</t>
        </r>
      </text>
    </comment>
    <comment ref="AW6" authorId="0" shapeId="0" xr:uid="{4E626D69-2316-4D63-A830-7809AABBFC65}">
      <text>
        <r>
          <rPr>
            <sz val="10"/>
            <color indexed="81"/>
            <rFont val="Lucida Console"/>
            <family val="3"/>
          </rPr>
          <t>Tempo de Estoque (Meses)_x000D_
_x000D_
3.605,0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A2" authorId="0" shapeId="0" xr:uid="{2D2B6C2B-40AE-4B24-96C4-787C163CA4AF}">
      <text>
        <r>
          <rPr>
            <sz val="10"/>
            <color indexed="81"/>
            <rFont val="Lucida Console"/>
            <family val="3"/>
          </rPr>
          <t xml:space="preserve">     CÓDIGO</t>
        </r>
      </text>
    </comment>
    <comment ref="B2" authorId="0" shapeId="0" xr:uid="{6086AEE0-8B3B-4A0C-B248-54D212E48EB3}">
      <text>
        <r>
          <rPr>
            <sz val="10"/>
            <color indexed="81"/>
            <rFont val="Lucida Console"/>
            <family val="3"/>
          </rPr>
          <t xml:space="preserve">     DESCRIÇÃO</t>
        </r>
      </text>
    </comment>
    <comment ref="C2" authorId="0" shapeId="0" xr:uid="{854F2FD6-C5C9-472C-AE69-28493EB18C7E}">
      <text>
        <r>
          <rPr>
            <sz val="10"/>
            <color indexed="81"/>
            <rFont val="Lucida Console"/>
            <family val="3"/>
          </rPr>
          <t xml:space="preserve">     UNIDADE</t>
        </r>
      </text>
    </comment>
    <comment ref="D2" authorId="0" shapeId="0" xr:uid="{5FA694BE-9ACE-4F21-8DF8-C036CE2C512A}">
      <text>
        <r>
          <rPr>
            <sz val="10"/>
            <color indexed="81"/>
            <rFont val="Lucida Console"/>
            <family val="3"/>
          </rPr>
          <t xml:space="preserve">     VALOR UNIT.</t>
        </r>
      </text>
    </comment>
    <comment ref="E2" authorId="0" shapeId="0" xr:uid="{035BF565-008A-4CC7-87C9-B668731BE762}">
      <text>
        <r>
          <rPr>
            <sz val="10"/>
            <color indexed="81"/>
            <rFont val="Lucida Console"/>
            <family val="3"/>
          </rPr>
          <t xml:space="preserve">     MARCA</t>
        </r>
      </text>
    </comment>
    <comment ref="F2" authorId="0" shapeId="0" xr:uid="{0CA50D95-572F-4C50-8EB7-709E8DB98137}">
      <text>
        <r>
          <rPr>
            <sz val="10"/>
            <color indexed="81"/>
            <rFont val="Lucida Console"/>
            <family val="3"/>
          </rPr>
          <t xml:space="preserve">     FORNECEDOR</t>
        </r>
      </text>
    </comment>
    <comment ref="G2" authorId="0" shapeId="0" xr:uid="{E6E12D7C-5B95-4CFA-BBDD-2D438F86A89E}">
      <text>
        <r>
          <rPr>
            <sz val="10"/>
            <color indexed="81"/>
            <rFont val="Lucida Console"/>
            <family val="3"/>
          </rPr>
          <t xml:space="preserve">     LICITACAO</t>
        </r>
      </text>
    </comment>
    <comment ref="H2" authorId="0" shapeId="0" xr:uid="{50C0D1EA-8AF9-4AC6-8E44-444CAA7FF606}">
      <text>
        <r>
          <rPr>
            <sz val="10"/>
            <color indexed="81"/>
            <rFont val="Lucida Console"/>
            <family val="3"/>
          </rPr>
          <t xml:space="preserve">     QTDE ATUAL</t>
        </r>
      </text>
    </comment>
    <comment ref="I2" authorId="0" shapeId="0" xr:uid="{4BE1334E-6630-41DF-9DE3-7872DC6A519E}">
      <text>
        <r>
          <rPr>
            <sz val="10"/>
            <color indexed="81"/>
            <rFont val="Lucida Console"/>
            <family val="3"/>
          </rPr>
          <t xml:space="preserve">     COD. ALMOX</t>
        </r>
      </text>
    </comment>
    <comment ref="J2" authorId="0" shapeId="0" xr:uid="{0F81AC1F-E1A1-40FF-8549-6213DE059C28}">
      <text>
        <r>
          <rPr>
            <sz val="10"/>
            <color indexed="81"/>
            <rFont val="Lucida Console"/>
            <family val="3"/>
          </rPr>
          <t xml:space="preserve">     PREÇO MÉDIO</t>
        </r>
      </text>
    </comment>
    <comment ref="K2" authorId="0" shapeId="0" xr:uid="{4079F854-680D-4029-A13E-C0DD94FF0F7A}">
      <text>
        <r>
          <rPr>
            <sz val="10"/>
            <color indexed="81"/>
            <rFont val="Lucida Console"/>
            <family val="3"/>
          </rPr>
          <t xml:space="preserve">     L.C. 6 MESES</t>
        </r>
      </text>
    </comment>
    <comment ref="L2" authorId="0" shapeId="0" xr:uid="{1DC92CFA-878B-42F8-A3B7-51223074CC22}">
      <text>
        <r>
          <rPr>
            <sz val="10"/>
            <color indexed="81"/>
            <rFont val="Lucida Console"/>
            <family val="3"/>
          </rPr>
          <t xml:space="preserve">     TEMPO ESTOQUE</t>
        </r>
      </text>
    </comment>
    <comment ref="M2" authorId="0" shapeId="0" xr:uid="{BE1735A3-4257-4E79-8F4E-C778A55C7582}">
      <text>
        <r>
          <rPr>
            <sz val="10"/>
            <color indexed="81"/>
            <rFont val="Lucida Console"/>
            <family val="3"/>
          </rPr>
          <t xml:space="preserve">     LC</t>
        </r>
      </text>
    </comment>
    <comment ref="N2" authorId="0" shapeId="0" xr:uid="{9977D204-0ED0-4616-B278-161051CB8681}">
      <text>
        <r>
          <rPr>
            <sz val="10"/>
            <color indexed="81"/>
            <rFont val="Lucida Console"/>
            <family val="3"/>
          </rPr>
          <t xml:space="preserve">     TOTAL</t>
        </r>
      </text>
    </comment>
    <comment ref="O2" authorId="0" shapeId="0" xr:uid="{E21090AD-4575-4E8A-8490-D0ABECE324E2}">
      <text>
        <r>
          <rPr>
            <sz val="10"/>
            <color indexed="81"/>
            <rFont val="Lucida Console"/>
            <family val="3"/>
          </rPr>
          <t xml:space="preserve">     ATA Nº/ANO</t>
        </r>
      </text>
    </comment>
    <comment ref="P2" authorId="0" shapeId="0" xr:uid="{45800AF0-035F-45A8-A27D-86061B6D7706}">
      <text>
        <r>
          <rPr>
            <sz val="10"/>
            <color indexed="81"/>
            <rFont val="Lucida Console"/>
            <family val="3"/>
          </rPr>
          <t xml:space="preserve">     ATA QTDE</t>
        </r>
      </text>
    </comment>
    <comment ref="Q2" authorId="0" shapeId="0" xr:uid="{CECCC10B-16A1-47E5-86F9-AF1A98889FAD}">
      <text>
        <r>
          <rPr>
            <sz val="10"/>
            <color indexed="81"/>
            <rFont val="Lucida Console"/>
            <family val="3"/>
          </rPr>
          <t xml:space="preserve">     ATA VALOR</t>
        </r>
      </text>
    </comment>
    <comment ref="R2" authorId="0" shapeId="0" xr:uid="{4FAAB083-56DB-4E65-9F64-7F1E34E008BE}">
      <text>
        <r>
          <rPr>
            <sz val="10"/>
            <color indexed="81"/>
            <rFont val="Lucida Console"/>
            <family val="3"/>
          </rPr>
          <t xml:space="preserve">     ATA DT.VALID.</t>
        </r>
      </text>
    </comment>
    <comment ref="S2" authorId="0" shapeId="0" xr:uid="{58023621-ACF6-4460-B79D-A6150929D67F}">
      <text>
        <r>
          <rPr>
            <sz val="10"/>
            <color indexed="81"/>
            <rFont val="Lucida Console"/>
            <family val="3"/>
          </rPr>
          <t xml:space="preserve">     DESCRIÇÃO DA ESTRUTURA</t>
        </r>
      </text>
    </comment>
    <comment ref="T2" authorId="0" shapeId="0" xr:uid="{F657DAD6-7AF8-4BF7-A4C3-4B84454CC402}">
      <text>
        <r>
          <rPr>
            <sz val="10"/>
            <color indexed="81"/>
            <rFont val="Lucida Console"/>
            <family val="3"/>
          </rPr>
          <t xml:space="preserve">     ESTRUTURA</t>
        </r>
      </text>
    </comment>
    <comment ref="U2" authorId="0" shapeId="0" xr:uid="{937D7874-CB48-4A4D-B1E1-3E609F936C41}">
      <text>
        <r>
          <rPr>
            <sz val="10"/>
            <color indexed="81"/>
            <rFont val="Lucida Console"/>
            <family val="3"/>
          </rPr>
          <t xml:space="preserve">     GRUPO</t>
        </r>
      </text>
    </comment>
    <comment ref="V2" authorId="0" shapeId="0" xr:uid="{F605ED42-D2C8-492B-8B81-C0556A5A00D4}">
      <text>
        <r>
          <rPr>
            <sz val="10"/>
            <color indexed="81"/>
            <rFont val="Lucida Console"/>
            <family val="3"/>
          </rPr>
          <t xml:space="preserve">     SUBGRUPO</t>
        </r>
      </text>
    </comment>
    <comment ref="W2" authorId="0" shapeId="0" xr:uid="{E588A348-0FFC-427C-A64D-68B2B58583B9}">
      <text>
        <r>
          <rPr>
            <sz val="10"/>
            <color indexed="81"/>
            <rFont val="Lucida Console"/>
            <family val="3"/>
          </rPr>
          <t xml:space="preserve">     RC Nº</t>
        </r>
      </text>
    </comment>
    <comment ref="X2" authorId="0" shapeId="0" xr:uid="{F41C0E22-CA4C-484B-99C8-6B77E24E2D11}">
      <text>
        <r>
          <rPr>
            <sz val="10"/>
            <color indexed="81"/>
            <rFont val="Lucida Console"/>
            <family val="3"/>
          </rPr>
          <t xml:space="preserve">     RC ANO </t>
        </r>
      </text>
    </comment>
    <comment ref="Y2" authorId="0" shapeId="0" xr:uid="{49F1C1FA-D4C4-4F99-A831-8F55FB724B50}">
      <text>
        <r>
          <rPr>
            <sz val="10"/>
            <color indexed="81"/>
            <rFont val="Lucida Console"/>
            <family val="3"/>
          </rPr>
          <t xml:space="preserve">     RC QTDE</t>
        </r>
      </text>
    </comment>
    <comment ref="Z2" authorId="0" shapeId="0" xr:uid="{773C2351-3E75-4DCB-AFB0-026CA689CC52}">
      <text>
        <r>
          <rPr>
            <sz val="10"/>
            <color indexed="81"/>
            <rFont val="Lucida Console"/>
            <family val="3"/>
          </rPr>
          <t xml:space="preserve">     AF Nº</t>
        </r>
      </text>
    </comment>
    <comment ref="AA2" authorId="0" shapeId="0" xr:uid="{303D57BE-7CEE-44F2-9266-16CD0B754BB7}">
      <text>
        <r>
          <rPr>
            <sz val="10"/>
            <color indexed="81"/>
            <rFont val="Lucida Console"/>
            <family val="3"/>
          </rPr>
          <t xml:space="preserve">     AF ANO</t>
        </r>
      </text>
    </comment>
    <comment ref="AB2" authorId="0" shapeId="0" xr:uid="{C1FE2D48-2D4C-4966-B138-27C61589E0C9}">
      <text>
        <r>
          <rPr>
            <sz val="10"/>
            <color indexed="81"/>
            <rFont val="Lucida Console"/>
            <family val="3"/>
          </rPr>
          <t xml:space="preserve">     AF SALDO</t>
        </r>
      </text>
    </comment>
    <comment ref="AC2" authorId="0" shapeId="0" xr:uid="{A981514A-CDD4-4FE0-A01B-E44CD8AD1BF9}">
      <text>
        <r>
          <rPr>
            <sz val="10"/>
            <color indexed="81"/>
            <rFont val="Lucida Console"/>
            <family val="3"/>
          </rPr>
          <t xml:space="preserve">     AF QTDE</t>
        </r>
      </text>
    </comment>
    <comment ref="AD2" authorId="0" shapeId="0" xr:uid="{C7967A0D-2392-4387-8838-1AC0E5629BE2}">
      <text>
        <r>
          <rPr>
            <sz val="10"/>
            <color indexed="81"/>
            <rFont val="Lucida Console"/>
            <family val="3"/>
          </rPr>
          <t xml:space="preserve">     AF FORN</t>
        </r>
      </text>
    </comment>
    <comment ref="AE2" authorId="0" shapeId="0" xr:uid="{E0D81132-E2AF-4D70-B8EE-575DB0862995}">
      <text>
        <r>
          <rPr>
            <sz val="10"/>
            <color indexed="81"/>
            <rFont val="Lucida Console"/>
            <family val="3"/>
          </rPr>
          <t xml:space="preserve">     AF VENC</t>
        </r>
      </text>
    </comment>
    <comment ref="AF2" authorId="0" shapeId="0" xr:uid="{B7A4C68E-9E3D-4D7D-8CB0-1CFF93C3F381}">
      <text>
        <r>
          <rPr>
            <sz val="10"/>
            <color indexed="81"/>
            <rFont val="Lucida Console"/>
            <family val="3"/>
          </rPr>
          <t xml:space="preserve">     PONTO PEDIDO</t>
        </r>
      </text>
    </comment>
    <comment ref="AG2" authorId="0" shapeId="0" xr:uid="{2E8D09C6-23D2-414E-88ED-F087AB783ABE}">
      <text>
        <r>
          <rPr>
            <sz val="10"/>
            <color indexed="81"/>
            <rFont val="Lucida Console"/>
            <family val="3"/>
          </rPr>
          <t xml:space="preserve">     DATA ENTREGA</t>
        </r>
      </text>
    </comment>
    <comment ref="AH2" authorId="0" shapeId="0" xr:uid="{F389DBF9-7302-458F-A1B5-B7674B3CD8F2}">
      <text>
        <r>
          <rPr>
            <sz val="10"/>
            <color indexed="81"/>
            <rFont val="Lucida Console"/>
            <family val="3"/>
          </rPr>
          <t xml:space="preserve">     DATA INCLUSÃO</t>
        </r>
      </text>
    </comment>
    <comment ref="AI2" authorId="0" shapeId="0" xr:uid="{30EBCDBA-0D07-4F07-A7D8-E75CB5A317EF}">
      <text>
        <r>
          <rPr>
            <sz val="10"/>
            <color indexed="81"/>
            <rFont val="Lucida Console"/>
            <family val="3"/>
          </rPr>
          <t xml:space="preserve">     DATA ALTERAÇÃO</t>
        </r>
      </text>
    </comment>
    <comment ref="AJ2" authorId="0" shapeId="0" xr:uid="{4D75B3AA-0C07-4E48-A762-7867A87F94A1}">
      <text>
        <r>
          <rPr>
            <sz val="10"/>
            <color indexed="81"/>
            <rFont val="Lucida Console"/>
            <family val="3"/>
          </rPr>
          <t xml:space="preserve">     DATA DESATIVAÇÃO</t>
        </r>
      </text>
    </comment>
    <comment ref="AK2" authorId="0" shapeId="0" xr:uid="{FAD92E66-3022-41ED-90A5-9A73DDE7AD91}">
      <text>
        <r>
          <rPr>
            <sz val="10"/>
            <color indexed="81"/>
            <rFont val="Lucida Console"/>
            <family val="3"/>
          </rPr>
          <t xml:space="preserve">     DESCRIÇÃO DETALHADA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E1" authorId="0" shapeId="0" xr:uid="{566DA093-3E4E-48E3-9EB9-1D964547795F}">
      <text>
        <r>
          <rPr>
            <sz val="9"/>
            <color indexed="81"/>
            <rFont val="Segoe UI"/>
            <family val="2"/>
          </rPr>
          <t>Total de linhas da planilha = 4</t>
        </r>
      </text>
    </comment>
    <comment ref="A2" authorId="0" shapeId="0" xr:uid="{299A2776-2426-4402-A13C-D8BE5635D02C}">
      <text>
        <r>
          <rPr>
            <sz val="10"/>
            <color indexed="81"/>
            <rFont val="Lucida Console"/>
            <family val="3"/>
          </rPr>
          <t xml:space="preserve">Ordenado por: CÓDIGO_x000D_
_x000D_
</t>
        </r>
      </text>
    </comment>
    <comment ref="F2" authorId="0" shapeId="0" xr:uid="{E96BF106-249B-4528-8586-2CE5120AE0E3}">
      <text>
        <r>
          <rPr>
            <sz val="10"/>
            <color indexed="81"/>
            <rFont val="Lucida Console"/>
            <family val="3"/>
          </rPr>
          <t xml:space="preserve"> 10_22</t>
        </r>
      </text>
    </comment>
    <comment ref="G2" authorId="0" shapeId="0" xr:uid="{5E8007BB-3F9E-49B9-834F-79497B82B57B}">
      <text>
        <r>
          <rPr>
            <sz val="10"/>
            <color indexed="81"/>
            <rFont val="Lucida Console"/>
            <family val="3"/>
          </rPr>
          <t xml:space="preserve"> 11_22</t>
        </r>
      </text>
    </comment>
    <comment ref="H2" authorId="0" shapeId="0" xr:uid="{34CE43F9-7131-4F2E-990A-1B6356860568}">
      <text>
        <r>
          <rPr>
            <sz val="10"/>
            <color indexed="81"/>
            <rFont val="Lucida Console"/>
            <family val="3"/>
          </rPr>
          <t xml:space="preserve"> 12_22</t>
        </r>
      </text>
    </comment>
    <comment ref="I2" authorId="0" shapeId="0" xr:uid="{26BE5FB7-4147-4AAC-8651-C9184296C7B9}">
      <text>
        <r>
          <rPr>
            <sz val="10"/>
            <color indexed="81"/>
            <rFont val="Lucida Console"/>
            <family val="3"/>
          </rPr>
          <t xml:space="preserve"> 01_23</t>
        </r>
      </text>
    </comment>
    <comment ref="J2" authorId="0" shapeId="0" xr:uid="{D711BD1D-F4A0-4610-9704-FBE48248B4D5}">
      <text>
        <r>
          <rPr>
            <sz val="10"/>
            <color indexed="81"/>
            <rFont val="Lucida Console"/>
            <family val="3"/>
          </rPr>
          <t xml:space="preserve"> 02_23</t>
        </r>
      </text>
    </comment>
    <comment ref="K2" authorId="0" shapeId="0" xr:uid="{6A730F86-CAD1-4361-9838-296A87B6F81E}">
      <text>
        <r>
          <rPr>
            <sz val="10"/>
            <color indexed="81"/>
            <rFont val="Lucida Console"/>
            <family val="3"/>
          </rPr>
          <t xml:space="preserve"> 03_23</t>
        </r>
      </text>
    </comment>
    <comment ref="L2" authorId="0" shapeId="0" xr:uid="{83957F2B-5D0C-4D83-8555-20F0DF1F265E}">
      <text>
        <r>
          <rPr>
            <sz val="10"/>
            <color indexed="81"/>
            <rFont val="Lucida Console"/>
            <family val="3"/>
          </rPr>
          <t xml:space="preserve"> 04_23</t>
        </r>
      </text>
    </comment>
    <comment ref="M2" authorId="0" shapeId="0" xr:uid="{72E844D2-F178-4D04-8BE0-4CDD04B35F06}">
      <text>
        <r>
          <rPr>
            <sz val="10"/>
            <color indexed="81"/>
            <rFont val="Lucida Console"/>
            <family val="3"/>
          </rPr>
          <t xml:space="preserve"> 05_23</t>
        </r>
      </text>
    </comment>
    <comment ref="N2" authorId="0" shapeId="0" xr:uid="{92B53C85-8C1B-4F31-AEA3-19EFC47577CD}">
      <text>
        <r>
          <rPr>
            <sz val="10"/>
            <color indexed="81"/>
            <rFont val="Lucida Console"/>
            <family val="3"/>
          </rPr>
          <t xml:space="preserve"> 06_23</t>
        </r>
      </text>
    </comment>
    <comment ref="O2" authorId="0" shapeId="0" xr:uid="{3CD442E3-0198-4EB6-927D-8F5B232BF26E}">
      <text>
        <r>
          <rPr>
            <sz val="10"/>
            <color indexed="81"/>
            <rFont val="Lucida Console"/>
            <family val="3"/>
          </rPr>
          <t xml:space="preserve"> 07_23</t>
        </r>
      </text>
    </comment>
    <comment ref="P2" authorId="0" shapeId="0" xr:uid="{4E6EAA01-F6FD-44A6-90D2-D82E7DFBFD2A}">
      <text>
        <r>
          <rPr>
            <sz val="10"/>
            <color indexed="81"/>
            <rFont val="Lucida Console"/>
            <family val="3"/>
          </rPr>
          <t xml:space="preserve"> 08_23</t>
        </r>
      </text>
    </comment>
    <comment ref="Q2" authorId="0" shapeId="0" xr:uid="{26ADAA47-54A5-4842-B483-A4F615480132}">
      <text>
        <r>
          <rPr>
            <sz val="10"/>
            <color indexed="81"/>
            <rFont val="Lucida Console"/>
            <family val="3"/>
          </rPr>
          <t xml:space="preserve"> 09_23</t>
        </r>
      </text>
    </comment>
    <comment ref="R2" authorId="0" shapeId="0" xr:uid="{6CF671F4-1BBF-425C-B540-801E16F8C7EC}">
      <text>
        <r>
          <rPr>
            <sz val="10"/>
            <color indexed="81"/>
            <rFont val="Lucida Console"/>
            <family val="3"/>
          </rPr>
          <t>Data de inclusão do item no ADMC</t>
        </r>
      </text>
    </comment>
    <comment ref="T2" authorId="0" shapeId="0" xr:uid="{EF4A4288-9361-4783-9D4F-D2F75D3FB303}">
      <text>
        <r>
          <rPr>
            <sz val="10"/>
            <color indexed="81"/>
            <rFont val="Lucida Console"/>
            <family val="3"/>
          </rPr>
          <t>Média aritmética simples dos valores das colunas F até 09_23._x000D_
Divisor = 12</t>
        </r>
      </text>
    </comment>
    <comment ref="U2" authorId="0" shapeId="0" xr:uid="{0EE95B75-ECB5-41F9-8040-C9F23BF16BA9}">
      <text>
        <r>
          <rPr>
            <sz val="10"/>
            <color indexed="81"/>
            <rFont val="Lucida Console"/>
            <family val="3"/>
          </rPr>
          <t>1ª Faixa do Desvio Padrão</t>
        </r>
      </text>
    </comment>
    <comment ref="V2" authorId="0" shapeId="0" xr:uid="{2FE441E0-DE8B-4AA8-AEE3-266F98993311}">
      <text>
        <r>
          <rPr>
            <sz val="10"/>
            <color indexed="81"/>
            <rFont val="Lucida Console"/>
            <family val="3"/>
          </rPr>
          <t>2ª Faixa do Desvio Padrão</t>
        </r>
      </text>
    </comment>
    <comment ref="W2" authorId="0" shapeId="0" xr:uid="{6EC83E70-1F62-44D1-9AE2-9947B7DAA8DD}">
      <text>
        <r>
          <rPr>
            <sz val="10"/>
            <color indexed="81"/>
            <rFont val="Lucida Console"/>
            <family val="3"/>
          </rPr>
          <t>3ª Faixa do Desvio Padrão</t>
        </r>
      </text>
    </comment>
    <comment ref="X2" authorId="0" shapeId="0" xr:uid="{2D6D4727-B4D0-44BB-9A2A-C7D4DB885B7B}">
      <text>
        <r>
          <rPr>
            <sz val="10"/>
            <color indexed="81"/>
            <rFont val="Lucida Console"/>
            <family val="3"/>
          </rPr>
          <t>Número da faixa de corte utilizada. Informar valores entre 1 e 3.</t>
        </r>
      </text>
    </comment>
    <comment ref="Y2" authorId="0" shapeId="0" xr:uid="{18822B3F-F341-4B13-BD5C-3A99601CF267}">
      <text>
        <r>
          <rPr>
            <sz val="10"/>
            <color indexed="81"/>
            <rFont val="Lucida Console"/>
            <family val="3"/>
          </rPr>
          <t>Média considerada (Menos valores fora do desvio padrão).</t>
        </r>
      </text>
    </comment>
    <comment ref="Z2" authorId="0" shapeId="0" xr:uid="{1CABB60B-75CF-4342-AA8D-6CF9384CF7AC}">
      <text>
        <r>
          <rPr>
            <sz val="10"/>
            <color indexed="81"/>
            <rFont val="Lucida Console"/>
            <family val="3"/>
          </rPr>
          <t>Consumo do Período mais a coluna Pendentes.</t>
        </r>
      </text>
    </comment>
    <comment ref="AA2" authorId="0" shapeId="0" xr:uid="{204A9CAA-5290-4B07-87CD-BC2082C2A74C}">
      <text>
        <r>
          <rPr>
            <sz val="10"/>
            <color indexed="81"/>
            <rFont val="Lucida Console"/>
            <family val="3"/>
          </rPr>
          <t>O maior consumo registrado no período entre as colunas 10_22 e 09_23</t>
        </r>
      </text>
    </comment>
    <comment ref="R3" authorId="0" shapeId="0" xr:uid="{2AE8D083-2E8F-447C-807A-55470208CF14}">
      <text>
        <r>
          <rPr>
            <sz val="10"/>
            <color indexed="81"/>
            <rFont val="Lucida Console"/>
            <family val="3"/>
          </rPr>
          <t>17.10.2006</t>
        </r>
      </text>
    </comment>
    <comment ref="Y3" authorId="0" shapeId="0" xr:uid="{CE439C74-C48F-4413-AA04-4831963AF450}">
      <text>
        <r>
          <rPr>
            <sz val="10"/>
            <color indexed="81"/>
            <rFont val="Courier New"/>
            <family val="3"/>
          </rPr>
          <t>_x000D_
    DESCRIÇÃO DO CÁLCULO_x000D_
Código    : 95.228_x000D_
Corte     : 1.817_x000D_
-----------------------------_x000D_
Pendente  : 954_x000D_
22 / 10_2 : _x000D_
22 / 11_2 : _x000D_
22 / 12_2 : _x000D_
23 / 01_2 : 300_x000D_
23 / 02_2 : 202_x000D_
23 / 03_2 : 200_x000D_
23 / 04_2 : 500_x000D_
23 / 05_2 : 35_x000D_
23 / 06_2 : 1.300_x000D_
23 / 07_2 : 1.800_x000D_
23 / 08_2 : 1.400_x000D_
23 / 09_2 : 46_x000D_
_x000D_
    TOTAL : ( 6.737 )_x000D_
  DIVISOR : 12_x000D_
    MÉDIA : 561,42</t>
        </r>
      </text>
    </comment>
    <comment ref="AB3" authorId="0" shapeId="0" xr:uid="{8789E749-22A1-4793-8477-B6207871F4A9}">
      <text>
        <r>
          <rPr>
            <sz val="10"/>
            <color indexed="81"/>
            <rFont val="Lucida Console"/>
            <family val="3"/>
          </rPr>
          <t>Última movimentação no estoque em 09/2023 quantidade 46.</t>
        </r>
      </text>
    </comment>
    <comment ref="R4" authorId="0" shapeId="0" xr:uid="{7ED39FB5-ED2D-4096-B067-B96C5A886B61}">
      <text>
        <r>
          <rPr>
            <sz val="10"/>
            <color indexed="81"/>
            <rFont val="Lucida Console"/>
            <family val="3"/>
          </rPr>
          <t>07.02.2018</t>
        </r>
      </text>
    </comment>
    <comment ref="Y4" authorId="0" shapeId="0" xr:uid="{BF4BF0B8-8EF9-4490-93CB-EDA6AABC9C66}">
      <text>
        <r>
          <rPr>
            <sz val="10"/>
            <color indexed="81"/>
            <rFont val="Courier New"/>
            <family val="3"/>
          </rPr>
          <t>_x000D_
    DESCRIÇÃO DO CÁLCULO_x000D_
Código    : 134.246_x000D_
Corte     : 179_x000D_
-----------------------------_x000D_
Pendente  : 19_x000D_
22 / 10_2 : 97_x000D_
22 / 11_2 : 94_x000D_
22 / 12_2 : 87_x000D_
23 / 01_2 : 82_x000D_
23 / 02_2 : 140_x000D_
23 / 03_2 : 114_x000D_
23 / 04_2 : 103_x000D_
23 / 05_2 : 166_x000D_
23 / 06_2 : 98_x000D_
23 / 07_2 : 89_x000D_
23 / 08_2 : 106_x000D_
23 / 09_2 : 28_x000D_
_x000D_
    TOTAL : ( 1.223 )_x000D_
  DIVISOR : 12_x000D_
    MÉDIA : 101,92</t>
        </r>
      </text>
    </comment>
    <comment ref="AB4" authorId="0" shapeId="0" xr:uid="{5A1A594D-B208-45C0-95EC-C62EF1627455}">
      <text>
        <r>
          <rPr>
            <sz val="10"/>
            <color indexed="81"/>
            <rFont val="Lucida Console"/>
            <family val="3"/>
          </rPr>
          <t>Última movimentação no estoque em 09/2023 quantidade 28.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3" authorId="0" shapeId="0" xr:uid="{174C1CF5-7055-4880-A428-3B2C9EF81F71}">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2" authorId="0" shapeId="0" xr:uid="{D4EF2F8E-474A-4B87-9530-F3E3AF05CD9C}">
      <text>
        <r>
          <rPr>
            <sz val="10"/>
            <color indexed="81"/>
            <rFont val="Lucida Console"/>
            <family val="3"/>
          </rPr>
          <t xml:space="preserve">Ordenado por: Referência_x000D_
_x000D_
          1ª Coluna  ==  Referência_x000D_
</t>
        </r>
      </text>
    </comment>
    <comment ref="D2" authorId="1"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10" authorId="0" shapeId="0" xr:uid="{00000000-0006-0000-0800-000001000000}">
      <text>
        <r>
          <rPr>
            <sz val="10"/>
            <color indexed="81"/>
            <rFont val="Lucida Console"/>
            <family val="3"/>
          </rPr>
          <t xml:space="preserve">Ordenado por: ITEM_x000D_
_x000D_
          1ª Coluna  ==  ITEM_x000D_
</t>
        </r>
      </text>
    </comment>
    <comment ref="E10" authorId="0" shapeId="0" xr:uid="{00000000-0006-0000-0800-000002000000}">
      <text>
        <r>
          <rPr>
            <sz val="10"/>
            <color indexed="81"/>
            <rFont val="Lucida Console"/>
            <family val="3"/>
          </rPr>
          <t>Filtro aplicado: ( 61 )</t>
        </r>
      </text>
    </comment>
    <comment ref="J10" authorId="0" shapeId="0" xr:uid="{00000000-0006-0000-0800-000003000000}">
      <text>
        <r>
          <rPr>
            <b/>
            <sz val="9"/>
            <color indexed="81"/>
            <rFont val="Segoe UI"/>
            <family val="2"/>
          </rPr>
          <t xml:space="preserve">Filtro aplicado: </t>
        </r>
        <r>
          <rPr>
            <sz val="9"/>
            <color indexed="81"/>
            <rFont val="Segoe UI"/>
            <family val="2"/>
          </rPr>
          <t>( 177/18 )</t>
        </r>
      </text>
    </comment>
    <comment ref="W10" authorId="0" shapeId="0" xr:uid="{00000000-0006-0000-0800-000004000000}">
      <text>
        <r>
          <rPr>
            <sz val="10"/>
            <color indexed="81"/>
            <rFont val="Lucida Console"/>
            <family val="3"/>
          </rPr>
          <t>Filtro aplicado: (  )</t>
        </r>
      </text>
    </comment>
    <comment ref="X10" authorId="0" shapeId="0" xr:uid="{00000000-0006-0000-0800-000005000000}">
      <text>
        <r>
          <rPr>
            <sz val="10"/>
            <color indexed="81"/>
            <rFont val="Lucida Console"/>
            <family val="3"/>
          </rPr>
          <t>Filtro aplicado: (  )</t>
        </r>
      </text>
    </comment>
    <comment ref="Y10" authorId="0"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0" shapeId="0" xr:uid="{00000000-0006-0000-0800-000007000000}">
      <text>
        <r>
          <rPr>
            <sz val="10"/>
            <color indexed="81"/>
            <rFont val="Lucida Console"/>
            <family val="3"/>
          </rPr>
          <t>_x000D_
PERFILADO - 38 X 38 MM, PERFURADO,  C/ 6M DE COMPRIMENTO</t>
        </r>
      </text>
    </comment>
    <comment ref="E11" authorId="0" shapeId="0" xr:uid="{00000000-0006-0000-0800-000008000000}">
      <text>
        <r>
          <rPr>
            <sz val="10"/>
            <color indexed="81"/>
            <rFont val="Lucida Console"/>
            <family val="3"/>
          </rPr>
          <t>_x000D_
METAIS,LAMINAD.,PERFILADOS E ARTEFATOS METALICOS</t>
        </r>
      </text>
    </comment>
    <comment ref="F11" authorId="0" shapeId="0" xr:uid="{00000000-0006-0000-0800-000009000000}">
      <text>
        <r>
          <rPr>
            <sz val="10"/>
            <color indexed="81"/>
            <rFont val="Lucida Console"/>
            <family val="3"/>
          </rPr>
          <t>_x000D_
PERFIS E BARRA</t>
        </r>
      </text>
    </comment>
    <comment ref="T11" authorId="0" shapeId="0" xr:uid="{00000000-0006-0000-0800-00000A000000}">
      <text>
        <r>
          <rPr>
            <sz val="10"/>
            <color indexed="81"/>
            <rFont val="Lucida Console"/>
            <family val="3"/>
          </rPr>
          <t>76806|PERFILADO - 38 X 38 MM, PERFURADO,  C/ 6M DE COMPRIMENTO|BR|10|30,1|301|10/17 \ Aguardando Impróspero!||12||||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sharedStrings.xml><?xml version="1.0" encoding="utf-8"?>
<sst xmlns="http://schemas.openxmlformats.org/spreadsheetml/2006/main" count="1917" uniqueCount="933">
  <si>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</si>
  <si>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</si>
  <si>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</si>
  <si>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</si>
  <si>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</si>
  <si>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</si>
  <si>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</si>
  <si>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</si>
  <si>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</si>
  <si>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</si>
  <si>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</si>
  <si>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</si>
  <si>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</si>
  <si>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</si>
  <si>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</si>
  <si>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</si>
  <si>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</si>
  <si>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</si>
  <si>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</si>
  <si>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</si>
  <si>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</si>
  <si>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</si>
  <si>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</si>
  <si>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</si>
  <si>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</si>
  <si>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</si>
  <si>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</si>
  <si>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</si>
  <si>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</si>
  <si>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</si>
  <si>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</si>
  <si>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</si>
  <si>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</si>
  <si>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</si>
  <si>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</si>
  <si>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</si>
  <si>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</si>
  <si>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SECRETARIA DE EDUCAÇÃO E CIDADANIA</t>
  </si>
  <si>
    <t>DATA INCLUSÃO</t>
  </si>
  <si>
    <t>DATA ALTERAÇÃO</t>
  </si>
  <si>
    <t>DATA DESATIVAÇÃO</t>
  </si>
  <si>
    <t>DESCRIÇÃO DETALHADA</t>
  </si>
  <si>
    <t>PREFEITURA DE SÃO JOSÉ DOS CAMPOS</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</si>
  <si>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</si>
  <si>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</si>
  <si>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</si>
  <si>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</si>
  <si>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</si>
  <si>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</si>
  <si>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</si>
  <si>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</si>
  <si>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</si>
  <si>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</si>
  <si>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</si>
  <si>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</si>
  <si>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</si>
  <si>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</si>
  <si>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</si>
  <si>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</si>
  <si>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</si>
  <si>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</si>
  <si>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</si>
  <si>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</si>
  <si>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</si>
  <si>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</si>
  <si>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</si>
  <si>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</si>
  <si>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</si>
  <si>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</si>
  <si>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</si>
  <si>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</si>
  <si>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Prefeitura de São José dos Campos</t>
  </si>
  <si>
    <t>Secretaria de Educação e Cidadania</t>
  </si>
  <si>
    <t>Departamento de Apoio de Gestão</t>
  </si>
  <si>
    <t>Divisão de Suprimentos</t>
  </si>
  <si>
    <t>Saldo</t>
  </si>
  <si>
    <t>Abaixo</t>
  </si>
  <si>
    <t>TIPO</t>
  </si>
  <si>
    <t>VALOR</t>
  </si>
  <si>
    <t>Assinatura</t>
  </si>
  <si>
    <t>Diferente</t>
  </si>
  <si>
    <t>OBSERVAÇÃO</t>
  </si>
  <si>
    <t>DEPARTAMENTO DE APOIO DE GESTÃO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</si>
  <si>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</si>
  <si>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</si>
  <si>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</si>
  <si>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</si>
  <si>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</si>
  <si>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</si>
  <si>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</si>
  <si>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</si>
  <si>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</si>
  <si>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</si>
  <si>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</si>
  <si>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</si>
  <si>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</si>
  <si>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</si>
  <si>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</si>
  <si>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</si>
  <si>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</si>
  <si>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</si>
  <si>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</si>
  <si>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</si>
  <si>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</si>
  <si>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</si>
  <si>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</si>
  <si>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</si>
  <si>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</si>
  <si>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</si>
  <si>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</si>
  <si>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</si>
  <si>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</si>
  <si>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</si>
  <si>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</si>
  <si>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</si>
  <si>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</si>
  <si>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</si>
  <si>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</si>
  <si>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</si>
  <si>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</si>
  <si>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</si>
  <si>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</si>
  <si>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</si>
  <si>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</si>
  <si>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</si>
  <si>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</si>
  <si>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</si>
  <si>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</si>
  <si>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</si>
  <si>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</si>
  <si>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</si>
  <si>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</si>
  <si>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</si>
  <si>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</si>
  <si>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</si>
  <si>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</si>
  <si>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 xml:space="preserve">RASCUNHO DA ESTIMATIVA DE REABERTURA DE ATA Nº NNN / AAAA_x000D_
XXXXXXXXXXXXXXXXXXXX_x000D_
Obs.: X = Fora de Estoque ou na Lista de Exclusão / 0 = Não estimado por excesso de saldo_x000D_
Vencimento e Previsão de Renovação </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</si>
  <si>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</si>
  <si>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</si>
  <si>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</si>
  <si>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</si>
  <si>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</si>
  <si>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</si>
  <si>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</si>
  <si>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</si>
  <si>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</si>
  <si>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</si>
  <si>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</si>
  <si>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</si>
  <si>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</si>
  <si>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</si>
  <si>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</si>
  <si>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</si>
  <si>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</si>
  <si>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</si>
  <si>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</si>
  <si>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</si>
  <si>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</si>
  <si>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</si>
  <si>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</si>
  <si>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</si>
  <si>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</si>
  <si>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</si>
  <si>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</si>
  <si>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</si>
  <si>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</si>
  <si>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</si>
  <si>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</si>
  <si>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</si>
  <si>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</si>
  <si>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</si>
  <si>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</si>
  <si>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</si>
  <si>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</si>
  <si>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</si>
  <si>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</si>
  <si>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</si>
  <si>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</si>
  <si>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</si>
  <si>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</si>
  <si>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</si>
  <si>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</si>
  <si>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</si>
  <si>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</si>
  <si>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</si>
  <si>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</si>
  <si>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</si>
  <si>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</si>
  <si>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</si>
  <si>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</si>
  <si>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</si>
  <si>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</si>
  <si>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</si>
  <si>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</si>
  <si>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</si>
  <si>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</si>
  <si>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</si>
  <si>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</si>
  <si>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</si>
  <si>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</si>
  <si>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</si>
  <si>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</si>
  <si>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</si>
  <si>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</si>
  <si>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</si>
  <si>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</si>
  <si>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</si>
  <si>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</si>
  <si>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</si>
  <si>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</si>
  <si>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</si>
  <si>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</si>
  <si>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</si>
  <si>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</si>
  <si>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</si>
  <si>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</si>
  <si>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</si>
  <si>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</si>
  <si>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</si>
  <si>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</si>
  <si>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</si>
  <si>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</si>
  <si>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</si>
  <si>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</si>
  <si>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</si>
  <si>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</si>
  <si>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</si>
  <si>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COMPRAS</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</si>
  <si>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</si>
  <si>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</si>
  <si>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</si>
  <si>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</si>
  <si>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</si>
  <si>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</si>
  <si>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</si>
  <si>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</si>
  <si>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</si>
  <si>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</si>
  <si>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</si>
  <si>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</si>
  <si>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</si>
  <si>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</si>
  <si>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</si>
  <si>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</si>
  <si>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</si>
  <si>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</si>
  <si>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</si>
  <si>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</si>
  <si>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</si>
  <si>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</si>
  <si>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</si>
  <si>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</si>
  <si>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</si>
  <si>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</si>
  <si>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</si>
  <si>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</si>
  <si>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</si>
  <si>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</si>
  <si>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</si>
  <si>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PLANILHA Nº 0 / 2023</t>
  </si>
  <si>
    <t>22.11.2023 - 11:18:27</t>
  </si>
  <si>
    <t>LINHA DE PEDREIRO - ROLO COM 100 M</t>
  </si>
  <si>
    <t>RL</t>
  </si>
  <si>
    <t>rafael.brito</t>
  </si>
  <si>
    <t>LUVA DE LATEX PARA PROCEDIMENTOS TAM "M"</t>
  </si>
  <si>
    <t>PC</t>
  </si>
  <si>
    <t>priscila.miranda</t>
  </si>
  <si>
    <t>LUVA DE LATEX PARA PROCEDIMENTOS TAM "G"</t>
  </si>
  <si>
    <t>ACUCAR REFINADO AMORFO/MICROCRISTALINO - 5 KG</t>
  </si>
  <si>
    <t>PT</t>
  </si>
  <si>
    <t>COLCHETE LATONADO N° 08 - CAIXA C/ 72 UNIDADES</t>
  </si>
  <si>
    <t>CX</t>
  </si>
  <si>
    <t>marcos.pereira</t>
  </si>
  <si>
    <t>CABO DE ACO GALVANIZADO DE 1/4"</t>
  </si>
  <si>
    <t>M</t>
  </si>
  <si>
    <t>CABO DE ACO POLIDO COM ALMA DE ACO DE 5/16"</t>
  </si>
  <si>
    <t>ENVELOPE BRANCO - CARTA - 114 X 162 MM- GRAMATURA MINIMA 56 G/M²</t>
  </si>
  <si>
    <t>GRAMPO DE ACO DE 1/4" P/ CABO DE ACO</t>
  </si>
  <si>
    <t>ENVELOPE PARDO - TIPO SACO 200 X 280MM- GRAMATURA MINIMA 80 G/M²</t>
  </si>
  <si>
    <t>6/10/2019  2:10:29 PM</t>
  </si>
  <si>
    <t>SABAO EM PEDRA C/ 200 GR - COMUM, A BASE DE GLICERINA,SAIS</t>
  </si>
  <si>
    <t>PD</t>
  </si>
  <si>
    <t>FOSFORO P/ ACENDIMENTO, PEQUENO, PACOTE C/ 10 CX DE 40 UN C</t>
  </si>
  <si>
    <t>VASSOURA DE PELO DE 40 CM, COM CABO EM MADEIRA, MEDINDO NO MINIMO: 1,15 M DE COMPRIMENTO X 2,5 CM DE DIAMETRO</t>
  </si>
  <si>
    <t>LAVATINA DE NYLON P/ VASO SANITARIO (VASSOURINHA)</t>
  </si>
  <si>
    <t>SABONETE COMUM 90 G</t>
  </si>
  <si>
    <t xml:space="preserve">SAPONACEO EM PO, 300G </t>
  </si>
  <si>
    <t>BUCHA DE FIBRA DE COCO - MEDIA - N° 03</t>
  </si>
  <si>
    <t>AGUARRAZ MINERAL/VEGETAL - 900 ML</t>
  </si>
  <si>
    <t>LT</t>
  </si>
  <si>
    <t>BROXA RETANGULAR - 16,5 X 6 CM</t>
  </si>
  <si>
    <t>CORANTE PARA COLORIR TINTA LATEX - VERDE - 50 ML</t>
  </si>
  <si>
    <t>TB</t>
  </si>
  <si>
    <t>CORANTE PARA COLORIR TINTA LATEX - AMARELO - 50 ML</t>
  </si>
  <si>
    <t>CORANTE PARA COLORIR TINTA LATEX - AZUL ESCURO - 50 ML</t>
  </si>
  <si>
    <t>CORANTE PARA COLORIR TINTA LATEX - PRETO - 50 ML</t>
  </si>
  <si>
    <t>CORANTE PARA COLORIR TINTA LATEX - VERMELHO - 50 ML</t>
  </si>
  <si>
    <t>PORTA CADEADO DE FERRO ZINCADO DE 1 1/2"</t>
  </si>
  <si>
    <t>TRINCHA PARA PINTURA - 1", COM CERDAS 100% NATURAIS</t>
  </si>
  <si>
    <t>TRINCHA PARA PINTURA - 3", COM CERDAS 100% NATURAIS</t>
  </si>
  <si>
    <t>COTOVELO DE REDUCAO EM PVC SOLDAVEL DE 1" X 3/4"</t>
  </si>
  <si>
    <t>COTOVELO 90 GRAUS EM PVC RIGIDO SOLDAVEL DE 20 MM (1/2")</t>
  </si>
  <si>
    <t>VERNIZ SINTETICO BRILHANTE, GL C/ 3.600 ML</t>
  </si>
  <si>
    <t>GL</t>
  </si>
  <si>
    <t>ESPATULA DE ACO CARBONO COM CABO - N° 08</t>
  </si>
  <si>
    <t>5/27/2019  3:31:16 PM</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</si>
  <si>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</si>
  <si>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</si>
  <si>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</si>
  <si>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</si>
  <si>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</si>
  <si>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</si>
  <si>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</si>
  <si>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</si>
  <si>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CABO DE COBRE ISOLACAO PVS 750V C/ COBERTURA DE PVC 2 X2,5 MM2</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</si>
  <si>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</si>
  <si>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</si>
  <si>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</si>
  <si>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</si>
  <si>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</si>
  <si>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</si>
  <si>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</si>
  <si>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</si>
  <si>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</si>
  <si>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</si>
  <si>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</si>
  <si>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</si>
  <si>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</si>
  <si>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</si>
  <si>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SIFAO DE LUXO (COPO) EM PVC 1" X 1.1/2"- COMPLETO C/ VALVULA P/ LAVATORIO</t>
  </si>
  <si>
    <t>6/27/2019  2:54:12 PM</t>
  </si>
  <si>
    <t>TORNEIRA BOIA P/ CAIXA D'AGUA C/ CORPO PLASTICO DE 1"</t>
  </si>
  <si>
    <t>TORNEIRA DE PRESSAO EM LATAO NATURAL CURTA 3/4"P/ TANQUE E</t>
  </si>
  <si>
    <t>DOBRADICA DE FERRO POLIDO 3.1/2</t>
  </si>
  <si>
    <t>TRINCO FECHO CHATO 4"</t>
  </si>
  <si>
    <t>6/11/2019  2:59:49 PM</t>
  </si>
  <si>
    <t>LIMPADOR GERAL DE MULTIPLO USO - LIMPEZA INSTANTANEA</t>
  </si>
  <si>
    <t>FR</t>
  </si>
  <si>
    <t>BALDE PLASTICO - 20 L.</t>
  </si>
  <si>
    <t>ABRACADEIRA GALVANIZADA TIPO U DE 1"</t>
  </si>
  <si>
    <t>ABRACADEIRA GALVANIZADA TIPO U DE 1/2"</t>
  </si>
  <si>
    <t>ABRACADEIRA REGULAVEL ROSCA SEM FIM DE 3/4"</t>
  </si>
  <si>
    <t>6/11/2019  2:47:16 PM</t>
  </si>
  <si>
    <t>SABAO DE COCO, PEDACO C/ 200 GR</t>
  </si>
  <si>
    <t>SOQUETE DE BAQUELITE EXTERNO C/ RABICHO E PROTETOR DE BOR</t>
  </si>
  <si>
    <t>ENGATE DE PVC BRANCO FLEXIVEL DE 1/2"- COMP. 40 CM P/LAVATORIO</t>
  </si>
  <si>
    <t>TUBO DE PVC RIGIDO SOLDAVEL DE 20 MM - 1/2" - BARRA COM 6 METROS</t>
  </si>
  <si>
    <t>BR</t>
  </si>
  <si>
    <t>FECHADURA DE EMBUTIR S/ TAMBOR - INTERNA</t>
  </si>
  <si>
    <t>COTOVELO 45 GRAUS EM PVC RIGIDO SOLDAVEL 2"</t>
  </si>
  <si>
    <t>TELHA DE BARRO COZIDO - TIPO FRANCESA</t>
  </si>
  <si>
    <t>TINTA ESMALTE SINTETICO BRILHANTE - AMARELO OURO - GALAO COM 3.600 ML</t>
  </si>
  <si>
    <t>TINTA SMALTE SINTETICO BRILHANTE BRANCO, GALAO C 3.600 ML</t>
  </si>
  <si>
    <t>5/28/2019  9:21:22 AM</t>
  </si>
  <si>
    <t>TINTA ESMALTE SINTETICO BRILHANTE PRETO, GL COM 3.600 ML</t>
  </si>
  <si>
    <t>TINTA ESMALTE SINTETICO BRILHANTE VERMELHO - GL C/ 3.600 ML</t>
  </si>
  <si>
    <t>TINTA ESMALTE SINTETICO BRILHANTE - AZUL DEL REY - GALAO C/ 3.600 ML</t>
  </si>
  <si>
    <t>CHAPA DE MADEIRA COMPENSADA DE VIROLA - MEDIDAS: 2,20 M X 1,60 M X 6 MM</t>
  </si>
  <si>
    <t>FRIGIDEIRA DE ALUMINIO, C/ REVESTIMENTO ANTI-ADERENTE, 26CM, C/ TAMPA</t>
  </si>
  <si>
    <t>GARRAFA TERMICA - 1 LITRO, TAMPA EM FORMATO DE ROSCA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</si>
  <si>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</si>
  <si>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</si>
  <si>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</si>
  <si>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</si>
  <si>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</si>
  <si>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</si>
  <si>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</si>
  <si>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</si>
  <si>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</si>
  <si>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</si>
  <si>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</si>
  <si>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</si>
  <si>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</si>
  <si>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</si>
  <si>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</si>
  <si>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</si>
  <si>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</si>
  <si>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</si>
  <si>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</si>
  <si>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</si>
  <si>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LIXA CINTA DE PANO P/ MADEIRA - 6,00 M X 15 CM - GRAO 60</t>
  </si>
  <si>
    <t>LIXA D'AGUA EM FOLHA 225 X 275 MM GRAO 180</t>
  </si>
  <si>
    <t>FL</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</si>
  <si>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</si>
  <si>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</si>
  <si>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</si>
  <si>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</si>
  <si>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</si>
  <si>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</si>
  <si>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</si>
  <si>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</si>
  <si>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</si>
  <si>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</si>
  <si>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</si>
  <si>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</si>
  <si>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</si>
  <si>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</si>
  <si>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DESEMPENADEIRA DE MADEIRA - 12 X 20CM</t>
  </si>
  <si>
    <t>ROLO DE LA DE CARNEIRO P/ PINTURA - 23 CM C/ CABO</t>
  </si>
  <si>
    <t>GARFO P/ COZINHA - 2 DENTES - GRANDE</t>
  </si>
  <si>
    <t>PREGO COMUM DE CABECA CHATA - 08 X 08</t>
  </si>
  <si>
    <t>PREGO COMUM S/ CABECA - 13 X 18</t>
  </si>
  <si>
    <t>COLHER EM ACO INOX P/ ARROZ- GRANDE</t>
  </si>
  <si>
    <t>ABRACADEIRA GALVANIZADA TIPO D DE 1/2"</t>
  </si>
  <si>
    <t>CAIXILHO DE FERRO PERFILADO BASCULANTE - MEDIDAS: 1,00 X 1,</t>
  </si>
  <si>
    <t>ENCOSTO EM MADEIRA COMPENSADA MULTILAMINADA, C/ FRENTE E</t>
  </si>
  <si>
    <t>ASSENTO EM MADEIRA  REVESTIDO C/ LAMINADO MELAMINICO 10MM</t>
  </si>
  <si>
    <t>PRIMER ANTICORROSIVO, SECAGEM RAPIDA, COR CINZA, GL C/ 3,6ML</t>
  </si>
  <si>
    <t>REGISTRO DE GAVETA EM LIGA DE COBRE DE 1.1/4 - S/ CANOPLA</t>
  </si>
  <si>
    <t>PREGO COMUM S/ CABECA - 14 X 21</t>
  </si>
  <si>
    <t>ABRACADEIRA REGULAVEL ROSCA SEM FIM DE 1"</t>
  </si>
  <si>
    <t>ABRACADEIRA REGULAVEL ROSCA SEM FIM DE 1/2"</t>
  </si>
  <si>
    <t>DISCO DE CORTE 10" X 1/8" X 5/8" (254 X 3,2 X 15,8 MM - DIA</t>
  </si>
  <si>
    <t>BUCHA DE FIXACAO N° 12 - DE NYLON</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</si>
  <si>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</si>
  <si>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</si>
  <si>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</si>
  <si>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</si>
  <si>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</si>
  <si>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</si>
  <si>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</si>
  <si>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ROLO DE ESPUMA P/ PINTURA - 09 CM C/ CABO</t>
  </si>
  <si>
    <t>PAPEL CAMURCA - 60 X 40 CM - ABOBORA</t>
  </si>
  <si>
    <t>TINTA P/ PISO - VERDE ESCURO - LT C/ 18 L</t>
  </si>
  <si>
    <t>VALVULA P/ PIA AMERICANA EM PVC CROMADO - 1.1/2"</t>
  </si>
  <si>
    <t>DESENTUPIDOR DE BACIA SANITARIA, CABO LONGO</t>
  </si>
  <si>
    <t>CABO FLEXIVEL - 2,5 MM2 - PRETO</t>
  </si>
  <si>
    <t>LEITEIRA DE ALUMINIO 3 L  - C/ TAMPA</t>
  </si>
  <si>
    <t>LEITEIRA DE ALUMINIO 5 L - C/ TAMPA</t>
  </si>
  <si>
    <t>TINTA P/ PISO - PRETO - GL C/3.600 ML</t>
  </si>
  <si>
    <t>ARAME FARPADO DE ACO GALVANIZADO A FOGO CORDOALHA 1,60 MM</t>
  </si>
  <si>
    <t>PREGO COMUM S/ CABECA - 8 X 8</t>
  </si>
  <si>
    <t>PREGO COMUM S/ CABECA - 16 X 21</t>
  </si>
  <si>
    <t>PREGO COMUM S/ CABECA - 17 X 21</t>
  </si>
  <si>
    <t>PNEU 185/60 R 14 RADIAL</t>
  </si>
  <si>
    <t xml:space="preserve">LUVA DE PVC, 1", RIGIDO SOLDAVEL </t>
  </si>
  <si>
    <t>FILTRO DE LUZ RETANGULAR P/ MASCARA DE PROTECAO, TONALIDADE</t>
  </si>
  <si>
    <t>LUVA DE RASPA  - CANO MEDIO</t>
  </si>
  <si>
    <t>PR</t>
  </si>
  <si>
    <t>PERNEIRA DE PROTECAO CONFECCIONADA EM RASPA DE COURO VACUM, FECHAMENTO EM VELCRO, COR E ESPESSURA UNIFORME, SEM FIAPOS DE COURO</t>
  </si>
  <si>
    <t>TINTA P/ PISO - VERMELHO - LT C/ 18 L</t>
  </si>
  <si>
    <t>CORDAO DE COBRE PARALELO ISOLACAO 300 V - 2 X 1,5 MM2  - ROLO COM 100 METROS</t>
  </si>
  <si>
    <t>CHAPA DE MADEIRA ISOLANTE C/ 12 MM DE ESPESS - MED: 1,22 X 2,44 M</t>
  </si>
  <si>
    <t>ROLAMENTO - 6203 - ZZ</t>
  </si>
  <si>
    <t>DISCO DE CORTE - 12" X 1/8" X 5/8" (300 X 3,2 X 15,9 MM DIA</t>
  </si>
  <si>
    <t>ABRACADEIRA TIPO "D" - 1"</t>
  </si>
  <si>
    <t>CABO CTP-APL - SN - 50/10 PARES</t>
  </si>
  <si>
    <t>PNEU 165/70 R 13, RADIAL PARA EIXO DIRECIONAL E LIVRE, INDICE DE CARGA 78 (CARGA POR PNEU 425 KG), INDICE DE VELOCIDADE T (ATE 190 KM/H), PROFUNDIDADE DOS SULCOS 8,0 MM.</t>
  </si>
  <si>
    <t>CABO FLEXIVEL - 6 MM2 - VERDE</t>
  </si>
  <si>
    <t>PARAFUSO FRANCES - 2" X 5/16" - C/ PORCA E ARRUELA</t>
  </si>
  <si>
    <t>PARAFUSO FRANCES - 1.1/2" X 5/16" - C/ PORCA E ARRUELA</t>
  </si>
  <si>
    <t>FILTRO DE LUZ REDONDO P/ MASCARA DE PROTECAO - ESPESS 2MM,</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</si>
  <si>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</si>
  <si>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</si>
  <si>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</si>
  <si>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</si>
  <si>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</si>
  <si>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</si>
  <si>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</si>
  <si>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</si>
  <si>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</si>
  <si>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</si>
  <si>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</si>
  <si>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</si>
  <si>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</si>
  <si>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</si>
  <si>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</si>
  <si>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</si>
  <si>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</si>
  <si>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TINTA LATEX ACRILICA FOSCA - PESSEGO - 18 LITROS</t>
  </si>
  <si>
    <t>5/22/2019  9:57:19 AM</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</si>
  <si>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</si>
  <si>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</si>
  <si>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</si>
  <si>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</si>
  <si>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</si>
  <si>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</si>
  <si>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</si>
  <si>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TINTA P/ PISO - AZUL MARINHO - LATA C/ 18 LITROS</t>
  </si>
  <si>
    <t xml:space="preserve">TE DE PVC SOLDAVEL P/ ESGOTO 1.1/2" ( 40 MM )  </t>
  </si>
  <si>
    <t>CORANTE PARA COLORIR TINTA LATEX - OCRE - 50 ML</t>
  </si>
  <si>
    <t>6/6/2019  4:40:08 PM</t>
  </si>
  <si>
    <t>PUXADOR PARA PORTA - TIPO CONCHA CROMADO</t>
  </si>
  <si>
    <t>PNEU 325 X 8 COM 02 LONAS - PARA CARRINHO DE MAO, TIPO PERU</t>
  </si>
  <si>
    <t>CAMARA DE AR PARA PNEU 3,25 X 8 - PARA CARRINHO DE MAO, TIPO PERUZ</t>
  </si>
  <si>
    <t>TELA DE ARAME GALVANIZADO - FIO 10 - MALHA 2.1/2" X 2 METROS DE ALTURA</t>
  </si>
  <si>
    <t>LIXEIRA COM PEDAL E TAMPA - CAPACIDADE PARA 100 LITROS</t>
  </si>
  <si>
    <t>PORTA PAPEL HIGIENICO - ROLO INDUSTRIAL</t>
  </si>
  <si>
    <t>MISTURA PARA O PREPARO DE BOLO FORMIGUEIRO</t>
  </si>
  <si>
    <t>FACA DE CORTE DE LEGUMES COM CABO DE POLIETILENO OU POLIPROPILENO BRANCO -</t>
  </si>
  <si>
    <t>RALADOR DE LEGUMES EM INOX</t>
  </si>
  <si>
    <t>CONDULETE "LL" 2</t>
  </si>
  <si>
    <t>TINTA ESMALTE SINTETICO BRILHANTE VERDE COLONIAL - GALAO CO</t>
  </si>
  <si>
    <t>BACIA DE PLASTICO - CAPACIDADE P/ 32 LITROS</t>
  </si>
  <si>
    <t>REATOR ELETRONICO SERIE 2 X 40 W - 127V / 220 V - ALTO FATO</t>
  </si>
  <si>
    <t>PRATO DE POLIPROPILENO AZUL ESCURO,C/BORDA,3 CM ALT X 22CM</t>
  </si>
  <si>
    <t>TIGELA (POLIPROPILENO) - CAP 350 ML. 6CM DE ALT X 11 CM DIA</t>
  </si>
  <si>
    <t>CABO FLEXIVEL - 6 MM2 - PRETO</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</si>
  <si>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</si>
  <si>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</si>
  <si>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</si>
  <si>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</si>
  <si>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</si>
  <si>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60 - MED. 1,5 M X 15CM</t>
  </si>
  <si>
    <t>LIXA CINTA DE PANO, PARA MADEIRA, GRAU 80 - MED. 1,5 M X 15</t>
  </si>
  <si>
    <t>DISCO DE LIXA N. 50 - 7" E FURO 7/8" - PARA LIXADEIRA MANUA</t>
  </si>
  <si>
    <t>SIFAO COPO, EM PVC RIGIDO, 1 1/2 X 2" - PARA PIA AMERICANA</t>
  </si>
  <si>
    <t>TELA DE ARAME GALVANIZADO, FIO 10, MALHA C/ 2 1/2", COM 04</t>
  </si>
  <si>
    <t>TELHA DE BARRO COZIDO, TIPO PLANA, CAPA E CANAL</t>
  </si>
  <si>
    <t>TINTA P/ PISO - AMARELO - LATA COM 18 LITROS</t>
  </si>
  <si>
    <t>TINTA P/ PISO - BRANCA - C/ 18 LT</t>
  </si>
  <si>
    <t>CUMEEIRA ARTICULADA PARA TELHA KALHETAO 90 - INFERIOR</t>
  </si>
  <si>
    <t>CUMEEIRA ARTICULADA PARA TELHA CALHETAO 90 - SUPERIOR</t>
  </si>
  <si>
    <t>CABO FLEXIVEL - 2,5 MM2 - VERDE</t>
  </si>
  <si>
    <t>SABONETE LIQUIDO PEROLADO - BOMBONA C/ 05 LITROS</t>
  </si>
  <si>
    <t>BN</t>
  </si>
  <si>
    <t>TAMPO REDONDO, PARA MESA, C/ 1,10 M DE DIAMETRO, EM COMPENSADO DE 18 MM,</t>
  </si>
  <si>
    <t>VIGA "U", CHAPA DOBRAGA ENRIJECIDA - 100 X 50 X 2,25 X 6.0</t>
  </si>
  <si>
    <t>SENSOR DE MICROONDAS DE ALARME PARA AREA SEMI ABERTA</t>
  </si>
  <si>
    <t>6/24/2019  9:40:53 AM</t>
  </si>
  <si>
    <t>PROTETOR DE LINHA, PARA ALARME, TIPO LD</t>
  </si>
  <si>
    <t>6/12/2019  2:41:30 PM</t>
  </si>
  <si>
    <t>RESPIRADOR SEMI-FACIAL, COM ENCAIXE TIPO ROSCA PARA 02 CARTUCHOS DE FILTROS</t>
  </si>
  <si>
    <t>DOBRADICA DE PRESSAO EM ACO, CURVA, COMPLETA, PARA ARMARIOS</t>
  </si>
  <si>
    <t>6/14/2019  1:24:39 PM</t>
  </si>
  <si>
    <t>VERNIZ MARITIMO - GALAO C/ 3,6 LITROS</t>
  </si>
  <si>
    <t>LIXEIRA DE PLASTICO C/ TAMPA E PEDAL  - 30 LITROS</t>
  </si>
  <si>
    <t>ROLO DE ESPUMA P/ PINTURA - 23 CM C/ CABO</t>
  </si>
  <si>
    <t>LIXEIRA COM TAMPA E PEDAL - CAPACIDADE DE 60 LITROS</t>
  </si>
  <si>
    <t>CABO FLEXIVEL - 1,5MM - PRETO</t>
  </si>
  <si>
    <t>CORREDICA BASE PARA GAVETA 450 MM</t>
  </si>
  <si>
    <t>CORREDICA BASE PARA GAVETA 350 MM</t>
  </si>
  <si>
    <t>ALGODAO HIDROFILO EM FLOCOS - PT COM 100 GRAMAS</t>
  </si>
  <si>
    <t xml:space="preserve">RESERVATORIO INTERNO PARA SABONETEIRA EM PLASTICO - CAPACIDADE 800 ML </t>
  </si>
  <si>
    <t>CHAPA DE ACO INOXIDAVEL 304 - A 240 - MED. 0,40 MM X 1240 MM X 3500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</si>
  <si>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</si>
  <si>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</si>
  <si>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</si>
  <si>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</si>
  <si>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LIXEIRA DE PLASTICO COM TAMPA E PEDAL - CAPACIDADE PARA 10 LITROS</t>
  </si>
  <si>
    <t>VIGA DE GARAPEIRA BRUTA - 6 CM X 12 CM X 3,50 M COMPRIMENTO</t>
  </si>
  <si>
    <t>VIGA DE GARAPEIRA BRUTA - 6 X 16 X 3,50 M COMPRIMENTO</t>
  </si>
  <si>
    <t>RODO DE ALUMINIO DE 40 CM C/ CABO DE ALUMINIO MED. 1,30 M - BORRACHA UNICA E SUBSTITUIVEL (VARIACAO +/-05 CM DO CABO)</t>
  </si>
  <si>
    <t>PAPEL DE SEDA BRANCO CALANDRADO 14 X 14 CM (GUARDANAPO TIPO TV), 100% FIBRAS CELULOSICAS, EM PACOTES COM 500 UNIDADES</t>
  </si>
  <si>
    <t>LIXEIRA BASCULANTE, COM TAMPA E ALCA, 59 LITROS</t>
  </si>
  <si>
    <t>5/21/2019  11:24:44 AM</t>
  </si>
  <si>
    <t>COLHER EM POLIETILENO, MEDINDO ENTRE 60 E 65 CM DE COMPRIMENTO</t>
  </si>
  <si>
    <t>GRAMPO ROSEIRA Nº 10</t>
  </si>
  <si>
    <t>PIA DE ACO INOX COM 01 CUBA, MEDINDO 1,20 M DE COMP. E LARGURA MINIMA DE 53 CM</t>
  </si>
  <si>
    <t xml:space="preserve">FILTRO QUIMICO PARA  VAPORES ORGANICOS </t>
  </si>
  <si>
    <t>PA DE CALDEIRAO EM POLIETILENO, SEM FUROS - MED. 1,5 CM X 9 CM X 75 CM</t>
  </si>
  <si>
    <t>LAMPADA HALOGENA 300W, 220 VOLTS</t>
  </si>
  <si>
    <t>TELA ONDULADA FIO 14, MALHA 3/4 - MED. 10 X 1,74 M</t>
  </si>
  <si>
    <t>PNEU 225/75 R15, RADIAL PARA EIXO DIRECIONAL E LIVRE, INDICE DE CARGA 105 (CARGA POR PNEU 925 KG), INDICE DE VELOCIDADE S (ATE 180 KM POR/H), PROFUNDIDADE DOS SULCOS 11,0 MM.</t>
  </si>
  <si>
    <t>GRELHA COM PORTA GRELHA, REDONDA EM ALUMINIO 4"</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</si>
  <si>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</si>
  <si>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</si>
  <si>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</si>
  <si>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</si>
  <si>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6/11/2019  2:46:24 PM</t>
  </si>
  <si>
    <t>PINO TRIFASICO DE SEGURANCA 2 P + T - 30 A X 250 W</t>
  </si>
  <si>
    <t>PISO CERAMICO ANTI-DERRAPANTE, PEI 5, TRAFEGO ALTO, MEDIDA APROX. 354 X 354 MM</t>
  </si>
  <si>
    <t>M2</t>
  </si>
  <si>
    <t>REPARO P/ VALVULA DE DESCARGA - MARCA HYDRA-MAX</t>
  </si>
  <si>
    <t>REATOR CHOQUE, EXTERNO, TIPO CANECO ALTO FATOR DE POTENCIA 250 W X 220 V PARA LAMPADAS A VAPOR SODIO DE 4,5 HS X 220 V</t>
  </si>
  <si>
    <t>PEGADOR DE MACARRAO EM ACO INOX, COMPRIMENTO APROXIMADO DE 20 CM</t>
  </si>
  <si>
    <t>CORANTE PARA COLORIR TINTA LATEX - VIOLETA - 50 ML</t>
  </si>
  <si>
    <t>TAMPA PARA CONDULETE 3/4" PARA 1 CONDUTOR RJ</t>
  </si>
  <si>
    <t>DISCO DE DESBASTE DE  FERRO - 4 1/2" X 3/16" X 7/8" - PARA USO EM LIXADEIRA E FABRICADO CONFORME NORMAS ABNT</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</si>
  <si>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</si>
  <si>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</si>
  <si>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</si>
  <si>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</si>
  <si>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</si>
  <si>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PANO DE FLANELA 30 X 60CM - BRANCA</t>
  </si>
  <si>
    <t>PNEU 225/70 R15, 08 LONAS</t>
  </si>
  <si>
    <t>PNEU 205/75 - R 16, 08 LONAS, LISO</t>
  </si>
  <si>
    <t>DISJUNTOR NORMA DIN CURVA B PADRAO, BIPOLAR, 10 AMPERES</t>
  </si>
  <si>
    <t>DISJUNTOR NORMA DIN CURVA B PADRAO, BIPOLAR, 20 AMPERES</t>
  </si>
  <si>
    <t>DISJUNTOR NORMA DIN CURVA C PADRAO, BIPOLAR, 80 AMPERES</t>
  </si>
  <si>
    <t>DISJUNTOR NORMA DIN CURVA C PADRAO, BIPOLAR, 100 AMPERES</t>
  </si>
  <si>
    <t xml:space="preserve">BOTINA DE COURO N° 38, C/BICO DE ACO, SOLADO PU  </t>
  </si>
  <si>
    <t>BOTINA DE COURO N° 41, C/BICO DE ACO, SOLADO PU</t>
  </si>
  <si>
    <t>BOTINA DE COURO N° 42, C/BICO DE ACO, SOLADO PU</t>
  </si>
  <si>
    <t>LUVA DE PROTECAO,  CONFECCIONADA EM RASPA DE COURO,  DORSO EM LONA, PUNHO IGUAL A 7 CM.</t>
  </si>
  <si>
    <t>LIXA CINTA DE PANO P/MADEIRA - 6,90M X 15CM - GRAM. 60</t>
  </si>
  <si>
    <t>LIXA CINTA DE PANO P/MADEIRA - 610 X 100MM - GRAM. 80</t>
  </si>
  <si>
    <t>PARAFUSO ZINCO AMARELO, CABECA CHATA - PH 2,5 X 16 -  CAIXA COM 1.000 UNIDADES</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</si>
  <si>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</si>
  <si>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</si>
  <si>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</si>
  <si>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</si>
  <si>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</si>
  <si>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</si>
  <si>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</si>
  <si>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 xml:space="preserve">VASSOURA DE PIACAVA N° 05 </t>
  </si>
  <si>
    <t>VASSOURAO DE PIACAVA TIPO PREFEITURA - 40 CM</t>
  </si>
  <si>
    <t>CABO FLEXIVEL 25MM, 1KV - COR PRETO</t>
  </si>
  <si>
    <t>PAPEL SULFITE A4, 210 X 297, 75G, NA COR VERDE - PACOTE COM 500 FOLHAS</t>
  </si>
  <si>
    <t>PAPEL DE SEDA - 48 X 60 CM - VERDE CLARO</t>
  </si>
  <si>
    <t xml:space="preserve">MANGOTE DE RASPA </t>
  </si>
  <si>
    <t>PERNEIRA DE PROTECAO</t>
  </si>
  <si>
    <t xml:space="preserve">AVENTAL DE RASPA,  EM COURO. </t>
  </si>
  <si>
    <t>AVENTAL - TIPO JALECO, EM TECIDO MISTO DE POLIESTER E ALGODAO , C/MANGA CURTA - COR: AZUL CLARO - TAM: P</t>
  </si>
  <si>
    <t>6/12/2019  11:52:18 AM</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</si>
  <si>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</si>
  <si>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</si>
  <si>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</si>
  <si>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</si>
  <si>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</si>
  <si>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CABO FLEXIVEL BITOLA 50 MM², ISOLACAO DE PVC 70° C, 1KV, 750V, ANTICHAMA, COR PRETA</t>
  </si>
  <si>
    <t>ROLAMENTO 32216, FABRICACAO NACIONAL, PARA USO EM PLAY GROUND</t>
  </si>
  <si>
    <t>COLA HOTMELT, BRANCA, GRANULADA - PARA COLADEIRA DE FITA DE BORDO AM 753B - SACO COM 25 KG</t>
  </si>
  <si>
    <t>SO</t>
  </si>
  <si>
    <t>FITA DE BORDA EM PVC TEXTURIZADA, 35MM - ROLO COM 50 MTS</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</si>
  <si>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</si>
  <si>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</si>
  <si>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</si>
  <si>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</si>
  <si>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</si>
  <si>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</si>
  <si>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CONDULETE EM LIGA DE ALUMINIO FUNDIDO TIPO "LL" - DIAMETRO 1 1/2" - S/VEDACAO</t>
  </si>
  <si>
    <t>CURVA LONGA DE ACO P/ELETRODUTO GALVANIZADO A FOGO - DIAMETRO 1 1/2"</t>
  </si>
  <si>
    <t>6/11/2019  3:22:46 PM</t>
  </si>
  <si>
    <t>CABO DE COBRE FLEXIVEL, BITOLA 10,0MM2, 1KV,  ISOLACAO DE PVC 70ºC, COR PRETA</t>
  </si>
  <si>
    <t>FIO DE NYLON DE 3,0MM, QUADRADO, USO EM ROCADEIRA LATERAL STIHL FS 220 - PESO APROXIMADO: ROLO C/2 KG</t>
  </si>
  <si>
    <t>CABO DE COBRE FLEXIVEL, BITOLA 10,0 MM2, 1KV, ISOLACAO DE PVC 70º, COR AZUL CLARO</t>
  </si>
  <si>
    <t>LUVA DE VAQUETA - COMPRIMENTO DE 28 CM</t>
  </si>
  <si>
    <t>NIPLE DUPLO DE REDUCAO ROSQUEAVEL 3/4 X 1/2 EM METAL</t>
  </si>
  <si>
    <t>TAMPO EM COMPENSADO DE 18MM REVESTIDO EM LAMINADO MELAMINICO, ACABAMENTO EM PERFIL DE PVC - 0,73 X 0,42 X 0,40M ()VARIACAO DE +/- 5CM)</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</si>
  <si>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</si>
  <si>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</si>
  <si>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</si>
  <si>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</si>
  <si>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</si>
  <si>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</si>
  <si>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COTOVELO RETO PERFURADO, GALVANIZADO, P/ELETROCALHA - 200 X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</si>
  <si>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</si>
  <si>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</si>
  <si>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</si>
  <si>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</si>
  <si>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</si>
  <si>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</si>
  <si>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</si>
  <si>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</si>
  <si>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6/3/2019  3:12:16 PM</t>
  </si>
  <si>
    <t>TERMINAL GALVANIZADO P/ELETROCALHA - LARGURA 100MM X ALTURA 50MM</t>
  </si>
  <si>
    <t>SUSPENSOR P/CABO DE ACO (P/PERFILADO)</t>
  </si>
  <si>
    <t>CONDULETE EM LIGA DE ALUMINIO FUNDIDO, TIPO "C",  Ø2", S/VEDACAO</t>
  </si>
  <si>
    <t>GOTEJADOR GALVANIZADO P/ELETROCALHA - LARGURA 200MM X ALTURA 50MM</t>
  </si>
  <si>
    <t>CABO DE COBRE FLEXIVEL, BITOLA 35,0MM2, 1KV,  ISOLACAO DE PVC 70ºC, COR VERDE</t>
  </si>
  <si>
    <t>CABO FLEXIVEL BITOLA 16,0 MM2, 1 KV, ISOLACAO DE PVC 70º,  ANTI-CHAMA. COR AZUL CLARA</t>
  </si>
  <si>
    <t>LUMINARIA DE SOBREPOR ALETADA, 2 LAMPADAS TUBULARES DE 32W</t>
  </si>
  <si>
    <t>LUMINARIA DE SOBREPOR HERMETICA, 2 LAMPADAS TUBULARES DE 32W</t>
  </si>
  <si>
    <t>PASTA PARA LIMPEZA - 1 KG</t>
  </si>
  <si>
    <t>PO</t>
  </si>
  <si>
    <t>PINO T-50 - P/PINADEIRA</t>
  </si>
  <si>
    <t>FIO TELEFONICO EXTERNO FE - AA - 80</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</si>
  <si>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</si>
  <si>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</si>
  <si>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</si>
  <si>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</si>
  <si>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</si>
  <si>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</si>
  <si>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</si>
  <si>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TAMPO PARA CARTEIRA - VERDE CLARO - 400MM X 600MM X 18MM</t>
  </si>
  <si>
    <t>DISPENSADOR PARA PAPEL TOALHA INTERFOLHA. DIMENSOES: 320X250X130MM (AXLXP)</t>
  </si>
  <si>
    <t xml:space="preserve">CALCA DE BRIM N° 46, CONFECCIONADA EM TECIDO MISTO 67% ALGODAO NA COR AZUL MARINHO.   </t>
  </si>
  <si>
    <t>CAMISA DE BRIM, N° 4, CONFECCIONADA EM TECIDO 100% ALGODAO, NA COR AZUL MARINHO</t>
  </si>
  <si>
    <t>CAMISA DE BRIM, N° 5, CONFECCIONADA EM TECIDO 100% ALGODAO, NA COR AZUL MARINHO</t>
  </si>
  <si>
    <t>TINTA ACRÍLICA BRANCA</t>
  </si>
  <si>
    <t>REVESTIMENTO CERAMICO PARA PISOS - 41 X 41 CM - PEI 4 - COR PALHA</t>
  </si>
  <si>
    <t>SUPORTE PARA CONDULETE</t>
  </si>
  <si>
    <t>TINTA ACRILICA LAVAVEL - AZUL CLARO - 18 LITROS</t>
  </si>
  <si>
    <t>6/6/2019  4:40:22 PM</t>
  </si>
  <si>
    <t>TINTA ACRILICA, A BASE DE AGUA, LAVAVEL, SEM CHEIRO (APOS 3 HORAS APLICACAO), PARA USO INTERNO, COR VERDE CLARO, ACABAMENTO ACETINADO, LATA COM 18 LITROS, RENDIMENTO ENTRE 225 A 275 M2/DEMAO</t>
  </si>
  <si>
    <t>5/15/2019  5:13:06 PM</t>
  </si>
  <si>
    <t>TINTA ACRILICA, A BASE DE AGUA, LAVAVEL, SEM CHEIRO (APOS 3 HORAS APLICACAO), PARA USO INTERNO, COR AMARELO CLARO, ACABAMENTO ACETINADO, LATA COM 18 LITROS, RENDIMENTO ENTRE 225 A 275 M2/DEMAO</t>
  </si>
  <si>
    <t>TINTA ACRILICA LAVAVEL. - BEGE - 18 LITROS</t>
  </si>
  <si>
    <t>CALCADO DE SEGURANCA, N° 45 SEM COMPONENTES METALICOS</t>
  </si>
  <si>
    <t>SAPATO DE SEGURANCA N° 37,  MOD. FEMININO.</t>
  </si>
  <si>
    <t>SAPATO DE COURO N° 38, MOD. FEMININO.</t>
  </si>
  <si>
    <t>LUVA DE RASPA DE COURO, CANO LONGO</t>
  </si>
  <si>
    <t>5/20/2019  1:23:50 PM</t>
  </si>
  <si>
    <t>ESCORREDOR DE PRATO EM INOX</t>
  </si>
  <si>
    <t xml:space="preserve">CONTATOR LC1 D18M7  </t>
  </si>
  <si>
    <t>SABONETEIRA EM ABS NA COR BRANCA</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</si>
  <si>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</si>
  <si>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</si>
  <si>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</si>
  <si>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</si>
  <si>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</si>
  <si>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</si>
  <si>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VASSOURA PARA GRAMA  REGULAVEL 22 PALHETAS ACHATADAS  COM CABO </t>
  </si>
  <si>
    <t xml:space="preserve">HOLOFOTE RETANGULAR COM BASE E-40 EM ALUMINIO </t>
  </si>
  <si>
    <t>REATOR PARA LAMPADA DE VAPOR METALICO</t>
  </si>
  <si>
    <t>CABO DE COBRE FLEXIVEL BITOLA 35 MM²,  0,6/1 KV ISOLACAO DE PVC 70° C, COR PRETA</t>
  </si>
  <si>
    <t>BOTA DE PVC N° 38 - CANO CURTO</t>
  </si>
  <si>
    <t>BOTA DE PVC N° 40 - CANO CURTO</t>
  </si>
  <si>
    <t>BOTA DE PVC N° 41 - CANO CURTO</t>
  </si>
  <si>
    <t>BOTA DE PVC N° 42 - CANO CURTO</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</si>
  <si>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</si>
  <si>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SACO PLASTICO PARA LIXO, COR AZUL, CAPACIDADE DE VOLUME DE 15 LITROS, NAS MEDIDAS 39 CM DE LARG X 58 CM DE ALT X 0,06 MM OU 60 MICRAS DE ESPESSURA (0,03 MM POR PAREDE) - PACOTE COM 100 UNIDADES</t>
  </si>
  <si>
    <t>edmilson.scandola</t>
  </si>
  <si>
    <t xml:space="preserve">GUIA DE CONCRETO PRE MOLDADA FINA, PADRAO PMRJ. MEDIDAS: 10CM (ESPESSURA TOPO) X 12CM (ESPESSURA BASE) X 30CM (ALTURA) X 1M (COMPRIMENTO). </t>
  </si>
  <si>
    <t>CANECA PLASTICA (POLIPROPILENO), CAPACIDADE P/ 330 ML</t>
  </si>
  <si>
    <t>CABO DE COBRE FLEXIVEL BITOLA  95 MM²,  750 V ISOLACAO DE PVC 70° C, COR VERDE - ANTI-CHAMA.</t>
  </si>
  <si>
    <t>CABO DE COBRE FLEXIVEL BITOLA 70 MM²,  0,6/1 KV ISOLACAO DE PVC 70° COR AZUL CLARO - ANTI-CHAMA.</t>
  </si>
  <si>
    <t xml:space="preserve">RODIZIO GIRATORIO DE 1" 1/2 PARA CARRINHO </t>
  </si>
  <si>
    <t xml:space="preserve">CARRINHO DE MAO 150 KG ( 60 LITROS)  TOTALMENTE GALVANIZADO  </t>
  </si>
  <si>
    <t>PLUG MOVEL 2P 90° PADRAO NBR 14136 DE 20A/250V GIGANTE</t>
  </si>
  <si>
    <t>PINO ADAPTADOR PARA TOMADA 2P+T UNIVERSAL PARA TOMADA 2P+T 10A PADRAO NBR 14136</t>
  </si>
  <si>
    <t xml:space="preserve">ELETRODO P/ SOLDA 2,5 MM E 6013  </t>
  </si>
  <si>
    <t>6/5/2019  10:16:37 AM</t>
  </si>
  <si>
    <t>CABO DE COBRE FLEXIVEL BITOLA 70 MM²,  0,6/1 KV ISOLACAO DE PVC 70° C, COR PRETO - ANTI-CHAMA</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</si>
  <si>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</si>
  <si>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</si>
  <si>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</si>
  <si>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</si>
  <si>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</si>
  <si>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</si>
  <si>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</si>
  <si>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</si>
  <si>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</si>
  <si>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</si>
  <si>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</si>
  <si>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</si>
  <si>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REATOR INTERNO A VAPOR METALICO - 70W, 220 V</t>
  </si>
  <si>
    <t>CHAPA EM MDF, BRANCO, 02 FACES 2,75 X 1,83 X 25 MM</t>
  </si>
  <si>
    <t>CH</t>
  </si>
  <si>
    <t xml:space="preserve">ROLAMENTO 6300 - ZZ </t>
  </si>
  <si>
    <t xml:space="preserve">PISO CERAMICO ANTI-DERRAPANTE PEI-5 MEDINDO 52 X 52CM - COR: </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</si>
  <si>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</si>
  <si>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</si>
  <si>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</si>
  <si>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</si>
  <si>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</si>
  <si>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</si>
  <si>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</si>
  <si>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6/14/2019  1:32:45 PM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</si>
  <si>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</si>
  <si>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</si>
  <si>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</si>
  <si>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</si>
  <si>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 xml:space="preserve">TOMADA PADRAO  DE SOBREPOR </t>
  </si>
  <si>
    <t>PINO ADAPTADOR REVERSO DE TOMADA</t>
  </si>
  <si>
    <t>GUARNICAO ADESIVA, EM EPDM PRETA, MEDIDA: 11 X 6,4 MM (VARIACAO: +/- 1 MM)</t>
  </si>
  <si>
    <t>6/11/2019  2:49:51 PM</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</si>
  <si>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</si>
  <si>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</si>
  <si>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</si>
  <si>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</si>
  <si>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</si>
  <si>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</si>
  <si>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</si>
  <si>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</si>
  <si>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</si>
  <si>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</si>
  <si>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PNEU 205/55 R16</t>
  </si>
  <si>
    <t>LAMPADA A VAPOR METALICO TUBULAR 400W, BASE E-40, 220V, MAXIMA TEMPERATURA NA BASE 250ºC, MAXIMA TEMPERATURA NO BULBO 600ºC</t>
  </si>
  <si>
    <t>DISCO DE DESBASTE DE 4 ¹/2  X 1/4 X 7/8 - CONFORME NORMAS DA ABNT</t>
  </si>
  <si>
    <t>5/29/2019  4:52:30 PM</t>
  </si>
  <si>
    <t xml:space="preserve">LUMINARIA AUTONOMA DE EMERGENCIA COM LEDS, ALIMENTACAO 110/220V </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</si>
  <si>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</si>
  <si>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</si>
  <si>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</si>
  <si>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CIMENTO COLANTE - SACO COM 20 KG (PARA USO INTERNO E EXTERNO)</t>
  </si>
  <si>
    <t>PERFIL CADEIRA DE FERRO, COM 30 CM DE LARGURA X 2,5 DE ALTURA - BARRA COM 3 METROS</t>
  </si>
  <si>
    <t>PINO F15 - CAIXA COM 5.000 PINOS</t>
  </si>
  <si>
    <t>PINO F20 - CAIXA COM 5.000 PINOS</t>
  </si>
  <si>
    <t>PINO F35 - CAIXA COM 5.000 PINOS</t>
  </si>
  <si>
    <t>PINO F40 - CAIXA COM 5.000 PINOS</t>
  </si>
  <si>
    <t>PINO F45 - CAIXA COM 5.000 PINOS</t>
  </si>
  <si>
    <t xml:space="preserve">CABO DE COBRE FLEXIVEL BITOLA 120 MM2 , ISOLACAO 0,6/1 KV, COR PRETA - ANTICHAMA </t>
  </si>
  <si>
    <t xml:space="preserve">CABO DE COBRE FLEXIVEL BITOLA 95 MM2 , ISOLACAO 0,6/1 KV, COR PRETA - ANTICHAMA </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</si>
  <si>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</si>
  <si>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</si>
  <si>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CABO DE COBRE FLEXIVEL, BITOLA 35,0MM2, 1KV,  ISOLACAO DE PVC 70ºC, COR AZUL CLARO- ANTI-CHAMA</t>
  </si>
  <si>
    <t>PISO DE BORRACHA MODELO S, COR : TERRACOTA NA MEDIDA: 270 X 180 X 60 MM.</t>
  </si>
  <si>
    <t>LAMPADA VAPOR METALICO, PADRAO HQI, 70 W - 220 V</t>
  </si>
  <si>
    <t>PNEU 700/12, 14 LONAS, PNEUMATICO - PARA EMPILHADEIRA</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</si>
  <si>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</si>
  <si>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</si>
  <si>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</si>
  <si>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</si>
  <si>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</si>
  <si>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</si>
  <si>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</si>
  <si>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</si>
  <si>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ALCOOL ETILICO HIDRATADO EM GEL 70° INPM - PARA USO DOMESTICO- FRASCO COM NO MINIMO 480 GR</t>
  </si>
  <si>
    <t>CAIXA PARA TELEFONIA TIPO TPF-10 COM TAMPA, PARA USO EXTERNO EM POSTE, COM BLOCO BER 10 PARES, PADRAO ANATEL.</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</si>
  <si>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</si>
  <si>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</si>
  <si>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SIRENE- POTENCIA SONORA DE 120 DB, ALIMENTACAO 12V, SUPORTE PARA FIXACAO.</t>
  </si>
  <si>
    <t>BOTAO ALARME PANICO BLOQUEADOR</t>
  </si>
  <si>
    <t>SENSOR INFRAVERMELHO DUPLO</t>
  </si>
  <si>
    <t>6/24/2019  9:41:50 AM</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</si>
  <si>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</si>
  <si>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</si>
  <si>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</si>
  <si>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</si>
  <si>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TAMPA CEGA DE ALUMINIO PARA CONDULETE DE 1.1/2"</t>
  </si>
  <si>
    <t xml:space="preserve">PNEU 28 X 9 - 15 (7,0) MACICO PARA EMPILHADEIRA </t>
  </si>
  <si>
    <t>CABO DE COBRE FLEXIVEL BITOLA 120MM², 750 V, ISOLACAO DE PVC - 70°C - COR VERDE</t>
  </si>
  <si>
    <t>CONECTOR CABO-HASTE 5/8"</t>
  </si>
  <si>
    <t>6/11/2019  3:11:36 PM</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</si>
  <si>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</si>
  <si>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</si>
  <si>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</si>
  <si>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</si>
  <si>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</si>
  <si>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</si>
  <si>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</si>
  <si>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GIZAO DE CERA REDONDO, ATOXICO, COM 6 CORES</t>
  </si>
  <si>
    <t>PASTA PLASTICA COM ELASTICO, SEM LOMBADA, MEDINDO 235MM X 350MM</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</si>
  <si>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</si>
  <si>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</si>
  <si>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</si>
  <si>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MINIDICIONÁRIO</t>
  </si>
  <si>
    <t>CABO DE COBRE FLEXIVEL, BITOLA 50MM2, 750 V, ISOLACAO DE PVC 70° C, COR VERDE - ANTI-CHAMA</t>
  </si>
  <si>
    <t>CABO DE COBRE FLEXIVEL BITOLA 25 MM², 0,6/1 KV ISOLACAO DE PVC 70° C, ANTICHAMA, COR AZUL-CLARO   ** NAO UTILIZAR - VIDE COD. 140242 **</t>
  </si>
  <si>
    <t>PINCEL PARA PINTURA, CABO EM MADEIRA CURTO, FORMATO CHATO, CERDA BRANCA, TAMANHO 20</t>
  </si>
  <si>
    <t>REVESTIMENTO CERAMICO PARA PISOS - 45 X 45 CM, PODENDO VARIAR +/- 2 CM,  4 MM DE ESPESSURA, PODENDO VARIAR +/- 1 MM,  DE PEI 4 - NA COR BRANCA.</t>
  </si>
  <si>
    <t>LAMPADA LED BULBO 10W - LAMPADA LED BULBO, BASE E27, POTENCIA 10W, TENSAO 100-240V</t>
  </si>
  <si>
    <t>6/6/2019  11:17:37 AM</t>
  </si>
  <si>
    <t>LAMPADA LED BULBO 20W - LAMPADA LED BULBO, BASE E27, POTENCIA 20W, TENSAO 100-240V</t>
  </si>
  <si>
    <t>6/6/2019  11:18:20 AM</t>
  </si>
  <si>
    <t>ESTICADOR EM FERRO GALVANIZADO PARA CABO DE ACO DE ATE 5/16"</t>
  </si>
  <si>
    <t>CUMEEIRA ARTICULADA FIBRA SINTETICA CRFS, 1,10 X 06 MM - SUPERIOR</t>
  </si>
  <si>
    <t>CUMEEIRA ARTICULADA FIBRA SINTETICA CRFS, 1,10 X 06 MM - INFERIOR</t>
  </si>
  <si>
    <t>ADESIVO SELANTE PARA VEDACAO/CALAFETACAO  DE CALHAS RUFOS E AFINS,  A BASE DE POLIURETANO - TUBO DE 350 A 400 GRAMAS</t>
  </si>
  <si>
    <t>TELHA TRAPEZOIDAL 5000MM COMPRIMENTO X 1056MM LARGURA X 38 MM ALTURA</t>
  </si>
  <si>
    <t xml:space="preserve">CUMEEIRA PARA TELHA TRAPEZOIDAL, MODELO L38 </t>
  </si>
  <si>
    <t>PAPEL MANILHA EM BOBINA, COR ROSA - 60 CM X 250 M (VARIACAO: DE +/- 5 CM NA LARGURA E 10 M NO COMPRIMENTO), 55G/M2 (+/- 05G) - BOBINA COM PESO MINIMO DE 8 KG</t>
  </si>
  <si>
    <t>APONTADOR PARA LÁPIS Nº 2</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</si>
  <si>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</si>
  <si>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</si>
  <si>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</si>
  <si>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</si>
  <si>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</si>
  <si>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90G</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</si>
  <si>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</si>
  <si>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</si>
  <si>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</si>
  <si>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</si>
  <si>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 xml:space="preserve">PAPEL KRAFT (PAPEL PARDO) EM BOBINA - 60 CM X 150 M </t>
  </si>
  <si>
    <t>5/22/2019  8:03:23 AM</t>
  </si>
  <si>
    <t>CADERNO DE DESENHO ESPIRAL, 96 FOLHAS, CAPA DURA.</t>
  </si>
  <si>
    <t>CANETA HIDROGRAFICA PONTA FINA/MEDIA, CONJUNTO COM 12  CORES</t>
  </si>
  <si>
    <t>CJ</t>
  </si>
  <si>
    <t>GIZ DE CERA JUMBO, COM NO MINIMO 12 CORES, ATOXICO.</t>
  </si>
  <si>
    <t>LAPIS DE COR, SEXTAVADO, COM 24 CORES</t>
  </si>
  <si>
    <t>CANETA ESFEROGRAFICA AZUL, CORPO SEXTAVADO.</t>
  </si>
  <si>
    <t>CANETA ESFEROGRAFICA VERMELHA, CORPO SEXTAVADO.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</si>
  <si>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</si>
  <si>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</si>
  <si>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</si>
  <si>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CALCADO DE SEGURANCA, TIPO BOTINA - Nº 38</t>
  </si>
  <si>
    <t>CALCADO DE SEGURANCA, TIPO BOTINA - Nº 42</t>
  </si>
  <si>
    <t>OCULOS CONTRA IMPACTOS DE SOBREPOSICAO</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</si>
  <si>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</si>
  <si>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</si>
  <si>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</si>
  <si>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</si>
  <si>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</si>
  <si>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</si>
  <si>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APONTADOR PARA LAPIS Nº 02, COM DEPOSITO.</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</si>
  <si>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</si>
  <si>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</si>
  <si>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</si>
  <si>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</si>
  <si>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</si>
  <si>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</si>
  <si>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</si>
  <si>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</si>
  <si>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CAMISA DE BRIM N° 5, CONFECCIONADA EM TECIDO 100% ALGODAO, NA COR AZUL MARINHO, MANGAS LONGAS.</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</si>
  <si>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</si>
  <si>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</si>
  <si>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</si>
  <si>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</si>
  <si>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</si>
  <si>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</si>
  <si>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</si>
  <si>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</si>
  <si>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</si>
  <si>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</si>
  <si>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</si>
  <si>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</si>
  <si>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LUMINARIA HERMETICA PARA 2 LAMPADAS LED/FLUORESCENTES TUBULARES, SOQUETES T5 E T8 - DIMENSOES (A X L X C): 84 X 106 X 1250 MM (VARIACAO: +/- 10 MM).</t>
  </si>
  <si>
    <t>ROLO PARA PINTURA 23 CM, CONFECCIONADO EM LA DE CARNEIRO 100% NATURAL COM ALTURA MINIMA DE 30 MM, CABO TIPO GARFO-GAIOLA PRODUZIDO EM ACO ZINCADO COM PUNHO E BUCHA DE POLIETILENO OU SIMILAR</t>
  </si>
  <si>
    <t xml:space="preserve">ABRACADEIRA DE NYLON COMPRIMENTO 200 MM </t>
  </si>
  <si>
    <t/>
  </si>
  <si>
    <t xml:space="preserve"> </t>
  </si>
  <si>
    <t>BRACADEIRAS E CINTAS</t>
  </si>
  <si>
    <t>APONTADOR DUPLO (LAPIS NORMAL E JUMBO), SEM DEPOSITO, CORPO METALICO EM ALUMINIO</t>
  </si>
  <si>
    <t>LAPIS, BORRACHA, APONTADORES, REGUAS E CORRETIVOS P/ ESCRIT.</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</si>
  <si>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</si>
  <si>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</si>
  <si>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NATURAL</t>
  </si>
  <si>
    <t>TRANSNECO MATERIAIS DE CONSTRUCAO EM GERAL LTDA</t>
  </si>
  <si>
    <t>PE   164/23</t>
  </si>
  <si>
    <t>168/23</t>
  </si>
  <si>
    <t>PEDRA,PEDRISCO E AREIA</t>
  </si>
  <si>
    <t>DM-Elétrica</t>
  </si>
  <si>
    <t>.</t>
  </si>
  <si>
    <t>Pedagógico</t>
  </si>
  <si>
    <t>DM-Construção</t>
  </si>
  <si>
    <t>*</t>
  </si>
  <si>
    <t>DESCRICAO</t>
  </si>
  <si>
    <t>CODIGO</t>
  </si>
  <si>
    <t>QTD.PENDENTE</t>
  </si>
  <si>
    <t>10_22</t>
  </si>
  <si>
    <t>11_22</t>
  </si>
  <si>
    <t>12_22</t>
  </si>
  <si>
    <t>01_23</t>
  </si>
  <si>
    <t>02_23</t>
  </si>
  <si>
    <t>03_23</t>
  </si>
  <si>
    <t>04_23</t>
  </si>
  <si>
    <t>05_23</t>
  </si>
  <si>
    <t>06_23</t>
  </si>
  <si>
    <t>07_23</t>
  </si>
  <si>
    <t>08_23</t>
  </si>
  <si>
    <t>09_23</t>
  </si>
  <si>
    <t>DtIncl</t>
  </si>
  <si>
    <t>Div</t>
  </si>
  <si>
    <t>Média.A</t>
  </si>
  <si>
    <t>DP1</t>
  </si>
  <si>
    <t>DP2</t>
  </si>
  <si>
    <t>DP3</t>
  </si>
  <si>
    <t>Nº DP</t>
  </si>
  <si>
    <t>Média.C</t>
  </si>
  <si>
    <t>Consumo.C</t>
  </si>
  <si>
    <t>09.2023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</si>
</sst>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
    <numFmt numFmtId="195" formatCode="#,##0.000"/>
    <numFmt numFmtId="196" formatCode="###,###"/>
    <numFmt numFmtId="197" formatCode="#,##0.0;;;@"/>
    <numFmt numFmtId="198" formatCode="[$-416]mmm\ /\ yy;@"/>
  </numFmts>
  <fonts count="61"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sz val="11"/>
      <color rgb="FF000000"/>
      <name val="Calibri"/>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
      <sz val="10"/>
      <color indexed="81"/>
      <name val="Courier New"/>
      <family val="3"/>
    </font>
  </fonts>
  <fills count="9">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
      <patternFill patternType="solid">
        <fgColor indexed="13"/>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391">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xf numFmtId="0" fontId="0" fillId="0" borderId="0" xfId="0" applyAlignment="1">
      <alignment horizontal="right" indent="1"/>
    </xf>
    <xf numFmtId="166" fontId="0" fillId="0" borderId="0" xfId="0" applyNumberFormat="1" applyAlignment="1">
      <alignment horizontal="center"/>
    </xf>
    <xf numFmtId="3" fontId="0" fillId="0" borderId="0" xfId="0" applyNumberFormat="1" applyAlignment="1">
      <alignment horizontal="center"/>
    </xf>
    <xf numFmtId="166" fontId="0" fillId="0" borderId="0" xfId="0" applyNumberForma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Alignment="1">
      <alignment horizontal="right" indent="1"/>
    </xf>
    <xf numFmtId="168" fontId="0" fillId="0" borderId="0" xfId="0" applyNumberFormat="1" applyAlignment="1">
      <alignment horizontal="right" indent="1"/>
    </xf>
    <xf numFmtId="167" fontId="0" fillId="0" borderId="0" xfId="0" applyNumberFormat="1"/>
    <xf numFmtId="169" fontId="0" fillId="0" borderId="0" xfId="0" applyNumberForma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xf numFmtId="170" fontId="0" fillId="0" borderId="0" xfId="0" applyNumberFormat="1" applyAlignment="1">
      <alignment horizontal="center"/>
    </xf>
    <xf numFmtId="0" fontId="5" fillId="0" borderId="0" xfId="0" applyFont="1" applyAlignment="1">
      <alignment horizontal="center" vertical="center"/>
    </xf>
    <xf numFmtId="0" fontId="0" fillId="3" borderId="1" xfId="0" applyFill="1" applyBorder="1" applyAlignment="1">
      <alignment horizontal="center" vertical="center"/>
    </xf>
    <xf numFmtId="3" fontId="0" fillId="3" borderId="1" xfId="0" applyNumberForma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Alignment="1">
      <alignment horizontal="right" indent="1"/>
    </xf>
    <xf numFmtId="171"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Alignment="1">
      <alignment horizontal="center" vertical="top"/>
    </xf>
    <xf numFmtId="0" fontId="18" fillId="0" borderId="0" xfId="0" applyFont="1" applyAlignment="1">
      <alignment horizontal="left"/>
    </xf>
    <xf numFmtId="3" fontId="0" fillId="3" borderId="1" xfId="0" applyNumberFormat="1" applyFill="1" applyBorder="1" applyAlignment="1" applyProtection="1">
      <alignment horizontal="center" vertical="center"/>
      <protection locked="0"/>
    </xf>
    <xf numFmtId="3" fontId="0" fillId="0" borderId="1" xfId="0" applyNumberFormat="1" applyBorder="1" applyAlignment="1">
      <alignment horizontal="center" vertical="top"/>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xf numFmtId="0" fontId="1" fillId="0" borderId="0" xfId="0" applyFo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xf numFmtId="14" fontId="6" fillId="0" borderId="0" xfId="0" applyNumberFormat="1" applyFont="1"/>
    <xf numFmtId="167" fontId="1" fillId="2" borderId="8" xfId="0" applyNumberFormat="1" applyFont="1" applyFill="1" applyBorder="1" applyAlignment="1">
      <alignment horizontal="center" vertical="center"/>
    </xf>
    <xf numFmtId="173" fontId="0" fillId="0" borderId="0" xfId="0" applyNumberFormat="1"/>
    <xf numFmtId="3" fontId="1" fillId="0" borderId="8" xfId="0" applyNumberFormat="1" applyFont="1" applyBorder="1" applyAlignment="1">
      <alignment horizontal="right" vertical="top" indent="1"/>
    </xf>
    <xf numFmtId="0" fontId="1" fillId="0" borderId="8" xfId="0" applyFont="1" applyBorder="1" applyAlignment="1">
      <alignment horizontal="center" vertical="top" wrapText="1"/>
    </xf>
    <xf numFmtId="49" fontId="1" fillId="0" borderId="8" xfId="0" applyNumberFormat="1" applyFont="1" applyBorder="1" applyAlignment="1">
      <alignment horizontal="center" vertical="top"/>
    </xf>
    <xf numFmtId="1" fontId="1" fillId="0" borderId="8" xfId="0" applyNumberFormat="1" applyFont="1" applyBorder="1" applyAlignment="1">
      <alignment horizontal="right" vertical="top" indent="1"/>
    </xf>
    <xf numFmtId="167" fontId="24" fillId="0" borderId="0" xfId="0" applyNumberFormat="1" applyFont="1" applyAlignment="1">
      <alignment horizontal="right" indent="1"/>
    </xf>
    <xf numFmtId="0" fontId="0" fillId="0" borderId="0" xfId="0" applyAlignment="1">
      <alignment horizontal="left"/>
    </xf>
    <xf numFmtId="3" fontId="0" fillId="0" borderId="0" xfId="0" applyNumberFormat="1" applyAlignment="1">
      <alignment horizontal="center" vertical="top"/>
    </xf>
    <xf numFmtId="3" fontId="25" fillId="0" borderId="0" xfId="0" applyNumberFormat="1" applyFont="1" applyAlignment="1">
      <alignment horizontal="right" indent="1"/>
    </xf>
    <xf numFmtId="165" fontId="0" fillId="0" borderId="0" xfId="0" applyNumberFormat="1" applyAlignment="1">
      <alignment horizontal="right" vertical="top" indent="1"/>
    </xf>
    <xf numFmtId="0" fontId="1" fillId="0" borderId="2" xfId="0" applyFont="1" applyBorder="1" applyAlignment="1">
      <alignment horizontal="center" vertical="top" wrapText="1"/>
    </xf>
    <xf numFmtId="0" fontId="26" fillId="0" borderId="0" xfId="0" applyFont="1" applyAlignment="1">
      <alignment horizontal="center" vertical="top"/>
    </xf>
    <xf numFmtId="3" fontId="5" fillId="0" borderId="0" xfId="0" applyNumberFormat="1" applyFont="1" applyAlignment="1">
      <alignment horizontal="right" vertical="center"/>
    </xf>
    <xf numFmtId="3" fontId="5" fillId="0" borderId="0" xfId="0" applyNumberFormat="1" applyFont="1" applyAlignment="1">
      <alignment horizontal="right" indent="1"/>
    </xf>
    <xf numFmtId="3" fontId="5" fillId="0" borderId="0" xfId="0" applyNumberFormat="1" applyFont="1" applyAlignment="1">
      <alignment horizontal="center"/>
    </xf>
    <xf numFmtId="0" fontId="26" fillId="0" borderId="0" xfId="0" applyFont="1" applyAlignment="1">
      <alignment horizontal="left" vertical="top" indent="1"/>
    </xf>
    <xf numFmtId="167" fontId="0" fillId="3" borderId="1" xfId="0" applyNumberFormat="1" applyFill="1" applyBorder="1" applyAlignment="1">
      <alignment horizontal="center" vertical="center"/>
    </xf>
    <xf numFmtId="0" fontId="1" fillId="0" borderId="8" xfId="0" applyFont="1" applyBorder="1" applyAlignment="1">
      <alignment horizontal="left" indent="1"/>
    </xf>
    <xf numFmtId="3" fontId="1" fillId="0" borderId="8" xfId="0" applyNumberFormat="1" applyFont="1" applyBorder="1" applyAlignment="1">
      <alignment horizontal="center"/>
    </xf>
    <xf numFmtId="3" fontId="6" fillId="0" borderId="0" xfId="0" applyNumberFormat="1" applyFont="1" applyAlignment="1">
      <alignment horizontal="center"/>
    </xf>
    <xf numFmtId="3" fontId="37" fillId="6" borderId="11" xfId="0" applyNumberFormat="1" applyFont="1" applyFill="1" applyBorder="1" applyAlignment="1">
      <alignment horizontal="center" vertical="center"/>
    </xf>
    <xf numFmtId="3" fontId="37" fillId="6" borderId="12" xfId="0" applyNumberFormat="1" applyFont="1" applyFill="1" applyBorder="1" applyAlignment="1">
      <alignment horizontal="center" vertical="center"/>
    </xf>
    <xf numFmtId="3" fontId="37" fillId="6" borderId="13" xfId="0" applyNumberFormat="1" applyFont="1" applyFill="1" applyBorder="1" applyAlignment="1">
      <alignment horizontal="center" vertical="center"/>
    </xf>
    <xf numFmtId="49" fontId="37" fillId="6" borderId="11" xfId="0" applyNumberFormat="1" applyFont="1" applyFill="1" applyBorder="1" applyAlignment="1">
      <alignment horizontal="left" vertical="center" indent="1"/>
    </xf>
    <xf numFmtId="0" fontId="21" fillId="0" borderId="0" xfId="2" applyFont="1" applyAlignment="1">
      <alignment horizontal="center" vertical="center"/>
    </xf>
    <xf numFmtId="0" fontId="21" fillId="0" borderId="0" xfId="2" applyFont="1" applyAlignment="1">
      <alignment horizontal="left" vertical="center" indent="1"/>
    </xf>
    <xf numFmtId="167" fontId="21" fillId="0" borderId="0" xfId="2" applyNumberFormat="1" applyFont="1" applyAlignment="1">
      <alignment horizontal="right" vertical="center" indent="1"/>
    </xf>
    <xf numFmtId="0" fontId="1" fillId="2" borderId="8" xfId="0" applyFont="1" applyFill="1" applyBorder="1" applyAlignment="1">
      <alignment horizontal="right" vertical="center" wrapText="1" indent="1"/>
    </xf>
    <xf numFmtId="170" fontId="12" fillId="5" borderId="0" xfId="0" applyNumberFormat="1" applyFont="1" applyFill="1" applyAlignment="1">
      <alignment horizontal="center" vertical="center" textRotation="1"/>
    </xf>
    <xf numFmtId="4" fontId="10" fillId="0" borderId="0" xfId="0" applyNumberFormat="1" applyFont="1" applyAlignment="1">
      <alignment horizontal="center" vertical="center"/>
    </xf>
    <xf numFmtId="0" fontId="21" fillId="0" borderId="0" xfId="2" applyFont="1" applyAlignment="1">
      <alignment horizontal="left"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3" fontId="37" fillId="6" borderId="0" xfId="0" applyNumberFormat="1" applyFont="1" applyFill="1" applyAlignment="1">
      <alignment horizontal="center" vertical="center"/>
    </xf>
    <xf numFmtId="1" fontId="37" fillId="6" borderId="11" xfId="0" applyNumberFormat="1" applyFont="1" applyFill="1" applyBorder="1" applyAlignment="1">
      <alignment horizontal="center" vertical="center"/>
    </xf>
    <xf numFmtId="1" fontId="37" fillId="6" borderId="11" xfId="0" applyNumberFormat="1" applyFont="1" applyFill="1" applyBorder="1" applyAlignment="1">
      <alignment horizontal="left" vertical="center"/>
    </xf>
    <xf numFmtId="1" fontId="37" fillId="6" borderId="11" xfId="0" applyNumberFormat="1" applyFont="1" applyFill="1" applyBorder="1" applyAlignment="1">
      <alignment horizontal="left" vertical="center" indent="1"/>
    </xf>
    <xf numFmtId="3" fontId="37" fillId="6" borderId="0" xfId="0" applyNumberFormat="1" applyFont="1" applyFill="1" applyAlignment="1">
      <alignment horizontal="left" vertical="center" indent="1"/>
    </xf>
    <xf numFmtId="3" fontId="37" fillId="6" borderId="0" xfId="0" applyNumberFormat="1" applyFont="1" applyFill="1" applyAlignment="1">
      <alignment horizontal="left" vertical="center"/>
    </xf>
    <xf numFmtId="1" fontId="1" fillId="0" borderId="2" xfId="0" applyNumberFormat="1" applyFont="1" applyBorder="1" applyAlignment="1">
      <alignment horizontal="center" vertical="center"/>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2"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0" fontId="0" fillId="0" borderId="2" xfId="0" applyBorder="1" applyAlignment="1">
      <alignment horizontal="center" vertical="center"/>
    </xf>
    <xf numFmtId="3" fontId="29" fillId="0" borderId="0" xfId="0" applyNumberFormat="1" applyFont="1" applyAlignment="1">
      <alignment horizontal="right" vertical="center" indent="1"/>
    </xf>
    <xf numFmtId="0" fontId="1" fillId="0" borderId="22" xfId="0" applyFont="1" applyBorder="1" applyAlignment="1">
      <alignment horizontal="center" vertical="center"/>
    </xf>
    <xf numFmtId="3" fontId="0" fillId="0" borderId="23" xfId="0" applyNumberFormat="1" applyBorder="1" applyAlignment="1">
      <alignment horizontal="center" vertical="center"/>
    </xf>
    <xf numFmtId="0" fontId="0" fillId="0" borderId="23" xfId="0" applyBorder="1" applyAlignment="1">
      <alignment horizontal="center" vertical="center"/>
    </xf>
    <xf numFmtId="0" fontId="1" fillId="0" borderId="23" xfId="0" applyFont="1" applyBorder="1" applyAlignment="1">
      <alignment horizontal="center" vertical="center"/>
    </xf>
    <xf numFmtId="0" fontId="1" fillId="0" borderId="23" xfId="0" applyFont="1" applyBorder="1" applyAlignment="1">
      <alignment horizontal="center" vertical="center" textRotation="90"/>
    </xf>
    <xf numFmtId="3" fontId="1" fillId="0" borderId="23" xfId="0" applyNumberFormat="1" applyFont="1" applyBorder="1" applyAlignment="1">
      <alignment horizontal="center" vertical="center" wrapText="1"/>
    </xf>
    <xf numFmtId="0" fontId="1" fillId="0" borderId="23" xfId="0" applyFont="1" applyBorder="1" applyAlignment="1">
      <alignment horizontal="center" vertical="center" wrapText="1"/>
    </xf>
    <xf numFmtId="49" fontId="1" fillId="0" borderId="23" xfId="0" applyNumberFormat="1" applyFont="1" applyBorder="1" applyAlignment="1">
      <alignment horizontal="center" vertical="center" wrapText="1"/>
    </xf>
    <xf numFmtId="171" fontId="1" fillId="0" borderId="23" xfId="0" applyNumberFormat="1" applyFont="1" applyBorder="1" applyAlignment="1">
      <alignment horizontal="center" vertical="center" wrapText="1"/>
    </xf>
    <xf numFmtId="171" fontId="1" fillId="0" borderId="23" xfId="0" applyNumberFormat="1" applyFont="1" applyBorder="1" applyAlignment="1">
      <alignment horizontal="left" vertical="center" wrapText="1" indent="1"/>
    </xf>
    <xf numFmtId="170"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textRotation="90"/>
    </xf>
    <xf numFmtId="0" fontId="1" fillId="0" borderId="23" xfId="0" applyFont="1" applyBorder="1" applyAlignment="1">
      <alignment horizontal="left" vertical="center" indent="1"/>
    </xf>
    <xf numFmtId="0" fontId="1" fillId="0" borderId="24" xfId="0" applyFont="1" applyBorder="1" applyAlignment="1">
      <alignment horizontal="center" vertical="center" wrapText="1"/>
    </xf>
    <xf numFmtId="3" fontId="0" fillId="0" borderId="21" xfId="0" applyNumberFormat="1" applyBorder="1" applyAlignment="1">
      <alignment horizontal="center" vertical="center"/>
    </xf>
    <xf numFmtId="0" fontId="0" fillId="0" borderId="21" xfId="0" applyBorder="1" applyAlignment="1">
      <alignment horizontal="left" vertical="center" wrapText="1" indent="1"/>
    </xf>
    <xf numFmtId="0" fontId="0" fillId="0" borderId="21" xfId="0" applyBorder="1" applyAlignment="1">
      <alignment horizontal="center" vertical="center"/>
    </xf>
    <xf numFmtId="3" fontId="1" fillId="0" borderId="21" xfId="0" applyNumberFormat="1" applyFont="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Border="1" applyAlignment="1">
      <alignment horizontal="center" vertical="center"/>
    </xf>
    <xf numFmtId="167" fontId="0" fillId="0" borderId="21" xfId="0" applyNumberFormat="1" applyBorder="1" applyAlignment="1">
      <alignment horizontal="right" vertical="center" indent="1"/>
    </xf>
    <xf numFmtId="171" fontId="0" fillId="0" borderId="21" xfId="0" applyNumberFormat="1" applyBorder="1" applyAlignment="1">
      <alignment horizontal="center" vertical="center"/>
    </xf>
    <xf numFmtId="171" fontId="0" fillId="0" borderId="21" xfId="0" applyNumberFormat="1" applyBorder="1" applyAlignment="1">
      <alignment horizontal="left" vertical="center"/>
    </xf>
    <xf numFmtId="0" fontId="0" fillId="0" borderId="21" xfId="0" applyBorder="1" applyAlignment="1">
      <alignment vertical="center"/>
    </xf>
    <xf numFmtId="170" fontId="0" fillId="0" borderId="21"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left" vertical="center"/>
    </xf>
    <xf numFmtId="3" fontId="5" fillId="0" borderId="0" xfId="0" applyNumberFormat="1" applyFont="1" applyAlignment="1">
      <alignment horizontal="right" vertical="center" indent="1"/>
    </xf>
    <xf numFmtId="166" fontId="0" fillId="0" borderId="0" xfId="0" applyNumberFormat="1" applyAlignment="1">
      <alignment horizontal="left"/>
    </xf>
    <xf numFmtId="49" fontId="0" fillId="0" borderId="0" xfId="0" applyNumberFormat="1" applyAlignment="1">
      <alignment horizontal="center" vertical="top"/>
    </xf>
    <xf numFmtId="0" fontId="50" fillId="0" borderId="0" xfId="0" applyFont="1" applyAlignment="1">
      <alignment horizontal="center" vertical="center"/>
    </xf>
    <xf numFmtId="3" fontId="50" fillId="0" borderId="0" xfId="0" applyNumberFormat="1" applyFont="1" applyAlignment="1">
      <alignment horizontal="center"/>
    </xf>
    <xf numFmtId="49" fontId="29" fillId="0" borderId="9" xfId="0" applyNumberFormat="1" applyFont="1" applyBorder="1" applyAlignment="1">
      <alignment horizontal="center" vertical="top"/>
    </xf>
    <xf numFmtId="49" fontId="29" fillId="0" borderId="9" xfId="0" applyNumberFormat="1" applyFont="1" applyBorder="1" applyAlignment="1">
      <alignment horizontal="left" vertical="top" indent="1"/>
    </xf>
    <xf numFmtId="178" fontId="29" fillId="0" borderId="9" xfId="0" applyNumberFormat="1" applyFont="1" applyBorder="1" applyAlignment="1">
      <alignment horizontal="right" vertical="top" indent="1"/>
    </xf>
    <xf numFmtId="179" fontId="29" fillId="0" borderId="9" xfId="0" applyNumberFormat="1" applyFont="1" applyBorder="1" applyAlignment="1">
      <alignment horizontal="right" vertical="top"/>
    </xf>
    <xf numFmtId="3" fontId="29" fillId="0" borderId="9" xfId="0" applyNumberFormat="1" applyFont="1" applyBorder="1" applyAlignment="1">
      <alignment horizontal="right" indent="1"/>
    </xf>
    <xf numFmtId="177" fontId="29" fillId="0" borderId="9" xfId="0" applyNumberFormat="1" applyFont="1" applyBorder="1" applyAlignment="1">
      <alignment horizontal="right" vertical="top"/>
    </xf>
    <xf numFmtId="181" fontId="29" fillId="0" borderId="9" xfId="0" applyNumberFormat="1" applyFont="1" applyBorder="1" applyAlignment="1">
      <alignment horizontal="right" vertical="top"/>
    </xf>
    <xf numFmtId="180" fontId="29" fillId="0" borderId="9" xfId="0" applyNumberFormat="1" applyFont="1" applyBorder="1" applyAlignment="1">
      <alignment horizontal="right" vertical="top"/>
    </xf>
    <xf numFmtId="182" fontId="29" fillId="0" borderId="9" xfId="0" applyNumberFormat="1" applyFont="1" applyBorder="1" applyAlignment="1">
      <alignment horizontal="right" vertical="top"/>
    </xf>
    <xf numFmtId="175" fontId="29" fillId="0" borderId="9" xfId="0" applyNumberFormat="1" applyFont="1" applyBorder="1" applyAlignment="1">
      <alignment horizontal="right" vertical="top"/>
    </xf>
    <xf numFmtId="183" fontId="29" fillId="0" borderId="9" xfId="0" applyNumberFormat="1" applyFont="1" applyBorder="1" applyAlignment="1">
      <alignment horizontal="center" vertical="top"/>
    </xf>
    <xf numFmtId="1" fontId="29" fillId="0" borderId="9" xfId="0" applyNumberFormat="1" applyFont="1" applyBorder="1" applyAlignment="1">
      <alignment horizontal="center" vertical="top"/>
    </xf>
    <xf numFmtId="184" fontId="29" fillId="0" borderId="9" xfId="0" applyNumberFormat="1" applyFont="1" applyBorder="1" applyAlignment="1">
      <alignment horizontal="center" vertical="top"/>
    </xf>
    <xf numFmtId="185" fontId="29" fillId="0" borderId="9" xfId="0" applyNumberFormat="1" applyFont="1" applyBorder="1" applyAlignment="1">
      <alignment horizontal="right" vertical="top"/>
    </xf>
    <xf numFmtId="180" fontId="29" fillId="0" borderId="9" xfId="0" applyNumberFormat="1" applyFont="1" applyBorder="1" applyAlignment="1">
      <alignment horizontal="center" vertical="top"/>
    </xf>
    <xf numFmtId="186" fontId="29" fillId="0" borderId="9" xfId="0" applyNumberFormat="1" applyFont="1" applyBorder="1" applyAlignment="1">
      <alignment horizontal="center" vertical="top"/>
    </xf>
    <xf numFmtId="180" fontId="29" fillId="0" borderId="9" xfId="0" applyNumberFormat="1" applyFont="1" applyBorder="1" applyAlignment="1">
      <alignment horizontal="left" vertical="top" indent="1"/>
    </xf>
    <xf numFmtId="3" fontId="41" fillId="0" borderId="0" xfId="0" applyNumberFormat="1" applyFont="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4"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0" fontId="29" fillId="0" borderId="0" xfId="0" applyFont="1" applyAlignment="1">
      <alignment horizontal="center" vertical="center"/>
    </xf>
    <xf numFmtId="180" fontId="27" fillId="0" borderId="29" xfId="0" applyNumberFormat="1" applyFont="1" applyBorder="1" applyAlignment="1">
      <alignment vertical="center"/>
    </xf>
    <xf numFmtId="0" fontId="1" fillId="0" borderId="2" xfId="0" applyFont="1" applyBorder="1" applyAlignment="1">
      <alignment horizontal="right" indent="1"/>
    </xf>
    <xf numFmtId="180" fontId="47" fillId="0" borderId="0" xfId="0" applyNumberFormat="1" applyFont="1" applyAlignment="1">
      <alignment horizontal="right" vertical="center" wrapText="1" indent="1"/>
    </xf>
    <xf numFmtId="0" fontId="27" fillId="0" borderId="0" xfId="0" applyFont="1" applyAlignment="1">
      <alignment horizontal="left" vertical="top" indent="1"/>
    </xf>
    <xf numFmtId="0" fontId="4" fillId="0" borderId="0" xfId="0" applyFont="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6" fillId="7" borderId="0" xfId="0" applyNumberFormat="1" applyFont="1" applyFill="1" applyAlignment="1">
      <alignment horizontal="center" vertical="center"/>
    </xf>
    <xf numFmtId="184" fontId="46" fillId="7" borderId="0" xfId="0" applyNumberFormat="1" applyFont="1" applyFill="1" applyAlignment="1">
      <alignment horizontal="center" vertical="center"/>
    </xf>
    <xf numFmtId="179" fontId="41" fillId="7" borderId="0" xfId="0" applyNumberFormat="1" applyFont="1" applyFill="1" applyAlignment="1">
      <alignment horizontal="right" vertical="center"/>
    </xf>
    <xf numFmtId="179" fontId="42"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Font="1" applyFill="1" applyAlignment="1">
      <alignment horizontal="center" vertical="center"/>
    </xf>
    <xf numFmtId="3" fontId="42" fillId="7" borderId="0" xfId="0" applyNumberFormat="1" applyFont="1" applyFill="1" applyAlignment="1">
      <alignment horizontal="center" vertical="center"/>
    </xf>
    <xf numFmtId="179" fontId="55" fillId="7" borderId="0" xfId="0" applyNumberFormat="1" applyFont="1" applyFill="1" applyAlignment="1">
      <alignment horizontal="right" vertical="center"/>
    </xf>
    <xf numFmtId="173" fontId="0" fillId="0" borderId="0" xfId="0" applyNumberFormat="1" applyAlignment="1">
      <alignment horizontal="right" indent="1"/>
    </xf>
    <xf numFmtId="0" fontId="24" fillId="0" borderId="0" xfId="0" applyFont="1" applyAlignment="1">
      <alignment horizontal="center" vertical="center"/>
    </xf>
    <xf numFmtId="0" fontId="0" fillId="0" borderId="1" xfId="0" applyBorder="1" applyAlignment="1">
      <alignment horizontal="center" vertical="top"/>
    </xf>
    <xf numFmtId="179" fontId="9" fillId="0" borderId="1" xfId="0" applyNumberFormat="1" applyFont="1" applyBorder="1" applyAlignment="1">
      <alignment horizontal="right" vertical="top"/>
    </xf>
    <xf numFmtId="185" fontId="0" fillId="0" borderId="1" xfId="0" applyNumberFormat="1" applyBorder="1" applyAlignment="1">
      <alignment horizontal="right" vertical="top"/>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82" fontId="0" fillId="0" borderId="1" xfId="0" applyNumberFormat="1" applyBorder="1" applyAlignment="1">
      <alignment horizontal="right" vertical="top"/>
    </xf>
    <xf numFmtId="167" fontId="0" fillId="0" borderId="1" xfId="0" applyNumberFormat="1" applyBorder="1" applyAlignment="1">
      <alignment horizontal="right" vertical="top"/>
    </xf>
    <xf numFmtId="171" fontId="0" fillId="0" borderId="1" xfId="0" applyNumberFormat="1" applyBorder="1" applyAlignment="1">
      <alignment horizontal="center" vertical="top"/>
    </xf>
    <xf numFmtId="171" fontId="0" fillId="0" borderId="1" xfId="0" applyNumberFormat="1" applyBorder="1" applyAlignment="1">
      <alignment horizontal="left" vertical="top"/>
    </xf>
    <xf numFmtId="0" fontId="0" fillId="0" borderId="1" xfId="0" applyBorder="1" applyAlignment="1">
      <alignment vertical="top"/>
    </xf>
    <xf numFmtId="1" fontId="0" fillId="0" borderId="1" xfId="0" applyNumberFormat="1" applyBorder="1" applyAlignment="1">
      <alignment horizontal="right" vertical="top"/>
    </xf>
    <xf numFmtId="170" fontId="0" fillId="0" borderId="1" xfId="0" applyNumberFormat="1" applyBorder="1" applyAlignment="1">
      <alignment horizontal="center" vertical="top"/>
    </xf>
    <xf numFmtId="49" fontId="40" fillId="0" borderId="1" xfId="0" applyNumberFormat="1" applyFont="1" applyBorder="1" applyAlignment="1">
      <alignment horizontal="left" vertical="top"/>
    </xf>
    <xf numFmtId="22" fontId="40" fillId="0" borderId="1" xfId="0" applyNumberFormat="1" applyFont="1" applyBorder="1" applyAlignment="1">
      <alignment horizontal="left" vertical="top"/>
    </xf>
    <xf numFmtId="49" fontId="0" fillId="0" borderId="1" xfId="0" applyNumberFormat="1" applyBorder="1" applyAlignment="1">
      <alignment horizontal="left" vertical="top"/>
    </xf>
    <xf numFmtId="193" fontId="0" fillId="0" borderId="1" xfId="0" applyNumberFormat="1" applyBorder="1" applyAlignment="1">
      <alignment horizontal="left" vertical="top"/>
    </xf>
    <xf numFmtId="194" fontId="0" fillId="0" borderId="0" xfId="0" applyNumberFormat="1" applyAlignment="1">
      <alignment horizontal="center"/>
    </xf>
    <xf numFmtId="195" fontId="0" fillId="0" borderId="0" xfId="0" applyNumberFormat="1" applyAlignment="1">
      <alignment horizontal="right" indent="1"/>
    </xf>
    <xf numFmtId="194" fontId="0" fillId="0" borderId="0" xfId="0" applyNumberFormat="1" applyAlignment="1">
      <alignment horizontal="right" indent="1"/>
    </xf>
    <xf numFmtId="165" fontId="0" fillId="0" borderId="0" xfId="0" applyNumberFormat="1" applyAlignment="1">
      <alignment horizontal="right" indent="1"/>
    </xf>
    <xf numFmtId="196" fontId="0" fillId="0" borderId="0" xfId="0" applyNumberFormat="1" applyAlignment="1">
      <alignment horizontal="right" indent="1"/>
    </xf>
    <xf numFmtId="3" fontId="56" fillId="0" borderId="1" xfId="0" applyNumberFormat="1" applyFont="1" applyBorder="1" applyAlignment="1">
      <alignment horizontal="center" vertical="top"/>
    </xf>
    <xf numFmtId="3" fontId="44" fillId="0" borderId="26" xfId="0" applyNumberFormat="1" applyFont="1" applyBorder="1" applyAlignment="1">
      <alignment horizontal="center" vertical="center"/>
    </xf>
    <xf numFmtId="0" fontId="1" fillId="0" borderId="25" xfId="0" applyFont="1" applyBorder="1" applyAlignment="1">
      <alignment horizontal="center" vertical="center"/>
    </xf>
    <xf numFmtId="3" fontId="4" fillId="0" borderId="21" xfId="0" applyNumberFormat="1" applyFont="1" applyBorder="1" applyAlignment="1">
      <alignment horizontal="center" vertical="center"/>
    </xf>
    <xf numFmtId="0" fontId="1" fillId="0" borderId="23" xfId="0" applyFont="1" applyBorder="1" applyAlignment="1">
      <alignment horizontal="center" vertical="center" textRotation="90" wrapText="1"/>
    </xf>
    <xf numFmtId="180" fontId="1" fillId="0" borderId="21" xfId="0" applyNumberFormat="1" applyFont="1" applyBorder="1" applyAlignment="1">
      <alignment horizontal="center" vertical="center" textRotation="90"/>
    </xf>
    <xf numFmtId="197" fontId="0" fillId="0" borderId="21" xfId="1" applyNumberFormat="1" applyFont="1" applyFill="1" applyBorder="1" applyAlignment="1">
      <alignment horizontal="right" vertical="center" indent="1"/>
    </xf>
    <xf numFmtId="0" fontId="58" fillId="0" borderId="0" xfId="0" applyFont="1" applyAlignment="1">
      <alignment horizontal="center" vertical="top"/>
    </xf>
    <xf numFmtId="0" fontId="4" fillId="0" borderId="0" xfId="0" applyFont="1" applyAlignment="1">
      <alignment horizontal="center" vertical="center"/>
    </xf>
    <xf numFmtId="21" fontId="27" fillId="0" borderId="0" xfId="0" applyNumberFormat="1" applyFont="1" applyAlignment="1">
      <alignment horizontal="left" vertical="top" indent="1"/>
    </xf>
    <xf numFmtId="0" fontId="0" fillId="0" borderId="0" xfId="0" applyAlignment="1">
      <alignment horizontal="left" vertical="center" wrapText="1" indent="1"/>
    </xf>
    <xf numFmtId="189" fontId="59" fillId="0" borderId="1" xfId="0" applyNumberFormat="1" applyFont="1" applyBorder="1" applyAlignment="1">
      <alignment horizontal="left" vertical="top"/>
    </xf>
    <xf numFmtId="3" fontId="0" fillId="0" borderId="0" xfId="0" applyNumberFormat="1" applyAlignment="1" applyProtection="1">
      <alignment horizontal="right" indent="1"/>
      <protection locked="0"/>
    </xf>
    <xf numFmtId="4" fontId="0" fillId="0" borderId="0" xfId="0" applyNumberFormat="1" applyAlignment="1" applyProtection="1">
      <alignment horizontal="right" indent="1"/>
      <protection locked="0"/>
    </xf>
    <xf numFmtId="198" fontId="0" fillId="0" borderId="0" xfId="0" applyNumberFormat="1" applyAlignment="1">
      <alignment horizontal="center"/>
    </xf>
    <xf numFmtId="194" fontId="0" fillId="0" borderId="0" xfId="0" applyNumberFormat="1" applyAlignment="1">
      <alignment horizontal="center" vertical="top"/>
    </xf>
    <xf numFmtId="49" fontId="37" fillId="0" borderId="0" xfId="0" applyNumberFormat="1" applyFont="1" applyAlignment="1">
      <alignment horizontal="left" vertical="top" indent="1"/>
    </xf>
    <xf numFmtId="49" fontId="37" fillId="0" borderId="0" xfId="0" applyNumberFormat="1" applyFont="1" applyAlignment="1">
      <alignment horizontal="right" indent="1"/>
    </xf>
    <xf numFmtId="177" fontId="37" fillId="0" borderId="0" xfId="0" applyNumberFormat="1" applyFont="1" applyAlignment="1">
      <alignment horizontal="right" vertical="top"/>
    </xf>
    <xf numFmtId="180" fontId="37" fillId="0" borderId="0" xfId="0" applyNumberFormat="1" applyFont="1" applyAlignment="1">
      <alignment horizontal="center" vertical="center"/>
    </xf>
    <xf numFmtId="180" fontId="37" fillId="0" borderId="0" xfId="0" applyNumberFormat="1" applyFont="1" applyAlignment="1">
      <alignment horizontal="right" vertical="top"/>
    </xf>
    <xf numFmtId="175" fontId="37" fillId="0" borderId="0" xfId="0" applyNumberFormat="1" applyFont="1" applyAlignment="1">
      <alignment horizontal="left" vertical="top"/>
    </xf>
    <xf numFmtId="183" fontId="37" fillId="0" borderId="0" xfId="0" applyNumberFormat="1" applyFont="1" applyAlignment="1">
      <alignment horizontal="center" vertical="top"/>
    </xf>
    <xf numFmtId="183" fontId="37" fillId="0" borderId="0" xfId="0" applyNumberFormat="1" applyFont="1" applyAlignment="1">
      <alignment horizontal="left" vertical="top"/>
    </xf>
    <xf numFmtId="175" fontId="37" fillId="0" borderId="0" xfId="0" applyNumberFormat="1" applyFont="1" applyAlignment="1">
      <alignment horizontal="right" vertical="top"/>
    </xf>
    <xf numFmtId="180" fontId="37" fillId="0" borderId="0" xfId="0" applyNumberFormat="1" applyFont="1" applyAlignment="1">
      <alignment horizontal="left" vertical="top"/>
    </xf>
    <xf numFmtId="187" fontId="37" fillId="0" borderId="0" xfId="0" applyNumberFormat="1" applyFont="1" applyAlignment="1">
      <alignment horizontal="center" vertical="top"/>
    </xf>
    <xf numFmtId="0" fontId="37" fillId="0" borderId="0" xfId="0" applyFont="1" applyAlignment="1">
      <alignment horizontal="left" vertical="top"/>
    </xf>
    <xf numFmtId="1" fontId="0" fillId="0" borderId="0" xfId="0" applyNumberFormat="1" applyAlignment="1">
      <alignment horizontal="right" indent="1"/>
    </xf>
    <xf numFmtId="49" fontId="40" fillId="0" borderId="0" xfId="0" applyNumberFormat="1" applyFont="1" applyAlignment="1">
      <alignment horizontal="left"/>
    </xf>
    <xf numFmtId="191" fontId="40" fillId="0" borderId="0" xfId="0" applyNumberFormat="1" applyFont="1" applyAlignment="1">
      <alignment horizontal="left"/>
    </xf>
    <xf numFmtId="0" fontId="21" fillId="0" borderId="0" xfId="0" applyFont="1" applyAlignment="1">
      <alignment horizontal="center" vertical="center" wrapText="1"/>
    </xf>
    <xf numFmtId="0" fontId="21" fillId="0" borderId="0" xfId="2" applyFont="1" applyAlignment="1">
      <alignment horizontal="center" vertical="center"/>
    </xf>
    <xf numFmtId="0" fontId="32" fillId="0" borderId="0" xfId="2" applyFont="1" applyAlignment="1">
      <alignment horizontal="center" vertical="center" wrapText="1"/>
    </xf>
    <xf numFmtId="0" fontId="32" fillId="0" borderId="0" xfId="2" applyFont="1" applyAlignment="1">
      <alignment horizontal="center" vertical="center"/>
    </xf>
    <xf numFmtId="0" fontId="33" fillId="0" borderId="0" xfId="2" applyFont="1" applyAlignment="1">
      <alignment horizontal="center" vertical="center"/>
    </xf>
    <xf numFmtId="0" fontId="33" fillId="0" borderId="0" xfId="2" applyFont="1" applyAlignment="1">
      <alignment horizontal="center" vertical="center" wrapText="1"/>
    </xf>
    <xf numFmtId="0" fontId="0" fillId="0" borderId="0" xfId="0" applyAlignment="1">
      <alignment horizontal="center"/>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43" fillId="0" borderId="16" xfId="0" applyFont="1" applyBorder="1" applyAlignment="1">
      <alignment horizontal="center" vertical="center" wrapText="1"/>
    </xf>
    <xf numFmtId="0" fontId="43" fillId="0" borderId="18" xfId="0" applyFont="1" applyBorder="1" applyAlignment="1">
      <alignment horizontal="center" vertical="center"/>
    </xf>
    <xf numFmtId="0" fontId="43" fillId="0" borderId="19" xfId="0" applyFont="1" applyBorder="1" applyAlignment="1">
      <alignment horizontal="center" vertical="center"/>
    </xf>
    <xf numFmtId="0" fontId="43" fillId="0" borderId="20" xfId="0" applyFont="1" applyBorder="1" applyAlignment="1">
      <alignment horizontal="center" vertical="center"/>
    </xf>
    <xf numFmtId="0" fontId="45" fillId="0" borderId="10" xfId="0" applyFont="1" applyBorder="1" applyAlignment="1">
      <alignment horizontal="center" vertical="center" wrapText="1"/>
    </xf>
    <xf numFmtId="0" fontId="45" fillId="0" borderId="0" xfId="0" applyFont="1" applyAlignment="1">
      <alignment horizontal="center" vertical="center" wrapText="1"/>
    </xf>
    <xf numFmtId="0" fontId="45" fillId="0" borderId="17" xfId="0" applyFont="1" applyBorder="1" applyAlignment="1">
      <alignment horizontal="center" vertical="center" wrapText="1"/>
    </xf>
    <xf numFmtId="0" fontId="0" fillId="0" borderId="10" xfId="0" applyBorder="1" applyAlignment="1">
      <alignment horizontal="center"/>
    </xf>
    <xf numFmtId="0" fontId="16" fillId="0" borderId="0" xfId="0" applyFont="1" applyAlignment="1">
      <alignment horizontal="center"/>
    </xf>
    <xf numFmtId="0" fontId="38" fillId="2" borderId="10" xfId="0" applyFont="1" applyFill="1" applyBorder="1" applyAlignment="1">
      <alignment horizontal="center" vertical="center"/>
    </xf>
    <xf numFmtId="0" fontId="38" fillId="2" borderId="0" xfId="0" applyFont="1" applyFill="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Alignment="1">
      <alignment horizontal="center" vertical="center" wrapText="1"/>
    </xf>
    <xf numFmtId="0" fontId="39" fillId="0" borderId="0" xfId="0" applyFont="1" applyAlignment="1">
      <alignment horizontal="center" vertical="center" wrapText="1"/>
    </xf>
    <xf numFmtId="0" fontId="39" fillId="0" borderId="0" xfId="0" applyFont="1" applyAlignment="1">
      <alignment horizontal="center" vertical="center"/>
    </xf>
    <xf numFmtId="176" fontId="0" fillId="0" borderId="0" xfId="0" applyNumberFormat="1" applyFill="1" applyAlignment="1" applyProtection="1">
      <alignment horizontal="right" vertical="top"/>
      <protection locked="0"/>
    </xf>
    <xf numFmtId="49" fontId="49" fillId="0" borderId="0" xfId="0" applyNumberFormat="1" applyFont="1" applyFill="1" applyAlignment="1" applyProtection="1">
      <alignment horizontal="left" vertical="top" indent="1"/>
      <protection locked="0"/>
    </xf>
    <xf numFmtId="49" fontId="0" fillId="0" borderId="0" xfId="0" applyNumberFormat="1" applyFill="1" applyAlignment="1" applyProtection="1">
      <alignment horizontal="center" vertical="top"/>
      <protection locked="0"/>
    </xf>
    <xf numFmtId="178" fontId="0" fillId="0" borderId="0" xfId="0" applyNumberFormat="1" applyFill="1" applyAlignment="1" applyProtection="1">
      <alignment horizontal="right" vertical="top" indent="1"/>
      <protection locked="0"/>
    </xf>
    <xf numFmtId="49" fontId="0" fillId="0" borderId="0" xfId="0" applyNumberFormat="1" applyFill="1" applyAlignment="1" applyProtection="1">
      <alignment horizontal="left" vertical="top" indent="1"/>
      <protection locked="0"/>
    </xf>
    <xf numFmtId="179" fontId="9" fillId="0" borderId="0" xfId="0" applyNumberFormat="1" applyFont="1" applyFill="1" applyAlignment="1" applyProtection="1">
      <alignment horizontal="right" vertical="top"/>
      <protection locked="0"/>
    </xf>
    <xf numFmtId="3" fontId="0" fillId="0" borderId="0" xfId="0" applyNumberFormat="1" applyFill="1" applyAlignment="1" applyProtection="1">
      <alignment horizontal="right" vertical="top" indent="1"/>
      <protection locked="0"/>
    </xf>
    <xf numFmtId="177" fontId="0" fillId="0" borderId="0" xfId="0" applyNumberFormat="1" applyFill="1" applyAlignment="1" applyProtection="1">
      <alignment horizontal="right" vertical="top"/>
      <protection locked="0"/>
    </xf>
    <xf numFmtId="179" fontId="0" fillId="0" borderId="0" xfId="0" applyNumberFormat="1" applyFill="1" applyAlignment="1" applyProtection="1">
      <alignment horizontal="right" vertical="top"/>
      <protection locked="0"/>
    </xf>
    <xf numFmtId="181" fontId="0" fillId="0" borderId="0" xfId="0" applyNumberForma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75" fontId="0" fillId="0" borderId="0" xfId="0" applyNumberFormat="1" applyFill="1" applyAlignment="1" applyProtection="1">
      <alignment horizontal="right" vertical="top"/>
      <protection locked="0"/>
    </xf>
    <xf numFmtId="182" fontId="0" fillId="0" borderId="0" xfId="0" applyNumberFormat="1" applyFill="1" applyAlignment="1" applyProtection="1">
      <alignment horizontal="right" vertical="top"/>
      <protection locked="0"/>
    </xf>
    <xf numFmtId="179" fontId="11" fillId="0" borderId="0" xfId="0" applyNumberFormat="1" applyFont="1" applyFill="1" applyAlignment="1" applyProtection="1">
      <alignment horizontal="right" vertical="top"/>
      <protection locked="0"/>
    </xf>
    <xf numFmtId="180" fontId="0" fillId="0" borderId="0" xfId="0" applyNumberFormat="1" applyFill="1" applyAlignment="1" applyProtection="1">
      <alignment horizontal="right" vertical="top"/>
      <protection locked="0"/>
    </xf>
    <xf numFmtId="183" fontId="0" fillId="0" borderId="0" xfId="0" applyNumberFormat="1" applyFill="1" applyAlignment="1" applyProtection="1">
      <alignment horizontal="center" vertical="top"/>
      <protection locked="0"/>
    </xf>
    <xf numFmtId="180" fontId="29" fillId="0" borderId="0" xfId="0" applyNumberFormat="1" applyFont="1" applyFill="1" applyAlignment="1" applyProtection="1">
      <alignment horizontal="right" vertical="top"/>
      <protection locked="0"/>
    </xf>
    <xf numFmtId="1" fontId="54" fillId="0" borderId="0" xfId="0" applyNumberFormat="1" applyFont="1" applyFill="1" applyAlignment="1" applyProtection="1">
      <alignment horizontal="center" vertical="top"/>
      <protection locked="0"/>
    </xf>
    <xf numFmtId="185" fontId="57" fillId="0" borderId="0" xfId="0" applyNumberFormat="1" applyFont="1" applyFill="1" applyAlignment="1" applyProtection="1">
      <alignment horizontal="left" vertical="top"/>
      <protection locked="0"/>
    </xf>
    <xf numFmtId="184" fontId="48" fillId="0" borderId="0" xfId="0" applyNumberFormat="1" applyFont="1" applyFill="1" applyAlignment="1" applyProtection="1">
      <alignment horizontal="center" vertical="top"/>
      <protection locked="0"/>
    </xf>
    <xf numFmtId="185" fontId="48"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right" vertical="top"/>
      <protection locked="0"/>
    </xf>
    <xf numFmtId="49" fontId="47" fillId="0" borderId="0" xfId="0" applyNumberFormat="1" applyFont="1" applyFill="1" applyAlignment="1" applyProtection="1">
      <alignment horizontal="left" vertical="top"/>
      <protection locked="0"/>
    </xf>
    <xf numFmtId="183" fontId="29" fillId="0" borderId="0" xfId="0" applyNumberFormat="1" applyFont="1" applyFill="1" applyAlignment="1" applyProtection="1">
      <alignment horizontal="center" vertical="top"/>
      <protection locked="0"/>
    </xf>
    <xf numFmtId="187" fontId="0" fillId="0" borderId="0" xfId="0" applyNumberFormat="1" applyFill="1" applyAlignment="1" applyProtection="1">
      <alignment horizontal="center" vertical="top"/>
      <protection locked="0"/>
    </xf>
    <xf numFmtId="3" fontId="22" fillId="0" borderId="0" xfId="0" applyNumberFormat="1" applyFont="1" applyFill="1" applyAlignment="1" applyProtection="1">
      <alignment horizontal="center" vertical="top"/>
      <protection locked="0"/>
    </xf>
    <xf numFmtId="180" fontId="30"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52" fillId="0" borderId="0" xfId="0" applyNumberFormat="1" applyFont="1" applyFill="1" applyAlignment="1" applyProtection="1">
      <alignment horizontal="right" vertical="top"/>
      <protection locked="0"/>
    </xf>
    <xf numFmtId="180" fontId="53" fillId="0" borderId="0" xfId="0" applyNumberFormat="1" applyFont="1" applyFill="1" applyAlignment="1" applyProtection="1">
      <alignment horizontal="right"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6" fillId="0" borderId="0" xfId="0" applyNumberFormat="1" applyFont="1" applyFill="1" applyAlignment="1">
      <alignment horizontal="right" vertical="top"/>
    </xf>
    <xf numFmtId="180" fontId="35" fillId="0" borderId="0" xfId="0" applyNumberFormat="1" applyFont="1" applyFill="1" applyAlignment="1">
      <alignment horizontal="right" vertical="top"/>
    </xf>
    <xf numFmtId="190" fontId="35"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xf numFmtId="176" fontId="0" fillId="0" borderId="0" xfId="0" applyNumberFormat="1" applyFont="1" applyAlignment="1">
      <alignment horizontal="right" vertical="top"/>
    </xf>
    <xf numFmtId="49" fontId="0" fillId="0" borderId="0" xfId="0" applyNumberFormat="1" applyFont="1" applyAlignment="1">
      <alignment horizontal="left" vertical="top" indent="1"/>
    </xf>
    <xf numFmtId="49" fontId="0" fillId="0" borderId="0" xfId="0" applyNumberFormat="1" applyFont="1" applyAlignment="1">
      <alignment horizontal="center" vertical="top"/>
    </xf>
    <xf numFmtId="178" fontId="0" fillId="0" borderId="0" xfId="0" applyNumberFormat="1" applyFont="1" applyAlignment="1">
      <alignment horizontal="right" vertical="top" indent="1"/>
    </xf>
    <xf numFmtId="179" fontId="0" fillId="0" borderId="0" xfId="0" applyNumberFormat="1" applyFont="1" applyAlignment="1">
      <alignment horizontal="right" vertical="top"/>
    </xf>
    <xf numFmtId="3" fontId="0" fillId="0" borderId="0" xfId="0" applyNumberFormat="1" applyFont="1" applyAlignment="1">
      <alignment horizontal="right" vertical="top" indent="1"/>
    </xf>
    <xf numFmtId="177" fontId="0" fillId="0" borderId="0" xfId="0" applyNumberFormat="1" applyFont="1" applyAlignment="1">
      <alignment horizontal="right" vertical="top"/>
    </xf>
    <xf numFmtId="181" fontId="0" fillId="0" borderId="0" xfId="0" applyNumberFormat="1" applyFont="1" applyAlignment="1">
      <alignment horizontal="right" vertical="top"/>
    </xf>
    <xf numFmtId="180" fontId="0" fillId="0" borderId="0" xfId="0" applyNumberFormat="1" applyFont="1" applyAlignment="1">
      <alignment horizontal="right" vertical="top"/>
    </xf>
    <xf numFmtId="182" fontId="0" fillId="0" borderId="0" xfId="0" applyNumberFormat="1" applyFont="1" applyAlignment="1">
      <alignment horizontal="right" vertical="top"/>
    </xf>
    <xf numFmtId="175" fontId="0" fillId="0" borderId="0" xfId="0" applyNumberFormat="1" applyFont="1" applyAlignment="1">
      <alignment horizontal="right" vertical="top"/>
    </xf>
    <xf numFmtId="183" fontId="0" fillId="0" borderId="0" xfId="0" applyNumberFormat="1" applyFont="1" applyAlignment="1">
      <alignment horizontal="center" vertical="top"/>
    </xf>
    <xf numFmtId="1" fontId="0" fillId="0" borderId="0" xfId="0" applyNumberFormat="1" applyFont="1" applyAlignment="1">
      <alignment horizontal="center" vertical="top"/>
    </xf>
    <xf numFmtId="184" fontId="0" fillId="0" borderId="0" xfId="0" applyNumberFormat="1" applyFont="1" applyAlignment="1">
      <alignment horizontal="center" vertical="top"/>
    </xf>
    <xf numFmtId="185" fontId="0" fillId="0" borderId="0" xfId="0" applyNumberFormat="1" applyFont="1" applyAlignment="1">
      <alignment horizontal="right" vertical="top"/>
    </xf>
    <xf numFmtId="180" fontId="1" fillId="0" borderId="0" xfId="0" applyNumberFormat="1" applyFont="1" applyFill="1" applyAlignment="1">
      <alignment horizontal="center" vertical="top"/>
    </xf>
    <xf numFmtId="186" fontId="1" fillId="0" borderId="0" xfId="0" applyNumberFormat="1" applyFont="1" applyFill="1" applyAlignment="1">
      <alignment horizontal="center" vertical="top"/>
    </xf>
    <xf numFmtId="180" fontId="1" fillId="0" borderId="0" xfId="0" applyNumberFormat="1" applyFont="1" applyFill="1" applyAlignment="1">
      <alignment horizontal="right" vertical="top"/>
    </xf>
    <xf numFmtId="49" fontId="1" fillId="0" borderId="0" xfId="0" applyNumberFormat="1" applyFont="1" applyFill="1" applyAlignment="1">
      <alignment horizontal="left" vertical="top"/>
    </xf>
    <xf numFmtId="183" fontId="1" fillId="0" borderId="0" xfId="0" applyNumberFormat="1" applyFont="1" applyFill="1" applyAlignment="1">
      <alignment horizontal="center" vertical="top"/>
    </xf>
    <xf numFmtId="176" fontId="0" fillId="0" borderId="0" xfId="0" applyNumberFormat="1" applyFont="1" applyFill="1" applyAlignment="1" applyProtection="1">
      <alignment horizontal="right" vertical="top"/>
      <protection locked="0"/>
    </xf>
    <xf numFmtId="49" fontId="0" fillId="0" borderId="0" xfId="0" applyNumberFormat="1" applyFont="1" applyFill="1" applyAlignment="1" applyProtection="1">
      <alignment horizontal="center" vertical="top"/>
      <protection locked="0"/>
    </xf>
    <xf numFmtId="178" fontId="0" fillId="0" borderId="0" xfId="0" applyNumberFormat="1" applyFont="1" applyFill="1" applyAlignment="1" applyProtection="1">
      <alignment horizontal="right" vertical="top" indent="1"/>
      <protection locked="0"/>
    </xf>
    <xf numFmtId="49" fontId="0" fillId="0" borderId="0" xfId="0" applyNumberFormat="1" applyFont="1" applyFill="1" applyAlignment="1" applyProtection="1">
      <alignment horizontal="left" vertical="top" indent="1"/>
      <protection locked="0"/>
    </xf>
    <xf numFmtId="3" fontId="0" fillId="0" borderId="0" xfId="0" applyNumberFormat="1" applyFont="1" applyFill="1" applyAlignment="1" applyProtection="1">
      <alignment horizontal="right" vertical="top" indent="1"/>
      <protection locked="0"/>
    </xf>
    <xf numFmtId="177" fontId="0" fillId="0" borderId="0" xfId="0" applyNumberFormat="1" applyFont="1" applyFill="1" applyAlignment="1" applyProtection="1">
      <alignment horizontal="right" vertical="top"/>
      <protection locked="0"/>
    </xf>
    <xf numFmtId="179" fontId="0" fillId="0" borderId="0" xfId="0" applyNumberFormat="1" applyFont="1" applyFill="1" applyAlignment="1" applyProtection="1">
      <alignment horizontal="right" vertical="top"/>
      <protection locked="0"/>
    </xf>
    <xf numFmtId="175" fontId="0" fillId="0" borderId="0" xfId="0" applyNumberFormat="1" applyFont="1" applyFill="1" applyAlignment="1" applyProtection="1">
      <alignment horizontal="right" vertical="top"/>
      <protection locked="0"/>
    </xf>
    <xf numFmtId="182" fontId="0" fillId="0" borderId="0" xfId="0" applyNumberFormat="1" applyFont="1" applyFill="1" applyAlignment="1" applyProtection="1">
      <alignment horizontal="right" vertical="top"/>
      <protection locked="0"/>
    </xf>
    <xf numFmtId="180" fontId="0" fillId="0" borderId="0" xfId="0" applyNumberFormat="1" applyFont="1" applyFill="1" applyAlignment="1" applyProtection="1">
      <alignment horizontal="right" vertical="top"/>
      <protection locked="0"/>
    </xf>
    <xf numFmtId="183" fontId="0" fillId="0" borderId="0" xfId="0" applyNumberFormat="1" applyFont="1" applyFill="1" applyAlignment="1" applyProtection="1">
      <alignment horizontal="center" vertical="top"/>
      <protection locked="0"/>
    </xf>
    <xf numFmtId="176" fontId="0" fillId="8" borderId="0" xfId="0" applyNumberFormat="1" applyFont="1" applyFill="1" applyAlignment="1" applyProtection="1">
      <alignment horizontal="right" vertical="top"/>
      <protection locked="0"/>
    </xf>
    <xf numFmtId="49" fontId="49" fillId="8" borderId="0" xfId="0" applyNumberFormat="1" applyFont="1" applyFill="1" applyAlignment="1" applyProtection="1">
      <alignment horizontal="left" vertical="top" indent="1"/>
      <protection locked="0"/>
    </xf>
    <xf numFmtId="180" fontId="28" fillId="8" borderId="0" xfId="0" applyNumberFormat="1" applyFont="1" applyFill="1" applyAlignment="1" applyProtection="1">
      <alignment horizontal="right" vertical="top"/>
      <protection locked="0"/>
    </xf>
    <xf numFmtId="180" fontId="0" fillId="8" borderId="0" xfId="0" applyNumberFormat="1" applyFont="1" applyFill="1" applyAlignment="1" applyProtection="1">
      <alignment horizontal="right" vertical="top"/>
      <protection locked="0"/>
    </xf>
    <xf numFmtId="183" fontId="29" fillId="8" borderId="0" xfId="0" applyNumberFormat="1" applyFont="1" applyFill="1" applyAlignment="1" applyProtection="1">
      <alignment horizontal="center" vertical="top"/>
      <protection locked="0"/>
    </xf>
    <xf numFmtId="180" fontId="30" fillId="8" borderId="0" xfId="0" applyNumberFormat="1" applyFont="1" applyFill="1" applyAlignment="1" applyProtection="1">
      <alignment horizontal="right" vertical="top"/>
      <protection locked="0"/>
    </xf>
    <xf numFmtId="179" fontId="22" fillId="8" borderId="0" xfId="0" applyNumberFormat="1" applyFont="1" applyFill="1" applyAlignment="1" applyProtection="1">
      <alignment horizontal="right" vertical="top"/>
      <protection locked="0"/>
    </xf>
    <xf numFmtId="180" fontId="36" fillId="8" borderId="0" xfId="0" applyNumberFormat="1" applyFont="1" applyFill="1" applyAlignment="1">
      <alignment horizontal="right" vertical="top"/>
    </xf>
    <xf numFmtId="180" fontId="35" fillId="8" borderId="0" xfId="0" applyNumberFormat="1" applyFont="1" applyFill="1" applyAlignment="1">
      <alignment horizontal="right" vertical="top"/>
    </xf>
    <xf numFmtId="176" fontId="37" fillId="0" borderId="0" xfId="0" applyNumberFormat="1" applyFont="1" applyFill="1" applyAlignment="1">
      <alignment horizontal="left" vertical="top"/>
    </xf>
    <xf numFmtId="49" fontId="37" fillId="0" borderId="0" xfId="0" applyNumberFormat="1" applyFont="1" applyFill="1" applyAlignment="1">
      <alignment horizontal="left" vertical="top" indent="1"/>
    </xf>
    <xf numFmtId="49" fontId="37" fillId="0" borderId="0" xfId="0" applyNumberFormat="1" applyFont="1" applyFill="1" applyAlignment="1">
      <alignment horizontal="center" vertical="top"/>
    </xf>
    <xf numFmtId="178" fontId="37" fillId="0" borderId="0" xfId="0" applyNumberFormat="1" applyFont="1" applyFill="1" applyAlignment="1">
      <alignment horizontal="right" vertical="top" indent="1"/>
    </xf>
    <xf numFmtId="179" fontId="37" fillId="0" borderId="0" xfId="0" applyNumberFormat="1" applyFont="1" applyFill="1" applyAlignment="1">
      <alignment horizontal="right" vertical="top"/>
    </xf>
    <xf numFmtId="181" fontId="37" fillId="0" borderId="0" xfId="0" applyNumberFormat="1" applyFont="1" applyFill="1" applyAlignment="1">
      <alignment horizontal="right" vertical="top"/>
    </xf>
    <xf numFmtId="180" fontId="37" fillId="0" borderId="0" xfId="0" applyNumberFormat="1" applyFont="1" applyFill="1" applyAlignment="1">
      <alignment horizontal="center" vertical="center"/>
    </xf>
    <xf numFmtId="177" fontId="37" fillId="0" borderId="0" xfId="0" applyNumberFormat="1" applyFont="1" applyFill="1" applyAlignment="1">
      <alignment horizontal="center" vertical="center"/>
    </xf>
    <xf numFmtId="182" fontId="37" fillId="0" borderId="0" xfId="0" applyNumberFormat="1" applyFont="1" applyFill="1" applyAlignment="1">
      <alignment horizontal="left" vertical="top"/>
    </xf>
    <xf numFmtId="180" fontId="37" fillId="0" borderId="0" xfId="0" applyNumberFormat="1" applyFont="1" applyFill="1" applyAlignment="1">
      <alignment horizontal="right" vertical="top"/>
    </xf>
    <xf numFmtId="183" fontId="37" fillId="0" borderId="0" xfId="0" applyNumberFormat="1" applyFont="1" applyFill="1" applyAlignment="1">
      <alignment horizontal="center" vertical="top"/>
    </xf>
    <xf numFmtId="183" fontId="37" fillId="0" borderId="0" xfId="0" applyNumberFormat="1" applyFont="1" applyFill="1" applyAlignment="1">
      <alignment horizontal="right" vertical="top"/>
    </xf>
    <xf numFmtId="184" fontId="37" fillId="0" borderId="0" xfId="0" applyNumberFormat="1" applyFont="1" applyFill="1" applyAlignment="1">
      <alignment horizontal="left" vertical="top"/>
    </xf>
    <xf numFmtId="1" fontId="37" fillId="0" borderId="0" xfId="0" applyNumberFormat="1" applyFont="1" applyFill="1" applyAlignment="1">
      <alignment horizontal="left" vertical="top"/>
    </xf>
    <xf numFmtId="185" fontId="37" fillId="0" borderId="0" xfId="0" applyNumberFormat="1" applyFont="1" applyFill="1" applyAlignment="1">
      <alignment horizontal="right" vertical="top"/>
    </xf>
    <xf numFmtId="180" fontId="37" fillId="0" borderId="0" xfId="0" applyNumberFormat="1" applyFont="1" applyFill="1" applyAlignment="1">
      <alignment horizontal="center" vertical="top"/>
    </xf>
    <xf numFmtId="186" fontId="37" fillId="0" borderId="0" xfId="0" applyNumberFormat="1" applyFont="1" applyFill="1" applyAlignment="1">
      <alignment horizontal="left" vertical="top"/>
    </xf>
    <xf numFmtId="186" fontId="37" fillId="0" borderId="0" xfId="0" applyNumberFormat="1" applyFont="1" applyFill="1" applyAlignment="1">
      <alignment horizontal="center" vertical="top"/>
    </xf>
    <xf numFmtId="180" fontId="37" fillId="0" borderId="0" xfId="0" applyNumberFormat="1" applyFont="1" applyFill="1" applyAlignment="1">
      <alignment horizontal="left" vertical="top"/>
    </xf>
    <xf numFmtId="49" fontId="37" fillId="0" borderId="0" xfId="0" applyNumberFormat="1" applyFont="1" applyFill="1" applyAlignment="1">
      <alignment horizontal="left" vertical="top"/>
    </xf>
    <xf numFmtId="188" fontId="37" fillId="0" borderId="0" xfId="0" applyNumberFormat="1" applyFont="1" applyFill="1" applyAlignment="1">
      <alignment horizontal="left" vertical="top"/>
    </xf>
    <xf numFmtId="179" fontId="37" fillId="0" borderId="0" xfId="0" applyNumberFormat="1" applyFont="1" applyFill="1" applyAlignment="1">
      <alignment horizontal="left" vertical="top"/>
    </xf>
    <xf numFmtId="1" fontId="37" fillId="0" borderId="0" xfId="0" applyNumberFormat="1" applyFont="1" applyFill="1" applyAlignment="1">
      <alignment horizontal="center" vertical="top"/>
    </xf>
  </cellXfs>
  <cellStyles count="4">
    <cellStyle name="Moeda" xfId="1" builtinId="4"/>
    <cellStyle name="Normal" xfId="0" builtinId="0"/>
    <cellStyle name="Normal 2" xfId="3" xr:uid="{00000000-0005-0000-0000-000002000000}"/>
    <cellStyle name="Normal 36" xfId="2" xr:uid="{00000000-0005-0000-0000-000003000000}"/>
  </cellStyles>
  <dxfs count="322">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1"/>
        <name val="Calibri"/>
        <scheme val="none"/>
      </font>
      <numFmt numFmtId="30" formatCode="@"/>
      <fill>
        <patternFill patternType="none">
          <fgColor indexed="64"/>
          <bgColor indexed="65"/>
        </patternFill>
      </fill>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alignment horizontal="center" textRotation="0" wrapText="0" indent="0" justifyLastLine="0" shrinkToFit="0" readingOrder="0"/>
    </dxf>
    <dxf>
      <numFmt numFmtId="196" formatCode="###,###"/>
      <alignment horizontal="right" vertical="bottom" textRotation="0" wrapText="0" indent="1" justifyLastLine="0" shrinkToFit="0" readingOrder="0"/>
    </dxf>
    <dxf>
      <numFmt numFmtId="196" formatCode="###,###"/>
      <alignment horizontal="right" vertical="bottom" textRotation="0" wrapText="0" indent="1" justifyLastLine="0" shrinkToFit="0" readingOrder="0"/>
    </dxf>
    <dxf>
      <numFmt numFmtId="1" formatCode="0"/>
      <alignment horizontal="center" vertical="bottom" textRotation="0" wrapText="0" indent="0"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5" formatCode="#,##0.000"/>
      <alignment horizontal="right" vertical="bottom" textRotation="0" wrapText="0" indent="1" justifyLastLine="0" shrinkToFit="0" readingOrder="0"/>
    </dxf>
    <dxf>
      <numFmt numFmtId="194" formatCode="#,###"/>
      <alignment horizontal="center" vertical="bottom" textRotation="0" wrapText="0" indent="0" justifyLastLine="0" shrinkToFit="0" readingOrder="0"/>
    </dxf>
    <dxf>
      <numFmt numFmtId="198" formatCode="[$-416]mmm\ /\ yy;@"/>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font>
        <b/>
        <i val="0"/>
        <strike val="0"/>
        <condense val="0"/>
        <extend val="0"/>
        <outline val="0"/>
        <shadow val="0"/>
        <u val="none"/>
        <vertAlign val="baseline"/>
        <sz val="12"/>
        <color auto="1"/>
        <name val="Calibri"/>
        <family val="2"/>
        <scheme val="minor"/>
      </font>
      <numFmt numFmtId="3" formatCode="#,##0"/>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font>
        <b/>
        <i val="0"/>
        <color rgb="FFFF0000"/>
      </font>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4" formatCode="#,##0.00"/>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fill>
        <gradientFill degree="90">
          <stop position="0">
            <color theme="0"/>
          </stop>
          <stop position="1">
            <color theme="7" tint="0.40000610370189521"/>
          </stop>
        </gradientFill>
      </fill>
    </dxf>
    <dxf>
      <font>
        <color rgb="FF9C0006"/>
      </font>
      <fill>
        <patternFill>
          <bgColor rgb="FFFFC7CE"/>
        </patternFill>
      </fill>
    </dxf>
    <dxf>
      <font>
        <color rgb="FF9C0006"/>
      </font>
      <fill>
        <patternFill>
          <bgColor rgb="FFFFC7CE"/>
        </patternFill>
      </fill>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b/>
        <i val="0"/>
        <color theme="0"/>
      </font>
      <fill>
        <gradientFill>
          <stop position="0">
            <color theme="0"/>
          </stop>
          <stop position="1">
            <color rgb="FFFF0000"/>
          </stop>
        </gradientFill>
      </fill>
      <border>
        <left style="thin">
          <color rgb="FF9C0006"/>
        </left>
        <right style="thin">
          <color rgb="FF9C0006"/>
        </right>
        <top style="thin">
          <color rgb="FF9C0006"/>
        </top>
        <bottom style="thin">
          <color rgb="FF9C0006"/>
        </bottom>
        <vertical/>
        <horizontal/>
      </border>
    </dxf>
    <dxf>
      <font>
        <color rgb="FF9C0006"/>
      </font>
      <fill>
        <patternFill>
          <bgColor rgb="FFFFC7CE"/>
        </patternFill>
      </fill>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99"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7"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321"/>
    </tableStyle>
    <tableStyle name="Estilo de Tabela Dinâmica 1" table="0" count="0" xr9:uid="{00000000-0011-0000-FFFF-FFFF01000000}"/>
  </tableStyles>
  <colors>
    <mruColors>
      <color rgb="FFFF6600"/>
      <color rgb="FF00863D"/>
      <color rgb="FF007033"/>
      <color rgb="FF57257D"/>
      <color rgb="FF3C0FB9"/>
      <color rgb="FFDC7324"/>
      <color rgb="FF006DF2"/>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jpg"/></Relationships>
</file>

<file path=xl/drawings/_rels/drawing9.xml.rels><?xml version="1.0" encoding="UTF-8" standalone="yes"?>
<Relationships xmlns="http://schemas.openxmlformats.org/package/2006/relationships"><Relationship Id="rId1" Type="http://schemas.openxmlformats.org/officeDocument/2006/relationships/image" Target="../media/image6.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5.emf"/><Relationship Id="rId7" Type="http://schemas.openxmlformats.org/officeDocument/2006/relationships/image" Target="../media/image11.emf"/><Relationship Id="rId12" Type="http://schemas.openxmlformats.org/officeDocument/2006/relationships/image" Target="../media/image7.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7.emf"/><Relationship Id="rId11" Type="http://schemas.openxmlformats.org/officeDocument/2006/relationships/image" Target="../media/image8.emf"/><Relationship Id="rId5" Type="http://schemas.openxmlformats.org/officeDocument/2006/relationships/image" Target="../media/image12.emf"/><Relationship Id="rId10" Type="http://schemas.openxmlformats.org/officeDocument/2006/relationships/image" Target="../media/image18.emf"/><Relationship Id="rId4" Type="http://schemas.openxmlformats.org/officeDocument/2006/relationships/image" Target="../media/image16.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 Id="rId4" Type="http://schemas.openxmlformats.org/officeDocument/2006/relationships/image" Target="../media/image2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44.emf"/><Relationship Id="rId13" Type="http://schemas.openxmlformats.org/officeDocument/2006/relationships/image" Target="../media/image33.emf"/><Relationship Id="rId18" Type="http://schemas.openxmlformats.org/officeDocument/2006/relationships/image" Target="../media/image48.emf"/><Relationship Id="rId26" Type="http://schemas.openxmlformats.org/officeDocument/2006/relationships/image" Target="../media/image52.emf"/><Relationship Id="rId3" Type="http://schemas.openxmlformats.org/officeDocument/2006/relationships/image" Target="../media/image39.emf"/><Relationship Id="rId21" Type="http://schemas.openxmlformats.org/officeDocument/2006/relationships/image" Target="../media/image50.emf"/><Relationship Id="rId7" Type="http://schemas.openxmlformats.org/officeDocument/2006/relationships/image" Target="../media/image43.emf"/><Relationship Id="rId12" Type="http://schemas.openxmlformats.org/officeDocument/2006/relationships/image" Target="../media/image34.emf"/><Relationship Id="rId17" Type="http://schemas.openxmlformats.org/officeDocument/2006/relationships/image" Target="../media/image31.emf"/><Relationship Id="rId25" Type="http://schemas.openxmlformats.org/officeDocument/2006/relationships/image" Target="../media/image27.emf"/><Relationship Id="rId2" Type="http://schemas.openxmlformats.org/officeDocument/2006/relationships/image" Target="../media/image37.emf"/><Relationship Id="rId16" Type="http://schemas.openxmlformats.org/officeDocument/2006/relationships/image" Target="../media/image32.emf"/><Relationship Id="rId20" Type="http://schemas.openxmlformats.org/officeDocument/2006/relationships/image" Target="../media/image30.emf"/><Relationship Id="rId29" Type="http://schemas.openxmlformats.org/officeDocument/2006/relationships/image" Target="../media/image54.emf"/><Relationship Id="rId1" Type="http://schemas.openxmlformats.org/officeDocument/2006/relationships/image" Target="../media/image38.emf"/><Relationship Id="rId6" Type="http://schemas.openxmlformats.org/officeDocument/2006/relationships/image" Target="../media/image42.emf"/><Relationship Id="rId11" Type="http://schemas.openxmlformats.org/officeDocument/2006/relationships/image" Target="../media/image35.emf"/><Relationship Id="rId24" Type="http://schemas.openxmlformats.org/officeDocument/2006/relationships/image" Target="../media/image28.emf"/><Relationship Id="rId5" Type="http://schemas.openxmlformats.org/officeDocument/2006/relationships/image" Target="../media/image41.emf"/><Relationship Id="rId15" Type="http://schemas.openxmlformats.org/officeDocument/2006/relationships/image" Target="../media/image47.emf"/><Relationship Id="rId23" Type="http://schemas.openxmlformats.org/officeDocument/2006/relationships/image" Target="../media/image51.emf"/><Relationship Id="rId28" Type="http://schemas.openxmlformats.org/officeDocument/2006/relationships/image" Target="../media/image26.emf"/><Relationship Id="rId10" Type="http://schemas.openxmlformats.org/officeDocument/2006/relationships/image" Target="../media/image36.emf"/><Relationship Id="rId19" Type="http://schemas.openxmlformats.org/officeDocument/2006/relationships/image" Target="../media/image49.emf"/><Relationship Id="rId4" Type="http://schemas.openxmlformats.org/officeDocument/2006/relationships/image" Target="../media/image40.emf"/><Relationship Id="rId9" Type="http://schemas.openxmlformats.org/officeDocument/2006/relationships/image" Target="../media/image45.emf"/><Relationship Id="rId14" Type="http://schemas.openxmlformats.org/officeDocument/2006/relationships/image" Target="../media/image46.emf"/><Relationship Id="rId22" Type="http://schemas.openxmlformats.org/officeDocument/2006/relationships/image" Target="../media/image29.emf"/><Relationship Id="rId27" Type="http://schemas.openxmlformats.org/officeDocument/2006/relationships/image" Target="../media/image53.emf"/><Relationship Id="rId30"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7.emf"/><Relationship Id="rId1" Type="http://schemas.openxmlformats.org/officeDocument/2006/relationships/image" Target="../media/image5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62.emf"/><Relationship Id="rId7" Type="http://schemas.openxmlformats.org/officeDocument/2006/relationships/image" Target="../media/image64.emf"/><Relationship Id="rId2" Type="http://schemas.openxmlformats.org/officeDocument/2006/relationships/image" Target="../media/image60.emf"/><Relationship Id="rId1" Type="http://schemas.openxmlformats.org/officeDocument/2006/relationships/image" Target="../media/image61.emf"/><Relationship Id="rId6" Type="http://schemas.openxmlformats.org/officeDocument/2006/relationships/image" Target="../media/image63.emf"/><Relationship Id="rId5" Type="http://schemas.openxmlformats.org/officeDocument/2006/relationships/image" Target="../media/image58.emf"/><Relationship Id="rId4" Type="http://schemas.openxmlformats.org/officeDocument/2006/relationships/image" Target="../media/image5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5.emf"/><Relationship Id="rId2" Type="http://schemas.openxmlformats.org/officeDocument/2006/relationships/image" Target="../media/image66.emf"/><Relationship Id="rId1" Type="http://schemas.openxmlformats.org/officeDocument/2006/relationships/image" Target="../media/image67.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75.emf"/><Relationship Id="rId3" Type="http://schemas.openxmlformats.org/officeDocument/2006/relationships/image" Target="../media/image71.emf"/><Relationship Id="rId7" Type="http://schemas.openxmlformats.org/officeDocument/2006/relationships/image" Target="../media/image68.emf"/><Relationship Id="rId2" Type="http://schemas.openxmlformats.org/officeDocument/2006/relationships/image" Target="../media/image72.emf"/><Relationship Id="rId1" Type="http://schemas.openxmlformats.org/officeDocument/2006/relationships/image" Target="../media/image73.emf"/><Relationship Id="rId6" Type="http://schemas.openxmlformats.org/officeDocument/2006/relationships/image" Target="../media/image69.emf"/><Relationship Id="rId5" Type="http://schemas.openxmlformats.org/officeDocument/2006/relationships/image" Target="../media/image70.emf"/><Relationship Id="rId4" Type="http://schemas.openxmlformats.org/officeDocument/2006/relationships/image" Target="../media/image74.emf"/><Relationship Id="rId9" Type="http://schemas.openxmlformats.org/officeDocument/2006/relationships/image" Target="../media/image76.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9.emf"/><Relationship Id="rId1" Type="http://schemas.openxmlformats.org/officeDocument/2006/relationships/image" Target="../media/image7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3.emf"/><Relationship Id="rId2" Type="http://schemas.openxmlformats.org/officeDocument/2006/relationships/image" Target="../media/image81.emf"/><Relationship Id="rId1" Type="http://schemas.openxmlformats.org/officeDocument/2006/relationships/image" Target="../media/image82.emf"/><Relationship Id="rId4" Type="http://schemas.openxmlformats.org/officeDocument/2006/relationships/image" Target="../media/image80.emf"/></Relationships>
</file>

<file path=xl/drawings/drawing1.xml><?xml version="1.0" encoding="utf-8"?>
<xdr:wsDr xmlns:xdr="http://schemas.openxmlformats.org/drawingml/2006/spreadsheetDrawing" xmlns:a="http://schemas.openxmlformats.org/drawingml/2006/main">
  <xdr:twoCellAnchor editAs="oneCell">
    <xdr:from>
      <xdr:col>0</xdr:col>
      <xdr:colOff>68102</xdr:colOff>
      <xdr:row>0</xdr:row>
      <xdr:rowOff>55147</xdr:rowOff>
    </xdr:from>
    <xdr:to>
      <xdr:col>2</xdr:col>
      <xdr:colOff>304801</xdr:colOff>
      <xdr:row>4</xdr:row>
      <xdr:rowOff>238125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121920</xdr:rowOff>
        </xdr:from>
        <xdr:to>
          <xdr:col>24</xdr:col>
          <xdr:colOff>891540</xdr:colOff>
          <xdr:row>2</xdr:row>
          <xdr:rowOff>220980</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1013460</xdr:colOff>
          <xdr:row>0</xdr:row>
          <xdr:rowOff>121920</xdr:rowOff>
        </xdr:from>
        <xdr:to>
          <xdr:col>26</xdr:col>
          <xdr:colOff>182880</xdr:colOff>
          <xdr:row>2</xdr:row>
          <xdr:rowOff>220980</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495300</xdr:colOff>
          <xdr:row>0</xdr:row>
          <xdr:rowOff>121920</xdr:rowOff>
        </xdr:from>
        <xdr:to>
          <xdr:col>30</xdr:col>
          <xdr:colOff>541020</xdr:colOff>
          <xdr:row>2</xdr:row>
          <xdr:rowOff>220980</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121920</xdr:rowOff>
        </xdr:from>
        <xdr:to>
          <xdr:col>33</xdr:col>
          <xdr:colOff>83820</xdr:colOff>
          <xdr:row>2</xdr:row>
          <xdr:rowOff>220980</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342900</xdr:colOff>
          <xdr:row>0</xdr:row>
          <xdr:rowOff>121920</xdr:rowOff>
        </xdr:from>
        <xdr:to>
          <xdr:col>28</xdr:col>
          <xdr:colOff>388620</xdr:colOff>
          <xdr:row>2</xdr:row>
          <xdr:rowOff>220980</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1</xdr:col>
          <xdr:colOff>204651</xdr:colOff>
          <xdr:row>0</xdr:row>
          <xdr:rowOff>571500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0</xdr:row>
          <xdr:rowOff>60960</xdr:rowOff>
        </xdr:from>
        <xdr:to>
          <xdr:col>1</xdr:col>
          <xdr:colOff>4776651</xdr:colOff>
          <xdr:row>0</xdr:row>
          <xdr:rowOff>571500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xdr:row>
          <xdr:rowOff>54429</xdr:rowOff>
        </xdr:from>
        <xdr:to>
          <xdr:col>1</xdr:col>
          <xdr:colOff>204651</xdr:colOff>
          <xdr:row>1</xdr:row>
          <xdr:rowOff>564969</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1</xdr:row>
          <xdr:rowOff>54429</xdr:rowOff>
        </xdr:from>
        <xdr:to>
          <xdr:col>1</xdr:col>
          <xdr:colOff>1119051</xdr:colOff>
          <xdr:row>1</xdr:row>
          <xdr:rowOff>564969</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1</xdr:row>
          <xdr:rowOff>54429</xdr:rowOff>
        </xdr:from>
        <xdr:to>
          <xdr:col>1</xdr:col>
          <xdr:colOff>2947851</xdr:colOff>
          <xdr:row>1</xdr:row>
          <xdr:rowOff>564969</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0</xdr:row>
          <xdr:rowOff>60960</xdr:rowOff>
        </xdr:from>
        <xdr:to>
          <xdr:col>1</xdr:col>
          <xdr:colOff>1119051</xdr:colOff>
          <xdr:row>0</xdr:row>
          <xdr:rowOff>571500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1</xdr:row>
          <xdr:rowOff>54429</xdr:rowOff>
        </xdr:from>
        <xdr:to>
          <xdr:col>1</xdr:col>
          <xdr:colOff>3862251</xdr:colOff>
          <xdr:row>1</xdr:row>
          <xdr:rowOff>564969</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0</xdr:row>
          <xdr:rowOff>60960</xdr:rowOff>
        </xdr:from>
        <xdr:to>
          <xdr:col>1</xdr:col>
          <xdr:colOff>2033451</xdr:colOff>
          <xdr:row>0</xdr:row>
          <xdr:rowOff>571500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0</xdr:row>
          <xdr:rowOff>60960</xdr:rowOff>
        </xdr:from>
        <xdr:to>
          <xdr:col>1</xdr:col>
          <xdr:colOff>2947851</xdr:colOff>
          <xdr:row>0</xdr:row>
          <xdr:rowOff>571500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1</xdr:row>
          <xdr:rowOff>54429</xdr:rowOff>
        </xdr:from>
        <xdr:to>
          <xdr:col>1</xdr:col>
          <xdr:colOff>2033451</xdr:colOff>
          <xdr:row>1</xdr:row>
          <xdr:rowOff>564969</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3885111</xdr:colOff>
          <xdr:row>1</xdr:row>
          <xdr:rowOff>54429</xdr:rowOff>
        </xdr:from>
        <xdr:to>
          <xdr:col>1</xdr:col>
          <xdr:colOff>4776651</xdr:colOff>
          <xdr:row>1</xdr:row>
          <xdr:rowOff>564969</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145869</xdr:colOff>
          <xdr:row>1</xdr:row>
          <xdr:rowOff>54429</xdr:rowOff>
        </xdr:from>
        <xdr:to>
          <xdr:col>3</xdr:col>
          <xdr:colOff>646611</xdr:colOff>
          <xdr:row>1</xdr:row>
          <xdr:rowOff>564969</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45720</xdr:rowOff>
        </xdr:from>
        <xdr:to>
          <xdr:col>0</xdr:col>
          <xdr:colOff>556260</xdr:colOff>
          <xdr:row>0</xdr:row>
          <xdr:rowOff>518160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1774564</xdr:colOff>
          <xdr:row>0</xdr:row>
          <xdr:rowOff>53340</xdr:rowOff>
        </xdr:from>
        <xdr:to>
          <xdr:col>1</xdr:col>
          <xdr:colOff>3359524</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2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82924</xdr:colOff>
          <xdr:row>0</xdr:row>
          <xdr:rowOff>53340</xdr:rowOff>
        </xdr:from>
        <xdr:to>
          <xdr:col>1</xdr:col>
          <xdr:colOff>1667884</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2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83820</xdr:rowOff>
        </xdr:from>
        <xdr:to>
          <xdr:col>18</xdr:col>
          <xdr:colOff>60960</xdr:colOff>
          <xdr:row>1</xdr:row>
          <xdr:rowOff>121920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3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297180</xdr:rowOff>
        </xdr:from>
        <xdr:to>
          <xdr:col>18</xdr:col>
          <xdr:colOff>60960</xdr:colOff>
          <xdr:row>3</xdr:row>
          <xdr:rowOff>327660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3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0</xdr:row>
          <xdr:rowOff>83820</xdr:rowOff>
        </xdr:from>
        <xdr:to>
          <xdr:col>22</xdr:col>
          <xdr:colOff>68580</xdr:colOff>
          <xdr:row>1</xdr:row>
          <xdr:rowOff>121920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3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2</xdr:row>
          <xdr:rowOff>297180</xdr:rowOff>
        </xdr:from>
        <xdr:to>
          <xdr:col>22</xdr:col>
          <xdr:colOff>68580</xdr:colOff>
          <xdr:row>3</xdr:row>
          <xdr:rowOff>327660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3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2</xdr:row>
          <xdr:rowOff>83820</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4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xdr:row>
          <xdr:rowOff>114300</xdr:rowOff>
        </xdr:from>
        <xdr:to>
          <xdr:col>0</xdr:col>
          <xdr:colOff>6271260</xdr:colOff>
          <xdr:row>4</xdr:row>
          <xdr:rowOff>68580</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4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27</xdr:row>
          <xdr:rowOff>167640</xdr:rowOff>
        </xdr:from>
        <xdr:to>
          <xdr:col>0</xdr:col>
          <xdr:colOff>12618720</xdr:colOff>
          <xdr:row>29</xdr:row>
          <xdr:rowOff>121920</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4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2</xdr:row>
          <xdr:rowOff>83820</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4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xdr:row>
          <xdr:rowOff>114300</xdr:rowOff>
        </xdr:from>
        <xdr:to>
          <xdr:col>0</xdr:col>
          <xdr:colOff>12626340</xdr:colOff>
          <xdr:row>4</xdr:row>
          <xdr:rowOff>68580</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4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6</xdr:row>
          <xdr:rowOff>99060</xdr:rowOff>
        </xdr:from>
        <xdr:to>
          <xdr:col>0</xdr:col>
          <xdr:colOff>12626340</xdr:colOff>
          <xdr:row>8</xdr:row>
          <xdr:rowOff>53340</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4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24</xdr:row>
          <xdr:rowOff>7620</xdr:rowOff>
        </xdr:from>
        <xdr:to>
          <xdr:col>0</xdr:col>
          <xdr:colOff>6271260</xdr:colOff>
          <xdr:row>25</xdr:row>
          <xdr:rowOff>144780</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4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xdr:row>
          <xdr:rowOff>99060</xdr:rowOff>
        </xdr:from>
        <xdr:to>
          <xdr:col>0</xdr:col>
          <xdr:colOff>6271260</xdr:colOff>
          <xdr:row>8</xdr:row>
          <xdr:rowOff>53340</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4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4</xdr:row>
          <xdr:rowOff>106680</xdr:rowOff>
        </xdr:from>
        <xdr:to>
          <xdr:col>0</xdr:col>
          <xdr:colOff>6271260</xdr:colOff>
          <xdr:row>6</xdr:row>
          <xdr:rowOff>60960</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4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8</xdr:row>
          <xdr:rowOff>83820</xdr:rowOff>
        </xdr:from>
        <xdr:to>
          <xdr:col>0</xdr:col>
          <xdr:colOff>6271260</xdr:colOff>
          <xdr:row>10</xdr:row>
          <xdr:rowOff>38100</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4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0</xdr:row>
          <xdr:rowOff>99060</xdr:rowOff>
        </xdr:from>
        <xdr:to>
          <xdr:col>11</xdr:col>
          <xdr:colOff>411480</xdr:colOff>
          <xdr:row>3</xdr:row>
          <xdr:rowOff>45720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4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20</xdr:row>
          <xdr:rowOff>22860</xdr:rowOff>
        </xdr:from>
        <xdr:to>
          <xdr:col>0</xdr:col>
          <xdr:colOff>6271260</xdr:colOff>
          <xdr:row>21</xdr:row>
          <xdr:rowOff>160020</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4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4</xdr:row>
          <xdr:rowOff>106680</xdr:rowOff>
        </xdr:from>
        <xdr:to>
          <xdr:col>0</xdr:col>
          <xdr:colOff>12626340</xdr:colOff>
          <xdr:row>6</xdr:row>
          <xdr:rowOff>60960</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4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8</xdr:row>
          <xdr:rowOff>83820</xdr:rowOff>
        </xdr:from>
        <xdr:to>
          <xdr:col>0</xdr:col>
          <xdr:colOff>12626340</xdr:colOff>
          <xdr:row>10</xdr:row>
          <xdr:rowOff>38100</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4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10</xdr:row>
          <xdr:rowOff>76200</xdr:rowOff>
        </xdr:from>
        <xdr:to>
          <xdr:col>0</xdr:col>
          <xdr:colOff>12626340</xdr:colOff>
          <xdr:row>12</xdr:row>
          <xdr:rowOff>30480</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4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12</xdr:row>
          <xdr:rowOff>68580</xdr:rowOff>
        </xdr:from>
        <xdr:to>
          <xdr:col>0</xdr:col>
          <xdr:colOff>12626340</xdr:colOff>
          <xdr:row>14</xdr:row>
          <xdr:rowOff>22860</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4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16</xdr:row>
          <xdr:rowOff>45720</xdr:rowOff>
        </xdr:from>
        <xdr:to>
          <xdr:col>0</xdr:col>
          <xdr:colOff>12626340</xdr:colOff>
          <xdr:row>18</xdr:row>
          <xdr:rowOff>0</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4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18</xdr:row>
          <xdr:rowOff>38100</xdr:rowOff>
        </xdr:from>
        <xdr:to>
          <xdr:col>0</xdr:col>
          <xdr:colOff>12626340</xdr:colOff>
          <xdr:row>19</xdr:row>
          <xdr:rowOff>175260</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4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22</xdr:row>
          <xdr:rowOff>15240</xdr:rowOff>
        </xdr:from>
        <xdr:to>
          <xdr:col>0</xdr:col>
          <xdr:colOff>12626340</xdr:colOff>
          <xdr:row>23</xdr:row>
          <xdr:rowOff>152400</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4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99060</xdr:rowOff>
        </xdr:from>
        <xdr:to>
          <xdr:col>9</xdr:col>
          <xdr:colOff>403860</xdr:colOff>
          <xdr:row>3</xdr:row>
          <xdr:rowOff>45720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4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76200</xdr:rowOff>
        </xdr:from>
        <xdr:to>
          <xdr:col>0</xdr:col>
          <xdr:colOff>6271260</xdr:colOff>
          <xdr:row>12</xdr:row>
          <xdr:rowOff>30480</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4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20</xdr:row>
          <xdr:rowOff>22860</xdr:rowOff>
        </xdr:from>
        <xdr:to>
          <xdr:col>0</xdr:col>
          <xdr:colOff>12626340</xdr:colOff>
          <xdr:row>21</xdr:row>
          <xdr:rowOff>160020</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4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14</xdr:row>
          <xdr:rowOff>53340</xdr:rowOff>
        </xdr:from>
        <xdr:to>
          <xdr:col>0</xdr:col>
          <xdr:colOff>6271260</xdr:colOff>
          <xdr:row>16</xdr:row>
          <xdr:rowOff>7620</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4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xdr:row>
          <xdr:rowOff>76200</xdr:rowOff>
        </xdr:from>
        <xdr:to>
          <xdr:col>11</xdr:col>
          <xdr:colOff>403860</xdr:colOff>
          <xdr:row>6</xdr:row>
          <xdr:rowOff>22860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4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12</xdr:row>
          <xdr:rowOff>68580</xdr:rowOff>
        </xdr:from>
        <xdr:to>
          <xdr:col>0</xdr:col>
          <xdr:colOff>6271260</xdr:colOff>
          <xdr:row>14</xdr:row>
          <xdr:rowOff>22860</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4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14</xdr:row>
          <xdr:rowOff>53340</xdr:rowOff>
        </xdr:from>
        <xdr:to>
          <xdr:col>0</xdr:col>
          <xdr:colOff>12626340</xdr:colOff>
          <xdr:row>16</xdr:row>
          <xdr:rowOff>7620</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4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30480</xdr:rowOff>
        </xdr:from>
        <xdr:to>
          <xdr:col>11</xdr:col>
          <xdr:colOff>381000</xdr:colOff>
          <xdr:row>12</xdr:row>
          <xdr:rowOff>160020</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4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22</xdr:row>
          <xdr:rowOff>15240</xdr:rowOff>
        </xdr:from>
        <xdr:to>
          <xdr:col>0</xdr:col>
          <xdr:colOff>6271260</xdr:colOff>
          <xdr:row>23</xdr:row>
          <xdr:rowOff>152400</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4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16</xdr:row>
          <xdr:rowOff>45720</xdr:rowOff>
        </xdr:from>
        <xdr:to>
          <xdr:col>0</xdr:col>
          <xdr:colOff>6271260</xdr:colOff>
          <xdr:row>18</xdr:row>
          <xdr:rowOff>0</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4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24</xdr:row>
          <xdr:rowOff>7620</xdr:rowOff>
        </xdr:from>
        <xdr:to>
          <xdr:col>0</xdr:col>
          <xdr:colOff>12626340</xdr:colOff>
          <xdr:row>25</xdr:row>
          <xdr:rowOff>144780</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4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0</xdr:col>
          <xdr:colOff>1135380</xdr:colOff>
          <xdr:row>0</xdr:row>
          <xdr:rowOff>632460</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5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1165860</xdr:colOff>
          <xdr:row>0</xdr:row>
          <xdr:rowOff>60960</xdr:rowOff>
        </xdr:from>
        <xdr:to>
          <xdr:col>0</xdr:col>
          <xdr:colOff>2247900</xdr:colOff>
          <xdr:row>0</xdr:row>
          <xdr:rowOff>632460</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5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60960</xdr:rowOff>
        </xdr:from>
        <xdr:to>
          <xdr:col>0</xdr:col>
          <xdr:colOff>3368040</xdr:colOff>
          <xdr:row>0</xdr:row>
          <xdr:rowOff>632460</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5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1242060</xdr:colOff>
          <xdr:row>1</xdr:row>
          <xdr:rowOff>53340</xdr:rowOff>
        </xdr:from>
        <xdr:to>
          <xdr:col>1</xdr:col>
          <xdr:colOff>3009900</xdr:colOff>
          <xdr:row>1</xdr:row>
          <xdr:rowOff>381000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6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xdr:row>
          <xdr:rowOff>53340</xdr:rowOff>
        </xdr:from>
        <xdr:to>
          <xdr:col>7</xdr:col>
          <xdr:colOff>350520</xdr:colOff>
          <xdr:row>1</xdr:row>
          <xdr:rowOff>381000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6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53340</xdr:rowOff>
        </xdr:from>
        <xdr:to>
          <xdr:col>1</xdr:col>
          <xdr:colOff>1181100</xdr:colOff>
          <xdr:row>1</xdr:row>
          <xdr:rowOff>381000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6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3070860</xdr:colOff>
          <xdr:row>1</xdr:row>
          <xdr:rowOff>53340</xdr:rowOff>
        </xdr:from>
        <xdr:to>
          <xdr:col>1</xdr:col>
          <xdr:colOff>4838700</xdr:colOff>
          <xdr:row>1</xdr:row>
          <xdr:rowOff>381000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6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4899660</xdr:colOff>
          <xdr:row>1</xdr:row>
          <xdr:rowOff>53340</xdr:rowOff>
        </xdr:from>
        <xdr:to>
          <xdr:col>1</xdr:col>
          <xdr:colOff>6667500</xdr:colOff>
          <xdr:row>1</xdr:row>
          <xdr:rowOff>381000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6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6728460</xdr:colOff>
          <xdr:row>1</xdr:row>
          <xdr:rowOff>53340</xdr:rowOff>
        </xdr:from>
        <xdr:to>
          <xdr:col>1</xdr:col>
          <xdr:colOff>8496300</xdr:colOff>
          <xdr:row>1</xdr:row>
          <xdr:rowOff>381000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6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8557260</xdr:colOff>
          <xdr:row>1</xdr:row>
          <xdr:rowOff>53340</xdr:rowOff>
        </xdr:from>
        <xdr:to>
          <xdr:col>1</xdr:col>
          <xdr:colOff>10325100</xdr:colOff>
          <xdr:row>1</xdr:row>
          <xdr:rowOff>381000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6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68580</xdr:rowOff>
        </xdr:from>
        <xdr:to>
          <xdr:col>0</xdr:col>
          <xdr:colOff>2979420</xdr:colOff>
          <xdr:row>0</xdr:row>
          <xdr:rowOff>518160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7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68580</xdr:rowOff>
        </xdr:from>
        <xdr:to>
          <xdr:col>1</xdr:col>
          <xdr:colOff>1028700</xdr:colOff>
          <xdr:row>0</xdr:row>
          <xdr:rowOff>518160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7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68580</xdr:rowOff>
        </xdr:from>
        <xdr:to>
          <xdr:col>1</xdr:col>
          <xdr:colOff>4221480</xdr:colOff>
          <xdr:row>0</xdr:row>
          <xdr:rowOff>518160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7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163352</xdr:colOff>
      <xdr:row>0</xdr:row>
      <xdr:rowOff>55147</xdr:rowOff>
    </xdr:from>
    <xdr:to>
      <xdr:col>2</xdr:col>
      <xdr:colOff>933451</xdr:colOff>
      <xdr:row>4</xdr:row>
      <xdr:rowOff>238125</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10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548640</xdr:colOff>
          <xdr:row>1</xdr:row>
          <xdr:rowOff>190500</xdr:rowOff>
        </xdr:from>
        <xdr:to>
          <xdr:col>24</xdr:col>
          <xdr:colOff>396240</xdr:colOff>
          <xdr:row>3</xdr:row>
          <xdr:rowOff>76200</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8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1</xdr:row>
          <xdr:rowOff>190500</xdr:rowOff>
        </xdr:from>
        <xdr:to>
          <xdr:col>26</xdr:col>
          <xdr:colOff>480060</xdr:colOff>
          <xdr:row>3</xdr:row>
          <xdr:rowOff>76200</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8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0</xdr:row>
          <xdr:rowOff>38100</xdr:rowOff>
        </xdr:from>
        <xdr:to>
          <xdr:col>24</xdr:col>
          <xdr:colOff>396240</xdr:colOff>
          <xdr:row>1</xdr:row>
          <xdr:rowOff>167640</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8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3</xdr:row>
          <xdr:rowOff>99060</xdr:rowOff>
        </xdr:from>
        <xdr:to>
          <xdr:col>26</xdr:col>
          <xdr:colOff>480060</xdr:colOff>
          <xdr:row>4</xdr:row>
          <xdr:rowOff>228600</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8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0</xdr:row>
          <xdr:rowOff>38100</xdr:rowOff>
        </xdr:from>
        <xdr:to>
          <xdr:col>26</xdr:col>
          <xdr:colOff>480060</xdr:colOff>
          <xdr:row>1</xdr:row>
          <xdr:rowOff>167640</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8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3</xdr:row>
          <xdr:rowOff>99060</xdr:rowOff>
        </xdr:from>
        <xdr:to>
          <xdr:col>29</xdr:col>
          <xdr:colOff>464820</xdr:colOff>
          <xdr:row>4</xdr:row>
          <xdr:rowOff>228600</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8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1</xdr:row>
          <xdr:rowOff>190500</xdr:rowOff>
        </xdr:from>
        <xdr:to>
          <xdr:col>29</xdr:col>
          <xdr:colOff>464820</xdr:colOff>
          <xdr:row>3</xdr:row>
          <xdr:rowOff>76200</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8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3</xdr:row>
          <xdr:rowOff>99060</xdr:rowOff>
        </xdr:from>
        <xdr:to>
          <xdr:col>24</xdr:col>
          <xdr:colOff>396240</xdr:colOff>
          <xdr:row>4</xdr:row>
          <xdr:rowOff>228600</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8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0</xdr:row>
          <xdr:rowOff>38100</xdr:rowOff>
        </xdr:from>
        <xdr:to>
          <xdr:col>29</xdr:col>
          <xdr:colOff>464820</xdr:colOff>
          <xdr:row>1</xdr:row>
          <xdr:rowOff>167640</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8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472440</xdr:colOff>
          <xdr:row>0</xdr:row>
          <xdr:rowOff>556260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A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1516380</xdr:colOff>
          <xdr:row>0</xdr:row>
          <xdr:rowOff>106680</xdr:rowOff>
        </xdr:from>
        <xdr:to>
          <xdr:col>11</xdr:col>
          <xdr:colOff>312420</xdr:colOff>
          <xdr:row>0</xdr:row>
          <xdr:rowOff>556260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A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0</xdr:row>
          <xdr:rowOff>106680</xdr:rowOff>
        </xdr:from>
        <xdr:to>
          <xdr:col>4</xdr:col>
          <xdr:colOff>487680</xdr:colOff>
          <xdr:row>0</xdr:row>
          <xdr:rowOff>556260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A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259080</xdr:rowOff>
        </xdr:from>
        <xdr:to>
          <xdr:col>1</xdr:col>
          <xdr:colOff>1196340</xdr:colOff>
          <xdr:row>0</xdr:row>
          <xdr:rowOff>708660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B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1813560</xdr:colOff>
          <xdr:row>0</xdr:row>
          <xdr:rowOff>259080</xdr:rowOff>
        </xdr:from>
        <xdr:to>
          <xdr:col>14</xdr:col>
          <xdr:colOff>1729740</xdr:colOff>
          <xdr:row>0</xdr:row>
          <xdr:rowOff>708660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B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1341120</xdr:colOff>
          <xdr:row>0</xdr:row>
          <xdr:rowOff>259080</xdr:rowOff>
        </xdr:from>
        <xdr:to>
          <xdr:col>4</xdr:col>
          <xdr:colOff>274320</xdr:colOff>
          <xdr:row>0</xdr:row>
          <xdr:rowOff>708660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B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830580</xdr:colOff>
          <xdr:row>0</xdr:row>
          <xdr:rowOff>259080</xdr:rowOff>
        </xdr:from>
        <xdr:to>
          <xdr:col>13</xdr:col>
          <xdr:colOff>1645920</xdr:colOff>
          <xdr:row>0</xdr:row>
          <xdr:rowOff>708660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B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9" insertRow="1" totalsRowShown="0" headerRowDxfId="320" dataDxfId="318" headerRowBorderDxfId="319" tableBorderDxfId="317" totalsRowBorderDxfId="316">
  <autoFilter ref="A8:Z9" xr:uid="{00000000-0009-0000-0100-00000A000000}"/>
  <sortState xmlns:xlrd2="http://schemas.microsoft.com/office/spreadsheetml/2017/richdata2" ref="A9:X74">
    <sortCondition ref="B9:B74"/>
  </sortState>
  <tableColumns count="26">
    <tableColumn id="1" xr3:uid="{00000000-0010-0000-0000-000001000000}" name="ITEM" dataDxfId="315"/>
    <tableColumn id="2" xr3:uid="{00000000-0010-0000-0000-000002000000}" name="CÓDIGO" dataDxfId="314"/>
    <tableColumn id="3" xr3:uid="{00000000-0010-0000-0000-000003000000}" name="ESPECIFICAÇÃO" dataDxfId="313"/>
    <tableColumn id="4" xr3:uid="{00000000-0010-0000-0000-000004000000}" name="UN" dataDxfId="312"/>
    <tableColumn id="5" xr3:uid="{00000000-0010-0000-0000-000005000000}" name="GRUPO" dataDxfId="311"/>
    <tableColumn id="6" xr3:uid="{00000000-0010-0000-0000-000006000000}" name="SUBG" dataDxfId="310"/>
    <tableColumn id="7" xr3:uid="{00000000-0010-0000-0000-000007000000}" name="COMPRA" dataDxfId="309"/>
    <tableColumn id="8" xr3:uid="{00000000-0010-0000-0000-000008000000}" name="SALDO ESTOQUE" dataDxfId="308" dataCellStyle="Moeda"/>
    <tableColumn id="9" xr3:uid="{00000000-0010-0000-0000-000009000000}" name="TOTAL CONSUMO ÚLTIMO ANO" dataDxfId="307" dataCellStyle="Moeda"/>
    <tableColumn id="28" xr3:uid="{00000000-0010-0000-0000-00001C000000}" name="TEMPO ESTOQUE (MESES)" dataDxfId="306" dataCellStyle="Moeda"/>
    <tableColumn id="10" xr3:uid="{00000000-0010-0000-0000-00000A000000}" name="ATA" dataDxfId="305"/>
    <tableColumn id="11" xr3:uid="{00000000-0010-0000-0000-00000B000000}" name="ATA QTDE" dataDxfId="304"/>
    <tableColumn id="12" xr3:uid="{00000000-0010-0000-0000-00000C000000}" name="VIGÊNCIA DA ATA" dataDxfId="303"/>
    <tableColumn id="13" xr3:uid="{00000000-0010-0000-0000-00000D000000}" name="FORNECEDOR" dataDxfId="302"/>
    <tableColumn id="14" xr3:uid="{00000000-0010-0000-0000-00000E000000}" name="RC Nº" dataDxfId="301"/>
    <tableColumn id="15" xr3:uid="{00000000-0010-0000-0000-00000F000000}" name="RC QTDE" dataDxfId="300"/>
    <tableColumn id="16" xr3:uid="{00000000-0010-0000-0000-000010000000}" name="AF Nº" dataDxfId="299"/>
    <tableColumn id="17" xr3:uid="{00000000-0010-0000-0000-000011000000}" name="AF SALDO" dataDxfId="298"/>
    <tableColumn id="18" xr3:uid="{00000000-0010-0000-0000-000012000000}" name="DATA ENTREGA" dataDxfId="297"/>
    <tableColumn id="19" xr3:uid="{00000000-0010-0000-0000-000013000000}" name="RC" dataDxfId="296"/>
    <tableColumn id="20" xr3:uid="{00000000-0010-0000-0000-000014000000}" name="FICHA" dataDxfId="295"/>
    <tableColumn id="21" xr3:uid="{00000000-0010-0000-0000-000015000000}" name="PROJ" dataDxfId="294"/>
    <tableColumn id="24" xr3:uid="{00000000-0010-0000-0000-000018000000}" name="OBSERVAÇÕES" dataDxfId="293"/>
    <tableColumn id="23" xr3:uid="{00000000-0010-0000-0000-000017000000}" name="ESTIMATIVA ANTERIOR" dataDxfId="292"/>
    <tableColumn id="22" xr3:uid="{00000000-0010-0000-0000-000016000000}" name="QUANTIDADE ESTIMADA" dataDxfId="291"/>
    <tableColumn id="25" xr3:uid="{00000000-0010-0000-0000-000019000000}" name="INFORMAR &quot;OK&quot; OU NOVA QUANTIDADE" dataDxfId="290"/>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6" totalsRowShown="0" headerRowDxfId="289" dataDxfId="3">
  <autoFilter ref="A3:BK6" xr:uid="{00000000-000C-0000-FFFF-FFFF01000000}"/>
  <tableColumns count="63">
    <tableColumn id="1" xr3:uid="{00000000-0010-0000-0100-000001000000}" name="CÓDIGO" dataDxfId="66"/>
    <tableColumn id="2" xr3:uid="{00000000-0010-0000-0100-000002000000}" name="DESCRIÇÃO" dataDxfId="65"/>
    <tableColumn id="3" xr3:uid="{00000000-0010-0000-0100-000003000000}" name="UNIDADE" dataDxfId="64"/>
    <tableColumn id="4" xr3:uid="{00000000-0010-0000-0100-000004000000}" name="VALOR UNIT." dataDxfId="63"/>
    <tableColumn id="5" xr3:uid="{00000000-0010-0000-0100-000005000000}" name="MARCA" dataDxfId="62"/>
    <tableColumn id="6" xr3:uid="{00000000-0010-0000-0100-000006000000}" name="FORNECEDOR" dataDxfId="61"/>
    <tableColumn id="7" xr3:uid="{00000000-0010-0000-0100-000007000000}" name="LICITACAO" dataDxfId="60"/>
    <tableColumn id="8" xr3:uid="{00000000-0010-0000-0100-000008000000}" name="QTDE ATUAL" dataDxfId="59"/>
    <tableColumn id="9" xr3:uid="{00000000-0010-0000-0100-000009000000}" name="COD. ALMOX" dataDxfId="58"/>
    <tableColumn id="10" xr3:uid="{00000000-0010-0000-0100-00000A000000}" name="PREÇO MÉDIO" dataDxfId="57"/>
    <tableColumn id="11" xr3:uid="{00000000-0010-0000-0100-00000B000000}" name="L.C. 6 MESES" dataDxfId="56"/>
    <tableColumn id="12" xr3:uid="{00000000-0010-0000-0100-00000C000000}" name="TEMPO ESTOQUE" dataDxfId="55">
      <calculatedColumnFormula>IF(tabItens[[#This Row],[Média]] &gt; 0, tabItens[[#This Row],[QTDE ATUAL]] / tabItens[[#This Row],[Média]],999.9)</calculatedColumnFormula>
    </tableColumn>
    <tableColumn id="13" xr3:uid="{00000000-0010-0000-0100-00000D000000}" name="LC" dataDxfId="54"/>
    <tableColumn id="14" xr3:uid="{00000000-0010-0000-0100-00000E000000}" name="TOTAL" dataDxfId="53">
      <calculatedColumnFormula>tabItens[[#This Row],[VALOR UNIT.]] * tabItens[[#This Row],[LC]]</calculatedColumnFormula>
    </tableColumn>
    <tableColumn id="15" xr3:uid="{00000000-0010-0000-0100-00000F000000}" name="ATA Nº/ANO" dataDxfId="52"/>
    <tableColumn id="39" xr3:uid="{00000000-0010-0000-0100-000027000000}" name="ATA SALDO" dataDxfId="51"/>
    <tableColumn id="16" xr3:uid="{00000000-0010-0000-0100-000010000000}" name="ATA QTDE" dataDxfId="50"/>
    <tableColumn id="17" xr3:uid="{00000000-0010-0000-0100-000011000000}" name="ATA VALOR" dataDxfId="49"/>
    <tableColumn id="18" xr3:uid="{00000000-0010-0000-0100-000012000000}" name="ATA DT.VALID." dataDxfId="48"/>
    <tableColumn id="64" xr3:uid="{00000000-0010-0000-0100-000040000000}" name="ATA MESES" dataDxfId="47">
      <calculatedColumnFormula>ROUNDDOWN(IFERROR(tabItens[[#This Row],[ATA DT.VALID.]] - $D$1,0) / 30,0)</calculatedColumnFormula>
    </tableColumn>
    <tableColumn id="60" xr3:uid="{00000000-0010-0000-0100-00003C000000}" name="DESCRIÇÃO DA ESTRUTURA" dataDxfId="46"/>
    <tableColumn id="19" xr3:uid="{00000000-0010-0000-0100-000013000000}" name="ESTRUTURA" dataDxfId="45"/>
    <tableColumn id="65" xr3:uid="{00000000-0010-0000-0100-000041000000}" name="SETOR" dataDxfId="44"/>
    <tableColumn id="20" xr3:uid="{00000000-0010-0000-0100-000014000000}" name="GRUPO" dataDxfId="43"/>
    <tableColumn id="21" xr3:uid="{00000000-0010-0000-0100-000015000000}" name="SUBGRUPO" dataDxfId="42"/>
    <tableColumn id="22" xr3:uid="{00000000-0010-0000-0100-000016000000}" name="RC Nº" dataDxfId="41"/>
    <tableColumn id="23" xr3:uid="{00000000-0010-0000-0100-000017000000}" name="RC ANO" dataDxfId="40"/>
    <tableColumn id="24" xr3:uid="{00000000-0010-0000-0100-000018000000}" name="RC QTDE" dataDxfId="39"/>
    <tableColumn id="25" xr3:uid="{00000000-0010-0000-0100-000019000000}" name="AF Nº" dataDxfId="38"/>
    <tableColumn id="26" xr3:uid="{00000000-0010-0000-0100-00001A000000}" name="AF ANO" dataDxfId="37"/>
    <tableColumn id="27" xr3:uid="{00000000-0010-0000-0100-00001B000000}" name="AF SALDO" dataDxfId="36"/>
    <tableColumn id="28" xr3:uid="{00000000-0010-0000-0100-00001C000000}" name="AF QTDE" dataDxfId="35"/>
    <tableColumn id="29" xr3:uid="{00000000-0010-0000-0100-00001D000000}" name="AF FORN" dataDxfId="34"/>
    <tableColumn id="53" xr3:uid="{00000000-0010-0000-0100-000035000000}" name="AF VENC" dataDxfId="33"/>
    <tableColumn id="45" xr3:uid="{00000000-0010-0000-0100-00002D000000}" name="PONTO PEDIDO" dataDxfId="32"/>
    <tableColumn id="30" xr3:uid="{00000000-0010-0000-0100-00001E000000}" name="DATA ENTREGA" dataDxfId="31"/>
    <tableColumn id="38" xr3:uid="{00000000-0010-0000-0100-000026000000}" name="DATA INCLUSÃO" dataDxfId="30"/>
    <tableColumn id="41" xr3:uid="{00000000-0010-0000-0100-000029000000}" name="DATA ALTERAÇÃO" dataDxfId="29"/>
    <tableColumn id="40" xr3:uid="{00000000-0010-0000-0100-000028000000}" name="DATA DESATIVAÇÃO" dataDxfId="28"/>
    <tableColumn id="31" xr3:uid="{00000000-0010-0000-0100-00001F000000}" name="DESCRIÇÃO DETALHADA" dataDxfId="27"/>
    <tableColumn id="46" xr3:uid="{00000000-0010-0000-0100-00002E000000}" name="Excluir?" dataDxfId="26">
      <calculatedColumnFormula>_xlfn.IFNA(IF(VLOOKUP(tabItens[[#This Row],[CÓDIGO]],tabExcluirDoEstoque[#Data],1,FALSE),"sim",""),"")</calculatedColumnFormula>
    </tableColumn>
    <tableColumn id="47" xr3:uid="{00000000-0010-0000-0100-00002F000000}" name="Semanas ATA" dataDxfId="25">
      <calculatedColumnFormula>IF(OR(ISBLANK(tabItens[[#This Row],[ATA DT.VALID.]]),tabItens[[#This Row],[ATA DT.VALID.]]="",tabItens[[#This Row],[ATA DT.VALID.]]=" "),"",IF(TYPE(tabItens[[#This Row],[ATA DT.VALID.]])=1,ROUNDUP((tabItens[[#This Row],[ATA DT.VALID.]]-TODAY())/7,0),""))</calculatedColumnFormula>
    </tableColumn>
    <tableColumn id="33" xr3:uid="{00000000-0010-0000-0100-000021000000}" name="Recentes" dataDxfId="24"/>
    <tableColumn id="48" xr3:uid="{00000000-0010-0000-0100-000030000000}" name="ÚltMov" dataDxfId="23">
      <calculatedColumnFormula>IF(ISBLANK(tabItens[[#This Row],[CÓDIGO]]),"",IFERROR(VLOOKUP(tabItens[[#This Row],[CÓDIGO]],Consumo!$C$2:$AC$4,26,FALSE),0))</calculatedColumnFormula>
    </tableColumn>
    <tableColumn id="55" xr3:uid="{00000000-0010-0000-0100-000037000000}" name="04_MESES" dataDxfId="22">
      <calculatedColumnFormula>SUMIF(Consumo!$C$3:$C$4,tabItens[[#This Row],[CÓDIGO]],Consumo!$N$3:$N$4) + SUMIF(Consumo!$C$3:$C$4,tabItens[[#This Row],[CÓDIGO]],Consumo!$O$3:$O$4) + SUMIF(Consumo!$C$3:$C$4,tabItens[[#This Row],[CÓDIGO]],Consumo!$P$3:$P$4) + SUMIF(Consumo!$C$3:$C$4,tabItens[[#This Row],[CÓDIGO]],Consumo!$Q$3:$Q$4)</calculatedColumnFormula>
    </tableColumn>
    <tableColumn id="34" xr3:uid="{00000000-0010-0000-0100-000022000000}" name="Consumo" dataDxfId="21">
      <calculatedColumnFormula>SUMIF(Consumo!$C$3:$C$4,tabItens[[#This Row],[CÓDIGO]],Consumo!$Z$3:$Z$4)</calculatedColumnFormula>
    </tableColumn>
    <tableColumn id="59" xr3:uid="{00000000-0010-0000-0100-00003B000000}" name="Pico" dataDxfId="20">
      <calculatedColumnFormula>SUMIF(Consumo!$C$3:$C$4,tabItens[[#This Row],[CÓDIGO]],Consumo!$AA$3:$AA$4)</calculatedColumnFormula>
    </tableColumn>
    <tableColumn id="49" xr3:uid="{00000000-0010-0000-0100-000031000000}" name="Média" dataDxfId="19">
      <calculatedColumnFormula>SUMIF(Consumo!$C$3:$C$4,tabItens[[#This Row],[CÓDIGO]],Consumo!$Y$3:$Y$4)</calculatedColumnFormula>
    </tableColumn>
    <tableColumn id="32" xr3:uid="{00000000-0010-0000-0100-000020000000}" name="Saldo" dataDxfId="18">
      <calculatedColumnFormula>tabItens[[#This Row],[QTDE ATUAL]] + tabItens[[#This Row],[RC QTDE]] + tabItens[[#This Row],[AF SALDO]] + tabItens[[#This Row],[Recentes]]</calculatedColumnFormula>
    </tableColumn>
    <tableColumn id="42" xr3:uid="{00000000-0010-0000-0100-00002A000000}" name="PontoMês" dataDxfId="17"/>
    <tableColumn id="43" xr3:uid="{00000000-0010-0000-0100-00002B000000}" name="PontoQtM" dataDxfId="16"/>
    <tableColumn id="50" xr3:uid="{00000000-0010-0000-0100-000032000000}" name="PontoPed" dataDxfId="15">
      <calculatedColumnFormula>IF(ISBLANK(tabItens[[#This Row],[CÓDIGO]]),"",tabItens[[#This Row],[PontoMês]] * (AZ$2+tabItens[[#This Row],[PontoQtM]]))</calculatedColumnFormula>
    </tableColumn>
    <tableColumn id="44" xr3:uid="{00000000-0010-0000-0100-00002C000000}" name="Abaixo" dataDxfId="14">
      <calculatedColumnFormula>tabItens[[#This Row],[PontoPed]] - tabItens[[#This Row],[Saldo]] + (1/10)</calculatedColumnFormula>
    </tableColumn>
    <tableColumn id="52" xr3:uid="{00000000-0010-0000-0100-000034000000}" name="AbaixoFisico" dataDxfId="13">
      <calculatedColumnFormula xml:space="preserve"> tabItens[[#This Row],[PontoMês]] * BB$2 - tabItens[[#This Row],[QTDE ATUAL]] - (1/10)</calculatedColumnFormula>
    </tableColumn>
    <tableColumn id="54" xr3:uid="{00000000-0010-0000-0100-000036000000}" name="PctAb" dataDxfId="12">
      <calculatedColumnFormula>IF( tabItens[[#This Row],[PontoPed]]&gt;0, IF(tabItens[[#This Row],[PontoPed]]&lt;1, 1, IF( tabItens[[#This Row],[Saldo]]&gt;tabItens[[#This Row],[PontoPed]], 0, (tabItens[[#This Row],[PontoPed]]-tabItens[[#This Row],[Saldo]])/tabItens[[#This Row],[PontoPed]] ) ), 0 )</calculatedColumnFormula>
    </tableColumn>
    <tableColumn id="51" xr3:uid="{00000000-0010-0000-0100-000033000000}" name="PrioriSaldo" dataDxfId="11">
      <calculatedColumnFormula>ROUNDDOWN(IF( OR( AND(tabItens[[#This Row],[PontoPed]]&lt;tabItens[[#This Row],[Saldo]],tabItens[[#This Row],[Saldo]]&gt;0), tabItens[[#This Row],[PontoPed]]=0), 99, IF(AND(tabItens[[#This Row],[Saldo]]=0,tabItens[[#This Row],[PontoPed]]&gt;0), 0, (1-tabItens[[#This Row],[PctAb]])*10 ) ),0)</calculatedColumnFormula>
    </tableColumn>
    <tableColumn id="35" xr3:uid="{00000000-0010-0000-0100-000023000000}" name="Sugestão" dataDxfId="10">
      <calculatedColumnFormula>MAX(ROUNDDOWN( IF(tabItens[[#This Row],[Abaixo]] &gt; 0,   tabItens[[#This Row],[Abaixo]] + (tabItens[[#This Row],[PontoMês]] * IF( OR( ISBLANK(tabItens[[#This Row],[ATA Nº/ANO]]), tabItens[[#This Row],[ATA Nº/ANO]] = ""),BE$2,BE$1)),0),0),0)</calculatedColumnFormula>
    </tableColumn>
    <tableColumn id="36" xr3:uid="{00000000-0010-0000-0100-000024000000}" name="NãoComprado" dataDxfId="9">
      <calculatedColumnFormula>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calculatedColumnFormula>
    </tableColumn>
    <tableColumn id="58" xr3:uid="{00000000-0010-0000-0100-00003A000000}" name="Pend" dataDxfId="8">
      <calculatedColumnFormula>SUMIF(Consumo!$C$3:$C$4,tabItens[[#This Row],[CÓDIGO]],Consumo!$E$3:$E$4)</calculatedColumnFormula>
    </tableColumn>
    <tableColumn id="57" xr3:uid="{00000000-0010-0000-0100-000039000000}" name="%Pend" dataDxfId="7">
      <calculatedColumnFormula>IF(AND(tabItens[[#This Row],[Pend]] &gt; 0,tabItens[[#This Row],[Consumo]] &lt;&gt; 0), tabItens[[#This Row],[Pend]] / tabItens[[#This Row],[Consumo]], 0 )</calculatedColumnFormula>
    </tableColumn>
    <tableColumn id="56" xr3:uid="{00000000-0010-0000-0100-000038000000}" name="CompraAnterior" dataDxfId="6"/>
    <tableColumn id="61" xr3:uid="{00000000-0010-0000-0100-00003D000000}" name="COMPRA_EXTRA" dataDxfId="5"/>
    <tableColumn id="37" xr3:uid="{00000000-0010-0000-0100-000025000000}" name="Fim" dataDxfId="4"/>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6" totalsRowShown="0" headerRowDxfId="288" dataDxfId="286" headerRowBorderDxfId="287" tableBorderDxfId="285">
  <tableColumns count="37">
    <tableColumn id="1" xr3:uid="{00000000-0010-0000-0200-000001000000}" name="CÓDIGO" dataDxfId="141"/>
    <tableColumn id="2" xr3:uid="{00000000-0010-0000-0200-000002000000}" name="DESCRIÇÃO" dataDxfId="140"/>
    <tableColumn id="3" xr3:uid="{00000000-0010-0000-0200-000003000000}" name="UNIDADE" dataDxfId="139"/>
    <tableColumn id="4" xr3:uid="{00000000-0010-0000-0200-000004000000}" name="VALOR UNIT." dataDxfId="138"/>
    <tableColumn id="5" xr3:uid="{00000000-0010-0000-0200-000005000000}" name="MARCA" dataDxfId="137"/>
    <tableColumn id="6" xr3:uid="{00000000-0010-0000-0200-000006000000}" name="FORNECEDOR" dataDxfId="136"/>
    <tableColumn id="7" xr3:uid="{00000000-0010-0000-0200-000007000000}" name="LICITACAO" dataDxfId="135"/>
    <tableColumn id="8" xr3:uid="{00000000-0010-0000-0200-000008000000}" name="QTDE ATUAL" dataDxfId="134"/>
    <tableColumn id="9" xr3:uid="{00000000-0010-0000-0200-000009000000}" name="COD. ALMOX" dataDxfId="133"/>
    <tableColumn id="10" xr3:uid="{00000000-0010-0000-0200-00000A000000}" name="PREÇO MÉDIO" dataDxfId="132"/>
    <tableColumn id="11" xr3:uid="{00000000-0010-0000-0200-00000B000000}" name="L.C. 6 MESES" dataDxfId="131"/>
    <tableColumn id="12" xr3:uid="{00000000-0010-0000-0200-00000C000000}" name="TEMPO ESTOQUE" dataDxfId="130"/>
    <tableColumn id="13" xr3:uid="{00000000-0010-0000-0200-00000D000000}" name="LC" dataDxfId="129"/>
    <tableColumn id="14" xr3:uid="{00000000-0010-0000-0200-00000E000000}" name="TOTAL" dataDxfId="128"/>
    <tableColumn id="15" xr3:uid="{00000000-0010-0000-0200-00000F000000}" name="ATA Nº/ANO" dataDxfId="117"/>
    <tableColumn id="16" xr3:uid="{00000000-0010-0000-0200-000010000000}" name="ATA QTDE" dataDxfId="116"/>
    <tableColumn id="17" xr3:uid="{00000000-0010-0000-0200-000011000000}" name="ATA VALOR" dataDxfId="115"/>
    <tableColumn id="18" xr3:uid="{00000000-0010-0000-0200-000012000000}" name="ATA DT.VALID." dataDxfId="114"/>
    <tableColumn id="19" xr3:uid="{00000000-0010-0000-0200-000013000000}" name="DESCRIÇÃO DA ESTRUTURA" dataDxfId="113"/>
    <tableColumn id="20" xr3:uid="{00000000-0010-0000-0200-000014000000}" name="ESTRUTURA" dataDxfId="112"/>
    <tableColumn id="21" xr3:uid="{00000000-0010-0000-0200-000015000000}" name="GRUPO" dataDxfId="111"/>
    <tableColumn id="22" xr3:uid="{00000000-0010-0000-0200-000016000000}" name="SUBGRUPO" dataDxfId="110"/>
    <tableColumn id="23" xr3:uid="{00000000-0010-0000-0200-000017000000}" name="RC Nº" dataDxfId="109"/>
    <tableColumn id="24" xr3:uid="{00000000-0010-0000-0200-000018000000}" name="RC ANO" dataDxfId="108"/>
    <tableColumn id="25" xr3:uid="{00000000-0010-0000-0200-000019000000}" name="RC QTDE" dataDxfId="107"/>
    <tableColumn id="26" xr3:uid="{00000000-0010-0000-0200-00001A000000}" name="AF Nº" dataDxfId="106"/>
    <tableColumn id="27" xr3:uid="{00000000-0010-0000-0200-00001B000000}" name="AF ANO" dataDxfId="105"/>
    <tableColumn id="28" xr3:uid="{00000000-0010-0000-0200-00001C000000}" name="AF SALDO" dataDxfId="104"/>
    <tableColumn id="29" xr3:uid="{00000000-0010-0000-0200-00001D000000}" name="AF QTDE" dataDxfId="103"/>
    <tableColumn id="37" xr3:uid="{00000000-0010-0000-0200-000025000000}" name="AF FORN" dataDxfId="102"/>
    <tableColumn id="36" xr3:uid="{00000000-0010-0000-0200-000024000000}" name="AF VENC" dataDxfId="101"/>
    <tableColumn id="30" xr3:uid="{00000000-0010-0000-0200-00001E000000}" name="PONTO PEDIDO" dataDxfId="100"/>
    <tableColumn id="31" xr3:uid="{00000000-0010-0000-0200-00001F000000}" name="DATA ENTREGA" dataDxfId="99"/>
    <tableColumn id="32" xr3:uid="{00000000-0010-0000-0200-000020000000}" name="DATA INCLUSÃO" dataDxfId="98"/>
    <tableColumn id="33" xr3:uid="{00000000-0010-0000-0200-000021000000}" name="DATA ALTERAÇÃO" dataDxfId="97"/>
    <tableColumn id="34" xr3:uid="{00000000-0010-0000-0200-000022000000}" name="DATA DESATIVAÇÃO" dataDxfId="96"/>
    <tableColumn id="35" xr3:uid="{00000000-0010-0000-0200-000023000000}" name="DESCRIÇÃO DETALHADA" dataDxfId="95"/>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284" dataDxfId="282" headerRowBorderDxfId="283" tableBorderDxfId="281" totalsRowBorderDxfId="280">
  <tableColumns count="14">
    <tableColumn id="1" xr3:uid="{00000000-0010-0000-0300-000001000000}" name="CÓDIGO" dataDxfId="279"/>
    <tableColumn id="2" xr3:uid="{00000000-0010-0000-0300-000002000000}" name="DESCRIÇÃO" dataDxfId="278"/>
    <tableColumn id="3" xr3:uid="{00000000-0010-0000-0300-000003000000}" name="UNIDADE" dataDxfId="277"/>
    <tableColumn id="13" xr3:uid="{00000000-0010-0000-0300-00000D000000}" name="GRUPO" dataDxfId="276"/>
    <tableColumn id="4" xr3:uid="{00000000-0010-0000-0300-000004000000}" name="ESTOQUE FÍSICO" dataDxfId="275"/>
    <tableColumn id="12" xr3:uid="{00000000-0010-0000-0300-00000C000000}" name="DURAÇÃO EM MESES" dataDxfId="274"/>
    <tableColumn id="5" xr3:uid="{00000000-0010-0000-0300-000005000000}" name="COMPRAS EM ANDAMENTO" dataDxfId="273"/>
    <tableColumn id="6" xr3:uid="{00000000-0010-0000-0300-000006000000}" name="SALDO" dataDxfId="272"/>
    <tableColumn id="7" xr3:uid="{00000000-0010-0000-0300-000007000000}" name="ÚLTIMA ENTRADA ESTOQUE" dataDxfId="271"/>
    <tableColumn id="8" xr3:uid="{00000000-0010-0000-0300-000008000000}" name="ÚLTIMA SAÍDA" dataDxfId="270"/>
    <tableColumn id="9" xr3:uid="{00000000-0010-0000-0300-000009000000}" name="CONSUMO" dataDxfId="269"/>
    <tableColumn id="14" xr3:uid="{00000000-0010-0000-0300-00000E000000}" name="COMPRA EXTRA" dataDxfId="268"/>
    <tableColumn id="10" xr3:uid="{00000000-0010-0000-0300-00000A000000}" name="SUGESTÃO DE COMPRA" dataDxfId="267"/>
    <tableColumn id="11" xr3:uid="{00000000-0010-0000-0300-00000B000000}" name="QUANT ESTIMADA PELO SETOR" dataDxfId="266"/>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264" headerRowBorderDxfId="265" tableBorderDxfId="263">
  <autoFilter ref="M1:P2" xr:uid="{00000000-0009-0000-0100-000008000000}"/>
  <tableColumns count="4">
    <tableColumn id="1" xr3:uid="{00000000-0010-0000-0400-000001000000}" name="Código do Item" dataDxfId="262"/>
    <tableColumn id="2" xr3:uid="{00000000-0010-0000-0400-000002000000}" name="Descrição" dataDxfId="261">
      <calculatedColumnFormula>IF(ISBLANK(tabCodigosParaFiltrar[Código do Item]),"",VLOOKUP(tabCodigosParaFiltrar[Código do Item],Itens!$A$4:$B$6,2,FALSE))</calculatedColumnFormula>
    </tableColumn>
    <tableColumn id="4" xr3:uid="{00000000-0010-0000-0400-000004000000}" name="Última Estimativa" dataDxfId="260"/>
    <tableColumn id="3" xr3:uid="{00000000-0010-0000-0400-000003000000}" name="FIM" dataDxfId="259">
      <calculatedColumnFormula>IF(ISBLANK(tabCodigosParaFiltrar[Código do Item]),"","*")</calculatedColumnFormula>
    </tableColumn>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5A87B0D-516F-43E4-A4DE-207FE5B2950C}" name="tabConsumo" displayName="tabConsumo" ref="A2:AC4" totalsRowShown="0" headerRowDxfId="78">
  <autoFilter ref="A2:AC4" xr:uid="{95A87B0D-516F-43E4-A4DE-207FE5B2950C}"/>
  <tableColumns count="29">
    <tableColumn id="1" xr3:uid="{EC75D4C3-D785-47F7-A13D-17F93A5C3513}" name="DESCRICAO" dataDxfId="94"/>
    <tableColumn id="2" xr3:uid="{B0002411-21FD-47A6-9681-323CE7B559AC}" name="UN" dataDxfId="93"/>
    <tableColumn id="3" xr3:uid="{EB5E64C8-3643-47FD-8E46-B7AB13F17BDF}" name="CODIGO" dataDxfId="92"/>
    <tableColumn id="4" xr3:uid="{F9E1E867-9204-4DC6-92FD-B3EFFFA1D47C}" name="SALDO" dataDxfId="91"/>
    <tableColumn id="5" xr3:uid="{A96B4040-2C1B-4EA0-BE60-289BF371CA20}" name="QTD.PENDENTE" dataDxfId="90"/>
    <tableColumn id="6" xr3:uid="{C9F9B935-148F-4F44-AA31-B94529923891}" name="10_22" dataDxfId="89"/>
    <tableColumn id="7" xr3:uid="{BCB40D45-19E4-4B38-9113-2D3D527F12AC}" name="11_22" dataDxfId="88"/>
    <tableColumn id="8" xr3:uid="{AA50749A-5680-4ABF-A083-B23B11086E28}" name="12_22" dataDxfId="87"/>
    <tableColumn id="9" xr3:uid="{6F3EF2ED-F3E1-4986-95E7-76A2E30979F3}" name="01_23" dataDxfId="86"/>
    <tableColumn id="10" xr3:uid="{7FBD421D-3826-4427-AE89-E7FFB4353B67}" name="02_23" dataDxfId="85"/>
    <tableColumn id="11" xr3:uid="{1EC4B829-D1D8-46AB-8F7E-88D44F6DD2E2}" name="03_23" dataDxfId="84"/>
    <tableColumn id="12" xr3:uid="{1A64C229-73B5-40FF-A131-BC4AF80EF3B9}" name="04_23" dataDxfId="83"/>
    <tableColumn id="13" xr3:uid="{71173293-3C04-45FD-8323-0DCEC9E17F8A}" name="05_23" dataDxfId="82"/>
    <tableColumn id="14" xr3:uid="{EEDB83B5-AF1F-4758-8631-C7D34A98CE06}" name="06_23" dataDxfId="81"/>
    <tableColumn id="15" xr3:uid="{09E8865B-7ABB-4965-84B4-75CD7E93C18D}" name="07_23" dataDxfId="80"/>
    <tableColumn id="16" xr3:uid="{CC3A8B27-9113-479D-B1D2-06B3C917FF27}" name="08_23" dataDxfId="79"/>
    <tableColumn id="17" xr3:uid="{CE79BECB-4439-4A84-BBC6-E7C4B9BD990E}" name="09_23" dataDxfId="77"/>
    <tableColumn id="18" xr3:uid="{EF90CB76-F051-472B-AE11-C315FD3C3089}" name="DtIncl" dataDxfId="76"/>
    <tableColumn id="19" xr3:uid="{624ABCAD-B415-4FA5-BCD6-7C19B6CDB15D}" name="Div" dataDxfId="75">
      <calculatedColumnFormula xml:space="preserve"> 12</calculatedColumnFormula>
    </tableColumn>
    <tableColumn id="20" xr3:uid="{AAB8615E-59E3-438C-AFFD-4BC535945EA0}" name="Média.A" dataDxfId="74">
      <calculatedColumnFormula>SUM( tabConsumo[[#This Row],[QTD.PENDENTE]]:tabConsumo[[#This Row],[09_23]] ) / tabConsumo[[#This Row],[Div]]</calculatedColumnFormula>
    </tableColumn>
    <tableColumn id="21" xr3:uid="{82BEF139-A1C1-4AB4-A93B-2BCB187B89BE}" name="DP1" dataDxfId="73">
      <calculatedColumnFormula xml:space="preserve"> tabConsumo[[#This Row],[Média.A]] + (_xlfn.STDEV.S( tabConsumo[[#This Row],[QTD.PENDENTE]]:tabConsumo[[#This Row],[09_23]] ) * 1)</calculatedColumnFormula>
    </tableColumn>
    <tableColumn id="22" xr3:uid="{77AA6CE1-522D-4993-9AB0-5B8D4EED7364}" name="DP2" dataDxfId="72">
      <calculatedColumnFormula xml:space="preserve"> tabConsumo[[#This Row],[Média.A]] + (_xlfn.STDEV.S( tabConsumo[[#This Row],[QTD.PENDENTE]]:tabConsumo[[#This Row],[09_23]] ) * 2)</calculatedColumnFormula>
    </tableColumn>
    <tableColumn id="23" xr3:uid="{3816DB0D-FCD0-4BB7-882F-FF8BEDB065D8}" name="DP3" dataDxfId="71">
      <calculatedColumnFormula xml:space="preserve"> tabConsumo[[#This Row],[Média.A]] + (_xlfn.STDEV.S( tabConsumo[[#This Row],[QTD.PENDENTE]]:tabConsumo[[#This Row],[09_23]] ) * 3)</calculatedColumnFormula>
    </tableColumn>
    <tableColumn id="24" xr3:uid="{EB1832E4-0FF3-4C19-9BD7-4B5D93BB9749}" name="Nº DP" dataDxfId="70">
      <calculatedColumnFormula xml:space="preserve"> 2</calculatedColumnFormula>
    </tableColumn>
    <tableColumn id="25" xr3:uid="{25A9BCA6-8E62-41AA-9003-11C9A8CFC5C5}" name="Média.C"/>
    <tableColumn id="26" xr3:uid="{B0AFE52E-3572-4A1F-95BC-02FD1D985412}" name="Consumo.C" dataDxfId="69">
      <calculatedColumnFormula>SUM( tabConsumo[[#This Row],[QTD.PENDENTE]]:tabConsumo[[#This Row],[09_23]] )</calculatedColumnFormula>
    </tableColumn>
    <tableColumn id="27" xr3:uid="{1407538B-BE29-444B-8024-95DCCA538520}" name="Pico" dataDxfId="68">
      <calculatedColumnFormula>LARGE(tabConsumo[[#This Row],[10_22]:[09_23]],1)</calculatedColumnFormula>
    </tableColumn>
    <tableColumn id="28" xr3:uid="{382544D3-A1E4-4DF6-A961-CCF3C6875B94}" name="ÚltMov"/>
    <tableColumn id="29" xr3:uid="{4577B19F-C7B0-472C-8F79-AECA6742B561}" name="Fim" dataDxfId="67"/>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8" totalsRowShown="0" dataDxfId="257" headerRowBorderDxfId="258" tableBorderDxfId="256">
  <tableColumns count="8">
    <tableColumn id="1" xr3:uid="{00000000-0010-0000-0500-000001000000}" name="CÓDIGO" dataDxfId="255"/>
    <tableColumn id="2" xr3:uid="{00000000-0010-0000-0500-000002000000}" name="DESCRIÇÃO" dataDxfId="254"/>
    <tableColumn id="3" xr3:uid="{00000000-0010-0000-0500-000003000000}" name="UN" dataDxfId="253"/>
    <tableColumn id="4" xr3:uid="{00000000-0010-0000-0500-000004000000}" name="GRUPO" dataDxfId="252"/>
    <tableColumn id="5" xr3:uid="{00000000-0010-0000-0500-000005000000}" name="SUBGR" dataDxfId="251"/>
    <tableColumn id="10" xr3:uid="{00000000-0010-0000-0500-00000A000000}" name="US_NOME" dataDxfId="250"/>
    <tableColumn id="9" xr3:uid="{00000000-0010-0000-0500-000009000000}" name="US_DATH" dataDxfId="249"/>
    <tableColumn id="8" xr3:uid="{00000000-0010-0000-0500-000008000000}" name="TRANSF" dataDxfId="248"/>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247" dataDxfId="246">
  <autoFilter ref="A2:D54" xr:uid="{00000000-0009-0000-0100-000004000000}"/>
  <sortState xmlns:xlrd2="http://schemas.microsoft.com/office/spreadsheetml/2017/richdata2" ref="A3:C14">
    <sortCondition ref="A3:A14"/>
  </sortState>
  <tableColumns count="4">
    <tableColumn id="1" xr3:uid="{00000000-0010-0000-0600-000001000000}" name="Referência" dataDxfId="2"/>
    <tableColumn id="2" xr3:uid="{00000000-0010-0000-0600-000002000000}" name="Valor" dataDxfId="0"/>
    <tableColumn id="3" xr3:uid="{00000000-0010-0000-0600-000003000000}" name="Observações" dataDxfId="1"/>
    <tableColumn id="4" xr3:uid="{00000000-0010-0000-0600-000004000000}" name="Manter" dataDxfId="245"/>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1" totalsRowShown="0" headerRowDxfId="244" dataDxfId="242" headerRowBorderDxfId="243" tableBorderDxfId="241" totalsRowBorderDxfId="240">
  <sortState xmlns:xlrd2="http://schemas.microsoft.com/office/spreadsheetml/2017/richdata2" ref="A11:Z15">
    <sortCondition ref="B11:B15"/>
  </sortState>
  <tableColumns count="26">
    <tableColumn id="1" xr3:uid="{00000000-0010-0000-0700-000001000000}" name="ITEM" dataDxfId="239"/>
    <tableColumn id="2" xr3:uid="{00000000-0010-0000-0700-000002000000}" name="CÓDIGO" dataDxfId="238"/>
    <tableColumn id="3" xr3:uid="{00000000-0010-0000-0700-000003000000}" name="DESCRIÇÃO" dataDxfId="237"/>
    <tableColumn id="4" xr3:uid="{00000000-0010-0000-0700-000004000000}" name="UN" dataDxfId="236"/>
    <tableColumn id="5" xr3:uid="{00000000-0010-0000-0700-000005000000}" name="GRUPO" dataDxfId="235"/>
    <tableColumn id="6" xr3:uid="{00000000-0010-0000-0700-000006000000}" name="SUBG" dataDxfId="234"/>
    <tableColumn id="7" xr3:uid="{00000000-0010-0000-0700-000007000000}" name="COMPRA" dataDxfId="233"/>
    <tableColumn id="8" xr3:uid="{00000000-0010-0000-0700-000008000000}" name="VALOR UNIT." dataDxfId="232" dataCellStyle="Moeda"/>
    <tableColumn id="9" xr3:uid="{00000000-0010-0000-0700-000009000000}" name="VALOR TOTAL" dataDxfId="231" dataCellStyle="Moeda">
      <calculatedColumnFormula>G11*H11</calculatedColumnFormula>
    </tableColumn>
    <tableColumn id="10" xr3:uid="{00000000-0010-0000-0700-00000A000000}" name="ATA" dataDxfId="230"/>
    <tableColumn id="11" xr3:uid="{00000000-0010-0000-0700-00000B000000}" name="ATA QTDE" dataDxfId="229"/>
    <tableColumn id="12" xr3:uid="{00000000-0010-0000-0700-00000C000000}" name="VIGÊNCIA DA ATA" dataDxfId="228"/>
    <tableColumn id="13" xr3:uid="{00000000-0010-0000-0700-00000D000000}" name="FORNECEDOR" dataDxfId="227"/>
    <tableColumn id="14" xr3:uid="{00000000-0010-0000-0700-00000E000000}" name="RC Nº" dataDxfId="226"/>
    <tableColumn id="15" xr3:uid="{00000000-0010-0000-0700-00000F000000}" name="RC QTDE" dataDxfId="225"/>
    <tableColumn id="16" xr3:uid="{00000000-0010-0000-0700-000010000000}" name="AF Nº" dataDxfId="224"/>
    <tableColumn id="17" xr3:uid="{00000000-0010-0000-0700-000011000000}" name="AF SALDO" dataDxfId="223"/>
    <tableColumn id="23" xr3:uid="{00000000-0010-0000-0700-000017000000}" name="Recentes" dataDxfId="222">
      <calculatedColumnFormula>SUMIF(tabItens[CÓDIGO],tabAssinaturas[[#This Row],[CÓDIGO]],tabItens[Recentes])</calculatedColumnFormula>
    </tableColumn>
    <tableColumn id="18" xr3:uid="{00000000-0010-0000-0700-000012000000}" name="DATA ENTREGA" dataDxfId="221"/>
    <tableColumn id="26" xr3:uid="{00000000-0010-0000-0700-00001A000000}" name="US_NOME" dataDxfId="220"/>
    <tableColumn id="24" xr3:uid="{00000000-0010-0000-0700-000018000000}" name="US_DATH" dataDxfId="219"/>
    <tableColumn id="19" xr3:uid="{00000000-0010-0000-0700-000013000000}" name="RC" dataDxfId="218"/>
    <tableColumn id="20" xr3:uid="{00000000-0010-0000-0700-000014000000}" name="PROJ" dataDxfId="217"/>
    <tableColumn id="21" xr3:uid="{00000000-0010-0000-0700-000015000000}" name="FICHA" dataDxfId="216"/>
    <tableColumn id="25" xr3:uid="{00000000-0010-0000-0700-000019000000}" name="OBSERVAÇÕES" dataDxfId="215"/>
    <tableColumn id="22" xr3:uid="{00000000-0010-0000-0700-000016000000}" name="DEST" dataDxfId="214"/>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213" dataDxfId="212">
  <autoFilter ref="A1:D2" xr:uid="{00000000-000C-0000-FFFF-FFFF08000000}"/>
  <tableColumns count="4">
    <tableColumn id="1" xr3:uid="{00000000-0010-0000-0800-000001000000}" name="RC" dataDxfId="211" totalsRowDxfId="155"/>
    <tableColumn id="2" xr3:uid="{00000000-0010-0000-0800-000002000000}" name="VALOR" totalsRowFunction="sum" dataDxfId="210" totalsRowDxfId="154"/>
    <tableColumn id="4" xr3:uid="{00000000-0010-0000-0800-000004000000}" name="Assinatura" totalsRowFunction="sum" dataDxfId="209" totalsRowDxfId="153">
      <calculatedColumnFormula>IF(ISBLANK(tabRCsGeradas[[#This Row],[RC]]),0,SUMIF(tabAssinaturas[RC],tabRCsGeradas[[#This Row],[RC]],tabAssinaturas[VALOR TOTAL]))</calculatedColumnFormula>
    </tableColumn>
    <tableColumn id="5" xr3:uid="{00000000-0010-0000-0800-000005000000}" name="Diferente" dataDxfId="208">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207">
  <autoFilter ref="A2:L3" xr:uid="{00000000-0009-0000-0100-00000B000000}"/>
  <tableColumns count="12">
    <tableColumn id="1" xr3:uid="{00000000-0010-0000-0900-000001000000}" name="AF ANO" dataDxfId="206"/>
    <tableColumn id="2" xr3:uid="{00000000-0010-0000-0900-000002000000}" name="AF Nº" dataDxfId="205"/>
    <tableColumn id="3" xr3:uid="{00000000-0010-0000-0900-000003000000}" name="AF SALDO" dataDxfId="204"/>
    <tableColumn id="4" xr3:uid="{00000000-0010-0000-0900-000004000000}" name="AF QTDE" dataDxfId="203"/>
    <tableColumn id="5" xr3:uid="{00000000-0010-0000-0900-000005000000}" name="CÓDIGO" dataDxfId="202"/>
    <tableColumn id="6" xr3:uid="{00000000-0010-0000-0900-000006000000}" name="DESCRIÇÃO" dataDxfId="201"/>
    <tableColumn id="12" xr3:uid="{00000000-0010-0000-0900-00000C000000}" name="ESTOQUE" dataDxfId="200"/>
    <tableColumn id="7" xr3:uid="{00000000-0010-0000-0900-000007000000}" name="FORNECEDOR" dataDxfId="199"/>
    <tableColumn id="8" xr3:uid="{00000000-0010-0000-0900-000008000000}" name="PREVISÃO" dataDxfId="198"/>
    <tableColumn id="9" xr3:uid="{00000000-0010-0000-0900-000009000000}" name="STATUS" dataDxfId="197"/>
    <tableColumn id="10" xr3:uid="{00000000-0010-0000-0900-00000A000000}" name="SITUAÇÃO" dataDxfId="196"/>
    <tableColumn id="11" xr3:uid="{00000000-0010-0000-0900-00000B000000}" name="OBSERVAÇÃO" dataDxfId="195"/>
  </tableColumns>
  <tableStyleInfo name="TableStyleLight1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194" dataDxfId="193">
  <tableColumns count="16">
    <tableColumn id="2" xr3:uid="{00000000-0010-0000-0A00-000002000000}" name="CÓDIGO" dataDxfId="192"/>
    <tableColumn id="3" xr3:uid="{00000000-0010-0000-0A00-000003000000}" name="DESCRIÇÃO" dataDxfId="191"/>
    <tableColumn id="16" xr3:uid="{00000000-0010-0000-0A00-000010000000}" name="GRUPO" dataDxfId="190"/>
    <tableColumn id="1" xr3:uid="{00000000-0010-0000-0A00-000001000000}" name="SUBGRUPO" dataDxfId="189"/>
    <tableColumn id="4" xr3:uid="{00000000-0010-0000-0A00-000004000000}" name="TIPO" dataDxfId="188"/>
    <tableColumn id="5" xr3:uid="{00000000-0010-0000-0A00-000005000000}" name="ANO" dataDxfId="187"/>
    <tableColumn id="6" xr3:uid="{00000000-0010-0000-0A00-000006000000}" name="Nº" dataDxfId="186"/>
    <tableColumn id="7" xr3:uid="{00000000-0010-0000-0A00-000007000000}" name="QTDE" dataDxfId="185"/>
    <tableColumn id="8" xr3:uid="{00000000-0010-0000-0A00-000008000000}" name="SALDO" dataDxfId="184"/>
    <tableColumn id="9" xr3:uid="{00000000-0010-0000-0A00-000009000000}" name="ESTOQUE" dataDxfId="183"/>
    <tableColumn id="10" xr3:uid="{00000000-0010-0000-0A00-00000A000000}" name="FORNECEDOR" dataDxfId="182"/>
    <tableColumn id="11" xr3:uid="{00000000-0010-0000-0A00-00000B000000}" name="PREVISÃO" dataDxfId="181"/>
    <tableColumn id="12" xr3:uid="{00000000-0010-0000-0A00-00000C000000}" name="STATUS" dataDxfId="180"/>
    <tableColumn id="13" xr3:uid="{00000000-0010-0000-0A00-00000D000000}" name="SITUAÇÃO" dataDxfId="179"/>
    <tableColumn id="14" xr3:uid="{00000000-0010-0000-0A00-00000E000000}" name="OBSERVAÇÃO" dataDxfId="178"/>
    <tableColumn id="15" xr3:uid="{00000000-0010-0000-0A00-00000F000000}" name="FIM" dataDxfId="177"/>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table" Target="../tables/table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20.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19.emf"/><Relationship Id="rId10" Type="http://schemas.openxmlformats.org/officeDocument/2006/relationships/comments" Target="../comments3.xml"/><Relationship Id="rId4" Type="http://schemas.openxmlformats.org/officeDocument/2006/relationships/control" Target="../activeX/activeX18.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4.vml"/><Relationship Id="rId7" Type="http://schemas.openxmlformats.org/officeDocument/2006/relationships/image" Target="../media/image22.emf"/><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4.emf"/><Relationship Id="rId5" Type="http://schemas.openxmlformats.org/officeDocument/2006/relationships/image" Target="../media/image21.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control" Target="../activeX/activeX31.xml"/><Relationship Id="rId26" Type="http://schemas.openxmlformats.org/officeDocument/2006/relationships/control" Target="../activeX/activeX35.xml"/><Relationship Id="rId39" Type="http://schemas.openxmlformats.org/officeDocument/2006/relationships/image" Target="../media/image42.emf"/><Relationship Id="rId21" Type="http://schemas.openxmlformats.org/officeDocument/2006/relationships/image" Target="../media/image33.emf"/><Relationship Id="rId34" Type="http://schemas.openxmlformats.org/officeDocument/2006/relationships/control" Target="../activeX/activeX39.xml"/><Relationship Id="rId42" Type="http://schemas.openxmlformats.org/officeDocument/2006/relationships/control" Target="../activeX/activeX43.xml"/><Relationship Id="rId47" Type="http://schemas.openxmlformats.org/officeDocument/2006/relationships/image" Target="../media/image46.emf"/><Relationship Id="rId50" Type="http://schemas.openxmlformats.org/officeDocument/2006/relationships/control" Target="../activeX/activeX47.xml"/><Relationship Id="rId55" Type="http://schemas.openxmlformats.org/officeDocument/2006/relationships/image" Target="../media/image50.emf"/><Relationship Id="rId63" Type="http://schemas.openxmlformats.org/officeDocument/2006/relationships/image" Target="../media/image54.emf"/><Relationship Id="rId7" Type="http://schemas.openxmlformats.org/officeDocument/2006/relationships/image" Target="../media/image26.emf"/><Relationship Id="rId2" Type="http://schemas.openxmlformats.org/officeDocument/2006/relationships/drawing" Target="../drawings/drawing5.xml"/><Relationship Id="rId16" Type="http://schemas.openxmlformats.org/officeDocument/2006/relationships/control" Target="../activeX/activeX30.xml"/><Relationship Id="rId29" Type="http://schemas.openxmlformats.org/officeDocument/2006/relationships/image" Target="../media/image37.emf"/><Relationship Id="rId11" Type="http://schemas.openxmlformats.org/officeDocument/2006/relationships/image" Target="../media/image28.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41.emf"/><Relationship Id="rId40" Type="http://schemas.openxmlformats.org/officeDocument/2006/relationships/control" Target="../activeX/activeX42.xml"/><Relationship Id="rId45" Type="http://schemas.openxmlformats.org/officeDocument/2006/relationships/image" Target="../media/image45.emf"/><Relationship Id="rId53" Type="http://schemas.openxmlformats.org/officeDocument/2006/relationships/image" Target="../media/image49.emf"/><Relationship Id="rId58" Type="http://schemas.openxmlformats.org/officeDocument/2006/relationships/control" Target="../activeX/activeX51.xml"/><Relationship Id="rId5" Type="http://schemas.openxmlformats.org/officeDocument/2006/relationships/image" Target="../media/image25.emf"/><Relationship Id="rId61" Type="http://schemas.openxmlformats.org/officeDocument/2006/relationships/image" Target="../media/image53.emf"/><Relationship Id="rId19" Type="http://schemas.openxmlformats.org/officeDocument/2006/relationships/image" Target="../media/image32.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36.emf"/><Relationship Id="rId30" Type="http://schemas.openxmlformats.org/officeDocument/2006/relationships/control" Target="../activeX/activeX37.xml"/><Relationship Id="rId35" Type="http://schemas.openxmlformats.org/officeDocument/2006/relationships/image" Target="../media/image40.emf"/><Relationship Id="rId43" Type="http://schemas.openxmlformats.org/officeDocument/2006/relationships/image" Target="../media/image44.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table" Target="../tables/table5.xml"/><Relationship Id="rId8" Type="http://schemas.openxmlformats.org/officeDocument/2006/relationships/control" Target="../activeX/activeX26.xml"/><Relationship Id="rId51" Type="http://schemas.openxmlformats.org/officeDocument/2006/relationships/image" Target="../media/image48.emf"/><Relationship Id="rId3" Type="http://schemas.openxmlformats.org/officeDocument/2006/relationships/vmlDrawing" Target="../drawings/vmlDrawing5.vml"/><Relationship Id="rId12" Type="http://schemas.openxmlformats.org/officeDocument/2006/relationships/control" Target="../activeX/activeX28.xml"/><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2.emf"/><Relationship Id="rId20" Type="http://schemas.openxmlformats.org/officeDocument/2006/relationships/control" Target="../activeX/activeX32.xml"/><Relationship Id="rId41" Type="http://schemas.openxmlformats.org/officeDocument/2006/relationships/image" Target="../media/image43.emf"/><Relationship Id="rId54" Type="http://schemas.openxmlformats.org/officeDocument/2006/relationships/control" Target="../activeX/activeX49.xml"/><Relationship Id="rId62" Type="http://schemas.openxmlformats.org/officeDocument/2006/relationships/control" Target="../activeX/activeX53.xml"/><Relationship Id="rId1" Type="http://schemas.openxmlformats.org/officeDocument/2006/relationships/printerSettings" Target="../printerSettings/printerSettings5.bin"/><Relationship Id="rId6" Type="http://schemas.openxmlformats.org/officeDocument/2006/relationships/control" Target="../activeX/activeX25.xml"/><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47.emf"/><Relationship Id="rId57" Type="http://schemas.openxmlformats.org/officeDocument/2006/relationships/image" Target="../media/image51.emf"/><Relationship Id="rId10" Type="http://schemas.openxmlformats.org/officeDocument/2006/relationships/control" Target="../activeX/activeX27.xml"/><Relationship Id="rId31" Type="http://schemas.openxmlformats.org/officeDocument/2006/relationships/image" Target="../media/image38.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4" Type="http://schemas.openxmlformats.org/officeDocument/2006/relationships/control" Target="../activeX/activeX24.xml"/><Relationship Id="rId9" Type="http://schemas.openxmlformats.org/officeDocument/2006/relationships/image" Target="../media/image27.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6.vml"/><Relationship Id="rId7" Type="http://schemas.openxmlformats.org/officeDocument/2006/relationships/image" Target="../media/image56.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55.xml"/><Relationship Id="rId11" Type="http://schemas.openxmlformats.org/officeDocument/2006/relationships/comments" Target="../comments4.xml"/><Relationship Id="rId5" Type="http://schemas.openxmlformats.org/officeDocument/2006/relationships/image" Target="../media/image55.emf"/><Relationship Id="rId10" Type="http://schemas.openxmlformats.org/officeDocument/2006/relationships/table" Target="../tables/table6.xml"/><Relationship Id="rId4" Type="http://schemas.openxmlformats.org/officeDocument/2006/relationships/control" Target="../activeX/activeX54.xml"/><Relationship Id="rId9" Type="http://schemas.openxmlformats.org/officeDocument/2006/relationships/image" Target="../media/image57.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2.emf"/><Relationship Id="rId18" Type="http://schemas.openxmlformats.org/officeDocument/2006/relationships/table" Target="../tables/table7.xml"/><Relationship Id="rId3" Type="http://schemas.openxmlformats.org/officeDocument/2006/relationships/vmlDrawing" Target="../drawings/vmlDrawing7.vml"/><Relationship Id="rId7" Type="http://schemas.openxmlformats.org/officeDocument/2006/relationships/image" Target="../media/image59.emf"/><Relationship Id="rId12" Type="http://schemas.openxmlformats.org/officeDocument/2006/relationships/control" Target="../activeX/activeX61.xml"/><Relationship Id="rId17" Type="http://schemas.openxmlformats.org/officeDocument/2006/relationships/image" Target="../media/image64.emf"/><Relationship Id="rId2" Type="http://schemas.openxmlformats.org/officeDocument/2006/relationships/drawing" Target="../drawings/drawing7.xml"/><Relationship Id="rId16" Type="http://schemas.openxmlformats.org/officeDocument/2006/relationships/control" Target="../activeX/activeX63.xml"/><Relationship Id="rId1" Type="http://schemas.openxmlformats.org/officeDocument/2006/relationships/printerSettings" Target="../printerSettings/printerSettings7.bin"/><Relationship Id="rId6" Type="http://schemas.openxmlformats.org/officeDocument/2006/relationships/control" Target="../activeX/activeX58.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0.xml"/><Relationship Id="rId19" Type="http://schemas.openxmlformats.org/officeDocument/2006/relationships/comments" Target="../comments5.xml"/><Relationship Id="rId4" Type="http://schemas.openxmlformats.org/officeDocument/2006/relationships/control" Target="../activeX/activeX57.xml"/><Relationship Id="rId9" Type="http://schemas.openxmlformats.org/officeDocument/2006/relationships/image" Target="../media/image60.emf"/><Relationship Id="rId14" Type="http://schemas.openxmlformats.org/officeDocument/2006/relationships/control" Target="../activeX/activeX6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8.vml"/><Relationship Id="rId7" Type="http://schemas.openxmlformats.org/officeDocument/2006/relationships/image" Target="../media/image66.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comments" Target="../comments6.xml"/><Relationship Id="rId5" Type="http://schemas.openxmlformats.org/officeDocument/2006/relationships/image" Target="../media/image65.emf"/><Relationship Id="rId10" Type="http://schemas.openxmlformats.org/officeDocument/2006/relationships/table" Target="../tables/table8.xml"/><Relationship Id="rId4" Type="http://schemas.openxmlformats.org/officeDocument/2006/relationships/control" Target="../activeX/activeX64.xml"/><Relationship Id="rId9" Type="http://schemas.openxmlformats.org/officeDocument/2006/relationships/image" Target="../media/image6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72.emf"/><Relationship Id="rId18" Type="http://schemas.openxmlformats.org/officeDocument/2006/relationships/control" Target="../activeX/activeX74.xml"/><Relationship Id="rId3" Type="http://schemas.openxmlformats.org/officeDocument/2006/relationships/vmlDrawing" Target="../drawings/vmlDrawing9.vml"/><Relationship Id="rId21" Type="http://schemas.openxmlformats.org/officeDocument/2006/relationships/image" Target="../media/image76.emf"/><Relationship Id="rId7" Type="http://schemas.openxmlformats.org/officeDocument/2006/relationships/image" Target="../media/image69.emf"/><Relationship Id="rId12" Type="http://schemas.openxmlformats.org/officeDocument/2006/relationships/control" Target="../activeX/activeX71.xml"/><Relationship Id="rId17" Type="http://schemas.openxmlformats.org/officeDocument/2006/relationships/image" Target="../media/image74.emf"/><Relationship Id="rId2" Type="http://schemas.openxmlformats.org/officeDocument/2006/relationships/drawing" Target="../drawings/drawing9.xml"/><Relationship Id="rId16" Type="http://schemas.openxmlformats.org/officeDocument/2006/relationships/control" Target="../activeX/activeX73.xml"/><Relationship Id="rId20" Type="http://schemas.openxmlformats.org/officeDocument/2006/relationships/control" Target="../activeX/activeX75.xml"/><Relationship Id="rId1" Type="http://schemas.openxmlformats.org/officeDocument/2006/relationships/printerSettings" Target="../printerSettings/printerSettings9.bin"/><Relationship Id="rId6" Type="http://schemas.openxmlformats.org/officeDocument/2006/relationships/control" Target="../activeX/activeX68.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23" Type="http://schemas.openxmlformats.org/officeDocument/2006/relationships/comments" Target="../comments7.xml"/><Relationship Id="rId10" Type="http://schemas.openxmlformats.org/officeDocument/2006/relationships/control" Target="../activeX/activeX70.xml"/><Relationship Id="rId19" Type="http://schemas.openxmlformats.org/officeDocument/2006/relationships/image" Target="../media/image75.emf"/><Relationship Id="rId4" Type="http://schemas.openxmlformats.org/officeDocument/2006/relationships/control" Target="../activeX/activeX67.xml"/><Relationship Id="rId9" Type="http://schemas.openxmlformats.org/officeDocument/2006/relationships/image" Target="../media/image70.emf"/><Relationship Id="rId14" Type="http://schemas.openxmlformats.org/officeDocument/2006/relationships/control" Target="../activeX/activeX72.xml"/><Relationship Id="rId22"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0.vml"/><Relationship Id="rId7" Type="http://schemas.openxmlformats.org/officeDocument/2006/relationships/image" Target="../media/image78.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8.xml"/><Relationship Id="rId5" Type="http://schemas.openxmlformats.org/officeDocument/2006/relationships/image" Target="../media/image77.emf"/><Relationship Id="rId10" Type="http://schemas.openxmlformats.org/officeDocument/2006/relationships/table" Target="../tables/table11.xml"/><Relationship Id="rId4" Type="http://schemas.openxmlformats.org/officeDocument/2006/relationships/control" Target="../activeX/activeX76.xml"/><Relationship Id="rId9" Type="http://schemas.openxmlformats.org/officeDocument/2006/relationships/image" Target="../media/image79.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81.emf"/><Relationship Id="rId12" Type="http://schemas.openxmlformats.org/officeDocument/2006/relationships/table" Target="../tables/table12.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9"/>
  <sheetViews>
    <sheetView showGridLines="0" zoomScaleNormal="100" workbookViewId="0">
      <pane ySplit="8" topLeftCell="A9" activePane="bottomLeft" state="frozen"/>
      <selection pane="bottomLeft" activeCell="A10" sqref="A10:XFD39"/>
    </sheetView>
  </sheetViews>
  <sheetFormatPr defaultRowHeight="50.1" customHeight="1" x14ac:dyDescent="0.3"/>
  <cols>
    <col min="1" max="1" width="6" customWidth="1"/>
    <col min="2" max="2" width="10.6640625" style="39" customWidth="1"/>
    <col min="3" max="3" width="40.6640625" style="4" customWidth="1"/>
    <col min="4" max="4" width="4.88671875" style="3" customWidth="1"/>
    <col min="5" max="5" width="3.6640625" style="3" hidden="1" customWidth="1"/>
    <col min="6" max="6" width="3.6640625" style="37" hidden="1" customWidth="1"/>
    <col min="7" max="7" width="13.5546875" style="40" hidden="1" customWidth="1"/>
    <col min="8" max="8" width="10.6640625" customWidth="1"/>
    <col min="9" max="9" width="10.6640625" style="58" customWidth="1"/>
    <col min="10" max="10" width="10.44140625" style="3" customWidth="1"/>
    <col min="11" max="11" width="14.33203125" style="2" hidden="1" customWidth="1"/>
    <col min="12" max="12" width="9.6640625" style="41" hidden="1" customWidth="1"/>
    <col min="13" max="13" width="1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8.33203125" style="2" hidden="1" customWidth="1"/>
    <col min="21" max="21" width="8.33203125" style="5" hidden="1" customWidth="1"/>
    <col min="22" max="23" width="8.33203125" style="12" hidden="1" customWidth="1"/>
    <col min="24" max="24" width="6.5546875" style="4" customWidth="1"/>
    <col min="25" max="25" width="15.6640625" customWidth="1"/>
    <col min="26" max="26" width="14.88671875" customWidth="1"/>
  </cols>
  <sheetData>
    <row r="1" spans="1:26" ht="18" customHeight="1" x14ac:dyDescent="0.3">
      <c r="A1" s="259"/>
      <c r="B1" s="259"/>
      <c r="C1" s="258"/>
      <c r="D1" s="258"/>
      <c r="E1" s="258"/>
      <c r="F1" s="258"/>
      <c r="G1" s="258"/>
      <c r="H1" s="258"/>
      <c r="I1" s="258"/>
      <c r="J1" s="258"/>
      <c r="K1" s="258"/>
      <c r="L1" s="258"/>
      <c r="M1" s="258"/>
      <c r="N1" s="258"/>
      <c r="O1" s="258"/>
      <c r="P1" s="258"/>
      <c r="Q1" s="258"/>
      <c r="R1" s="258"/>
      <c r="S1" s="258"/>
      <c r="T1" s="258"/>
      <c r="U1" s="258"/>
      <c r="V1" s="258"/>
      <c r="W1" s="258"/>
      <c r="X1" s="258"/>
    </row>
    <row r="2" spans="1:26" ht="19.5" customHeight="1" x14ac:dyDescent="0.3">
      <c r="A2" s="259"/>
      <c r="B2" s="259"/>
      <c r="C2" s="258" t="s">
        <v>71</v>
      </c>
      <c r="D2" s="258"/>
      <c r="E2" s="258"/>
      <c r="F2" s="258"/>
      <c r="G2" s="258"/>
      <c r="H2" s="258"/>
      <c r="I2" s="258"/>
      <c r="J2" s="258"/>
      <c r="K2" s="258"/>
      <c r="L2" s="258"/>
      <c r="M2" s="258"/>
      <c r="N2" s="258"/>
      <c r="O2" s="258"/>
      <c r="P2" s="258"/>
      <c r="Q2" s="258"/>
      <c r="R2" s="258"/>
      <c r="S2" s="258"/>
      <c r="T2" s="258"/>
      <c r="U2" s="258"/>
      <c r="V2" s="258"/>
      <c r="W2" s="258"/>
      <c r="X2" s="258"/>
    </row>
    <row r="3" spans="1:26" ht="18" customHeight="1" x14ac:dyDescent="0.3">
      <c r="A3" s="259"/>
      <c r="B3" s="259"/>
      <c r="C3" s="258" t="s">
        <v>72</v>
      </c>
      <c r="D3" s="258"/>
      <c r="E3" s="258"/>
      <c r="F3" s="258"/>
      <c r="G3" s="258"/>
      <c r="H3" s="258"/>
      <c r="I3" s="258"/>
      <c r="J3" s="258"/>
      <c r="K3" s="258"/>
      <c r="L3" s="258"/>
      <c r="M3" s="258"/>
      <c r="N3" s="258"/>
      <c r="O3" s="258"/>
      <c r="P3" s="258"/>
      <c r="Q3" s="258"/>
      <c r="R3" s="258"/>
      <c r="S3" s="258"/>
      <c r="T3" s="258"/>
      <c r="U3" s="258"/>
      <c r="V3" s="258"/>
      <c r="W3" s="258"/>
      <c r="X3" s="258"/>
    </row>
    <row r="4" spans="1:26" ht="18" customHeight="1" x14ac:dyDescent="0.3">
      <c r="A4" s="260"/>
      <c r="B4" s="260"/>
      <c r="C4" s="258" t="s">
        <v>73</v>
      </c>
      <c r="D4" s="258"/>
      <c r="E4" s="258"/>
      <c r="F4" s="258"/>
      <c r="G4" s="258"/>
      <c r="H4" s="258"/>
      <c r="I4" s="258"/>
      <c r="J4" s="258"/>
      <c r="K4" s="258"/>
      <c r="L4" s="258"/>
      <c r="M4" s="258"/>
      <c r="N4" s="258"/>
      <c r="O4" s="258"/>
      <c r="P4" s="258"/>
      <c r="Q4" s="258"/>
      <c r="R4" s="258"/>
      <c r="S4" s="258"/>
      <c r="T4" s="258"/>
      <c r="U4" s="258"/>
      <c r="V4" s="258"/>
      <c r="W4" s="258"/>
      <c r="X4" s="258"/>
    </row>
    <row r="5" spans="1:26" ht="20.100000000000001" customHeight="1" x14ac:dyDescent="0.3">
      <c r="A5" s="256"/>
      <c r="B5" s="256"/>
      <c r="C5" s="257" t="s">
        <v>74</v>
      </c>
      <c r="D5" s="257"/>
      <c r="E5" s="257"/>
      <c r="F5" s="257"/>
      <c r="G5" s="257"/>
      <c r="H5" s="257"/>
      <c r="I5" s="257"/>
      <c r="J5" s="257"/>
      <c r="K5" s="257"/>
      <c r="L5" s="257"/>
      <c r="M5" s="257"/>
      <c r="N5" s="257"/>
      <c r="O5" s="257"/>
      <c r="P5" s="257"/>
      <c r="Q5" s="257"/>
      <c r="R5" s="257"/>
      <c r="S5" s="257"/>
      <c r="T5" s="257"/>
      <c r="U5" s="257"/>
      <c r="V5" s="257"/>
      <c r="W5" s="257"/>
      <c r="X5" s="257"/>
    </row>
    <row r="6" spans="1:26" ht="23.25" customHeight="1" x14ac:dyDescent="0.3">
      <c r="A6" s="66"/>
      <c r="B6"/>
      <c r="C6"/>
      <c r="D6"/>
      <c r="E6"/>
      <c r="F6" s="65"/>
      <c r="G6"/>
      <c r="J6"/>
      <c r="L6" s="98" t="s">
        <v>69</v>
      </c>
      <c r="M6" s="93"/>
      <c r="N6" s="92"/>
      <c r="O6" s="92"/>
      <c r="P6" s="92"/>
      <c r="Q6" s="92"/>
      <c r="R6" s="94"/>
      <c r="S6" s="92"/>
      <c r="T6" s="92"/>
      <c r="U6" s="92"/>
      <c r="V6" s="92"/>
      <c r="W6" s="92"/>
      <c r="X6" s="92"/>
    </row>
    <row r="7" spans="1:26" ht="71.25" customHeight="1" x14ac:dyDescent="0.3">
      <c r="A7" s="255" t="s">
        <v>136</v>
      </c>
      <c r="B7" s="255"/>
      <c r="C7" s="255"/>
      <c r="D7" s="255"/>
      <c r="E7" s="255"/>
      <c r="F7" s="255"/>
      <c r="G7" s="255"/>
      <c r="H7" s="255"/>
      <c r="I7" s="255"/>
      <c r="J7" s="255"/>
      <c r="K7" s="255"/>
      <c r="L7" s="255"/>
      <c r="M7" s="255"/>
      <c r="N7" s="255"/>
      <c r="O7" s="255"/>
      <c r="P7" s="255"/>
      <c r="Q7" s="255"/>
      <c r="R7" s="255"/>
      <c r="S7" s="255"/>
      <c r="T7" s="255"/>
      <c r="U7" s="255"/>
      <c r="V7" s="255"/>
      <c r="W7" s="255"/>
      <c r="X7" s="255"/>
      <c r="Y7" s="255"/>
      <c r="Z7" s="255"/>
    </row>
    <row r="8" spans="1:26" s="38" customFormat="1" ht="63" customHeight="1" x14ac:dyDescent="0.3">
      <c r="A8" s="116" t="s">
        <v>43</v>
      </c>
      <c r="B8" s="117" t="s">
        <v>0</v>
      </c>
      <c r="C8" s="118" t="s">
        <v>67</v>
      </c>
      <c r="D8" s="119" t="s">
        <v>31</v>
      </c>
      <c r="E8" s="120" t="s">
        <v>20</v>
      </c>
      <c r="F8" s="120" t="s">
        <v>44</v>
      </c>
      <c r="G8" s="121" t="s">
        <v>45</v>
      </c>
      <c r="H8" s="122" t="s">
        <v>70</v>
      </c>
      <c r="I8" s="123" t="s">
        <v>114</v>
      </c>
      <c r="J8" s="123" t="s">
        <v>115</v>
      </c>
      <c r="K8" s="119" t="s">
        <v>47</v>
      </c>
      <c r="L8" s="123" t="s">
        <v>15</v>
      </c>
      <c r="M8" s="124" t="s">
        <v>48</v>
      </c>
      <c r="N8" s="125" t="s">
        <v>5</v>
      </c>
      <c r="O8" s="119" t="s">
        <v>22</v>
      </c>
      <c r="P8" s="119" t="s">
        <v>23</v>
      </c>
      <c r="Q8" s="119" t="s">
        <v>24</v>
      </c>
      <c r="R8" s="119" t="s">
        <v>26</v>
      </c>
      <c r="S8" s="126" t="s">
        <v>29</v>
      </c>
      <c r="T8" s="127" t="s">
        <v>49</v>
      </c>
      <c r="U8" s="128" t="s">
        <v>51</v>
      </c>
      <c r="V8" s="128" t="s">
        <v>52</v>
      </c>
      <c r="W8" s="129" t="s">
        <v>50</v>
      </c>
      <c r="X8" s="228" t="s">
        <v>127</v>
      </c>
      <c r="Y8" s="122" t="s">
        <v>68</v>
      </c>
      <c r="Z8" s="130" t="s">
        <v>128</v>
      </c>
    </row>
    <row r="9" spans="1:26" ht="60" customHeight="1" x14ac:dyDescent="0.3">
      <c r="A9" s="226"/>
      <c r="B9" s="131"/>
      <c r="C9" s="132"/>
      <c r="D9" s="133"/>
      <c r="E9" s="133"/>
      <c r="F9" s="133"/>
      <c r="G9" s="134"/>
      <c r="H9" s="135"/>
      <c r="I9" s="135"/>
      <c r="J9" s="230"/>
      <c r="K9" s="136"/>
      <c r="L9" s="137"/>
      <c r="M9" s="138"/>
      <c r="N9" s="139"/>
      <c r="O9" s="140"/>
      <c r="P9" s="140"/>
      <c r="Q9" s="140"/>
      <c r="R9" s="140"/>
      <c r="S9" s="141"/>
      <c r="T9" s="131"/>
      <c r="U9" s="142"/>
      <c r="V9" s="131"/>
      <c r="W9" s="143"/>
      <c r="X9" s="229"/>
      <c r="Y9" s="227"/>
      <c r="Z9" s="225"/>
    </row>
  </sheetData>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176" priority="1"/>
  </conditionalFormatting>
  <printOptions horizontalCentered="1"/>
  <pageMargins left="0" right="0" top="0" bottom="0.47244094488188981" header="0" footer="0.19685039370078741"/>
  <pageSetup paperSize="9" scale="75"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5049" r:id="rId4" name="btn_EstimativaAta_Exportar">
          <controlPr defaultSize="0" print="0" autoLine="0" r:id="rId5">
            <anchor moveWithCells="1">
              <from>
                <xdr:col>26</xdr:col>
                <xdr:colOff>342900</xdr:colOff>
                <xdr:row>0</xdr:row>
                <xdr:rowOff>121920</xdr:rowOff>
              </from>
              <to>
                <xdr:col>28</xdr:col>
                <xdr:colOff>388620</xdr:colOff>
                <xdr:row>2</xdr:row>
                <xdr:rowOff>220980</xdr:rowOff>
              </to>
            </anchor>
          </controlPr>
        </control>
      </mc:Choice>
      <mc:Fallback>
        <control shapeId="765049" r:id="rId4" name="btn_EstimativaAta_Exportar"/>
      </mc:Fallback>
    </mc:AlternateContent>
    <mc:AlternateContent xmlns:mc="http://schemas.openxmlformats.org/markup-compatibility/2006">
      <mc:Choice Requires="x14">
        <control shapeId="765048" r:id="rId6" name="btn_EstimativaAta_Cabec">
          <controlPr defaultSize="0" print="0" autoLine="0" r:id="rId7">
            <anchor moveWithCells="1">
              <from>
                <xdr:col>31</xdr:col>
                <xdr:colOff>38100</xdr:colOff>
                <xdr:row>0</xdr:row>
                <xdr:rowOff>121920</xdr:rowOff>
              </from>
              <to>
                <xdr:col>33</xdr:col>
                <xdr:colOff>83820</xdr:colOff>
                <xdr:row>2</xdr:row>
                <xdr:rowOff>220980</xdr:rowOff>
              </to>
            </anchor>
          </controlPr>
        </control>
      </mc:Choice>
      <mc:Fallback>
        <control shapeId="765048" r:id="rId6" name="btn_EstimativaAta_Cabec"/>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495300</xdr:colOff>
                <xdr:row>0</xdr:row>
                <xdr:rowOff>121920</xdr:rowOff>
              </from>
              <to>
                <xdr:col>30</xdr:col>
                <xdr:colOff>541020</xdr:colOff>
                <xdr:row>2</xdr:row>
                <xdr:rowOff>220980</xdr:rowOff>
              </to>
            </anchor>
          </controlPr>
        </control>
      </mc:Choice>
      <mc:Fallback>
        <control shapeId="764931" r:id="rId8" name="btn_EstimativaAta_Exibir"/>
      </mc:Fallback>
    </mc:AlternateContent>
    <mc:AlternateContent xmlns:mc="http://schemas.openxmlformats.org/markup-compatibility/2006">
      <mc:Choice Requires="x14">
        <control shapeId="764930" r:id="rId10" name="btn_EstimativaAta_Importar">
          <controlPr defaultSize="0" print="0" autoLine="0" r:id="rId11">
            <anchor moveWithCells="1">
              <from>
                <xdr:col>24</xdr:col>
                <xdr:colOff>1013460</xdr:colOff>
                <xdr:row>0</xdr:row>
                <xdr:rowOff>121920</xdr:rowOff>
              </from>
              <to>
                <xdr:col>26</xdr:col>
                <xdr:colOff>182880</xdr:colOff>
                <xdr:row>2</xdr:row>
                <xdr:rowOff>220980</xdr:rowOff>
              </to>
            </anchor>
          </controlPr>
        </control>
      </mc:Choice>
      <mc:Fallback>
        <control shapeId="764930" r:id="rId10" name="btn_EstimativaAta_Importar"/>
      </mc:Fallback>
    </mc:AlternateContent>
    <mc:AlternateContent xmlns:mc="http://schemas.openxmlformats.org/markup-compatibility/2006">
      <mc:Choice Requires="x14">
        <control shapeId="764929" r:id="rId12" name="btn_EstimativaAta_Imprimir">
          <controlPr defaultSize="0" print="0" autoLine="0" r:id="rId13">
            <anchor moveWithCells="1">
              <from>
                <xdr:col>23</xdr:col>
                <xdr:colOff>76200</xdr:colOff>
                <xdr:row>0</xdr:row>
                <xdr:rowOff>121920</xdr:rowOff>
              </from>
              <to>
                <xdr:col>24</xdr:col>
                <xdr:colOff>891540</xdr:colOff>
                <xdr:row>2</xdr:row>
                <xdr:rowOff>220980</xdr:rowOff>
              </to>
            </anchor>
          </controlPr>
        </control>
      </mc:Choice>
      <mc:Fallback>
        <control shapeId="764929" r:id="rId12" name="btn_EstimativaAta_Imprimi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BK6"/>
  <sheetViews>
    <sheetView tabSelected="1" zoomScale="70" zoomScaleNormal="70" workbookViewId="0">
      <pane xSplit="2" ySplit="3" topLeftCell="C4" activePane="bottomRight" state="frozen"/>
      <selection pane="topRight" activeCell="C1" sqref="C1"/>
      <selection pane="bottomLeft" activeCell="A2" sqref="A2"/>
      <selection pane="bottomRight" activeCell="M6" sqref="M6"/>
    </sheetView>
  </sheetViews>
  <sheetFormatPr defaultColWidth="9.109375" defaultRowHeight="14.4" x14ac:dyDescent="0.3"/>
  <cols>
    <col min="1" max="1" width="10.77734375" style="2" customWidth="1"/>
    <col min="2" max="2" width="72.77734375" style="4" customWidth="1"/>
    <col min="3" max="3" width="3.77734375" style="3" customWidth="1"/>
    <col min="4" max="4" width="13.77734375" customWidth="1"/>
    <col min="5" max="5" width="11.44140625" style="4" hidden="1" customWidth="1"/>
    <col min="6" max="6" width="8.77734375" style="4" customWidth="1"/>
    <col min="7" max="7" width="11.77734375" style="4" customWidth="1"/>
    <col min="8" max="8" width="8.77734375" style="10" customWidth="1"/>
    <col min="9" max="9" width="2.77734375" hidden="1" customWidth="1"/>
    <col min="10" max="10" width="10.77734375" style="56" hidden="1" customWidth="1"/>
    <col min="11" max="12" width="8.77734375" customWidth="1"/>
    <col min="13" max="13" width="10.77734375" customWidth="1"/>
    <col min="14" max="14" width="13.77734375" style="68" customWidth="1"/>
    <col min="15" max="15" width="8.77734375" customWidth="1"/>
    <col min="16" max="16" width="8.6640625" customWidth="1"/>
    <col min="17" max="17" width="9.77734375" style="19" customWidth="1"/>
    <col min="18" max="18" width="14.77734375" style="10" hidden="1" customWidth="1"/>
    <col min="19" max="19" width="12.77734375" style="31" customWidth="1"/>
    <col min="20" max="20" width="4.44140625" style="31" customWidth="1"/>
    <col min="21" max="21" width="7.77734375" style="31" hidden="1" customWidth="1"/>
    <col min="22" max="22" width="3.77734375" style="4" hidden="1" customWidth="1"/>
    <col min="23" max="23" width="6.109375" style="4" customWidth="1"/>
    <col min="24" max="24" width="6.77734375" style="10" customWidth="1"/>
    <col min="25" max="25" width="6.77734375" customWidth="1"/>
    <col min="26" max="26" width="7.77734375" style="16" customWidth="1"/>
    <col min="27" max="27" width="5.77734375" style="20" customWidth="1"/>
    <col min="28" max="28" width="8.77734375" style="17" customWidth="1"/>
    <col min="29" max="29" width="7.77734375" style="22" customWidth="1"/>
    <col min="30" max="30" width="5.77734375" style="9" customWidth="1"/>
    <col min="31" max="31" width="8.77734375" style="13" customWidth="1"/>
    <col min="32" max="32" width="8.77734375" style="145" hidden="1" customWidth="1"/>
    <col min="33" max="33" width="10.77734375" style="13" customWidth="1"/>
    <col min="34" max="34" width="12.77734375" style="13" customWidth="1"/>
    <col min="35" max="35" width="10.77734375" style="9" hidden="1" customWidth="1"/>
    <col min="36" max="36" width="12.77734375" style="32" customWidth="1"/>
    <col min="37" max="38" width="12.77734375" style="32" hidden="1" customWidth="1"/>
    <col min="39" max="39" width="3.77734375" style="74" hidden="1" customWidth="1"/>
    <col min="40" max="40" width="4.77734375" style="3" hidden="1" customWidth="1"/>
    <col min="41" max="41" width="6.77734375" style="75" hidden="1" customWidth="1"/>
    <col min="42" max="42" width="8.77734375" style="73" customWidth="1"/>
    <col min="43" max="43" width="8.77734375" style="57" customWidth="1"/>
    <col min="44" max="44" width="10.77734375" style="57" customWidth="1"/>
    <col min="45" max="45" width="9.6640625" style="76" customWidth="1"/>
    <col min="46" max="46" width="9.77734375" style="76" customWidth="1"/>
    <col min="47" max="47" width="7.6640625" style="77" customWidth="1"/>
    <col min="48" max="48" width="7.77734375" style="77" customWidth="1"/>
    <col min="49" max="50" width="8.77734375" style="77" customWidth="1"/>
    <col min="51" max="51" width="8.6640625" style="24" customWidth="1"/>
    <col min="52" max="53" width="8.77734375" style="24" customWidth="1"/>
    <col min="54" max="54" width="6.77734375" style="24" customWidth="1"/>
    <col min="55" max="55" width="4.6640625" style="44" hidden="1" customWidth="1"/>
    <col min="56" max="56" width="4.77734375" customWidth="1"/>
    <col min="57" max="57" width="8.77734375" customWidth="1"/>
    <col min="58" max="58" width="12.77734375" customWidth="1"/>
    <col min="59" max="59" width="6.109375" hidden="1" customWidth="1"/>
    <col min="60" max="61" width="8.88671875" hidden="1" customWidth="1"/>
    <col min="62" max="62" width="15.6640625" bestFit="1" customWidth="1"/>
    <col min="63" max="63" width="2.77734375" customWidth="1"/>
  </cols>
  <sheetData>
    <row r="1" spans="1:63" ht="50.25" customHeight="1" x14ac:dyDescent="0.3">
      <c r="A1" s="261"/>
      <c r="B1" s="261"/>
      <c r="D1" s="96">
        <v>45222.732662037037</v>
      </c>
      <c r="E1" s="3"/>
      <c r="F1" s="27"/>
      <c r="G1" s="3"/>
      <c r="H1" s="30" t="s">
        <v>37</v>
      </c>
      <c r="M1" s="28"/>
      <c r="AC1" s="21"/>
      <c r="AD1" s="12"/>
      <c r="AE1" s="11"/>
      <c r="AG1" s="11"/>
      <c r="AH1" s="11"/>
      <c r="AM1" s="37"/>
      <c r="AO1" s="3"/>
      <c r="AP1" s="35">
        <v>4</v>
      </c>
      <c r="AS1" s="40"/>
      <c r="AT1" s="40"/>
      <c r="AV1" s="36">
        <v>47</v>
      </c>
      <c r="AW1" s="36"/>
      <c r="AX1" s="36"/>
      <c r="AY1" s="8"/>
      <c r="AZ1" s="8"/>
      <c r="BA1" s="8"/>
      <c r="BB1" s="8"/>
      <c r="BD1" s="8"/>
      <c r="BE1" s="84">
        <v>3</v>
      </c>
    </row>
    <row r="2" spans="1:63" ht="50.25" customHeight="1" x14ac:dyDescent="0.7">
      <c r="A2" s="261"/>
      <c r="B2" s="261"/>
      <c r="D2" s="3"/>
      <c r="E2" s="3"/>
      <c r="F2" s="27"/>
      <c r="G2" s="3"/>
      <c r="H2" s="45"/>
      <c r="AI2"/>
      <c r="AM2" s="37"/>
      <c r="AO2" s="34">
        <f>COUNTIF(AO4:AO6,"=sim")</f>
        <v>0</v>
      </c>
      <c r="AP2" s="35">
        <v>8</v>
      </c>
      <c r="AS2" s="40"/>
      <c r="AT2" s="40"/>
      <c r="AV2" s="35">
        <v>12</v>
      </c>
      <c r="AW2" s="40"/>
      <c r="AX2" s="40"/>
      <c r="AY2" s="8"/>
      <c r="AZ2" s="46">
        <v>0</v>
      </c>
      <c r="BA2" s="8"/>
      <c r="BB2" s="84">
        <v>1</v>
      </c>
      <c r="BD2" s="8"/>
      <c r="BE2" s="84">
        <v>6</v>
      </c>
    </row>
    <row r="3" spans="1:63" x14ac:dyDescent="0.3">
      <c r="A3" s="368" t="s">
        <v>0</v>
      </c>
      <c r="B3" s="369" t="s">
        <v>1</v>
      </c>
      <c r="C3" s="370" t="s">
        <v>2</v>
      </c>
      <c r="D3" s="371" t="s">
        <v>3</v>
      </c>
      <c r="E3" s="240" t="s">
        <v>4</v>
      </c>
      <c r="F3" s="369" t="s">
        <v>5</v>
      </c>
      <c r="G3" s="369" t="s">
        <v>6</v>
      </c>
      <c r="H3" s="372" t="s">
        <v>7</v>
      </c>
      <c r="I3" s="241" t="s">
        <v>8</v>
      </c>
      <c r="J3" s="242" t="s">
        <v>9</v>
      </c>
      <c r="K3" s="372" t="s">
        <v>10</v>
      </c>
      <c r="L3" s="373" t="s">
        <v>11</v>
      </c>
      <c r="M3" s="374" t="s">
        <v>12</v>
      </c>
      <c r="N3" s="375" t="s">
        <v>13</v>
      </c>
      <c r="O3" s="376" t="s">
        <v>14</v>
      </c>
      <c r="P3" s="376" t="s">
        <v>118</v>
      </c>
      <c r="Q3" s="377" t="s">
        <v>15</v>
      </c>
      <c r="R3" s="245" t="s">
        <v>16</v>
      </c>
      <c r="S3" s="378" t="s">
        <v>17</v>
      </c>
      <c r="T3" s="379" t="s">
        <v>116</v>
      </c>
      <c r="U3" s="247" t="s">
        <v>18</v>
      </c>
      <c r="V3" s="240" t="s">
        <v>19</v>
      </c>
      <c r="W3" s="380" t="s">
        <v>129</v>
      </c>
      <c r="X3" s="381" t="s">
        <v>20</v>
      </c>
      <c r="Y3" s="380" t="s">
        <v>21</v>
      </c>
      <c r="Z3" s="382" t="s">
        <v>22</v>
      </c>
      <c r="AA3" s="383" t="s">
        <v>117</v>
      </c>
      <c r="AB3" s="384" t="s">
        <v>23</v>
      </c>
      <c r="AC3" s="377" t="s">
        <v>24</v>
      </c>
      <c r="AD3" s="377" t="s">
        <v>25</v>
      </c>
      <c r="AE3" s="385" t="s">
        <v>26</v>
      </c>
      <c r="AF3" s="248" t="s">
        <v>27</v>
      </c>
      <c r="AG3" s="386" t="s">
        <v>97</v>
      </c>
      <c r="AH3" s="383" t="s">
        <v>98</v>
      </c>
      <c r="AI3" s="244" t="s">
        <v>28</v>
      </c>
      <c r="AJ3" s="377" t="s">
        <v>29</v>
      </c>
      <c r="AK3" s="246" t="s">
        <v>38</v>
      </c>
      <c r="AL3" s="246" t="s">
        <v>39</v>
      </c>
      <c r="AM3" s="246" t="s">
        <v>40</v>
      </c>
      <c r="AN3" s="240" t="s">
        <v>41</v>
      </c>
      <c r="AO3" s="250" t="s">
        <v>30</v>
      </c>
      <c r="AP3" s="387" t="s">
        <v>33</v>
      </c>
      <c r="AQ3" s="377" t="s">
        <v>55</v>
      </c>
      <c r="AR3" s="388" t="s">
        <v>53</v>
      </c>
      <c r="AS3" s="388" t="s">
        <v>109</v>
      </c>
      <c r="AT3" s="386" t="s">
        <v>56</v>
      </c>
      <c r="AU3" s="386" t="s">
        <v>113</v>
      </c>
      <c r="AV3" s="386" t="s">
        <v>32</v>
      </c>
      <c r="AW3" s="389" t="s">
        <v>75</v>
      </c>
      <c r="AX3" s="372" t="s">
        <v>85</v>
      </c>
      <c r="AY3" s="372" t="s">
        <v>84</v>
      </c>
      <c r="AZ3" s="372" t="s">
        <v>35</v>
      </c>
      <c r="BA3" s="386" t="s">
        <v>76</v>
      </c>
      <c r="BB3" s="386" t="s">
        <v>87</v>
      </c>
      <c r="BC3" s="243" t="s">
        <v>102</v>
      </c>
      <c r="BD3" s="390" t="s">
        <v>36</v>
      </c>
      <c r="BE3" s="386" t="s">
        <v>61</v>
      </c>
      <c r="BF3" s="386" t="s">
        <v>62</v>
      </c>
      <c r="BG3" s="249" t="s">
        <v>110</v>
      </c>
      <c r="BH3" s="251" t="s">
        <v>112</v>
      </c>
      <c r="BI3" s="249" t="s">
        <v>111</v>
      </c>
      <c r="BJ3" s="386" t="s">
        <v>121</v>
      </c>
      <c r="BK3" s="370" t="s">
        <v>57</v>
      </c>
    </row>
    <row r="4" spans="1:63" ht="15" customHeight="1" x14ac:dyDescent="0.3">
      <c r="A4" s="348">
        <v>134246</v>
      </c>
      <c r="B4" s="289" t="s">
        <v>896</v>
      </c>
      <c r="C4" s="349" t="s">
        <v>897</v>
      </c>
      <c r="D4" s="350">
        <v>111.29</v>
      </c>
      <c r="E4" s="351" t="s">
        <v>898</v>
      </c>
      <c r="F4" s="351" t="s">
        <v>899</v>
      </c>
      <c r="G4" s="351" t="s">
        <v>900</v>
      </c>
      <c r="H4" s="293">
        <v>35.53</v>
      </c>
      <c r="I4" s="352">
        <v>103003</v>
      </c>
      <c r="J4" s="353">
        <v>123</v>
      </c>
      <c r="K4" s="354">
        <v>726.94</v>
      </c>
      <c r="L4" s="297">
        <f>IF(tabItens[[#This Row],[Média]] &gt; 0, tabItens[[#This Row],[QTDE ATUAL]] / tabItens[[#This Row],[Média]],999.9)</f>
        <v>0.34861815208503677</v>
      </c>
      <c r="M4" s="298">
        <v>0</v>
      </c>
      <c r="N4" s="299">
        <f>tabItens[[#This Row],[VALOR UNIT.]] * tabItens[[#This Row],[LC]]</f>
        <v>0</v>
      </c>
      <c r="O4" s="356" t="s">
        <v>901</v>
      </c>
      <c r="P4" s="301">
        <v>0</v>
      </c>
      <c r="Q4" s="357">
        <v>4950</v>
      </c>
      <c r="R4" s="355">
        <v>579820.9</v>
      </c>
      <c r="S4" s="358">
        <v>45569</v>
      </c>
      <c r="T4" s="304">
        <f>ROUNDDOWN(IFERROR(tabItens[[#This Row],[ATA DT.VALID.]] - $D$1,0) / 30,0)</f>
        <v>11</v>
      </c>
      <c r="U4" s="289" t="s">
        <v>902</v>
      </c>
      <c r="V4" s="305">
        <v>1</v>
      </c>
      <c r="W4" s="306" t="s">
        <v>906</v>
      </c>
      <c r="X4" s="307">
        <v>51</v>
      </c>
      <c r="Y4" s="308">
        <v>2</v>
      </c>
      <c r="Z4" s="309"/>
      <c r="AA4" s="310"/>
      <c r="AB4" s="311"/>
      <c r="AC4" s="311"/>
      <c r="AD4" s="310"/>
      <c r="AE4" s="311"/>
      <c r="AF4" s="304"/>
      <c r="AG4" s="312" t="s">
        <v>904</v>
      </c>
      <c r="AH4" s="313"/>
      <c r="AI4" s="304">
        <v>410</v>
      </c>
      <c r="AJ4" s="313">
        <v>45147</v>
      </c>
      <c r="AK4" s="313">
        <v>43138</v>
      </c>
      <c r="AL4" s="313">
        <v>45188</v>
      </c>
      <c r="AM4" s="358"/>
      <c r="AN4" s="351"/>
      <c r="AO4" s="314" t="str">
        <f>_xlfn.IFNA(IF(VLOOKUP(tabItens[[#This Row],[CÓDIGO]],tabExcluirDoEstoque[#Data],1,FALSE),"sim",""),"")</f>
        <v/>
      </c>
      <c r="AP4" s="315">
        <f ca="1">IF(OR(ISBLANK(tabItens[[#This Row],[ATA DT.VALID.]]),tabItens[[#This Row],[ATA DT.VALID.]]="",tabItens[[#This Row],[ATA DT.VALID.]]=" "),"",IF(TYPE(tabItens[[#This Row],[ATA DT.VALID.]])=1,ROUNDUP((tabItens[[#This Row],[ATA DT.VALID.]]-TODAY())/7,0),""))</f>
        <v>46</v>
      </c>
      <c r="AQ4" s="316">
        <v>0</v>
      </c>
      <c r="AR4" s="317" t="str">
        <f>IF(ISBLANK(tabItens[[#This Row],[CÓDIGO]]),"",IFERROR(VLOOKUP(tabItens[[#This Row],[CÓDIGO]],Consumo!$C$2:$AC$4,26,FALSE),0))</f>
        <v>09.2023</v>
      </c>
      <c r="AS4" s="318">
        <f>SUMIF(Consumo!$C$3:$C$4,tabItens[[#This Row],[CÓDIGO]],Consumo!$N$3:$N$4) + SUMIF(Consumo!$C$3:$C$4,tabItens[[#This Row],[CÓDIGO]],Consumo!$O$3:$O$4) + SUMIF(Consumo!$C$3:$C$4,tabItens[[#This Row],[CÓDIGO]],Consumo!$P$3:$P$4) + SUMIF(Consumo!$C$3:$C$4,tabItens[[#This Row],[CÓDIGO]],Consumo!$Q$3:$Q$4)</f>
        <v>321.06</v>
      </c>
      <c r="AT4" s="318">
        <f>SUMIF(Consumo!$C$3:$C$4,tabItens[[#This Row],[CÓDIGO]],Consumo!$Z$3:$Z$4)</f>
        <v>1223</v>
      </c>
      <c r="AU4" s="319">
        <f>SUMIF(Consumo!$C$3:$C$4,tabItens[[#This Row],[CÓDIGO]],Consumo!$AA$3:$AA$4)</f>
        <v>165.94</v>
      </c>
      <c r="AV4" s="320">
        <f>SUMIF(Consumo!$C$3:$C$4,tabItens[[#This Row],[CÓDIGO]],Consumo!$Y$3:$Y$4)</f>
        <v>101.91666666666667</v>
      </c>
      <c r="AW4" s="293">
        <f>tabItens[[#This Row],[QTDE ATUAL]] + tabItens[[#This Row],[RC QTDE]] + tabItens[[#This Row],[AF SALDO]] + tabItens[[#This Row],[Recentes]]</f>
        <v>35.53</v>
      </c>
      <c r="AX4" s="321">
        <v>111</v>
      </c>
      <c r="AY4" s="321">
        <v>3</v>
      </c>
      <c r="AZ4" s="321">
        <f>IF(ISBLANK(tabItens[[#This Row],[CÓDIGO]]),"",tabItens[[#This Row],[PontoMês]] * (AZ$2+tabItens[[#This Row],[PontoQtM]]))</f>
        <v>333</v>
      </c>
      <c r="BA4" s="320">
        <f>tabItens[[#This Row],[PontoPed]] - tabItens[[#This Row],[Saldo]] + (1/10)</f>
        <v>297.57000000000005</v>
      </c>
      <c r="BB4" s="320">
        <f xml:space="preserve"> tabItens[[#This Row],[PontoMês]] * BB$2 - tabItens[[#This Row],[QTDE ATUAL]] - (1/10)</f>
        <v>75.37</v>
      </c>
      <c r="BC4" s="322">
        <f>IF( tabItens[[#This Row],[PontoPed]]&gt;0, IF(tabItens[[#This Row],[PontoPed]]&lt;1, 1, IF( tabItens[[#This Row],[Saldo]]&gt;tabItens[[#This Row],[PontoPed]], 0, (tabItens[[#This Row],[PontoPed]]-tabItens[[#This Row],[Saldo]])/tabItens[[#This Row],[PontoPed]] ) ), 0 )</f>
        <v>0.89330330330330343</v>
      </c>
      <c r="BD4" s="323">
        <f>ROUNDDOWN(IF( OR( AND(tabItens[[#This Row],[PontoPed]]&lt;tabItens[[#This Row],[Saldo]],tabItens[[#This Row],[Saldo]]&gt;0), tabItens[[#This Row],[PontoPed]]=0), 99, IF(AND(tabItens[[#This Row],[Saldo]]=0,tabItens[[#This Row],[PontoPed]]&gt;0), 0, (1-tabItens[[#This Row],[PctAb]])*10 ) ),0)</f>
        <v>1</v>
      </c>
      <c r="BE4" s="324">
        <f>MAX(ROUNDDOWN( IF(tabItens[[#This Row],[Abaixo]] &gt; 0,   tabItens[[#This Row],[Abaixo]] + (tabItens[[#This Row],[PontoMês]] * IF( OR( ISBLANK(tabItens[[#This Row],[ATA Nº/ANO]]), tabItens[[#This Row],[ATA Nº/ANO]] = ""),BE$2,BE$1)),0),0),0)</f>
        <v>630</v>
      </c>
      <c r="BF4" s="325">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630</v>
      </c>
      <c r="BG4" s="325">
        <f>SUMIF(Consumo!$C$3:$C$4,tabItens[[#This Row],[CÓDIGO]],Consumo!$E$3:$E$4)</f>
        <v>18.75</v>
      </c>
      <c r="BH4" s="326">
        <f>IF(AND(tabItens[[#This Row],[Pend]] &gt; 0,tabItens[[#This Row],[Consumo]] &lt;&gt; 0), tabItens[[#This Row],[Pend]] / tabItens[[#This Row],[Consumo]], 0 )</f>
        <v>1.5331152902698283E-2</v>
      </c>
      <c r="BI4" s="325"/>
      <c r="BJ4" s="325"/>
      <c r="BK4" s="327" t="s">
        <v>907</v>
      </c>
    </row>
    <row r="5" spans="1:63" x14ac:dyDescent="0.3">
      <c r="A5" s="288">
        <v>95228</v>
      </c>
      <c r="B5" s="289" t="s">
        <v>890</v>
      </c>
      <c r="C5" s="290" t="s">
        <v>265</v>
      </c>
      <c r="D5" s="291">
        <v>8.2699999999999996E-2</v>
      </c>
      <c r="E5" s="292"/>
      <c r="F5" s="292"/>
      <c r="G5" s="292" t="s">
        <v>892</v>
      </c>
      <c r="H5" s="293">
        <v>0</v>
      </c>
      <c r="I5" s="294">
        <v>103003</v>
      </c>
      <c r="J5" s="295">
        <v>8.2699999999999996E-2</v>
      </c>
      <c r="K5" s="296">
        <v>5502</v>
      </c>
      <c r="L5" s="297">
        <f>IF(tabItens[[#This Row],[Média]] &gt; 0, tabItens[[#This Row],[QTDE ATUAL]] / tabItens[[#This Row],[Média]],999.9)</f>
        <v>0</v>
      </c>
      <c r="M5" s="298">
        <v>0</v>
      </c>
      <c r="N5" s="299">
        <f>tabItens[[#This Row],[VALOR UNIT.]] * tabItens[[#This Row],[LC]]</f>
        <v>0</v>
      </c>
      <c r="O5" s="300"/>
      <c r="P5" s="301"/>
      <c r="Q5" s="302"/>
      <c r="R5" s="299"/>
      <c r="S5" s="303"/>
      <c r="T5" s="304">
        <f>ROUNDDOWN(IFERROR(tabItens[[#This Row],[ATA DT.VALID.]] - $D$1,0) / 30,0)</f>
        <v>-1507</v>
      </c>
      <c r="U5" s="289" t="s">
        <v>893</v>
      </c>
      <c r="V5" s="305">
        <v>1</v>
      </c>
      <c r="W5" s="306" t="s">
        <v>903</v>
      </c>
      <c r="X5" s="307">
        <v>55</v>
      </c>
      <c r="Y5" s="308">
        <v>46</v>
      </c>
      <c r="Z5" s="309">
        <v>2442</v>
      </c>
      <c r="AA5" s="310">
        <v>2023</v>
      </c>
      <c r="AB5" s="311">
        <v>1000</v>
      </c>
      <c r="AC5" s="311"/>
      <c r="AD5" s="310"/>
      <c r="AE5" s="311"/>
      <c r="AF5" s="304"/>
      <c r="AG5" s="312" t="s">
        <v>904</v>
      </c>
      <c r="AH5" s="313"/>
      <c r="AI5" s="304">
        <v>1928</v>
      </c>
      <c r="AJ5" s="313">
        <v>44172</v>
      </c>
      <c r="AK5" s="313">
        <v>39007</v>
      </c>
      <c r="AL5" s="313">
        <v>44383</v>
      </c>
      <c r="AM5" s="303"/>
      <c r="AN5" s="292"/>
      <c r="AO5" s="314" t="str">
        <f>_xlfn.IFNA(IF(VLOOKUP(tabItens[[#This Row],[CÓDIGO]],tabExcluirDoEstoque[#Data],1,FALSE),"sim",""),"")</f>
        <v/>
      </c>
      <c r="AP5" s="315" t="str">
        <f ca="1">IF(OR(ISBLANK(tabItens[[#This Row],[ATA DT.VALID.]]),tabItens[[#This Row],[ATA DT.VALID.]]="",tabItens[[#This Row],[ATA DT.VALID.]]=" "),"",IF(TYPE(tabItens[[#This Row],[ATA DT.VALID.]])=1,ROUNDUP((tabItens[[#This Row],[ATA DT.VALID.]]-TODAY())/7,0),""))</f>
        <v/>
      </c>
      <c r="AQ5" s="316"/>
      <c r="AR5" s="317" t="str">
        <f>IF(ISBLANK(tabItens[[#This Row],[CÓDIGO]]),"",IFERROR(VLOOKUP(tabItens[[#This Row],[CÓDIGO]],Consumo!$C$2:$AC$4,26,FALSE),0))</f>
        <v>09.2023</v>
      </c>
      <c r="AS5" s="318">
        <f>SUMIF(Consumo!$C$3:$C$4,tabItens[[#This Row],[CÓDIGO]],Consumo!$N$3:$N$4) + SUMIF(Consumo!$C$3:$C$4,tabItens[[#This Row],[CÓDIGO]],Consumo!$O$3:$O$4) + SUMIF(Consumo!$C$3:$C$4,tabItens[[#This Row],[CÓDIGO]],Consumo!$P$3:$P$4) + SUMIF(Consumo!$C$3:$C$4,tabItens[[#This Row],[CÓDIGO]],Consumo!$Q$3:$Q$4)</f>
        <v>4546</v>
      </c>
      <c r="AT5" s="318">
        <f>SUMIF(Consumo!$C$3:$C$4,tabItens[[#This Row],[CÓDIGO]],Consumo!$Z$3:$Z$4)</f>
        <v>6737</v>
      </c>
      <c r="AU5" s="319">
        <f>SUMIF(Consumo!$C$3:$C$4,tabItens[[#This Row],[CÓDIGO]],Consumo!$AA$3:$AA$4)</f>
        <v>1800</v>
      </c>
      <c r="AV5" s="320">
        <f>SUMIF(Consumo!$C$3:$C$4,tabItens[[#This Row],[CÓDIGO]],Consumo!$Y$3:$Y$4)</f>
        <v>561.41666666666663</v>
      </c>
      <c r="AW5" s="293">
        <f>tabItens[[#This Row],[QTDE ATUAL]] + tabItens[[#This Row],[RC QTDE]] + tabItens[[#This Row],[AF SALDO]] + tabItens[[#This Row],[Recentes]]</f>
        <v>1000</v>
      </c>
      <c r="AX5" s="321">
        <v>75</v>
      </c>
      <c r="AY5" s="321">
        <v>4</v>
      </c>
      <c r="AZ5" s="321">
        <f>IF(ISBLANK(tabItens[[#This Row],[CÓDIGO]]),"",tabItens[[#This Row],[PontoMês]] * (AZ$2+tabItens[[#This Row],[PontoQtM]]))</f>
        <v>300</v>
      </c>
      <c r="BA5" s="320">
        <f>tabItens[[#This Row],[PontoPed]] - tabItens[[#This Row],[Saldo]] + (1/10)</f>
        <v>-699.9</v>
      </c>
      <c r="BB5" s="320">
        <f xml:space="preserve"> tabItens[[#This Row],[PontoMês]] * BB$2 - tabItens[[#This Row],[QTDE ATUAL]] - (1/10)</f>
        <v>74.900000000000006</v>
      </c>
      <c r="BC5" s="322">
        <f>IF( tabItens[[#This Row],[PontoPed]]&gt;0, IF(tabItens[[#This Row],[PontoPed]]&lt;1, 1, IF( tabItens[[#This Row],[Saldo]]&gt;tabItens[[#This Row],[PontoPed]], 0, (tabItens[[#This Row],[PontoPed]]-tabItens[[#This Row],[Saldo]])/tabItens[[#This Row],[PontoPed]] ) ), 0 )</f>
        <v>0</v>
      </c>
      <c r="BD5" s="323">
        <f>ROUNDDOWN(IF( OR( AND(tabItens[[#This Row],[PontoPed]]&lt;tabItens[[#This Row],[Saldo]],tabItens[[#This Row],[Saldo]]&gt;0), tabItens[[#This Row],[PontoPed]]=0), 99, IF(AND(tabItens[[#This Row],[Saldo]]=0,tabItens[[#This Row],[PontoPed]]&gt;0), 0, (1-tabItens[[#This Row],[PctAb]])*10 ) ),0)</f>
        <v>99</v>
      </c>
      <c r="BE5" s="324">
        <f>MAX(ROUNDDOWN( IF(tabItens[[#This Row],[Abaixo]] &gt; 0,   tabItens[[#This Row],[Abaixo]] + (tabItens[[#This Row],[PontoMês]] * IF( OR( ISBLANK(tabItens[[#This Row],[ATA Nº/ANO]]), tabItens[[#This Row],[ATA Nº/ANO]] = ""),BE$2,BE$1)),0),0),0)</f>
        <v>0</v>
      </c>
      <c r="BF5" s="325">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 s="325">
        <f>SUMIF(Consumo!$C$3:$C$4,tabItens[[#This Row],[CÓDIGO]],Consumo!$E$3:$E$4)</f>
        <v>954</v>
      </c>
      <c r="BH5" s="326">
        <f>IF(AND(tabItens[[#This Row],[Pend]] &gt; 0,tabItens[[#This Row],[Consumo]] &lt;&gt; 0), tabItens[[#This Row],[Pend]] / tabItens[[#This Row],[Consumo]], 0 )</f>
        <v>0.14160605610805996</v>
      </c>
      <c r="BI5" s="325"/>
      <c r="BJ5" s="325"/>
      <c r="BK5" s="327" t="s">
        <v>907</v>
      </c>
    </row>
    <row r="6" spans="1:63" x14ac:dyDescent="0.3">
      <c r="A6" s="359">
        <v>131917</v>
      </c>
      <c r="B6" s="360" t="s">
        <v>894</v>
      </c>
      <c r="C6" s="349" t="s">
        <v>31</v>
      </c>
      <c r="D6" s="350">
        <v>2.0699999999999998</v>
      </c>
      <c r="E6" s="351"/>
      <c r="F6" s="351"/>
      <c r="G6" s="351" t="s">
        <v>892</v>
      </c>
      <c r="H6" s="293">
        <v>3605</v>
      </c>
      <c r="I6" s="352">
        <v>103003</v>
      </c>
      <c r="J6" s="353">
        <v>2.0699999999999998</v>
      </c>
      <c r="K6" s="354">
        <v>8810</v>
      </c>
      <c r="L6" s="297">
        <f>IF(tabItens[[#This Row],[Média]] &gt; 0, tabItens[[#This Row],[QTDE ATUAL]] / tabItens[[#This Row],[Média]],999.9)</f>
        <v>999.9</v>
      </c>
      <c r="M6" s="361">
        <v>0</v>
      </c>
      <c r="N6" s="299">
        <f>tabItens[[#This Row],[VALOR UNIT.]] * tabItens[[#This Row],[LC]]</f>
        <v>0</v>
      </c>
      <c r="O6" s="356"/>
      <c r="P6" s="301"/>
      <c r="Q6" s="362"/>
      <c r="R6" s="355"/>
      <c r="S6" s="358"/>
      <c r="T6" s="304">
        <f>ROUNDDOWN(IFERROR(tabItens[[#This Row],[ATA DT.VALID.]] - $D$1,0) / 30,0)</f>
        <v>-1507</v>
      </c>
      <c r="U6" s="289" t="s">
        <v>895</v>
      </c>
      <c r="V6" s="305">
        <v>1</v>
      </c>
      <c r="W6" s="306" t="s">
        <v>905</v>
      </c>
      <c r="X6" s="307">
        <v>45</v>
      </c>
      <c r="Y6" s="308">
        <v>9</v>
      </c>
      <c r="Z6" s="309"/>
      <c r="AA6" s="310"/>
      <c r="AB6" s="311"/>
      <c r="AC6" s="311"/>
      <c r="AD6" s="310"/>
      <c r="AE6" s="311"/>
      <c r="AF6" s="304"/>
      <c r="AG6" s="312" t="s">
        <v>904</v>
      </c>
      <c r="AH6" s="313"/>
      <c r="AI6" s="304">
        <v>3132</v>
      </c>
      <c r="AJ6" s="363">
        <v>44950</v>
      </c>
      <c r="AK6" s="313">
        <v>42590</v>
      </c>
      <c r="AL6" s="313">
        <v>44910</v>
      </c>
      <c r="AM6" s="358"/>
      <c r="AN6" s="351"/>
      <c r="AO6" s="314" t="str">
        <f>_xlfn.IFNA(IF(VLOOKUP(tabItens[[#This Row],[CÓDIGO]],tabExcluirDoEstoque[#Data],1,FALSE),"sim",""),"")</f>
        <v/>
      </c>
      <c r="AP6" s="315" t="str">
        <f ca="1">IF(OR(ISBLANK(tabItens[[#This Row],[ATA DT.VALID.]]),tabItens[[#This Row],[ATA DT.VALID.]]="",tabItens[[#This Row],[ATA DT.VALID.]]=" "),"",IF(TYPE(tabItens[[#This Row],[ATA DT.VALID.]])=1,ROUNDUP((tabItens[[#This Row],[ATA DT.VALID.]]-TODAY())/7,0),""))</f>
        <v/>
      </c>
      <c r="AQ6" s="364"/>
      <c r="AR6" s="317">
        <f>IF(ISBLANK(tabItens[[#This Row],[CÓDIGO]]),"",IFERROR(VLOOKUP(tabItens[[#This Row],[CÓDIGO]],Consumo!$C$2:$AC$4,26,FALSE),0))</f>
        <v>0</v>
      </c>
      <c r="AS6" s="318">
        <f>SUMIF(Consumo!$C$3:$C$4,tabItens[[#This Row],[CÓDIGO]],Consumo!$N$3:$N$4) + SUMIF(Consumo!$C$3:$C$4,tabItens[[#This Row],[CÓDIGO]],Consumo!$O$3:$O$4) + SUMIF(Consumo!$C$3:$C$4,tabItens[[#This Row],[CÓDIGO]],Consumo!$P$3:$P$4) + SUMIF(Consumo!$C$3:$C$4,tabItens[[#This Row],[CÓDIGO]],Consumo!$Q$3:$Q$4)</f>
        <v>0</v>
      </c>
      <c r="AT6" s="318">
        <f>SUMIF(Consumo!$C$3:$C$4,tabItens[[#This Row],[CÓDIGO]],Consumo!$Z$3:$Z$4)</f>
        <v>0</v>
      </c>
      <c r="AU6" s="319">
        <f>SUMIF(Consumo!$C$3:$C$4,tabItens[[#This Row],[CÓDIGO]],Consumo!$AA$3:$AA$4)</f>
        <v>0</v>
      </c>
      <c r="AV6" s="320">
        <f>SUMIF(Consumo!$C$3:$C$4,tabItens[[#This Row],[CÓDIGO]],Consumo!$Y$3:$Y$4)</f>
        <v>0</v>
      </c>
      <c r="AW6" s="293">
        <f>tabItens[[#This Row],[QTDE ATUAL]] + tabItens[[#This Row],[RC QTDE]] + tabItens[[#This Row],[AF SALDO]] + tabItens[[#This Row],[Recentes]]</f>
        <v>3605</v>
      </c>
      <c r="AX6" s="365">
        <v>617</v>
      </c>
      <c r="AY6" s="321">
        <v>4</v>
      </c>
      <c r="AZ6" s="321">
        <f>IF(ISBLANK(tabItens[[#This Row],[CÓDIGO]]),"",tabItens[[#This Row],[PontoMês]] * (AZ$2+tabItens[[#This Row],[PontoQtM]]))</f>
        <v>2468</v>
      </c>
      <c r="BA6" s="320">
        <f>tabItens[[#This Row],[PontoPed]] - tabItens[[#This Row],[Saldo]] + (1/10)</f>
        <v>-1136.9000000000001</v>
      </c>
      <c r="BB6" s="320">
        <f xml:space="preserve"> tabItens[[#This Row],[PontoMês]] * BB$2 - tabItens[[#This Row],[QTDE ATUAL]] - (1/10)</f>
        <v>-2988.1</v>
      </c>
      <c r="BC6" s="322">
        <f>IF( tabItens[[#This Row],[PontoPed]]&gt;0, IF(tabItens[[#This Row],[PontoPed]]&lt;1, 1, IF( tabItens[[#This Row],[Saldo]]&gt;tabItens[[#This Row],[PontoPed]], 0, (tabItens[[#This Row],[PontoPed]]-tabItens[[#This Row],[Saldo]])/tabItens[[#This Row],[PontoPed]] ) ), 0 )</f>
        <v>0</v>
      </c>
      <c r="BD6" s="323">
        <f>ROUNDDOWN(IF( OR( AND(tabItens[[#This Row],[PontoPed]]&lt;tabItens[[#This Row],[Saldo]],tabItens[[#This Row],[Saldo]]&gt;0), tabItens[[#This Row],[PontoPed]]=0), 99, IF(AND(tabItens[[#This Row],[Saldo]]=0,tabItens[[#This Row],[PontoPed]]&gt;0), 0, (1-tabItens[[#This Row],[PctAb]])*10 ) ),0)</f>
        <v>99</v>
      </c>
      <c r="BE6" s="366">
        <f>MAX(ROUNDDOWN( IF(tabItens[[#This Row],[Abaixo]] &gt; 0,   tabItens[[#This Row],[Abaixo]] + (tabItens[[#This Row],[PontoMês]] * IF( OR( ISBLANK(tabItens[[#This Row],[ATA Nº/ANO]]), tabItens[[#This Row],[ATA Nº/ANO]] = ""),BE$2,BE$1)),0),0),0)</f>
        <v>0</v>
      </c>
      <c r="BF6" s="325">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 s="325">
        <f>SUMIF(Consumo!$C$3:$C$4,tabItens[[#This Row],[CÓDIGO]],Consumo!$E$3:$E$4)</f>
        <v>0</v>
      </c>
      <c r="BH6" s="326">
        <f>IF(AND(tabItens[[#This Row],[Pend]] &gt; 0,tabItens[[#This Row],[Consumo]] &lt;&gt; 0), tabItens[[#This Row],[Pend]] / tabItens[[#This Row],[Consumo]], 0 )</f>
        <v>0</v>
      </c>
      <c r="BI6" s="325"/>
      <c r="BJ6" s="367"/>
      <c r="BK6" s="327" t="s">
        <v>907</v>
      </c>
    </row>
  </sheetData>
  <sortState xmlns:xlrd2="http://schemas.microsoft.com/office/spreadsheetml/2017/richdata2" ref="A4:BK6">
    <sortCondition ref="S3:S6"/>
    <sortCondition ref="O3:O6"/>
    <sortCondition ref="A3:A6"/>
  </sortState>
  <dataConsolidate/>
  <mergeCells count="1">
    <mergeCell ref="A1:B2"/>
  </mergeCells>
  <conditionalFormatting sqref="AZ4:AZ6">
    <cfRule type="cellIs" dxfId="175" priority="289" operator="equal">
      <formula>0</formula>
    </cfRule>
  </conditionalFormatting>
  <conditionalFormatting sqref="M4:M6">
    <cfRule type="cellIs" dxfId="174" priority="290" stopIfTrue="1" operator="lessThan">
      <formula>-1</formula>
    </cfRule>
    <cfRule type="cellIs" dxfId="173" priority="1487" operator="equal">
      <formula>-1</formula>
    </cfRule>
  </conditionalFormatting>
  <conditionalFormatting sqref="D4:D6">
    <cfRule type="cellIs" dxfId="172" priority="168" operator="equal">
      <formula>0</formula>
    </cfRule>
  </conditionalFormatting>
  <conditionalFormatting sqref="P4:P6">
    <cfRule type="cellIs" dxfId="152" priority="2" operator="lessThan">
      <formula>0</formula>
    </cfRule>
    <cfRule type="cellIs" dxfId="151" priority="3" operator="lessThan">
      <formula>0</formula>
    </cfRule>
    <cfRule type="cellIs" dxfId="150" priority="4" operator="lessThan">
      <formula>0</formula>
    </cfRule>
    <cfRule type="cellIs" dxfId="149" priority="5" operator="lessThan">
      <formula>0</formula>
    </cfRule>
    <cfRule type="cellIs" dxfId="148" priority="6" operator="lessThan">
      <formula>0</formula>
    </cfRule>
    <cfRule type="cellIs" dxfId="147" priority="7" operator="lessThan">
      <formula>0</formula>
    </cfRule>
    <cfRule type="cellIs" dxfId="146" priority="8" operator="lessThan">
      <formula>0</formula>
    </cfRule>
    <cfRule type="cellIs" dxfId="145" priority="9" operator="lessThan">
      <formula>0</formula>
    </cfRule>
    <cfRule type="cellIs" dxfId="144" priority="90" operator="lessThan">
      <formula>0</formula>
    </cfRule>
    <cfRule type="cellIs" dxfId="143" priority="111" operator="greaterThan">
      <formula>$Q4</formula>
    </cfRule>
    <cfRule type="cellIs" dxfId="142" priority="1" operator="lessThan">
      <formula>0</formula>
    </cfRule>
  </conditionalFormatting>
  <conditionalFormatting sqref="A4:BK6">
    <cfRule type="expression" dxfId="171" priority="1488" stopIfTrue="1">
      <formula>$AO4="sim"</formula>
    </cfRule>
  </conditionalFormatting>
  <conditionalFormatting sqref="O4:O6">
    <cfRule type="containsText" dxfId="170" priority="1590" operator="containsText" text="Impróspero">
      <formula>NOT(ISERROR(SEARCH("Impróspero",O4)))</formula>
    </cfRule>
  </conditionalFormatting>
  <conditionalFormatting sqref="A4:A6">
    <cfRule type="duplicateValues" dxfId="169" priority="1806"/>
  </conditionalFormatting>
  <dataValidations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2336219" r:id="rId4" name="btn_Itens_VerExtras">
          <controlPr defaultSize="0" print="0" autoLine="0" r:id="rId5">
            <anchor moveWithCells="1">
              <from>
                <xdr:col>2</xdr:col>
                <xdr:colOff>144780</xdr:colOff>
                <xdr:row>1</xdr:row>
                <xdr:rowOff>53340</xdr:rowOff>
              </from>
              <to>
                <xdr:col>3</xdr:col>
                <xdr:colOff>647700</xdr:colOff>
                <xdr:row>1</xdr:row>
                <xdr:rowOff>563880</xdr:rowOff>
              </to>
            </anchor>
          </controlPr>
        </control>
      </mc:Choice>
      <mc:Fallback>
        <control shapeId="2336219" r:id="rId4" name="btn_Itens_VerExtras"/>
      </mc:Fallback>
    </mc:AlternateContent>
    <mc:AlternateContent xmlns:mc="http://schemas.openxmlformats.org/markup-compatibility/2006">
      <mc:Choice Requires="x14">
        <control shapeId="831368" r:id="rId6" name="btn_Itens_VerPPed">
          <controlPr defaultSize="0" print="0" autoLine="0" r:id="rId7">
            <anchor moveWithCells="1">
              <from>
                <xdr:col>1</xdr:col>
                <xdr:colOff>3886200</xdr:colOff>
                <xdr:row>1</xdr:row>
                <xdr:rowOff>53340</xdr:rowOff>
              </from>
              <to>
                <xdr:col>1</xdr:col>
                <xdr:colOff>4777740</xdr:colOff>
                <xdr:row>1</xdr:row>
                <xdr:rowOff>563880</xdr:rowOff>
              </to>
            </anchor>
          </controlPr>
        </control>
      </mc:Choice>
      <mc:Fallback>
        <control shapeId="831368" r:id="rId6" name="btn_Itens_VerPPed"/>
      </mc:Fallback>
    </mc:AlternateContent>
    <mc:AlternateContent xmlns:mc="http://schemas.openxmlformats.org/markup-compatibility/2006">
      <mc:Choice Requires="x14">
        <control shapeId="805488" r:id="rId8" name="btn_Itens_FilCod">
          <controlPr defaultSize="0" print="0" autoLine="0" r:id="rId9">
            <anchor moveWithCells="1">
              <from>
                <xdr:col>1</xdr:col>
                <xdr:colOff>2057400</xdr:colOff>
                <xdr:row>0</xdr:row>
                <xdr:rowOff>60960</xdr:rowOff>
              </from>
              <to>
                <xdr:col>1</xdr:col>
                <xdr:colOff>2948940</xdr:colOff>
                <xdr:row>0</xdr:row>
                <xdr:rowOff>571500</xdr:rowOff>
              </to>
            </anchor>
          </controlPr>
        </control>
      </mc:Choice>
      <mc:Fallback>
        <control shapeId="805488" r:id="rId8" name="btn_Itens_FilCod"/>
      </mc:Fallback>
    </mc:AlternateContent>
    <mc:AlternateContent xmlns:mc="http://schemas.openxmlformats.org/markup-compatibility/2006">
      <mc:Choice Requires="x14">
        <control shapeId="776825" r:id="rId10" name="btn_Itens_Ferramentas">
          <controlPr defaultSize="0" print="0" autoLine="0" r:id="rId11">
            <anchor moveWithCells="1">
              <from>
                <xdr:col>1</xdr:col>
                <xdr:colOff>1143000</xdr:colOff>
                <xdr:row>0</xdr:row>
                <xdr:rowOff>60960</xdr:rowOff>
              </from>
              <to>
                <xdr:col>1</xdr:col>
                <xdr:colOff>2034540</xdr:colOff>
                <xdr:row>0</xdr:row>
                <xdr:rowOff>571500</xdr:rowOff>
              </to>
            </anchor>
          </controlPr>
        </control>
      </mc:Choice>
      <mc:Fallback>
        <control shapeId="776825" r:id="rId10" name="btn_Itens_Ferramentas"/>
      </mc:Fallback>
    </mc:AlternateContent>
    <mc:AlternateContent xmlns:mc="http://schemas.openxmlformats.org/markup-compatibility/2006">
      <mc:Choice Requires="x14">
        <control shapeId="776700" r:id="rId12" name="btn_Itens_VerAta">
          <controlPr defaultSize="0" print="0" autoLine="0" r:id="rId13">
            <anchor moveWithCells="1">
              <from>
                <xdr:col>1</xdr:col>
                <xdr:colOff>2971800</xdr:colOff>
                <xdr:row>1</xdr:row>
                <xdr:rowOff>53340</xdr:rowOff>
              </from>
              <to>
                <xdr:col>1</xdr:col>
                <xdr:colOff>3863340</xdr:colOff>
                <xdr:row>1</xdr:row>
                <xdr:rowOff>563880</xdr:rowOff>
              </to>
            </anchor>
          </controlPr>
        </control>
      </mc:Choice>
      <mc:Fallback>
        <control shapeId="776700" r:id="rId12" name="btn_Itens_VerAta"/>
      </mc:Fallback>
    </mc:AlternateContent>
    <mc:AlternateContent xmlns:mc="http://schemas.openxmlformats.org/markup-compatibility/2006">
      <mc:Choice Requires="x14">
        <control shapeId="523090" r:id="rId14" name="btn_Itens_VerRecentes">
          <controlPr defaultSize="0" print="0" autoLine="0" r:id="rId15">
            <anchor moveWithCells="1">
              <from>
                <xdr:col>1</xdr:col>
                <xdr:colOff>2057400</xdr:colOff>
                <xdr:row>1</xdr:row>
                <xdr:rowOff>53340</xdr:rowOff>
              </from>
              <to>
                <xdr:col>1</xdr:col>
                <xdr:colOff>2948940</xdr:colOff>
                <xdr:row>1</xdr:row>
                <xdr:rowOff>563880</xdr:rowOff>
              </to>
            </anchor>
          </controlPr>
        </control>
      </mc:Choice>
      <mc:Fallback>
        <control shapeId="523090" r:id="rId14" name="btn_Itens_VerRecentes"/>
      </mc:Fallback>
    </mc:AlternateContent>
    <mc:AlternateContent xmlns:mc="http://schemas.openxmlformats.org/markup-compatibility/2006">
      <mc:Choice Requires="x14">
        <control shapeId="351233" r:id="rId16" name="btn_Itens_OcultarReexibirColunas">
          <controlPr defaultSize="0" print="0" autoLine="0" r:id="rId17">
            <anchor moveWithCells="1">
              <from>
                <xdr:col>0</xdr:col>
                <xdr:colOff>53340</xdr:colOff>
                <xdr:row>0</xdr:row>
                <xdr:rowOff>60960</xdr:rowOff>
              </from>
              <to>
                <xdr:col>1</xdr:col>
                <xdr:colOff>205740</xdr:colOff>
                <xdr:row>0</xdr:row>
                <xdr:rowOff>571500</xdr:rowOff>
              </to>
            </anchor>
          </controlPr>
        </control>
      </mc:Choice>
      <mc:Fallback>
        <control shapeId="351233" r:id="rId16" name="btn_Itens_OcultarReexibirColunas"/>
      </mc:Fallback>
    </mc:AlternateContent>
    <mc:AlternateContent xmlns:mc="http://schemas.openxmlformats.org/markup-compatibility/2006">
      <mc:Choice Requires="x14">
        <control shapeId="351234" r:id="rId18" name="btn_Itens_ImportarPlanilhas">
          <controlPr defaultSize="0" print="0" autoLine="0" r:id="rId19">
            <anchor moveWithCells="1">
              <from>
                <xdr:col>1</xdr:col>
                <xdr:colOff>2971800</xdr:colOff>
                <xdr:row>0</xdr:row>
                <xdr:rowOff>60960</xdr:rowOff>
              </from>
              <to>
                <xdr:col>1</xdr:col>
                <xdr:colOff>4777740</xdr:colOff>
                <xdr:row>0</xdr:row>
                <xdr:rowOff>571500</xdr:rowOff>
              </to>
            </anchor>
          </controlPr>
        </control>
      </mc:Choice>
      <mc:Fallback>
        <control shapeId="351234" r:id="rId18" name="btn_Itens_ImportarPlanilhas"/>
      </mc:Fallback>
    </mc:AlternateContent>
    <mc:AlternateContent xmlns:mc="http://schemas.openxmlformats.org/markup-compatibility/2006">
      <mc:Choice Requires="x14">
        <control shapeId="351235" r:id="rId20" name="btn_Itens_VerRcAf">
          <controlPr defaultSize="0" print="0" autoLine="0" r:id="rId21">
            <anchor moveWithCells="1">
              <from>
                <xdr:col>0</xdr:col>
                <xdr:colOff>53340</xdr:colOff>
                <xdr:row>1</xdr:row>
                <xdr:rowOff>53340</xdr:rowOff>
              </from>
              <to>
                <xdr:col>1</xdr:col>
                <xdr:colOff>205740</xdr:colOff>
                <xdr:row>1</xdr:row>
                <xdr:rowOff>563880</xdr:rowOff>
              </to>
            </anchor>
          </controlPr>
        </control>
      </mc:Choice>
      <mc:Fallback>
        <control shapeId="351235" r:id="rId20" name="btn_Itens_VerRcAf"/>
      </mc:Fallback>
    </mc:AlternateContent>
    <mc:AlternateContent xmlns:mc="http://schemas.openxmlformats.org/markup-compatibility/2006">
      <mc:Choice Requires="x14">
        <control shapeId="351236" r:id="rId22" name="btn_Itens_VerConsumoMensal">
          <controlPr defaultSize="0" print="0" autoLine="0" r:id="rId23">
            <anchor moveWithCells="1">
              <from>
                <xdr:col>1</xdr:col>
                <xdr:colOff>228600</xdr:colOff>
                <xdr:row>1</xdr:row>
                <xdr:rowOff>53340</xdr:rowOff>
              </from>
              <to>
                <xdr:col>1</xdr:col>
                <xdr:colOff>1120140</xdr:colOff>
                <xdr:row>1</xdr:row>
                <xdr:rowOff>563880</xdr:rowOff>
              </to>
            </anchor>
          </controlPr>
        </control>
      </mc:Choice>
      <mc:Fallback>
        <control shapeId="351236" r:id="rId22" name="btn_Itens_VerConsumoMensal"/>
      </mc:Fallback>
    </mc:AlternateContent>
    <mc:AlternateContent xmlns:mc="http://schemas.openxmlformats.org/markup-compatibility/2006">
      <mc:Choice Requires="x14">
        <control shapeId="718234" r:id="rId24" name="btn_Itens_Reordenar">
          <controlPr defaultSize="0" print="0" autoLine="0" r:id="rId25">
            <anchor moveWithCells="1">
              <from>
                <xdr:col>1</xdr:col>
                <xdr:colOff>228600</xdr:colOff>
                <xdr:row>0</xdr:row>
                <xdr:rowOff>60960</xdr:rowOff>
              </from>
              <to>
                <xdr:col>1</xdr:col>
                <xdr:colOff>1120140</xdr:colOff>
                <xdr:row>0</xdr:row>
                <xdr:rowOff>571500</xdr:rowOff>
              </to>
            </anchor>
          </controlPr>
        </control>
      </mc:Choice>
      <mc:Fallback>
        <control shapeId="718234" r:id="rId24" name="btn_Itens_Reordenar"/>
      </mc:Fallback>
    </mc:AlternateContent>
    <mc:AlternateContent xmlns:mc="http://schemas.openxmlformats.org/markup-compatibility/2006">
      <mc:Choice Requires="x14">
        <control shapeId="831063" r:id="rId26" name="btn_Itens_VerCompl">
          <controlPr defaultSize="0" print="0" autoLine="0" r:id="rId27">
            <anchor moveWithCells="1">
              <from>
                <xdr:col>1</xdr:col>
                <xdr:colOff>1143000</xdr:colOff>
                <xdr:row>1</xdr:row>
                <xdr:rowOff>53340</xdr:rowOff>
              </from>
              <to>
                <xdr:col>1</xdr:col>
                <xdr:colOff>2034540</xdr:colOff>
                <xdr:row>1</xdr:row>
                <xdr:rowOff>563880</xdr:rowOff>
              </to>
            </anchor>
          </controlPr>
        </control>
      </mc:Choice>
      <mc:Fallback>
        <control shapeId="831063" r:id="rId26" name="btn_Itens_VerCompl"/>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807"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AP4:AP6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6"/>
  <sheetViews>
    <sheetView zoomScale="85" zoomScaleNormal="85" workbookViewId="0">
      <pane xSplit="2" ySplit="2" topLeftCell="C3" activePane="bottomRight" state="frozen"/>
      <selection pane="topRight" activeCell="C1" sqref="C1"/>
      <selection pane="bottomLeft" activeCell="A3" sqref="A3"/>
      <selection pane="bottomRight" activeCell="A3" sqref="A3"/>
    </sheetView>
  </sheetViews>
  <sheetFormatPr defaultRowHeight="14.4" x14ac:dyDescent="0.3"/>
  <cols>
    <col min="1" max="1" width="8.21875" style="2" bestFit="1" customWidth="1"/>
    <col min="2" max="2" width="50.77734375" style="4" customWidth="1"/>
    <col min="3" max="3" width="9.109375" style="3" bestFit="1" customWidth="1"/>
    <col min="4" max="4" width="13.6640625" style="1" bestFit="1" customWidth="1"/>
    <col min="5" max="5" width="10.33203125" style="4" bestFit="1" customWidth="1"/>
    <col min="6" max="6" width="25.77734375" style="4" customWidth="1"/>
    <col min="7" max="7" width="11.88671875" style="4" bestFit="1" customWidth="1"/>
    <col min="8" max="8" width="12.109375" style="2" bestFit="1" customWidth="1"/>
    <col min="9" max="9" width="13.88671875" style="2" bestFit="1" customWidth="1"/>
    <col min="10" max="10" width="13.5546875" style="1" bestFit="1" customWidth="1"/>
    <col min="11" max="11" width="12" style="2" bestFit="1" customWidth="1"/>
    <col min="12" max="12" width="16.44140625" bestFit="1" customWidth="1"/>
    <col min="13" max="13" width="6.109375" style="2" bestFit="1" customWidth="1"/>
    <col min="14" max="14" width="10.77734375" style="1" bestFit="1" customWidth="1"/>
    <col min="15" max="15" width="13" bestFit="1" customWidth="1"/>
    <col min="16" max="16" width="9.88671875" style="2" bestFit="1" customWidth="1"/>
    <col min="17" max="17" width="11.109375" style="1" bestFit="1" customWidth="1"/>
    <col min="18" max="18" width="13.88671875" style="32" bestFit="1" customWidth="1"/>
    <col min="19" max="19" width="25.77734375" style="4" customWidth="1"/>
    <col min="20" max="20" width="11.33203125" style="3" bestFit="1" customWidth="1"/>
    <col min="21" max="21" width="7.33203125" style="3" bestFit="1" customWidth="1"/>
    <col min="22" max="22" width="10.77734375" style="3" bestFit="1" customWidth="1"/>
    <col min="23" max="23" width="6.109375" style="18" bestFit="1" customWidth="1"/>
    <col min="24" max="24" width="7.77734375" style="5" bestFit="1" customWidth="1"/>
    <col min="25" max="25" width="8.44140625" style="2" bestFit="1" customWidth="1"/>
    <col min="26" max="26" width="6" style="2" bestFit="1" customWidth="1"/>
    <col min="27" max="27" width="7.77734375" style="5" bestFit="1" customWidth="1"/>
    <col min="28" max="28" width="9.6640625" style="2" bestFit="1" customWidth="1"/>
    <col min="29" max="29" width="8.44140625" style="2" bestFit="1" customWidth="1"/>
    <col min="30" max="30" width="9.88671875" style="2" bestFit="1" customWidth="1"/>
    <col min="31" max="31" width="9.6640625" style="2" bestFit="1" customWidth="1"/>
    <col min="32" max="32" width="14.88671875" style="2" bestFit="1" customWidth="1"/>
    <col min="33" max="33" width="14.88671875" style="32" bestFit="1" customWidth="1"/>
    <col min="34" max="34" width="15.5546875" style="32" bestFit="1" customWidth="1"/>
    <col min="35" max="35" width="17.109375" style="32" bestFit="1" customWidth="1"/>
    <col min="36" max="36" width="19.21875" style="32" bestFit="1" customWidth="1"/>
    <col min="37" max="37" width="22.5546875" style="23" bestFit="1" customWidth="1"/>
  </cols>
  <sheetData>
    <row r="1" spans="1:37" ht="45" customHeight="1" x14ac:dyDescent="0.3"/>
    <row r="2" spans="1:37" x14ac:dyDescent="0.3">
      <c r="A2" s="149" t="s">
        <v>0</v>
      </c>
      <c r="B2" s="150" t="s">
        <v>1</v>
      </c>
      <c r="C2" s="149" t="s">
        <v>2</v>
      </c>
      <c r="D2" s="151" t="s">
        <v>3</v>
      </c>
      <c r="E2" s="150" t="s">
        <v>4</v>
      </c>
      <c r="F2" s="150" t="s">
        <v>5</v>
      </c>
      <c r="G2" s="150" t="s">
        <v>6</v>
      </c>
      <c r="H2" s="152" t="s">
        <v>7</v>
      </c>
      <c r="I2" s="153" t="s">
        <v>8</v>
      </c>
      <c r="J2" s="154" t="s">
        <v>9</v>
      </c>
      <c r="K2" s="152" t="s">
        <v>10</v>
      </c>
      <c r="L2" s="155" t="s">
        <v>11</v>
      </c>
      <c r="M2" s="156" t="s">
        <v>12</v>
      </c>
      <c r="N2" s="154" t="s">
        <v>13</v>
      </c>
      <c r="O2" s="157" t="s">
        <v>14</v>
      </c>
      <c r="P2" s="156" t="s">
        <v>15</v>
      </c>
      <c r="Q2" s="158" t="s">
        <v>16</v>
      </c>
      <c r="R2" s="159" t="s">
        <v>17</v>
      </c>
      <c r="S2" s="150" t="s">
        <v>18</v>
      </c>
      <c r="T2" s="160" t="s">
        <v>19</v>
      </c>
      <c r="U2" s="161" t="s">
        <v>20</v>
      </c>
      <c r="V2" s="162" t="s">
        <v>21</v>
      </c>
      <c r="W2" s="163" t="s">
        <v>22</v>
      </c>
      <c r="X2" s="164" t="s">
        <v>117</v>
      </c>
      <c r="Y2" s="156" t="s">
        <v>23</v>
      </c>
      <c r="Z2" s="156" t="s">
        <v>24</v>
      </c>
      <c r="AA2" s="164" t="s">
        <v>25</v>
      </c>
      <c r="AB2" s="158" t="s">
        <v>26</v>
      </c>
      <c r="AC2" s="156" t="s">
        <v>27</v>
      </c>
      <c r="AD2" s="165" t="s">
        <v>97</v>
      </c>
      <c r="AE2" s="165" t="s">
        <v>98</v>
      </c>
      <c r="AF2" s="156" t="s">
        <v>28</v>
      </c>
      <c r="AG2" s="159" t="s">
        <v>29</v>
      </c>
      <c r="AH2" s="159" t="s">
        <v>38</v>
      </c>
      <c r="AI2" s="159" t="s">
        <v>39</v>
      </c>
      <c r="AJ2" s="159" t="s">
        <v>40</v>
      </c>
      <c r="AK2" s="149" t="s">
        <v>41</v>
      </c>
    </row>
    <row r="3" spans="1:37" x14ac:dyDescent="0.3">
      <c r="A3" s="328">
        <v>95228</v>
      </c>
      <c r="B3" s="329" t="s">
        <v>890</v>
      </c>
      <c r="C3" s="330" t="s">
        <v>265</v>
      </c>
      <c r="D3" s="331">
        <v>8.2699999999999996E-2</v>
      </c>
      <c r="E3" s="329"/>
      <c r="F3" s="329"/>
      <c r="G3" s="329" t="s">
        <v>892</v>
      </c>
      <c r="H3" s="332">
        <v>0</v>
      </c>
      <c r="I3" s="333">
        <v>103003</v>
      </c>
      <c r="J3" s="334">
        <v>8.2699999999999996E-2</v>
      </c>
      <c r="K3" s="332">
        <v>5502</v>
      </c>
      <c r="L3" s="335">
        <v>0</v>
      </c>
      <c r="M3" s="336">
        <v>4783.04</v>
      </c>
      <c r="N3" s="334">
        <v>395.55740800000001</v>
      </c>
      <c r="O3" s="337" t="s">
        <v>891</v>
      </c>
      <c r="P3" s="336">
        <v>0</v>
      </c>
      <c r="Q3" s="338">
        <v>0</v>
      </c>
      <c r="R3" s="339" t="s">
        <v>892</v>
      </c>
      <c r="S3" s="329" t="s">
        <v>893</v>
      </c>
      <c r="T3" s="340">
        <v>1</v>
      </c>
      <c r="U3" s="341">
        <v>55</v>
      </c>
      <c r="V3" s="342">
        <v>46</v>
      </c>
      <c r="W3" s="343">
        <v>2442</v>
      </c>
      <c r="X3" s="344">
        <v>2023</v>
      </c>
      <c r="Y3" s="345">
        <v>1000</v>
      </c>
      <c r="Z3" s="345" t="s">
        <v>892</v>
      </c>
      <c r="AA3" s="344" t="s">
        <v>892</v>
      </c>
      <c r="AB3" s="345">
        <v>0</v>
      </c>
      <c r="AC3" s="345"/>
      <c r="AD3" s="346" t="s">
        <v>892</v>
      </c>
      <c r="AE3" s="347" t="s">
        <v>892</v>
      </c>
      <c r="AF3" s="336">
        <v>1928</v>
      </c>
      <c r="AG3" s="339">
        <v>44172</v>
      </c>
      <c r="AH3" s="339">
        <v>39007</v>
      </c>
      <c r="AI3" s="339">
        <v>44383</v>
      </c>
      <c r="AJ3" s="339" t="s">
        <v>892</v>
      </c>
      <c r="AK3" s="329"/>
    </row>
    <row r="4" spans="1:37" x14ac:dyDescent="0.3">
      <c r="A4" s="328">
        <v>131917</v>
      </c>
      <c r="B4" s="329" t="s">
        <v>894</v>
      </c>
      <c r="C4" s="330" t="s">
        <v>31</v>
      </c>
      <c r="D4" s="331">
        <v>2.0699999999999998</v>
      </c>
      <c r="E4" s="329"/>
      <c r="F4" s="329"/>
      <c r="G4" s="329" t="s">
        <v>892</v>
      </c>
      <c r="H4" s="332">
        <v>3605</v>
      </c>
      <c r="I4" s="333">
        <v>103003</v>
      </c>
      <c r="J4" s="334">
        <v>2.0699999999999998</v>
      </c>
      <c r="K4" s="332">
        <v>8810</v>
      </c>
      <c r="L4" s="335">
        <v>4.6040868454661554</v>
      </c>
      <c r="M4" s="336">
        <v>5791</v>
      </c>
      <c r="N4" s="334">
        <v>11987.37</v>
      </c>
      <c r="O4" s="337" t="s">
        <v>891</v>
      </c>
      <c r="P4" s="336">
        <v>0</v>
      </c>
      <c r="Q4" s="338">
        <v>0</v>
      </c>
      <c r="R4" s="339" t="s">
        <v>892</v>
      </c>
      <c r="S4" s="329" t="s">
        <v>895</v>
      </c>
      <c r="T4" s="340">
        <v>1</v>
      </c>
      <c r="U4" s="341">
        <v>45</v>
      </c>
      <c r="V4" s="342">
        <v>9</v>
      </c>
      <c r="W4" s="343" t="s">
        <v>892</v>
      </c>
      <c r="X4" s="344" t="s">
        <v>892</v>
      </c>
      <c r="Y4" s="345">
        <v>0</v>
      </c>
      <c r="Z4" s="345" t="s">
        <v>892</v>
      </c>
      <c r="AA4" s="344" t="s">
        <v>892</v>
      </c>
      <c r="AB4" s="345">
        <v>0</v>
      </c>
      <c r="AC4" s="345"/>
      <c r="AD4" s="346" t="s">
        <v>892</v>
      </c>
      <c r="AE4" s="347" t="s">
        <v>892</v>
      </c>
      <c r="AF4" s="336">
        <v>3132</v>
      </c>
      <c r="AG4" s="339">
        <v>44950</v>
      </c>
      <c r="AH4" s="339">
        <v>42590</v>
      </c>
      <c r="AI4" s="339">
        <v>44910</v>
      </c>
      <c r="AJ4" s="339" t="s">
        <v>892</v>
      </c>
      <c r="AK4" s="329"/>
    </row>
    <row r="5" spans="1:37" x14ac:dyDescent="0.3">
      <c r="A5" s="328">
        <v>134246</v>
      </c>
      <c r="B5" s="329" t="s">
        <v>896</v>
      </c>
      <c r="C5" s="330" t="s">
        <v>897</v>
      </c>
      <c r="D5" s="331">
        <v>111.29</v>
      </c>
      <c r="E5" s="329" t="s">
        <v>898</v>
      </c>
      <c r="F5" s="329" t="s">
        <v>899</v>
      </c>
      <c r="G5" s="329" t="s">
        <v>900</v>
      </c>
      <c r="H5" s="332">
        <v>35.53</v>
      </c>
      <c r="I5" s="333">
        <v>103003</v>
      </c>
      <c r="J5" s="334">
        <v>123</v>
      </c>
      <c r="K5" s="332">
        <v>726.94</v>
      </c>
      <c r="L5" s="335">
        <v>0.34646513895660652</v>
      </c>
      <c r="M5" s="336">
        <v>1195.07</v>
      </c>
      <c r="N5" s="334">
        <v>132999.34030000001</v>
      </c>
      <c r="O5" s="337" t="s">
        <v>901</v>
      </c>
      <c r="P5" s="336">
        <v>4950</v>
      </c>
      <c r="Q5" s="338">
        <v>579820.9</v>
      </c>
      <c r="R5" s="339">
        <v>45569</v>
      </c>
      <c r="S5" s="329" t="s">
        <v>902</v>
      </c>
      <c r="T5" s="340">
        <v>1</v>
      </c>
      <c r="U5" s="341">
        <v>51</v>
      </c>
      <c r="V5" s="342">
        <v>2</v>
      </c>
      <c r="W5" s="343" t="s">
        <v>892</v>
      </c>
      <c r="X5" s="344" t="s">
        <v>892</v>
      </c>
      <c r="Y5" s="345">
        <v>0</v>
      </c>
      <c r="Z5" s="345" t="s">
        <v>892</v>
      </c>
      <c r="AA5" s="344" t="s">
        <v>892</v>
      </c>
      <c r="AB5" s="345">
        <v>0</v>
      </c>
      <c r="AC5" s="345"/>
      <c r="AD5" s="346" t="s">
        <v>892</v>
      </c>
      <c r="AE5" s="347" t="s">
        <v>892</v>
      </c>
      <c r="AF5" s="336">
        <v>410</v>
      </c>
      <c r="AG5" s="339">
        <v>45147</v>
      </c>
      <c r="AH5" s="339">
        <v>43138</v>
      </c>
      <c r="AI5" s="339">
        <v>45188</v>
      </c>
      <c r="AJ5" s="339" t="s">
        <v>892</v>
      </c>
      <c r="AK5" s="329"/>
    </row>
    <row r="6" spans="1:37" x14ac:dyDescent="0.3">
      <c r="A6" s="328">
        <v>134246</v>
      </c>
      <c r="B6" s="329" t="s">
        <v>896</v>
      </c>
      <c r="C6" s="330" t="s">
        <v>897</v>
      </c>
      <c r="D6" s="331">
        <v>111.29</v>
      </c>
      <c r="E6" s="329" t="s">
        <v>898</v>
      </c>
      <c r="F6" s="329" t="s">
        <v>899</v>
      </c>
      <c r="G6" s="329" t="s">
        <v>900</v>
      </c>
      <c r="H6" s="332">
        <v>35.53</v>
      </c>
      <c r="I6" s="333">
        <v>103003</v>
      </c>
      <c r="J6" s="334">
        <v>123</v>
      </c>
      <c r="K6" s="332">
        <v>726.94</v>
      </c>
      <c r="L6" s="335">
        <v>0.34646513895660652</v>
      </c>
      <c r="M6" s="336">
        <v>1195.07</v>
      </c>
      <c r="N6" s="334">
        <v>132999.34030000001</v>
      </c>
      <c r="O6" s="337" t="s">
        <v>901</v>
      </c>
      <c r="P6" s="336">
        <v>4950</v>
      </c>
      <c r="Q6" s="338">
        <v>579820.9</v>
      </c>
      <c r="R6" s="339">
        <v>45569</v>
      </c>
      <c r="S6" s="329" t="s">
        <v>902</v>
      </c>
      <c r="T6" s="340">
        <v>1</v>
      </c>
      <c r="U6" s="341">
        <v>51</v>
      </c>
      <c r="V6" s="342">
        <v>2</v>
      </c>
      <c r="W6" s="343" t="s">
        <v>892</v>
      </c>
      <c r="X6" s="344" t="s">
        <v>892</v>
      </c>
      <c r="Y6" s="345">
        <v>0</v>
      </c>
      <c r="Z6" s="345" t="s">
        <v>892</v>
      </c>
      <c r="AA6" s="344" t="s">
        <v>892</v>
      </c>
      <c r="AB6" s="345">
        <v>0</v>
      </c>
      <c r="AC6" s="345"/>
      <c r="AD6" s="346" t="s">
        <v>892</v>
      </c>
      <c r="AE6" s="347" t="s">
        <v>892</v>
      </c>
      <c r="AF6" s="336">
        <v>410</v>
      </c>
      <c r="AG6" s="339">
        <v>45147</v>
      </c>
      <c r="AH6" s="339">
        <v>43138</v>
      </c>
      <c r="AI6" s="339">
        <v>45188</v>
      </c>
      <c r="AJ6" s="339" t="s">
        <v>892</v>
      </c>
      <c r="AK6" s="329"/>
    </row>
  </sheetData>
  <sortState xmlns:xlrd2="http://schemas.microsoft.com/office/spreadsheetml/2017/richdata2" ref="A3:AK6">
    <sortCondition ref="A2:A6"/>
    <sortCondition ref="AA2:AA6"/>
    <sortCondition ref="Z2:Z6"/>
    <sortCondition ref="X2:X6"/>
    <sortCondition ref="W2:W6"/>
  </sortState>
  <conditionalFormatting sqref="W3:W6">
    <cfRule type="notContainsBlanks" dxfId="168" priority="294">
      <formula>LEN(TRIM(W3))&gt;0</formula>
    </cfRule>
  </conditionalFormatting>
  <conditionalFormatting sqref="X3:X6">
    <cfRule type="notContainsBlanks" dxfId="167" priority="293">
      <formula>LEN(TRIM(X3))&gt;0</formula>
    </cfRule>
  </conditionalFormatting>
  <conditionalFormatting sqref="Y3:Y6">
    <cfRule type="cellIs" dxfId="166" priority="290" operator="greaterThan">
      <formula>0</formula>
    </cfRule>
  </conditionalFormatting>
  <conditionalFormatting sqref="Z3:Z6">
    <cfRule type="notContainsBlanks" dxfId="165" priority="289">
      <formula>LEN(TRIM(Z3))&gt;0</formula>
    </cfRule>
  </conditionalFormatting>
  <conditionalFormatting sqref="AA3:AA6">
    <cfRule type="notContainsBlanks" dxfId="164" priority="287">
      <formula>LEN(TRIM(AA3))&gt;0</formula>
    </cfRule>
  </conditionalFormatting>
  <conditionalFormatting sqref="AB3:AB6">
    <cfRule type="cellIs" dxfId="163" priority="286" operator="greaterThan">
      <formula>0</formula>
    </cfRule>
  </conditionalFormatting>
  <conditionalFormatting sqref="AC3:AC6">
    <cfRule type="cellIs" dxfId="162" priority="285" operator="greaterThan">
      <formula>0</formula>
    </cfRule>
  </conditionalFormatting>
  <conditionalFormatting sqref="O3:O6">
    <cfRule type="cellIs" dxfId="127" priority="2" operator="lessThan">
      <formula>0</formula>
    </cfRule>
    <cfRule type="cellIs" dxfId="126" priority="3" operator="lessThan">
      <formula>0</formula>
    </cfRule>
    <cfRule type="cellIs" dxfId="125" priority="4" operator="lessThan">
      <formula>0</formula>
    </cfRule>
    <cfRule type="cellIs" dxfId="124" priority="5" operator="lessThan">
      <formula>0</formula>
    </cfRule>
    <cfRule type="cellIs" dxfId="123" priority="6" operator="lessThan">
      <formula>0</formula>
    </cfRule>
    <cfRule type="cellIs" dxfId="122" priority="7" operator="lessThan">
      <formula>0</formula>
    </cfRule>
    <cfRule type="cellIs" dxfId="121" priority="8" operator="lessThan">
      <formula>0</formula>
    </cfRule>
    <cfRule type="cellIs" dxfId="120" priority="9" operator="lessThan">
      <formula>0</formula>
    </cfRule>
    <cfRule type="cellIs" dxfId="119" priority="110" operator="lessThan">
      <formula>0</formula>
    </cfRule>
    <cfRule type="cellIs" dxfId="118" priority="1"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1" r:id="rId4" name="btn_RC_AF_CopiAta">
          <controlPr defaultSize="0" autoLine="0" r:id="rId5">
            <anchor moveWithCells="1">
              <from>
                <xdr:col>1</xdr:col>
                <xdr:colOff>83820</xdr:colOff>
                <xdr:row>0</xdr:row>
                <xdr:rowOff>53340</xdr:rowOff>
              </from>
              <to>
                <xdr:col>1</xdr:col>
                <xdr:colOff>1668780</xdr:colOff>
                <xdr:row>0</xdr:row>
                <xdr:rowOff>533400</xdr:rowOff>
              </to>
            </anchor>
          </controlPr>
        </control>
      </mc:Choice>
      <mc:Fallback>
        <control shapeId="2351611" r:id="rId4" name="btn_RC_AF_CopiAta"/>
      </mc:Fallback>
    </mc:AlternateContent>
    <mc:AlternateContent xmlns:mc="http://schemas.openxmlformats.org/markup-compatibility/2006">
      <mc:Choice Requires="x14">
        <control shapeId="2351610" r:id="rId6" name="btn_RC_AF_Voltar">
          <controlPr defaultSize="0" autoLine="0" r:id="rId7">
            <anchor moveWithCells="1">
              <from>
                <xdr:col>1</xdr:col>
                <xdr:colOff>1775460</xdr:colOff>
                <xdr:row>0</xdr:row>
                <xdr:rowOff>53340</xdr:rowOff>
              </from>
              <to>
                <xdr:col>1</xdr:col>
                <xdr:colOff>3360420</xdr:colOff>
                <xdr:row>0</xdr:row>
                <xdr:rowOff>533400</xdr:rowOff>
              </to>
            </anchor>
          </controlPr>
        </control>
      </mc:Choice>
      <mc:Fallback>
        <control shapeId="2351610" r:id="rId6" name="btn_RC_AF_Voltar"/>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60960</xdr:colOff>
                <xdr:row>0</xdr:row>
                <xdr:rowOff>45720</xdr:rowOff>
              </from>
              <to>
                <xdr:col>0</xdr:col>
                <xdr:colOff>556260</xdr:colOff>
                <xdr:row>0</xdr:row>
                <xdr:rowOff>518160</xdr:rowOff>
              </to>
            </anchor>
          </controlPr>
        </control>
      </mc:Choice>
    </mc:AlternateContent>
  </controls>
  <tableParts count="1">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5" sqref="A5:N6"/>
    </sheetView>
  </sheetViews>
  <sheetFormatPr defaultRowHeight="14.4" x14ac:dyDescent="0.3"/>
  <cols>
    <col min="1" max="1" width="11.109375" bestFit="1" customWidth="1"/>
    <col min="2" max="2" width="37.5546875" customWidth="1"/>
    <col min="3" max="4" width="4.6640625" bestFit="1" customWidth="1"/>
    <col min="5" max="5" width="11.88671875" bestFit="1" customWidth="1"/>
    <col min="6" max="6" width="9.6640625" bestFit="1" customWidth="1"/>
    <col min="7" max="7" width="14.109375" customWidth="1"/>
    <col min="8" max="8" width="10.5546875" customWidth="1"/>
    <col min="9" max="9" width="12.44140625" bestFit="1" customWidth="1"/>
    <col min="10" max="10" width="10.5546875" bestFit="1" customWidth="1"/>
    <col min="11" max="11" width="13.88671875" bestFit="1" customWidth="1"/>
    <col min="12" max="12" width="13.88671875" customWidth="1"/>
    <col min="13" max="13" width="14" customWidth="1"/>
    <col min="14" max="14" width="15" bestFit="1" customWidth="1"/>
  </cols>
  <sheetData>
    <row r="1" spans="1:23" ht="36.6" x14ac:dyDescent="0.3">
      <c r="A1" s="262" t="s">
        <v>130</v>
      </c>
      <c r="B1" s="263"/>
      <c r="C1" s="263"/>
      <c r="D1" s="263"/>
      <c r="E1" s="263"/>
      <c r="F1" s="263"/>
      <c r="G1" s="263"/>
      <c r="H1" s="263"/>
      <c r="I1" s="263"/>
      <c r="J1" s="263"/>
      <c r="K1" s="263"/>
      <c r="L1" s="263"/>
      <c r="M1" s="263"/>
      <c r="N1" s="264"/>
      <c r="O1" s="271"/>
      <c r="P1" s="261"/>
      <c r="Q1" s="261"/>
      <c r="R1" s="261"/>
      <c r="S1" s="261"/>
      <c r="T1" s="261"/>
      <c r="U1" s="261"/>
      <c r="V1" s="261"/>
      <c r="W1" s="261"/>
    </row>
    <row r="2" spans="1:23" ht="36" customHeight="1" x14ac:dyDescent="0.3">
      <c r="A2" s="268" t="s">
        <v>131</v>
      </c>
      <c r="B2" s="269"/>
      <c r="C2" s="269"/>
      <c r="D2" s="269"/>
      <c r="E2" s="269"/>
      <c r="F2" s="269"/>
      <c r="G2" s="269"/>
      <c r="H2" s="269"/>
      <c r="I2" s="269"/>
      <c r="J2" s="269"/>
      <c r="K2" s="269"/>
      <c r="L2" s="269"/>
      <c r="M2" s="269"/>
      <c r="N2" s="270"/>
      <c r="O2" s="271"/>
      <c r="P2" s="261"/>
      <c r="Q2" s="261"/>
      <c r="R2" s="261"/>
      <c r="S2" s="261"/>
      <c r="T2" s="261"/>
      <c r="U2" s="261"/>
      <c r="V2" s="261"/>
      <c r="W2" s="261"/>
    </row>
    <row r="3" spans="1:23" ht="36" customHeight="1" x14ac:dyDescent="0.3">
      <c r="A3" s="268"/>
      <c r="B3" s="269"/>
      <c r="C3" s="269"/>
      <c r="D3" s="269"/>
      <c r="E3" s="269"/>
      <c r="F3" s="269"/>
      <c r="G3" s="269"/>
      <c r="H3" s="269"/>
      <c r="I3" s="269"/>
      <c r="J3" s="269"/>
      <c r="K3" s="269"/>
      <c r="L3" s="269"/>
      <c r="M3" s="269"/>
      <c r="N3" s="270"/>
      <c r="O3" s="271"/>
      <c r="P3" s="261"/>
      <c r="Q3" s="261"/>
      <c r="R3" s="261"/>
      <c r="S3" s="261"/>
      <c r="T3" s="261"/>
      <c r="U3" s="261"/>
      <c r="V3" s="261"/>
      <c r="W3" s="261"/>
    </row>
    <row r="4" spans="1:23" ht="37.200000000000003" thickBot="1" x14ac:dyDescent="0.35">
      <c r="A4" s="265" t="s">
        <v>132</v>
      </c>
      <c r="B4" s="266"/>
      <c r="C4" s="266"/>
      <c r="D4" s="266"/>
      <c r="E4" s="266"/>
      <c r="F4" s="266"/>
      <c r="G4" s="266"/>
      <c r="H4" s="266"/>
      <c r="I4" s="266"/>
      <c r="J4" s="266"/>
      <c r="K4" s="266"/>
      <c r="L4" s="266"/>
      <c r="M4" s="266"/>
      <c r="N4" s="267"/>
      <c r="O4" s="271"/>
      <c r="P4" s="261"/>
      <c r="Q4" s="261"/>
      <c r="R4" s="261"/>
      <c r="S4" s="261"/>
      <c r="T4" s="261"/>
      <c r="U4" s="261"/>
      <c r="V4" s="261"/>
      <c r="W4" s="261"/>
    </row>
    <row r="5" spans="1:23" ht="66" thickBot="1" x14ac:dyDescent="0.35">
      <c r="A5" s="179" t="s">
        <v>0</v>
      </c>
      <c r="B5" s="178" t="s">
        <v>1</v>
      </c>
      <c r="C5" s="180" t="s">
        <v>2</v>
      </c>
      <c r="D5" s="180" t="s">
        <v>20</v>
      </c>
      <c r="E5" s="181" t="s">
        <v>103</v>
      </c>
      <c r="F5" s="182" t="s">
        <v>119</v>
      </c>
      <c r="G5" s="183" t="s">
        <v>104</v>
      </c>
      <c r="H5" s="177" t="s">
        <v>92</v>
      </c>
      <c r="I5" s="181" t="s">
        <v>105</v>
      </c>
      <c r="J5" s="181" t="s">
        <v>106</v>
      </c>
      <c r="K5" s="181" t="s">
        <v>133</v>
      </c>
      <c r="L5" s="181" t="s">
        <v>122</v>
      </c>
      <c r="M5" s="181" t="s">
        <v>107</v>
      </c>
      <c r="N5" s="184" t="s">
        <v>108</v>
      </c>
    </row>
    <row r="6" spans="1:23" ht="60" customHeight="1" thickBot="1" x14ac:dyDescent="0.35">
      <c r="A6" s="175"/>
      <c r="B6" s="167"/>
      <c r="C6" s="168"/>
      <c r="D6" s="168"/>
      <c r="E6" s="169"/>
      <c r="F6" s="174"/>
      <c r="G6" s="169"/>
      <c r="H6" s="169"/>
      <c r="I6" s="170"/>
      <c r="J6" s="171"/>
      <c r="K6" s="172"/>
      <c r="L6" s="186"/>
      <c r="M6" s="173"/>
      <c r="N6" s="176"/>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8" r:id="rId4" name="btnConferirCompra_Exportar">
          <controlPr locked="0" defaultSize="0" print="0" autoLine="0" r:id="rId5">
            <anchor moveWithCells="1">
              <from>
                <xdr:col>18</xdr:col>
                <xdr:colOff>198120</xdr:colOff>
                <xdr:row>2</xdr:row>
                <xdr:rowOff>297180</xdr:rowOff>
              </from>
              <to>
                <xdr:col>22</xdr:col>
                <xdr:colOff>68580</xdr:colOff>
                <xdr:row>3</xdr:row>
                <xdr:rowOff>327660</xdr:rowOff>
              </to>
            </anchor>
          </controlPr>
        </control>
      </mc:Choice>
      <mc:Fallback>
        <control shapeId="1403908" r:id="rId4" name="btnConferirCompra_Exportar"/>
      </mc:Fallback>
    </mc:AlternateContent>
    <mc:AlternateContent xmlns:mc="http://schemas.openxmlformats.org/markup-compatibility/2006">
      <mc:Choice Requires="x14">
        <control shapeId="1403907" r:id="rId6" name="btnConferirCompra_Imprimir">
          <controlPr locked="0" defaultSize="0" print="0" autoLine="0" r:id="rId7">
            <anchor moveWithCells="1">
              <from>
                <xdr:col>18</xdr:col>
                <xdr:colOff>198120</xdr:colOff>
                <xdr:row>0</xdr:row>
                <xdr:rowOff>83820</xdr:rowOff>
              </from>
              <to>
                <xdr:col>22</xdr:col>
                <xdr:colOff>68580</xdr:colOff>
                <xdr:row>1</xdr:row>
                <xdr:rowOff>121920</xdr:rowOff>
              </to>
            </anchor>
          </controlPr>
        </control>
      </mc:Choice>
      <mc:Fallback>
        <control shapeId="1403907" r:id="rId6" name="btnConferirCompra_Imprimir"/>
      </mc:Fallback>
    </mc:AlternateContent>
    <mc:AlternateContent xmlns:mc="http://schemas.openxmlformats.org/markup-compatibility/2006">
      <mc:Choice Requires="x14">
        <control shapeId="1403906" r:id="rId8" name="btnConferirCompra_Importar">
          <controlPr locked="0" defaultSize="0" print="0" autoLine="0" r:id="rId9">
            <anchor moveWithCells="1">
              <from>
                <xdr:col>14</xdr:col>
                <xdr:colOff>190500</xdr:colOff>
                <xdr:row>2</xdr:row>
                <xdr:rowOff>297180</xdr:rowOff>
              </from>
              <to>
                <xdr:col>18</xdr:col>
                <xdr:colOff>60960</xdr:colOff>
                <xdr:row>3</xdr:row>
                <xdr:rowOff>327660</xdr:rowOff>
              </to>
            </anchor>
          </controlPr>
        </control>
      </mc:Choice>
      <mc:Fallback>
        <control shapeId="1403906" r:id="rId8" name="btnConferirCompra_Importar"/>
      </mc:Fallback>
    </mc:AlternateContent>
    <mc:AlternateContent xmlns:mc="http://schemas.openxmlformats.org/markup-compatibility/2006">
      <mc:Choice Requires="x14">
        <control shapeId="1403905" r:id="rId10" name="btnConferirCompra_Voltar">
          <controlPr locked="0" defaultSize="0" print="0" autoLine="0" r:id="rId11">
            <anchor moveWithCells="1">
              <from>
                <xdr:col>14</xdr:col>
                <xdr:colOff>190500</xdr:colOff>
                <xdr:row>0</xdr:row>
                <xdr:rowOff>83820</xdr:rowOff>
              </from>
              <to>
                <xdr:col>18</xdr:col>
                <xdr:colOff>60960</xdr:colOff>
                <xdr:row>1</xdr:row>
                <xdr:rowOff>121920</xdr:rowOff>
              </to>
            </anchor>
          </controlPr>
        </control>
      </mc:Choice>
      <mc:Fallback>
        <control shapeId="1403905" r:id="rId10" name="btnConferirCompra_Voltar"/>
      </mc:Fallback>
    </mc:AlternateContent>
  </controls>
  <tableParts count="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topLeftCell="A11" workbookViewId="0">
      <selection sqref="A1:A39"/>
    </sheetView>
  </sheetViews>
  <sheetFormatPr defaultRowHeight="14.4" x14ac:dyDescent="0.3"/>
  <cols>
    <col min="1" max="1" width="225.5546875" customWidth="1"/>
    <col min="13" max="13" width="19.109375" style="2" bestFit="1" customWidth="1"/>
    <col min="14" max="14" width="171" style="4" bestFit="1" customWidth="1"/>
    <col min="15" max="15" width="18.109375" style="10" bestFit="1" customWidth="1"/>
    <col min="16" max="16" width="4.5546875" style="3" customWidth="1"/>
  </cols>
  <sheetData>
    <row r="1" spans="1:16" x14ac:dyDescent="0.3">
      <c r="A1" s="272">
        <v>0</v>
      </c>
      <c r="H1" s="261"/>
      <c r="I1" s="261"/>
      <c r="J1" s="261"/>
      <c r="K1" s="261"/>
      <c r="L1" s="261"/>
      <c r="M1" s="86" t="s">
        <v>66</v>
      </c>
      <c r="N1" s="85" t="s">
        <v>54</v>
      </c>
      <c r="O1" s="187" t="s">
        <v>123</v>
      </c>
      <c r="P1" s="114" t="s">
        <v>96</v>
      </c>
    </row>
    <row r="2" spans="1:16" x14ac:dyDescent="0.3">
      <c r="A2" s="272"/>
      <c r="H2" s="261"/>
      <c r="I2" s="261"/>
      <c r="J2" s="261"/>
      <c r="K2" s="261"/>
      <c r="L2" s="261"/>
      <c r="M2" s="115"/>
      <c r="N2" s="234" t="str">
        <f>IF(ISBLANK(tabCodigosParaFiltrar[Código do Item]),"",VLOOKUP(tabCodigosParaFiltrar[Código do Item],Itens!$A$4:$B$6,2,FALSE))</f>
        <v/>
      </c>
      <c r="O2" s="188"/>
      <c r="P2" s="185" t="str">
        <f>IF(ISBLANK(tabCodigosParaFiltrar[Código do Item]),"","*")</f>
        <v/>
      </c>
    </row>
    <row r="3" spans="1:16" x14ac:dyDescent="0.3">
      <c r="A3" s="272"/>
      <c r="H3" s="261"/>
      <c r="I3" s="261"/>
      <c r="J3" s="261"/>
      <c r="K3" s="261"/>
      <c r="L3" s="261"/>
    </row>
    <row r="4" spans="1:16" x14ac:dyDescent="0.3">
      <c r="A4" s="272"/>
      <c r="H4" s="261"/>
      <c r="I4" s="261"/>
      <c r="J4" s="261"/>
      <c r="K4" s="261"/>
      <c r="L4" s="261"/>
    </row>
    <row r="5" spans="1:16" x14ac:dyDescent="0.3">
      <c r="A5" s="272"/>
      <c r="H5" s="261"/>
      <c r="I5" s="261"/>
      <c r="J5" s="261"/>
      <c r="K5" s="261"/>
      <c r="L5" s="261"/>
    </row>
    <row r="6" spans="1:16" x14ac:dyDescent="0.3">
      <c r="A6" s="272"/>
      <c r="H6" s="261"/>
      <c r="I6" s="261"/>
      <c r="J6" s="261"/>
      <c r="K6" s="261"/>
      <c r="L6" s="261"/>
    </row>
    <row r="7" spans="1:16" x14ac:dyDescent="0.3">
      <c r="A7" s="272"/>
      <c r="H7" s="261"/>
      <c r="I7" s="261"/>
      <c r="J7" s="261"/>
      <c r="K7" s="261"/>
      <c r="L7" s="261"/>
    </row>
    <row r="8" spans="1:16" x14ac:dyDescent="0.3">
      <c r="A8" s="272"/>
      <c r="H8" s="261"/>
      <c r="I8" s="261"/>
      <c r="J8" s="261"/>
      <c r="K8" s="261"/>
      <c r="L8" s="261"/>
    </row>
    <row r="9" spans="1:16" x14ac:dyDescent="0.3">
      <c r="A9" s="272"/>
      <c r="H9" s="261"/>
      <c r="I9" s="261"/>
      <c r="J9" s="261"/>
      <c r="K9" s="261"/>
      <c r="L9" s="261"/>
    </row>
    <row r="10" spans="1:16" x14ac:dyDescent="0.3">
      <c r="A10" s="272"/>
      <c r="H10" s="261"/>
      <c r="I10" s="261"/>
      <c r="J10" s="261"/>
      <c r="K10" s="261"/>
      <c r="L10" s="261"/>
    </row>
    <row r="11" spans="1:16" x14ac:dyDescent="0.3">
      <c r="A11" s="272"/>
      <c r="H11" s="261"/>
      <c r="I11" s="261"/>
      <c r="J11" s="261"/>
      <c r="K11" s="261"/>
      <c r="L11" s="261"/>
    </row>
    <row r="12" spans="1:16" x14ac:dyDescent="0.3">
      <c r="A12" s="272"/>
      <c r="H12" s="261"/>
      <c r="I12" s="261"/>
      <c r="J12" s="261"/>
      <c r="K12" s="261"/>
      <c r="L12" s="261"/>
    </row>
    <row r="13" spans="1:16" x14ac:dyDescent="0.3">
      <c r="A13" s="272"/>
      <c r="H13" s="261"/>
      <c r="I13" s="261"/>
      <c r="J13" s="261"/>
      <c r="K13" s="261"/>
      <c r="L13" s="261"/>
    </row>
    <row r="14" spans="1:16" x14ac:dyDescent="0.3">
      <c r="A14" s="272"/>
      <c r="H14" s="261"/>
      <c r="I14" s="261"/>
      <c r="J14" s="261"/>
      <c r="K14" s="261"/>
      <c r="L14" s="261"/>
    </row>
    <row r="15" spans="1:16" x14ac:dyDescent="0.3">
      <c r="A15" s="272"/>
      <c r="H15" s="261"/>
      <c r="I15" s="261"/>
      <c r="J15" s="261"/>
      <c r="K15" s="261"/>
      <c r="L15" s="261"/>
    </row>
    <row r="16" spans="1:16" x14ac:dyDescent="0.3">
      <c r="A16" s="272"/>
      <c r="H16" s="261"/>
      <c r="I16" s="261"/>
      <c r="J16" s="261"/>
      <c r="K16" s="261"/>
      <c r="L16" s="261"/>
    </row>
    <row r="17" spans="1:12" x14ac:dyDescent="0.3">
      <c r="A17" s="272"/>
      <c r="H17" s="261"/>
      <c r="I17" s="261"/>
      <c r="J17" s="261"/>
      <c r="K17" s="261"/>
      <c r="L17" s="261"/>
    </row>
    <row r="18" spans="1:12" x14ac:dyDescent="0.3">
      <c r="A18" s="272"/>
      <c r="H18" s="261"/>
      <c r="I18" s="261"/>
      <c r="J18" s="261"/>
      <c r="K18" s="261"/>
      <c r="L18" s="261"/>
    </row>
    <row r="19" spans="1:12" x14ac:dyDescent="0.3">
      <c r="A19" s="272"/>
      <c r="H19" s="261"/>
      <c r="I19" s="261"/>
      <c r="J19" s="261"/>
      <c r="K19" s="261"/>
      <c r="L19" s="261"/>
    </row>
    <row r="20" spans="1:12" x14ac:dyDescent="0.3">
      <c r="A20" s="272"/>
      <c r="H20" s="261"/>
      <c r="I20" s="261"/>
      <c r="J20" s="261"/>
      <c r="K20" s="261"/>
      <c r="L20" s="261"/>
    </row>
    <row r="21" spans="1:12" x14ac:dyDescent="0.3">
      <c r="A21" s="272"/>
      <c r="H21" s="261"/>
      <c r="I21" s="261"/>
      <c r="J21" s="261"/>
      <c r="K21" s="261"/>
      <c r="L21" s="261"/>
    </row>
    <row r="22" spans="1:12" x14ac:dyDescent="0.3">
      <c r="A22" s="272"/>
      <c r="H22" s="261"/>
      <c r="I22" s="261"/>
      <c r="J22" s="261"/>
      <c r="K22" s="261"/>
      <c r="L22" s="261"/>
    </row>
    <row r="23" spans="1:12" x14ac:dyDescent="0.3">
      <c r="A23" s="272"/>
      <c r="H23" s="261"/>
      <c r="I23" s="261"/>
      <c r="J23" s="261"/>
      <c r="K23" s="261"/>
      <c r="L23" s="261"/>
    </row>
    <row r="24" spans="1:12" x14ac:dyDescent="0.3">
      <c r="A24" s="272"/>
      <c r="H24" s="261"/>
      <c r="I24" s="261"/>
      <c r="J24" s="261"/>
      <c r="K24" s="261"/>
      <c r="L24" s="261"/>
    </row>
    <row r="25" spans="1:12" x14ac:dyDescent="0.3">
      <c r="A25" s="272"/>
      <c r="H25" s="261"/>
      <c r="I25" s="261"/>
      <c r="J25" s="261"/>
      <c r="K25" s="261"/>
      <c r="L25" s="261"/>
    </row>
    <row r="26" spans="1:12" x14ac:dyDescent="0.3">
      <c r="A26" s="272"/>
      <c r="H26" s="261"/>
      <c r="I26" s="261"/>
      <c r="J26" s="261"/>
      <c r="K26" s="261"/>
      <c r="L26" s="261"/>
    </row>
    <row r="27" spans="1:12" x14ac:dyDescent="0.3">
      <c r="A27" s="272"/>
      <c r="H27" s="261"/>
      <c r="I27" s="261"/>
      <c r="J27" s="261"/>
      <c r="K27" s="261"/>
      <c r="L27" s="261"/>
    </row>
    <row r="28" spans="1:12" x14ac:dyDescent="0.3">
      <c r="A28" s="272"/>
      <c r="H28" s="261"/>
      <c r="I28" s="261"/>
      <c r="J28" s="261"/>
      <c r="K28" s="261"/>
      <c r="L28" s="261"/>
    </row>
    <row r="29" spans="1:12" x14ac:dyDescent="0.3">
      <c r="A29" s="272"/>
      <c r="H29" s="261"/>
      <c r="I29" s="261"/>
      <c r="J29" s="261"/>
      <c r="K29" s="261"/>
      <c r="L29" s="261"/>
    </row>
    <row r="30" spans="1:12" x14ac:dyDescent="0.3">
      <c r="A30" s="272"/>
      <c r="H30" s="261"/>
      <c r="I30" s="261"/>
      <c r="J30" s="261"/>
      <c r="K30" s="261"/>
      <c r="L30" s="261"/>
    </row>
    <row r="31" spans="1:12" x14ac:dyDescent="0.3">
      <c r="A31" s="272"/>
      <c r="H31" s="261"/>
      <c r="I31" s="261"/>
      <c r="J31" s="261"/>
      <c r="K31" s="261"/>
      <c r="L31" s="261"/>
    </row>
    <row r="32" spans="1:12" x14ac:dyDescent="0.3">
      <c r="A32" s="272"/>
      <c r="H32" s="261"/>
      <c r="I32" s="261"/>
      <c r="J32" s="261"/>
      <c r="K32" s="261"/>
      <c r="L32" s="261"/>
    </row>
    <row r="33" spans="1:12" x14ac:dyDescent="0.3">
      <c r="A33" s="272"/>
      <c r="H33" s="261"/>
      <c r="I33" s="261"/>
      <c r="J33" s="261"/>
      <c r="K33" s="261"/>
      <c r="L33" s="261"/>
    </row>
    <row r="34" spans="1:12" x14ac:dyDescent="0.3">
      <c r="A34" s="272"/>
      <c r="H34" s="261"/>
      <c r="I34" s="261"/>
      <c r="J34" s="261"/>
      <c r="K34" s="261"/>
      <c r="L34" s="261"/>
    </row>
    <row r="35" spans="1:12" x14ac:dyDescent="0.3">
      <c r="A35" s="272"/>
      <c r="H35" s="261"/>
      <c r="I35" s="261"/>
      <c r="J35" s="261"/>
      <c r="K35" s="261"/>
      <c r="L35" s="261"/>
    </row>
    <row r="36" spans="1:12" x14ac:dyDescent="0.3">
      <c r="A36" s="272"/>
      <c r="H36" s="261"/>
      <c r="I36" s="261"/>
      <c r="J36" s="261"/>
      <c r="K36" s="261"/>
      <c r="L36" s="261"/>
    </row>
    <row r="37" spans="1:12" x14ac:dyDescent="0.3">
      <c r="A37" s="272"/>
      <c r="H37" s="261"/>
      <c r="I37" s="261"/>
      <c r="J37" s="261"/>
      <c r="K37" s="261"/>
      <c r="L37" s="261"/>
    </row>
    <row r="38" spans="1:12" x14ac:dyDescent="0.3">
      <c r="A38" s="272"/>
      <c r="H38" s="261"/>
      <c r="I38" s="261"/>
      <c r="J38" s="261"/>
      <c r="K38" s="261"/>
      <c r="L38" s="261"/>
    </row>
    <row r="39" spans="1:12" x14ac:dyDescent="0.3">
      <c r="A39" s="272"/>
      <c r="H39" s="261"/>
      <c r="I39" s="261"/>
      <c r="J39" s="261"/>
      <c r="K39" s="261"/>
      <c r="L39" s="261"/>
    </row>
    <row r="40" spans="1:12" x14ac:dyDescent="0.3">
      <c r="H40" s="261"/>
      <c r="I40" s="261"/>
      <c r="J40" s="261"/>
      <c r="K40" s="261"/>
      <c r="L40" s="261"/>
    </row>
    <row r="41" spans="1:12" x14ac:dyDescent="0.3">
      <c r="H41" s="261"/>
      <c r="I41" s="261"/>
      <c r="J41" s="261"/>
      <c r="K41" s="261"/>
      <c r="L41" s="261"/>
    </row>
    <row r="42" spans="1:12" x14ac:dyDescent="0.3">
      <c r="H42" s="261"/>
      <c r="I42" s="261"/>
      <c r="J42" s="261"/>
      <c r="K42" s="261"/>
      <c r="L42" s="261"/>
    </row>
    <row r="43" spans="1:12" x14ac:dyDescent="0.3">
      <c r="H43" s="261"/>
      <c r="I43" s="261"/>
      <c r="J43" s="261"/>
      <c r="K43" s="261"/>
      <c r="L43" s="261"/>
    </row>
    <row r="44" spans="1:12" x14ac:dyDescent="0.3">
      <c r="H44" s="261"/>
      <c r="I44" s="261"/>
      <c r="J44" s="261"/>
      <c r="K44" s="261"/>
      <c r="L44" s="261"/>
    </row>
    <row r="45" spans="1:12" x14ac:dyDescent="0.3">
      <c r="H45" s="261"/>
      <c r="I45" s="261"/>
      <c r="J45" s="261"/>
      <c r="K45" s="261"/>
      <c r="L45" s="261"/>
    </row>
    <row r="46" spans="1:12" x14ac:dyDescent="0.3">
      <c r="H46" s="261"/>
      <c r="I46" s="261"/>
      <c r="J46" s="261"/>
      <c r="K46" s="261"/>
      <c r="L46" s="261"/>
    </row>
    <row r="47" spans="1:12" x14ac:dyDescent="0.3">
      <c r="H47" s="261"/>
      <c r="I47" s="261"/>
      <c r="J47" s="261"/>
      <c r="K47" s="261"/>
      <c r="L47" s="261"/>
    </row>
    <row r="48" spans="1:12" x14ac:dyDescent="0.3">
      <c r="H48" s="261"/>
      <c r="I48" s="261"/>
      <c r="J48" s="261"/>
      <c r="K48" s="261"/>
      <c r="L48" s="261"/>
    </row>
    <row r="49" spans="8:12" x14ac:dyDescent="0.3">
      <c r="H49" s="261"/>
      <c r="I49" s="261"/>
      <c r="J49" s="261"/>
      <c r="K49" s="261"/>
      <c r="L49" s="261"/>
    </row>
    <row r="50" spans="8:12" x14ac:dyDescent="0.3">
      <c r="H50" s="261"/>
      <c r="I50" s="261"/>
      <c r="J50" s="261"/>
      <c r="K50" s="261"/>
      <c r="L50" s="261"/>
    </row>
    <row r="51" spans="8:12" x14ac:dyDescent="0.3">
      <c r="H51" s="261"/>
      <c r="I51" s="261"/>
      <c r="J51" s="261"/>
      <c r="K51" s="261"/>
      <c r="L51" s="261"/>
    </row>
    <row r="52" spans="8:12" x14ac:dyDescent="0.3">
      <c r="H52" s="261"/>
      <c r="I52" s="261"/>
      <c r="J52" s="261"/>
      <c r="K52" s="261"/>
      <c r="L52" s="261"/>
    </row>
    <row r="53" spans="8:12" x14ac:dyDescent="0.3">
      <c r="H53" s="261"/>
      <c r="I53" s="261"/>
      <c r="J53" s="261"/>
      <c r="K53" s="261"/>
      <c r="L53" s="261"/>
    </row>
    <row r="54" spans="8:12" x14ac:dyDescent="0.3">
      <c r="H54" s="261"/>
      <c r="I54" s="261"/>
      <c r="J54" s="261"/>
      <c r="K54" s="261"/>
      <c r="L54" s="261"/>
    </row>
    <row r="55" spans="8:12" x14ac:dyDescent="0.3">
      <c r="H55" s="261"/>
      <c r="I55" s="261"/>
      <c r="J55" s="261"/>
      <c r="K55" s="261"/>
      <c r="L55" s="261"/>
    </row>
    <row r="56" spans="8:12" x14ac:dyDescent="0.3">
      <c r="H56" s="261"/>
      <c r="I56" s="261"/>
      <c r="J56" s="261"/>
      <c r="K56" s="261"/>
      <c r="L56" s="261"/>
    </row>
    <row r="57" spans="8:12" x14ac:dyDescent="0.3">
      <c r="H57" s="261"/>
      <c r="I57" s="261"/>
      <c r="J57" s="261"/>
      <c r="K57" s="261"/>
      <c r="L57" s="261"/>
    </row>
    <row r="58" spans="8:12" x14ac:dyDescent="0.3">
      <c r="H58" s="261"/>
      <c r="I58" s="261"/>
      <c r="J58" s="261"/>
      <c r="K58" s="261"/>
      <c r="L58" s="261"/>
    </row>
    <row r="59" spans="8:12" x14ac:dyDescent="0.3">
      <c r="H59" s="261"/>
      <c r="I59" s="261"/>
      <c r="J59" s="261"/>
      <c r="K59" s="261"/>
      <c r="L59" s="261"/>
    </row>
    <row r="60" spans="8:12" x14ac:dyDescent="0.3">
      <c r="H60" s="261"/>
      <c r="I60" s="261"/>
      <c r="J60" s="261"/>
      <c r="K60" s="261"/>
      <c r="L60" s="261"/>
    </row>
    <row r="61" spans="8:12" x14ac:dyDescent="0.3">
      <c r="H61" s="261"/>
      <c r="I61" s="261"/>
      <c r="J61" s="261"/>
      <c r="K61" s="261"/>
      <c r="L61" s="261"/>
    </row>
    <row r="62" spans="8:12" x14ac:dyDescent="0.3">
      <c r="H62" s="261"/>
      <c r="I62" s="261"/>
      <c r="J62" s="261"/>
      <c r="K62" s="261"/>
      <c r="L62" s="261"/>
    </row>
    <row r="63" spans="8:12" x14ac:dyDescent="0.3">
      <c r="H63" s="261"/>
      <c r="I63" s="261"/>
      <c r="J63" s="261"/>
      <c r="K63" s="261"/>
      <c r="L63" s="261"/>
    </row>
    <row r="64" spans="8:12" x14ac:dyDescent="0.3">
      <c r="H64" s="261"/>
      <c r="I64" s="261"/>
      <c r="J64" s="261"/>
      <c r="K64" s="261"/>
      <c r="L64" s="261"/>
    </row>
    <row r="65" spans="8:12" x14ac:dyDescent="0.3">
      <c r="H65" s="261"/>
      <c r="I65" s="261"/>
      <c r="J65" s="261"/>
      <c r="K65" s="261"/>
      <c r="L65" s="261"/>
    </row>
    <row r="66" spans="8:12" x14ac:dyDescent="0.3">
      <c r="H66" s="261"/>
      <c r="I66" s="261"/>
      <c r="J66" s="261"/>
      <c r="K66" s="261"/>
      <c r="L66" s="261"/>
    </row>
    <row r="67" spans="8:12" x14ac:dyDescent="0.3">
      <c r="H67" s="261"/>
      <c r="I67" s="261"/>
      <c r="J67" s="261"/>
      <c r="K67" s="261"/>
      <c r="L67" s="261"/>
    </row>
    <row r="68" spans="8:12" x14ac:dyDescent="0.3">
      <c r="H68" s="261"/>
      <c r="I68" s="261"/>
      <c r="J68" s="261"/>
      <c r="K68" s="261"/>
      <c r="L68" s="261"/>
    </row>
    <row r="69" spans="8:12" x14ac:dyDescent="0.3">
      <c r="H69" s="261"/>
      <c r="I69" s="261"/>
      <c r="J69" s="261"/>
      <c r="K69" s="261"/>
      <c r="L69" s="261"/>
    </row>
    <row r="70" spans="8:12" x14ac:dyDescent="0.3">
      <c r="H70" s="261"/>
      <c r="I70" s="261"/>
      <c r="J70" s="261"/>
      <c r="K70" s="261"/>
      <c r="L70" s="261"/>
    </row>
    <row r="71" spans="8:12" x14ac:dyDescent="0.3">
      <c r="H71" s="261"/>
      <c r="I71" s="261"/>
      <c r="J71" s="261"/>
      <c r="K71" s="261"/>
      <c r="L71" s="261"/>
    </row>
    <row r="72" spans="8:12" x14ac:dyDescent="0.3">
      <c r="H72" s="261"/>
      <c r="I72" s="261"/>
      <c r="J72" s="261"/>
      <c r="K72" s="261"/>
      <c r="L72" s="261"/>
    </row>
    <row r="73" spans="8:12" x14ac:dyDescent="0.3">
      <c r="H73" s="261"/>
      <c r="I73" s="261"/>
      <c r="J73" s="261"/>
      <c r="K73" s="261"/>
      <c r="L73" s="261"/>
    </row>
    <row r="74" spans="8:12" x14ac:dyDescent="0.3">
      <c r="H74" s="261"/>
      <c r="I74" s="261"/>
      <c r="J74" s="261"/>
      <c r="K74" s="261"/>
      <c r="L74" s="261"/>
    </row>
    <row r="75" spans="8:12" x14ac:dyDescent="0.3">
      <c r="H75" s="261"/>
      <c r="I75" s="261"/>
      <c r="J75" s="261"/>
      <c r="K75" s="261"/>
      <c r="L75" s="261"/>
    </row>
    <row r="76" spans="8:12" x14ac:dyDescent="0.3">
      <c r="H76" s="261"/>
      <c r="I76" s="261"/>
      <c r="J76" s="261"/>
      <c r="K76" s="261"/>
      <c r="L76" s="261"/>
    </row>
    <row r="77" spans="8:12" x14ac:dyDescent="0.3">
      <c r="H77" s="261"/>
      <c r="I77" s="261"/>
      <c r="J77" s="261"/>
      <c r="K77" s="261"/>
      <c r="L77" s="261"/>
    </row>
    <row r="78" spans="8:12" x14ac:dyDescent="0.3">
      <c r="H78" s="261"/>
      <c r="I78" s="261"/>
      <c r="J78" s="261"/>
      <c r="K78" s="261"/>
      <c r="L78" s="261"/>
    </row>
    <row r="79" spans="8:12" x14ac:dyDescent="0.3">
      <c r="H79" s="261"/>
      <c r="I79" s="261"/>
      <c r="J79" s="261"/>
      <c r="K79" s="261"/>
      <c r="L79" s="261"/>
    </row>
    <row r="80" spans="8:12" x14ac:dyDescent="0.3">
      <c r="H80" s="261"/>
      <c r="I80" s="261"/>
      <c r="J80" s="261"/>
      <c r="K80" s="261"/>
      <c r="L80" s="261"/>
    </row>
    <row r="81" spans="8:12" x14ac:dyDescent="0.3">
      <c r="H81" s="261"/>
      <c r="I81" s="261"/>
      <c r="J81" s="261"/>
      <c r="K81" s="261"/>
      <c r="L81" s="261"/>
    </row>
    <row r="82" spans="8:12" x14ac:dyDescent="0.3">
      <c r="H82" s="261"/>
      <c r="I82" s="261"/>
      <c r="J82" s="261"/>
      <c r="K82" s="261"/>
      <c r="L82" s="261"/>
    </row>
    <row r="83" spans="8:12" x14ac:dyDescent="0.3">
      <c r="H83" s="261"/>
      <c r="I83" s="261"/>
      <c r="J83" s="261"/>
      <c r="K83" s="261"/>
      <c r="L83" s="261"/>
    </row>
    <row r="84" spans="8:12" x14ac:dyDescent="0.3">
      <c r="H84" s="261"/>
      <c r="I84" s="261"/>
      <c r="J84" s="261"/>
      <c r="K84" s="261"/>
      <c r="L84" s="261"/>
    </row>
    <row r="85" spans="8:12" x14ac:dyDescent="0.3">
      <c r="H85" s="261"/>
      <c r="I85" s="261"/>
      <c r="J85" s="261"/>
      <c r="K85" s="261"/>
      <c r="L85" s="261"/>
    </row>
    <row r="86" spans="8:12" x14ac:dyDescent="0.3">
      <c r="H86" s="261"/>
      <c r="I86" s="261"/>
      <c r="J86" s="261"/>
      <c r="K86" s="261"/>
      <c r="L86" s="261"/>
    </row>
    <row r="87" spans="8:12" x14ac:dyDescent="0.3">
      <c r="H87" s="261"/>
      <c r="I87" s="261"/>
      <c r="J87" s="261"/>
      <c r="K87" s="261"/>
      <c r="L87" s="261"/>
    </row>
    <row r="88" spans="8:12" x14ac:dyDescent="0.3">
      <c r="H88" s="261"/>
      <c r="I88" s="261"/>
      <c r="J88" s="261"/>
      <c r="K88" s="261"/>
      <c r="L88" s="261"/>
    </row>
    <row r="89" spans="8:12" x14ac:dyDescent="0.3">
      <c r="H89" s="261"/>
      <c r="I89" s="261"/>
      <c r="J89" s="261"/>
      <c r="K89" s="261"/>
      <c r="L89" s="261"/>
    </row>
    <row r="90" spans="8:12" x14ac:dyDescent="0.3">
      <c r="H90" s="261"/>
      <c r="I90" s="261"/>
      <c r="J90" s="261"/>
      <c r="K90" s="261"/>
      <c r="L90" s="261"/>
    </row>
    <row r="91" spans="8:12" x14ac:dyDescent="0.3">
      <c r="H91" s="261"/>
      <c r="I91" s="261"/>
      <c r="J91" s="261"/>
      <c r="K91" s="261"/>
      <c r="L91" s="261"/>
    </row>
    <row r="92" spans="8:12" x14ac:dyDescent="0.3">
      <c r="H92" s="261"/>
      <c r="I92" s="261"/>
      <c r="J92" s="261"/>
      <c r="K92" s="261"/>
      <c r="L92" s="261"/>
    </row>
    <row r="93" spans="8:12" x14ac:dyDescent="0.3">
      <c r="H93" s="261"/>
      <c r="I93" s="261"/>
      <c r="J93" s="261"/>
      <c r="K93" s="261"/>
      <c r="L93" s="261"/>
    </row>
    <row r="94" spans="8:12" x14ac:dyDescent="0.3">
      <c r="H94" s="261"/>
      <c r="I94" s="261"/>
      <c r="J94" s="261"/>
      <c r="K94" s="261"/>
      <c r="L94" s="261"/>
    </row>
    <row r="95" spans="8:12" x14ac:dyDescent="0.3">
      <c r="H95" s="261"/>
      <c r="I95" s="261"/>
      <c r="J95" s="261"/>
      <c r="K95" s="261"/>
      <c r="L95" s="261"/>
    </row>
    <row r="96" spans="8:12" x14ac:dyDescent="0.3">
      <c r="H96" s="261"/>
      <c r="I96" s="261"/>
      <c r="J96" s="261"/>
      <c r="K96" s="261"/>
      <c r="L96" s="261"/>
    </row>
    <row r="97" spans="8:12" x14ac:dyDescent="0.3">
      <c r="H97" s="261"/>
      <c r="I97" s="261"/>
      <c r="J97" s="261"/>
      <c r="K97" s="261"/>
      <c r="L97" s="261"/>
    </row>
    <row r="98" spans="8:12" x14ac:dyDescent="0.3">
      <c r="H98" s="261"/>
      <c r="I98" s="261"/>
      <c r="J98" s="261"/>
      <c r="K98" s="261"/>
      <c r="L98" s="261"/>
    </row>
    <row r="99" spans="8:12" x14ac:dyDescent="0.3">
      <c r="H99" s="261"/>
      <c r="I99" s="261"/>
      <c r="J99" s="261"/>
      <c r="K99" s="261"/>
      <c r="L99" s="261"/>
    </row>
    <row r="100" spans="8:12" x14ac:dyDescent="0.3">
      <c r="H100" s="261"/>
      <c r="I100" s="261"/>
      <c r="J100" s="261"/>
      <c r="K100" s="261"/>
      <c r="L100" s="261"/>
    </row>
    <row r="101" spans="8:12" x14ac:dyDescent="0.3">
      <c r="H101" s="261"/>
      <c r="I101" s="261"/>
      <c r="J101" s="261"/>
      <c r="K101" s="261"/>
      <c r="L101" s="261"/>
    </row>
    <row r="102" spans="8:12" x14ac:dyDescent="0.3">
      <c r="H102" s="261"/>
      <c r="I102" s="261"/>
      <c r="J102" s="261"/>
      <c r="K102" s="261"/>
      <c r="L102" s="261"/>
    </row>
    <row r="103" spans="8:12" x14ac:dyDescent="0.3">
      <c r="H103" s="261"/>
      <c r="I103" s="261"/>
      <c r="J103" s="261"/>
      <c r="K103" s="261"/>
      <c r="L103" s="261"/>
    </row>
    <row r="104" spans="8:12" x14ac:dyDescent="0.3">
      <c r="H104" s="261"/>
      <c r="I104" s="261"/>
      <c r="J104" s="261"/>
      <c r="K104" s="261"/>
      <c r="L104" s="261"/>
    </row>
    <row r="105" spans="8:12" x14ac:dyDescent="0.3">
      <c r="H105" s="261"/>
      <c r="I105" s="261"/>
      <c r="J105" s="261"/>
      <c r="K105" s="261"/>
      <c r="L105" s="261"/>
    </row>
    <row r="106" spans="8:12" x14ac:dyDescent="0.3">
      <c r="H106" s="261"/>
      <c r="I106" s="261"/>
      <c r="J106" s="261"/>
      <c r="K106" s="261"/>
      <c r="L106" s="261"/>
    </row>
    <row r="107" spans="8:12" x14ac:dyDescent="0.3">
      <c r="H107" s="261"/>
      <c r="I107" s="261"/>
      <c r="J107" s="261"/>
      <c r="K107" s="261"/>
      <c r="L107" s="261"/>
    </row>
    <row r="108" spans="8:12" x14ac:dyDescent="0.3">
      <c r="H108" s="261"/>
      <c r="I108" s="261"/>
      <c r="J108" s="261"/>
      <c r="K108" s="261"/>
      <c r="L108" s="261"/>
    </row>
    <row r="109" spans="8:12" x14ac:dyDescent="0.3">
      <c r="H109" s="261"/>
      <c r="I109" s="261"/>
      <c r="J109" s="261"/>
      <c r="K109" s="261"/>
      <c r="L109" s="261"/>
    </row>
    <row r="110" spans="8:12" x14ac:dyDescent="0.3">
      <c r="H110" s="261"/>
      <c r="I110" s="261"/>
      <c r="J110" s="261"/>
      <c r="K110" s="261"/>
      <c r="L110" s="261"/>
    </row>
    <row r="111" spans="8:12" x14ac:dyDescent="0.3">
      <c r="H111" s="261"/>
      <c r="I111" s="261"/>
      <c r="J111" s="261"/>
      <c r="K111" s="261"/>
      <c r="L111" s="261"/>
    </row>
    <row r="112" spans="8:12" x14ac:dyDescent="0.3">
      <c r="H112" s="261"/>
      <c r="I112" s="261"/>
      <c r="J112" s="261"/>
      <c r="K112" s="261"/>
      <c r="L112" s="261"/>
    </row>
    <row r="113" spans="8:12" x14ac:dyDescent="0.3">
      <c r="H113" s="261"/>
      <c r="I113" s="261"/>
      <c r="J113" s="261"/>
      <c r="K113" s="261"/>
      <c r="L113" s="261"/>
    </row>
    <row r="114" spans="8:12" x14ac:dyDescent="0.3">
      <c r="H114" s="261"/>
      <c r="I114" s="261"/>
      <c r="J114" s="261"/>
      <c r="K114" s="261"/>
      <c r="L114" s="261"/>
    </row>
    <row r="115" spans="8:12" x14ac:dyDescent="0.3">
      <c r="H115" s="261"/>
      <c r="I115" s="261"/>
      <c r="J115" s="261"/>
      <c r="K115" s="261"/>
      <c r="L115" s="261"/>
    </row>
    <row r="116" spans="8:12" x14ac:dyDescent="0.3">
      <c r="H116" s="261"/>
      <c r="I116" s="261"/>
      <c r="J116" s="261"/>
      <c r="K116" s="261"/>
      <c r="L116" s="261"/>
    </row>
    <row r="117" spans="8:12" x14ac:dyDescent="0.3">
      <c r="H117" s="261"/>
      <c r="I117" s="261"/>
      <c r="J117" s="261"/>
      <c r="K117" s="261"/>
      <c r="L117" s="261"/>
    </row>
    <row r="118" spans="8:12" x14ac:dyDescent="0.3">
      <c r="H118" s="261"/>
      <c r="I118" s="261"/>
      <c r="J118" s="261"/>
      <c r="K118" s="261"/>
      <c r="L118" s="261"/>
    </row>
    <row r="119" spans="8:12" x14ac:dyDescent="0.3">
      <c r="H119" s="261"/>
      <c r="I119" s="261"/>
      <c r="J119" s="261"/>
      <c r="K119" s="261"/>
      <c r="L119" s="261"/>
    </row>
    <row r="120" spans="8:12" x14ac:dyDescent="0.3">
      <c r="H120" s="261"/>
      <c r="I120" s="261"/>
      <c r="J120" s="261"/>
      <c r="K120" s="261"/>
      <c r="L120" s="261"/>
    </row>
    <row r="121" spans="8:12" x14ac:dyDescent="0.3">
      <c r="H121" s="261"/>
      <c r="I121" s="261"/>
      <c r="J121" s="261"/>
      <c r="K121" s="261"/>
      <c r="L121" s="261"/>
    </row>
    <row r="122" spans="8:12" x14ac:dyDescent="0.3">
      <c r="H122" s="261"/>
      <c r="I122" s="261"/>
      <c r="J122" s="261"/>
      <c r="K122" s="261"/>
      <c r="L122" s="261"/>
    </row>
    <row r="123" spans="8:12" x14ac:dyDescent="0.3">
      <c r="H123" s="261"/>
      <c r="I123" s="261"/>
      <c r="J123" s="261"/>
      <c r="K123" s="261"/>
      <c r="L123" s="261"/>
    </row>
    <row r="124" spans="8:12" x14ac:dyDescent="0.3">
      <c r="H124" s="261"/>
      <c r="I124" s="261"/>
      <c r="J124" s="261"/>
      <c r="K124" s="261"/>
      <c r="L124" s="261"/>
    </row>
    <row r="125" spans="8:12" x14ac:dyDescent="0.3">
      <c r="H125" s="261"/>
      <c r="I125" s="261"/>
      <c r="J125" s="261"/>
      <c r="K125" s="261"/>
      <c r="L125" s="261"/>
    </row>
    <row r="126" spans="8:12" x14ac:dyDescent="0.3">
      <c r="H126" s="261"/>
      <c r="I126" s="261"/>
      <c r="J126" s="261"/>
      <c r="K126" s="261"/>
      <c r="L126" s="261"/>
    </row>
    <row r="127" spans="8:12" x14ac:dyDescent="0.3">
      <c r="H127" s="261"/>
      <c r="I127" s="261"/>
      <c r="J127" s="261"/>
      <c r="K127" s="261"/>
      <c r="L127" s="261"/>
    </row>
    <row r="128" spans="8:12" x14ac:dyDescent="0.3">
      <c r="H128" s="261"/>
      <c r="I128" s="261"/>
      <c r="J128" s="261"/>
      <c r="K128" s="261"/>
      <c r="L128" s="261"/>
    </row>
    <row r="129" spans="8:12" x14ac:dyDescent="0.3">
      <c r="H129" s="261"/>
      <c r="I129" s="261"/>
      <c r="J129" s="261"/>
      <c r="K129" s="261"/>
      <c r="L129" s="261"/>
    </row>
    <row r="130" spans="8:12" x14ac:dyDescent="0.3">
      <c r="H130" s="261"/>
      <c r="I130" s="261"/>
      <c r="J130" s="261"/>
      <c r="K130" s="261"/>
      <c r="L130" s="261"/>
    </row>
    <row r="131" spans="8:12" x14ac:dyDescent="0.3">
      <c r="H131" s="261"/>
      <c r="I131" s="261"/>
      <c r="J131" s="261"/>
      <c r="K131" s="261"/>
      <c r="L131" s="261"/>
    </row>
    <row r="132" spans="8:12" x14ac:dyDescent="0.3">
      <c r="H132" s="261"/>
      <c r="I132" s="261"/>
      <c r="J132" s="261"/>
      <c r="K132" s="261"/>
      <c r="L132" s="261"/>
    </row>
    <row r="133" spans="8:12" x14ac:dyDescent="0.3">
      <c r="H133" s="261"/>
      <c r="I133" s="261"/>
      <c r="J133" s="261"/>
      <c r="K133" s="261"/>
      <c r="L133" s="261"/>
    </row>
    <row r="134" spans="8:12" x14ac:dyDescent="0.3">
      <c r="H134" s="261"/>
      <c r="I134" s="261"/>
      <c r="J134" s="261"/>
      <c r="K134" s="261"/>
      <c r="L134" s="261"/>
    </row>
    <row r="135" spans="8:12" x14ac:dyDescent="0.3">
      <c r="H135" s="261"/>
      <c r="I135" s="261"/>
      <c r="J135" s="261"/>
      <c r="K135" s="261"/>
      <c r="L135" s="261"/>
    </row>
    <row r="136" spans="8:12" x14ac:dyDescent="0.3">
      <c r="H136" s="261"/>
      <c r="I136" s="261"/>
      <c r="J136" s="261"/>
      <c r="K136" s="261"/>
      <c r="L136" s="261"/>
    </row>
    <row r="137" spans="8:12" x14ac:dyDescent="0.3">
      <c r="H137" s="261"/>
      <c r="I137" s="261"/>
      <c r="J137" s="261"/>
      <c r="K137" s="261"/>
      <c r="L137" s="261"/>
    </row>
    <row r="138" spans="8:12" x14ac:dyDescent="0.3">
      <c r="H138" s="261"/>
      <c r="I138" s="261"/>
      <c r="J138" s="261"/>
      <c r="K138" s="261"/>
      <c r="L138" s="261"/>
    </row>
    <row r="139" spans="8:12" x14ac:dyDescent="0.3">
      <c r="H139" s="261"/>
      <c r="I139" s="261"/>
      <c r="J139" s="261"/>
      <c r="K139" s="261"/>
      <c r="L139" s="261"/>
    </row>
    <row r="140" spans="8:12" x14ac:dyDescent="0.3">
      <c r="H140" s="261"/>
      <c r="I140" s="261"/>
      <c r="J140" s="261"/>
      <c r="K140" s="261"/>
      <c r="L140" s="261"/>
    </row>
    <row r="141" spans="8:12" x14ac:dyDescent="0.3">
      <c r="H141" s="261"/>
      <c r="I141" s="261"/>
      <c r="J141" s="261"/>
      <c r="K141" s="261"/>
      <c r="L141" s="261"/>
    </row>
    <row r="142" spans="8:12" x14ac:dyDescent="0.3">
      <c r="H142" s="261"/>
      <c r="I142" s="261"/>
      <c r="J142" s="261"/>
      <c r="K142" s="261"/>
      <c r="L142" s="261"/>
    </row>
    <row r="143" spans="8:12" x14ac:dyDescent="0.3">
      <c r="H143" s="261"/>
      <c r="I143" s="261"/>
      <c r="J143" s="261"/>
      <c r="K143" s="261"/>
      <c r="L143" s="261"/>
    </row>
    <row r="144" spans="8:12" x14ac:dyDescent="0.3">
      <c r="H144" s="261"/>
      <c r="I144" s="261"/>
      <c r="J144" s="261"/>
      <c r="K144" s="261"/>
      <c r="L144" s="261"/>
    </row>
    <row r="145" spans="8:12" x14ac:dyDescent="0.3">
      <c r="H145" s="261"/>
      <c r="I145" s="261"/>
      <c r="J145" s="261"/>
      <c r="K145" s="261"/>
      <c r="L145" s="261"/>
    </row>
    <row r="146" spans="8:12" x14ac:dyDescent="0.3">
      <c r="H146" s="261"/>
      <c r="I146" s="261"/>
      <c r="J146" s="261"/>
      <c r="K146" s="261"/>
      <c r="L146" s="261"/>
    </row>
    <row r="147" spans="8:12" x14ac:dyDescent="0.3">
      <c r="H147" s="261"/>
      <c r="I147" s="261"/>
      <c r="J147" s="261"/>
      <c r="K147" s="261"/>
      <c r="L147" s="261"/>
    </row>
    <row r="148" spans="8:12" x14ac:dyDescent="0.3">
      <c r="H148" s="261"/>
      <c r="I148" s="261"/>
      <c r="J148" s="261"/>
      <c r="K148" s="261"/>
      <c r="L148" s="261"/>
    </row>
    <row r="149" spans="8:12" x14ac:dyDescent="0.3">
      <c r="H149" s="261"/>
      <c r="I149" s="261"/>
      <c r="J149" s="261"/>
      <c r="K149" s="261"/>
      <c r="L149" s="261"/>
    </row>
    <row r="150" spans="8:12" x14ac:dyDescent="0.3">
      <c r="H150" s="261"/>
      <c r="I150" s="261"/>
      <c r="J150" s="261"/>
      <c r="K150" s="261"/>
      <c r="L150" s="261"/>
    </row>
    <row r="151" spans="8:12" x14ac:dyDescent="0.3">
      <c r="H151" s="261"/>
      <c r="I151" s="261"/>
      <c r="J151" s="261"/>
      <c r="K151" s="261"/>
      <c r="L151" s="261"/>
    </row>
    <row r="152" spans="8:12" x14ac:dyDescent="0.3">
      <c r="H152" s="261"/>
      <c r="I152" s="261"/>
      <c r="J152" s="261"/>
      <c r="K152" s="261"/>
      <c r="L152" s="261"/>
    </row>
    <row r="153" spans="8:12" x14ac:dyDescent="0.3">
      <c r="H153" s="261"/>
      <c r="I153" s="261"/>
      <c r="J153" s="261"/>
      <c r="K153" s="261"/>
      <c r="L153" s="261"/>
    </row>
    <row r="154" spans="8:12" x14ac:dyDescent="0.3">
      <c r="H154" s="261"/>
      <c r="I154" s="261"/>
      <c r="J154" s="261"/>
      <c r="K154" s="261"/>
      <c r="L154" s="261"/>
    </row>
    <row r="155" spans="8:12" x14ac:dyDescent="0.3">
      <c r="H155" s="261"/>
      <c r="I155" s="261"/>
      <c r="J155" s="261"/>
      <c r="K155" s="261"/>
      <c r="L155" s="261"/>
    </row>
    <row r="156" spans="8:12" x14ac:dyDescent="0.3">
      <c r="H156" s="261"/>
      <c r="I156" s="261"/>
      <c r="J156" s="261"/>
      <c r="K156" s="261"/>
      <c r="L156" s="261"/>
    </row>
    <row r="157" spans="8:12" x14ac:dyDescent="0.3">
      <c r="H157" s="261"/>
      <c r="I157" s="261"/>
      <c r="J157" s="261"/>
      <c r="K157" s="261"/>
      <c r="L157" s="261"/>
    </row>
    <row r="158" spans="8:12" x14ac:dyDescent="0.3">
      <c r="H158" s="261"/>
      <c r="I158" s="261"/>
      <c r="J158" s="261"/>
      <c r="K158" s="261"/>
      <c r="L158" s="261"/>
    </row>
    <row r="159" spans="8:12" x14ac:dyDescent="0.3">
      <c r="H159" s="261"/>
      <c r="I159" s="261"/>
      <c r="J159" s="261"/>
      <c r="K159" s="261"/>
      <c r="L159" s="261"/>
    </row>
    <row r="160" spans="8:12" x14ac:dyDescent="0.3">
      <c r="H160" s="261"/>
      <c r="I160" s="261"/>
      <c r="J160" s="261"/>
      <c r="K160" s="261"/>
      <c r="L160" s="261"/>
    </row>
    <row r="161" spans="8:12" x14ac:dyDescent="0.3">
      <c r="H161" s="261"/>
      <c r="I161" s="261"/>
      <c r="J161" s="261"/>
      <c r="K161" s="261"/>
      <c r="L161" s="261"/>
    </row>
    <row r="162" spans="8:12" x14ac:dyDescent="0.3">
      <c r="H162" s="261"/>
      <c r="I162" s="261"/>
      <c r="J162" s="261"/>
      <c r="K162" s="261"/>
      <c r="L162" s="261"/>
    </row>
    <row r="163" spans="8:12" x14ac:dyDescent="0.3">
      <c r="H163" s="261"/>
      <c r="I163" s="261"/>
      <c r="J163" s="261"/>
      <c r="K163" s="261"/>
      <c r="L163" s="261"/>
    </row>
    <row r="164" spans="8:12" x14ac:dyDescent="0.3">
      <c r="H164" s="261"/>
      <c r="I164" s="261"/>
      <c r="J164" s="261"/>
      <c r="K164" s="261"/>
      <c r="L164" s="261"/>
    </row>
    <row r="165" spans="8:12" x14ac:dyDescent="0.3">
      <c r="H165" s="261"/>
      <c r="I165" s="261"/>
      <c r="J165" s="261"/>
      <c r="K165" s="261"/>
      <c r="L165" s="261"/>
    </row>
    <row r="166" spans="8:12" x14ac:dyDescent="0.3">
      <c r="H166" s="261"/>
      <c r="I166" s="261"/>
      <c r="J166" s="261"/>
      <c r="K166" s="261"/>
      <c r="L166" s="261"/>
    </row>
    <row r="167" spans="8:12" x14ac:dyDescent="0.3">
      <c r="H167" s="261"/>
      <c r="I167" s="261"/>
      <c r="J167" s="261"/>
      <c r="K167" s="261"/>
      <c r="L167" s="261"/>
    </row>
    <row r="168" spans="8:12" x14ac:dyDescent="0.3">
      <c r="H168" s="261"/>
      <c r="I168" s="261"/>
      <c r="J168" s="261"/>
      <c r="K168" s="261"/>
      <c r="L168" s="261"/>
    </row>
    <row r="169" spans="8:12" x14ac:dyDescent="0.3">
      <c r="H169" s="261"/>
      <c r="I169" s="261"/>
      <c r="J169" s="261"/>
      <c r="K169" s="261"/>
      <c r="L169" s="261"/>
    </row>
    <row r="170" spans="8:12" x14ac:dyDescent="0.3">
      <c r="H170" s="261"/>
      <c r="I170" s="261"/>
      <c r="J170" s="261"/>
      <c r="K170" s="261"/>
      <c r="L170" s="261"/>
    </row>
    <row r="171" spans="8:12" x14ac:dyDescent="0.3">
      <c r="H171" s="261"/>
      <c r="I171" s="261"/>
      <c r="J171" s="261"/>
      <c r="K171" s="261"/>
      <c r="L171" s="261"/>
    </row>
    <row r="172" spans="8:12" x14ac:dyDescent="0.3">
      <c r="H172" s="261"/>
      <c r="I172" s="261"/>
      <c r="J172" s="261"/>
      <c r="K172" s="261"/>
      <c r="L172" s="261"/>
    </row>
  </sheetData>
  <dataConsolidate/>
  <mergeCells count="2">
    <mergeCell ref="A1:A39"/>
    <mergeCell ref="H1:L172"/>
  </mergeCells>
  <conditionalFormatting sqref="M2">
    <cfRule type="duplicateValues" dxfId="161"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5" r:id="rId4" name="btn_Filtros_AtivosAbxPPAta">
          <controlPr defaultSize="0" autoLine="0" r:id="rId5">
            <anchor moveWithCells="1">
              <from>
                <xdr:col>0</xdr:col>
                <xdr:colOff>6987540</xdr:colOff>
                <xdr:row>24</xdr:row>
                <xdr:rowOff>7620</xdr:rowOff>
              </from>
              <to>
                <xdr:col>0</xdr:col>
                <xdr:colOff>12626340</xdr:colOff>
                <xdr:row>25</xdr:row>
                <xdr:rowOff>144780</xdr:rowOff>
              </to>
            </anchor>
          </controlPr>
        </control>
      </mc:Choice>
      <mc:Fallback>
        <control shapeId="291985" r:id="rId4" name="btn_Filtros_AtivosAbxPPAta"/>
      </mc:Fallback>
    </mc:AlternateContent>
    <mc:AlternateContent xmlns:mc="http://schemas.openxmlformats.org/markup-compatibility/2006">
      <mc:Choice Requires="x14">
        <control shapeId="291983" r:id="rId6" name="btn_Filtros_ComQtNoZ">
          <controlPr defaultSize="0" autoLine="0" r:id="rId7">
            <anchor moveWithCells="1">
              <from>
                <xdr:col>0</xdr:col>
                <xdr:colOff>632460</xdr:colOff>
                <xdr:row>22</xdr:row>
                <xdr:rowOff>15240</xdr:rowOff>
              </from>
              <to>
                <xdr:col>0</xdr:col>
                <xdr:colOff>6271260</xdr:colOff>
                <xdr:row>23</xdr:row>
                <xdr:rowOff>152400</xdr:rowOff>
              </to>
            </anchor>
          </controlPr>
        </control>
      </mc:Choice>
      <mc:Fallback>
        <control shapeId="291983" r:id="rId6" name="btn_Filtros_ComQtNoZ"/>
      </mc:Fallback>
    </mc:AlternateContent>
    <mc:AlternateContent xmlns:mc="http://schemas.openxmlformats.org/markup-compatibility/2006">
      <mc:Choice Requires="x14">
        <control shapeId="291869" r:id="rId8" name="btn_Filtros_AtivosRecentes">
          <controlPr defaultSize="0" autoLine="0" r:id="rId9">
            <anchor moveWithCells="1">
              <from>
                <xdr:col>0</xdr:col>
                <xdr:colOff>632460</xdr:colOff>
                <xdr:row>12</xdr:row>
                <xdr:rowOff>68580</xdr:rowOff>
              </from>
              <to>
                <xdr:col>0</xdr:col>
                <xdr:colOff>6271260</xdr:colOff>
                <xdr:row>14</xdr:row>
                <xdr:rowOff>22860</xdr:rowOff>
              </to>
            </anchor>
          </controlPr>
        </control>
      </mc:Choice>
      <mc:Fallback>
        <control shapeId="291869" r:id="rId8" name="btn_Filtros_AtivosRecentes"/>
      </mc:Fallback>
    </mc:AlternateContent>
    <mc:AlternateContent xmlns:mc="http://schemas.openxmlformats.org/markup-compatibility/2006">
      <mc:Choice Requires="x14">
        <control shapeId="291868" r:id="rId10" name="btn_Filtros_ImpDRM">
          <controlPr defaultSize="0" autoLine="0" r:id="rId11">
            <anchor moveWithCells="1">
              <from>
                <xdr:col>7</xdr:col>
                <xdr:colOff>480060</xdr:colOff>
                <xdr:row>3</xdr:row>
                <xdr:rowOff>76200</xdr:rowOff>
              </from>
              <to>
                <xdr:col>11</xdr:col>
                <xdr:colOff>403860</xdr:colOff>
                <xdr:row>6</xdr:row>
                <xdr:rowOff>22860</xdr:rowOff>
              </to>
            </anchor>
          </controlPr>
        </control>
      </mc:Choice>
      <mc:Fallback>
        <control shapeId="291868" r:id="rId10" name="btn_Filtros_ImpDRM"/>
      </mc:Fallback>
    </mc:AlternateContent>
    <mc:AlternateContent xmlns:mc="http://schemas.openxmlformats.org/markup-compatibility/2006">
      <mc:Choice Requires="x14">
        <control shapeId="291866" r:id="rId12" name="btn_Filtros_AtivosFAbxPonP">
          <controlPr defaultSize="0" autoLine="0" r:id="rId13">
            <anchor moveWithCells="1">
              <from>
                <xdr:col>0</xdr:col>
                <xdr:colOff>6987540</xdr:colOff>
                <xdr:row>20</xdr:row>
                <xdr:rowOff>22860</xdr:rowOff>
              </from>
              <to>
                <xdr:col>0</xdr:col>
                <xdr:colOff>12626340</xdr:colOff>
                <xdr:row>21</xdr:row>
                <xdr:rowOff>160020</xdr:rowOff>
              </to>
            </anchor>
          </controlPr>
        </control>
      </mc:Choice>
      <mc:Fallback>
        <control shapeId="291866" r:id="rId12" name="btn_Filtros_AtivosFAbxPonP"/>
      </mc:Fallback>
    </mc:AlternateContent>
    <mc:AlternateContent xmlns:mc="http://schemas.openxmlformats.org/markup-compatibility/2006">
      <mc:Choice Requires="x14">
        <control shapeId="291864" r:id="rId14" name="btn_Filtros_FiltroDigVoltar">
          <controlPr defaultSize="0" autoLine="0" r:id="rId15">
            <anchor moveWithCells="1">
              <from>
                <xdr:col>7</xdr:col>
                <xdr:colOff>457200</xdr:colOff>
                <xdr:row>0</xdr:row>
                <xdr:rowOff>99060</xdr:rowOff>
              </from>
              <to>
                <xdr:col>9</xdr:col>
                <xdr:colOff>403860</xdr:colOff>
                <xdr:row>3</xdr:row>
                <xdr:rowOff>45720</xdr:rowOff>
              </to>
            </anchor>
          </controlPr>
        </control>
      </mc:Choice>
      <mc:Fallback>
        <control shapeId="291864" r:id="rId14" name="btn_Filtros_FiltroDigVoltar"/>
      </mc:Fallback>
    </mc:AlternateContent>
    <mc:AlternateContent xmlns:mc="http://schemas.openxmlformats.org/markup-compatibility/2006">
      <mc:Choice Requires="x14">
        <control shapeId="291861" r:id="rId16" name="btn_Filtros_AtivosTodosPrio">
          <controlPr defaultSize="0" autoLine="0" r:id="rId17">
            <anchor moveWithCells="1">
              <from>
                <xdr:col>0</xdr:col>
                <xdr:colOff>6987540</xdr:colOff>
                <xdr:row>16</xdr:row>
                <xdr:rowOff>45720</xdr:rowOff>
              </from>
              <to>
                <xdr:col>0</xdr:col>
                <xdr:colOff>12626340</xdr:colOff>
                <xdr:row>18</xdr:row>
                <xdr:rowOff>0</xdr:rowOff>
              </to>
            </anchor>
          </controlPr>
        </control>
      </mc:Choice>
      <mc:Fallback>
        <control shapeId="291861" r:id="rId16" name="btn_Filtros_AtivosTodosPrio"/>
      </mc:Fallback>
    </mc:AlternateContent>
    <mc:AlternateContent xmlns:mc="http://schemas.openxmlformats.org/markup-compatibility/2006">
      <mc:Choice Requires="x14">
        <control shapeId="291860" r:id="rId18" name="btn_Filtros_AtivosZerados">
          <controlPr defaultSize="0" autoLine="0" r:id="rId19">
            <anchor moveWithCells="1">
              <from>
                <xdr:col>0</xdr:col>
                <xdr:colOff>6987540</xdr:colOff>
                <xdr:row>12</xdr:row>
                <xdr:rowOff>68580</xdr:rowOff>
              </from>
              <to>
                <xdr:col>0</xdr:col>
                <xdr:colOff>12626340</xdr:colOff>
                <xdr:row>14</xdr:row>
                <xdr:rowOff>22860</xdr:rowOff>
              </to>
            </anchor>
          </controlPr>
        </control>
      </mc:Choice>
      <mc:Fallback>
        <control shapeId="291860" r:id="rId18" name="btn_Filtros_AtivosZerados"/>
      </mc:Fallback>
    </mc:AlternateContent>
    <mc:AlternateContent xmlns:mc="http://schemas.openxmlformats.org/markup-compatibility/2006">
      <mc:Choice Requires="x14">
        <control shapeId="291857" r:id="rId20" name="btn_Filtros_AtivosComAtaZero">
          <controlPr defaultSize="0" autoLine="0" r:id="rId21">
            <anchor moveWithCells="1">
              <from>
                <xdr:col>0</xdr:col>
                <xdr:colOff>6987540</xdr:colOff>
                <xdr:row>4</xdr:row>
                <xdr:rowOff>106680</xdr:rowOff>
              </from>
              <to>
                <xdr:col>0</xdr:col>
                <xdr:colOff>12626340</xdr:colOff>
                <xdr:row>6</xdr:row>
                <xdr:rowOff>60960</xdr:rowOff>
              </to>
            </anchor>
          </controlPr>
        </control>
      </mc:Choice>
      <mc:Fallback>
        <control shapeId="291857" r:id="rId20" name="btn_Filtros_AtivosComAtaZero"/>
      </mc:Fallback>
    </mc:AlternateContent>
    <mc:AlternateContent xmlns:mc="http://schemas.openxmlformats.org/markup-compatibility/2006">
      <mc:Choice Requires="x14">
        <control shapeId="291855" r:id="rId22" name="btn_Filtros_ComQtdJah">
          <controlPr defaultSize="0" autoLine="0" r:id="rId23">
            <anchor moveWithCells="1">
              <from>
                <xdr:col>0</xdr:col>
                <xdr:colOff>632460</xdr:colOff>
                <xdr:row>20</xdr:row>
                <xdr:rowOff>22860</xdr:rowOff>
              </from>
              <to>
                <xdr:col>0</xdr:col>
                <xdr:colOff>6271260</xdr:colOff>
                <xdr:row>21</xdr:row>
                <xdr:rowOff>160020</xdr:rowOff>
              </to>
            </anchor>
          </controlPr>
        </control>
      </mc:Choice>
      <mc:Fallback>
        <control shapeId="291855" r:id="rId22" name="btn_Filtros_ComQtdJah"/>
      </mc:Fallback>
    </mc:AlternateContent>
    <mc:AlternateContent xmlns:mc="http://schemas.openxmlformats.org/markup-compatibility/2006">
      <mc:Choice Requires="x14">
        <control shapeId="291854" r:id="rId24" name="btn_Filtros_FiltroDigitado2">
          <controlPr defaultSize="0" autoLine="0" r:id="rId25">
            <anchor moveWithCells="1">
              <from>
                <xdr:col>9</xdr:col>
                <xdr:colOff>464820</xdr:colOff>
                <xdr:row>0</xdr:row>
                <xdr:rowOff>99060</xdr:rowOff>
              </from>
              <to>
                <xdr:col>11</xdr:col>
                <xdr:colOff>411480</xdr:colOff>
                <xdr:row>3</xdr:row>
                <xdr:rowOff>45720</xdr:rowOff>
              </to>
            </anchor>
          </controlPr>
        </control>
      </mc:Choice>
      <mc:Fallback>
        <control shapeId="291854" r:id="rId24" name="btn_Filtros_FiltroDigitado2"/>
      </mc:Fallback>
    </mc:AlternateContent>
    <mc:AlternateContent xmlns:mc="http://schemas.openxmlformats.org/markup-compatibility/2006">
      <mc:Choice Requires="x14">
        <control shapeId="291853" r:id="rId26" name="btn_Filtros_FiltroDigitado">
          <controlPr defaultSize="0" autoLine="0" r:id="rId27">
            <anchor moveWithCells="1">
              <from>
                <xdr:col>0</xdr:col>
                <xdr:colOff>632460</xdr:colOff>
                <xdr:row>8</xdr:row>
                <xdr:rowOff>83820</xdr:rowOff>
              </from>
              <to>
                <xdr:col>0</xdr:col>
                <xdr:colOff>6271260</xdr:colOff>
                <xdr:row>10</xdr:row>
                <xdr:rowOff>38100</xdr:rowOff>
              </to>
            </anchor>
          </controlPr>
        </control>
      </mc:Choice>
      <mc:Fallback>
        <control shapeId="291853" r:id="rId26" name="btn_Filtros_FiltroDigitado"/>
      </mc:Fallback>
    </mc:AlternateContent>
    <mc:AlternateContent xmlns:mc="http://schemas.openxmlformats.org/markup-compatibility/2006">
      <mc:Choice Requires="x14">
        <control shapeId="291843" r:id="rId28" name="btn_Filtros_ExcluirComSaldo">
          <controlPr defaultSize="0" autoLine="0" r:id="rId29">
            <anchor moveWithCells="1">
              <from>
                <xdr:col>0</xdr:col>
                <xdr:colOff>632460</xdr:colOff>
                <xdr:row>2</xdr:row>
                <xdr:rowOff>114300</xdr:rowOff>
              </from>
              <to>
                <xdr:col>0</xdr:col>
                <xdr:colOff>6271260</xdr:colOff>
                <xdr:row>4</xdr:row>
                <xdr:rowOff>68580</xdr:rowOff>
              </to>
            </anchor>
          </controlPr>
        </control>
      </mc:Choice>
      <mc:Fallback>
        <control shapeId="291843" r:id="rId28" name="btn_Filtros_ExcluirComSaldo"/>
      </mc:Fallback>
    </mc:AlternateContent>
    <mc:AlternateContent xmlns:mc="http://schemas.openxmlformats.org/markup-compatibility/2006">
      <mc:Choice Requires="x14">
        <control shapeId="291842" r:id="rId30" name="btn_Filtros_ExcluirSemSaldo">
          <controlPr defaultSize="0" autoLine="0" r:id="rId31">
            <anchor moveWithCells="1">
              <from>
                <xdr:col>0</xdr:col>
                <xdr:colOff>632460</xdr:colOff>
                <xdr:row>0</xdr:row>
                <xdr:rowOff>129540</xdr:rowOff>
              </from>
              <to>
                <xdr:col>0</xdr:col>
                <xdr:colOff>6271260</xdr:colOff>
                <xdr:row>2</xdr:row>
                <xdr:rowOff>83820</xdr:rowOff>
              </to>
            </anchor>
          </controlPr>
        </control>
      </mc:Choice>
      <mc:Fallback>
        <control shapeId="291842" r:id="rId30" name="btn_Filtros_ExcluirSemSaldo"/>
      </mc:Fallback>
    </mc:AlternateContent>
    <mc:AlternateContent xmlns:mc="http://schemas.openxmlformats.org/markup-compatibility/2006">
      <mc:Choice Requires="x14">
        <control shapeId="291845" r:id="rId32" name="btn_Filtros_Limpar">
          <controlPr defaultSize="0" autoLine="0" r:id="rId33">
            <anchor moveWithCells="1">
              <from>
                <xdr:col>0</xdr:col>
                <xdr:colOff>632460</xdr:colOff>
                <xdr:row>27</xdr:row>
                <xdr:rowOff>167640</xdr:rowOff>
              </from>
              <to>
                <xdr:col>0</xdr:col>
                <xdr:colOff>12618720</xdr:colOff>
                <xdr:row>29</xdr:row>
                <xdr:rowOff>121920</xdr:rowOff>
              </to>
            </anchor>
          </controlPr>
        </control>
      </mc:Choice>
      <mc:Fallback>
        <control shapeId="291845" r:id="rId32" name="btn_Filtros_Limpar"/>
      </mc:Fallback>
    </mc:AlternateContent>
    <mc:AlternateContent xmlns:mc="http://schemas.openxmlformats.org/markup-compatibility/2006">
      <mc:Choice Requires="x14">
        <control shapeId="291846" r:id="rId34" name="btn_Filtros_AtivosComAtaT_Ata">
          <controlPr defaultSize="0" autoLine="0" r:id="rId35">
            <anchor moveWithCells="1">
              <from>
                <xdr:col>0</xdr:col>
                <xdr:colOff>6987540</xdr:colOff>
                <xdr:row>0</xdr:row>
                <xdr:rowOff>129540</xdr:rowOff>
              </from>
              <to>
                <xdr:col>0</xdr:col>
                <xdr:colOff>12626340</xdr:colOff>
                <xdr:row>2</xdr:row>
                <xdr:rowOff>83820</xdr:rowOff>
              </to>
            </anchor>
          </controlPr>
        </control>
      </mc:Choice>
      <mc:Fallback>
        <control shapeId="291846" r:id="rId34" name="btn_Filtros_AtivosComAtaT_Ata"/>
      </mc:Fallback>
    </mc:AlternateContent>
    <mc:AlternateContent xmlns:mc="http://schemas.openxmlformats.org/markup-compatibility/2006">
      <mc:Choice Requires="x14">
        <control shapeId="291847" r:id="rId36" name="btn_Filtros_AtivosComAtaT_Pri">
          <controlPr defaultSize="0" autoLine="0" r:id="rId37">
            <anchor moveWithCells="1">
              <from>
                <xdr:col>0</xdr:col>
                <xdr:colOff>6987540</xdr:colOff>
                <xdr:row>2</xdr:row>
                <xdr:rowOff>114300</xdr:rowOff>
              </from>
              <to>
                <xdr:col>0</xdr:col>
                <xdr:colOff>12626340</xdr:colOff>
                <xdr:row>4</xdr:row>
                <xdr:rowOff>68580</xdr:rowOff>
              </to>
            </anchor>
          </controlPr>
        </control>
      </mc:Choice>
      <mc:Fallback>
        <control shapeId="291847" r:id="rId36" name="btn_Filtros_AtivosComAtaT_Pri"/>
      </mc:Fallback>
    </mc:AlternateContent>
    <mc:AlternateContent xmlns:mc="http://schemas.openxmlformats.org/markup-compatibility/2006">
      <mc:Choice Requires="x14">
        <control shapeId="291848" r:id="rId38" name="btn_Filtros_AtivosSemAtaTodos">
          <controlPr defaultSize="0" autoLine="0" r:id="rId39">
            <anchor moveWithCells="1">
              <from>
                <xdr:col>0</xdr:col>
                <xdr:colOff>6987540</xdr:colOff>
                <xdr:row>6</xdr:row>
                <xdr:rowOff>99060</xdr:rowOff>
              </from>
              <to>
                <xdr:col>0</xdr:col>
                <xdr:colOff>12626340</xdr:colOff>
                <xdr:row>8</xdr:row>
                <xdr:rowOff>53340</xdr:rowOff>
              </to>
            </anchor>
          </controlPr>
        </control>
      </mc:Choice>
      <mc:Fallback>
        <control shapeId="291848" r:id="rId38" name="btn_Filtros_AtivosSemAtaTodos"/>
      </mc:Fallback>
    </mc:AlternateContent>
    <mc:AlternateContent xmlns:mc="http://schemas.openxmlformats.org/markup-compatibility/2006">
      <mc:Choice Requires="x14">
        <control shapeId="291850" r:id="rId40" name="btn_Filtros_ComQtd">
          <controlPr defaultSize="0" autoLine="0" r:id="rId41">
            <anchor moveWithCells="1">
              <from>
                <xdr:col>0</xdr:col>
                <xdr:colOff>632460</xdr:colOff>
                <xdr:row>24</xdr:row>
                <xdr:rowOff>7620</xdr:rowOff>
              </from>
              <to>
                <xdr:col>0</xdr:col>
                <xdr:colOff>6271260</xdr:colOff>
                <xdr:row>25</xdr:row>
                <xdr:rowOff>144780</xdr:rowOff>
              </to>
            </anchor>
          </controlPr>
        </control>
      </mc:Choice>
      <mc:Fallback>
        <control shapeId="291850" r:id="rId40" name="btn_Filtros_ComQtd"/>
      </mc:Fallback>
    </mc:AlternateContent>
    <mc:AlternateContent xmlns:mc="http://schemas.openxmlformats.org/markup-compatibility/2006">
      <mc:Choice Requires="x14">
        <control shapeId="291851" r:id="rId42" name="btn_Filtros_SemMov">
          <controlPr defaultSize="0" autoLine="0" r:id="rId43">
            <anchor moveWithCells="1">
              <from>
                <xdr:col>0</xdr:col>
                <xdr:colOff>632460</xdr:colOff>
                <xdr:row>6</xdr:row>
                <xdr:rowOff>99060</xdr:rowOff>
              </from>
              <to>
                <xdr:col>0</xdr:col>
                <xdr:colOff>6271260</xdr:colOff>
                <xdr:row>8</xdr:row>
                <xdr:rowOff>53340</xdr:rowOff>
              </to>
            </anchor>
          </controlPr>
        </control>
      </mc:Choice>
      <mc:Fallback>
        <control shapeId="291851" r:id="rId42" name="btn_Filtros_SemMov"/>
      </mc:Fallback>
    </mc:AlternateContent>
    <mc:AlternateContent xmlns:mc="http://schemas.openxmlformats.org/markup-compatibility/2006">
      <mc:Choice Requires="x14">
        <control shapeId="291852" r:id="rId44" name="btn_Filtros_SemMovS">
          <controlPr defaultSize="0" autoLine="0" r:id="rId45">
            <anchor moveWithCells="1">
              <from>
                <xdr:col>0</xdr:col>
                <xdr:colOff>632460</xdr:colOff>
                <xdr:row>4</xdr:row>
                <xdr:rowOff>106680</xdr:rowOff>
              </from>
              <to>
                <xdr:col>0</xdr:col>
                <xdr:colOff>6271260</xdr:colOff>
                <xdr:row>6</xdr:row>
                <xdr:rowOff>60960</xdr:rowOff>
              </to>
            </anchor>
          </controlPr>
        </control>
      </mc:Choice>
      <mc:Fallback>
        <control shapeId="291852" r:id="rId44" name="btn_Filtros_SemMovS"/>
      </mc:Fallback>
    </mc:AlternateContent>
    <mc:AlternateContent xmlns:mc="http://schemas.openxmlformats.org/markup-compatibility/2006">
      <mc:Choice Requires="x14">
        <control shapeId="291858" r:id="rId46" name="btn_Filtros_AtivosSemAtaZero">
          <controlPr defaultSize="0" autoLine="0" r:id="rId47">
            <anchor moveWithCells="1">
              <from>
                <xdr:col>0</xdr:col>
                <xdr:colOff>6987540</xdr:colOff>
                <xdr:row>8</xdr:row>
                <xdr:rowOff>83820</xdr:rowOff>
              </from>
              <to>
                <xdr:col>0</xdr:col>
                <xdr:colOff>12626340</xdr:colOff>
                <xdr:row>10</xdr:row>
                <xdr:rowOff>38100</xdr:rowOff>
              </to>
            </anchor>
          </controlPr>
        </control>
      </mc:Choice>
      <mc:Fallback>
        <control shapeId="291858" r:id="rId46" name="btn_Filtros_AtivosSemAtaZero"/>
      </mc:Fallback>
    </mc:AlternateContent>
    <mc:AlternateContent xmlns:mc="http://schemas.openxmlformats.org/markup-compatibility/2006">
      <mc:Choice Requires="x14">
        <control shapeId="291859" r:id="rId48" name="btn_Filtros_AtivosSemAtaRcZ">
          <controlPr defaultSize="0" autoLine="0" r:id="rId49">
            <anchor moveWithCells="1">
              <from>
                <xdr:col>0</xdr:col>
                <xdr:colOff>6987540</xdr:colOff>
                <xdr:row>10</xdr:row>
                <xdr:rowOff>76200</xdr:rowOff>
              </from>
              <to>
                <xdr:col>0</xdr:col>
                <xdr:colOff>12626340</xdr:colOff>
                <xdr:row>12</xdr:row>
                <xdr:rowOff>30480</xdr:rowOff>
              </to>
            </anchor>
          </controlPr>
        </control>
      </mc:Choice>
      <mc:Fallback>
        <control shapeId="291859" r:id="rId48" name="btn_Filtros_AtivosSemAtaRcZ"/>
      </mc:Fallback>
    </mc:AlternateContent>
    <mc:AlternateContent xmlns:mc="http://schemas.openxmlformats.org/markup-compatibility/2006">
      <mc:Choice Requires="x14">
        <control shapeId="291862" r:id="rId50" name="btn_Filtros_ComSugest">
          <controlPr defaultSize="0" autoLine="0" r:id="rId51">
            <anchor moveWithCells="1">
              <from>
                <xdr:col>0</xdr:col>
                <xdr:colOff>6987540</xdr:colOff>
                <xdr:row>18</xdr:row>
                <xdr:rowOff>38100</xdr:rowOff>
              </from>
              <to>
                <xdr:col>0</xdr:col>
                <xdr:colOff>12626340</xdr:colOff>
                <xdr:row>19</xdr:row>
                <xdr:rowOff>175260</xdr:rowOff>
              </to>
            </anchor>
          </controlPr>
        </control>
      </mc:Choice>
      <mc:Fallback>
        <control shapeId="291862" r:id="rId50" name="btn_Filtros_ComSugest"/>
      </mc:Fallback>
    </mc:AlternateContent>
    <mc:AlternateContent xmlns:mc="http://schemas.openxmlformats.org/markup-compatibility/2006">
      <mc:Choice Requires="x14">
        <control shapeId="291863" r:id="rId52" name="btn_Filtros_AtivosAbxPonP">
          <controlPr defaultSize="0" autoLine="0" r:id="rId53">
            <anchor moveWithCells="1">
              <from>
                <xdr:col>0</xdr:col>
                <xdr:colOff>6987540</xdr:colOff>
                <xdr:row>22</xdr:row>
                <xdr:rowOff>15240</xdr:rowOff>
              </from>
              <to>
                <xdr:col>0</xdr:col>
                <xdr:colOff>12626340</xdr:colOff>
                <xdr:row>23</xdr:row>
                <xdr:rowOff>152400</xdr:rowOff>
              </to>
            </anchor>
          </controlPr>
        </control>
      </mc:Choice>
      <mc:Fallback>
        <control shapeId="291863" r:id="rId52" name="btn_Filtros_AtivosAbxPonP"/>
      </mc:Fallback>
    </mc:AlternateContent>
    <mc:AlternateContent xmlns:mc="http://schemas.openxmlformats.org/markup-compatibility/2006">
      <mc:Choice Requires="x14">
        <control shapeId="291865" r:id="rId54" name="btn_Filtros_AbxPpComAF">
          <controlPr defaultSize="0" autoLine="0" r:id="rId55">
            <anchor moveWithCells="1">
              <from>
                <xdr:col>0</xdr:col>
                <xdr:colOff>632460</xdr:colOff>
                <xdr:row>10</xdr:row>
                <xdr:rowOff>76200</xdr:rowOff>
              </from>
              <to>
                <xdr:col>0</xdr:col>
                <xdr:colOff>6271260</xdr:colOff>
                <xdr:row>12</xdr:row>
                <xdr:rowOff>30480</xdr:rowOff>
              </to>
            </anchor>
          </controlPr>
        </control>
      </mc:Choice>
      <mc:Fallback>
        <control shapeId="291865" r:id="rId54" name="btn_Filtros_AbxPpComAF"/>
      </mc:Fallback>
    </mc:AlternateContent>
    <mc:AlternateContent xmlns:mc="http://schemas.openxmlformats.org/markup-compatibility/2006">
      <mc:Choice Requires="x14">
        <control shapeId="291867" r:id="rId56" name="btn_Filtros_Cronograma">
          <controlPr defaultSize="0" autoLine="0" r:id="rId57">
            <anchor moveWithCells="1">
              <from>
                <xdr:col>0</xdr:col>
                <xdr:colOff>632460</xdr:colOff>
                <xdr:row>14</xdr:row>
                <xdr:rowOff>53340</xdr:rowOff>
              </from>
              <to>
                <xdr:col>0</xdr:col>
                <xdr:colOff>6271260</xdr:colOff>
                <xdr:row>16</xdr:row>
                <xdr:rowOff>7620</xdr:rowOff>
              </to>
            </anchor>
          </controlPr>
        </control>
      </mc:Choice>
      <mc:Fallback>
        <control shapeId="291867" r:id="rId56" name="btn_Filtros_Cronograma"/>
      </mc:Fallback>
    </mc:AlternateContent>
    <mc:AlternateContent xmlns:mc="http://schemas.openxmlformats.org/markup-compatibility/2006">
      <mc:Choice Requires="x14">
        <control shapeId="291981" r:id="rId58" name="btn_Filtros_CronogrAta">
          <controlPr defaultSize="0" autoLine="0" r:id="rId59">
            <anchor moveWithCells="1">
              <from>
                <xdr:col>0</xdr:col>
                <xdr:colOff>6987540</xdr:colOff>
                <xdr:row>14</xdr:row>
                <xdr:rowOff>53340</xdr:rowOff>
              </from>
              <to>
                <xdr:col>0</xdr:col>
                <xdr:colOff>12626340</xdr:colOff>
                <xdr:row>16</xdr:row>
                <xdr:rowOff>7620</xdr:rowOff>
              </to>
            </anchor>
          </controlPr>
        </control>
      </mc:Choice>
      <mc:Fallback>
        <control shapeId="291981" r:id="rId58" name="btn_Filtros_CronogrAta"/>
      </mc:Fallback>
    </mc:AlternateContent>
    <mc:AlternateContent xmlns:mc="http://schemas.openxmlformats.org/markup-compatibility/2006">
      <mc:Choice Requires="x14">
        <control shapeId="291982" r:id="rId60" name="btn_Filtros_AtalhPlDRM">
          <controlPr defaultSize="0" autoLine="0" r:id="rId61">
            <anchor moveWithCells="1">
              <from>
                <xdr:col>7</xdr:col>
                <xdr:colOff>457200</xdr:colOff>
                <xdr:row>10</xdr:row>
                <xdr:rowOff>30480</xdr:rowOff>
              </from>
              <to>
                <xdr:col>11</xdr:col>
                <xdr:colOff>381000</xdr:colOff>
                <xdr:row>12</xdr:row>
                <xdr:rowOff>160020</xdr:rowOff>
              </to>
            </anchor>
          </controlPr>
        </control>
      </mc:Choice>
      <mc:Fallback>
        <control shapeId="291982" r:id="rId60" name="btn_Filtros_AtalhPlDRM"/>
      </mc:Fallback>
    </mc:AlternateContent>
    <mc:AlternateContent xmlns:mc="http://schemas.openxmlformats.org/markup-compatibility/2006">
      <mc:Choice Requires="x14">
        <control shapeId="291984" r:id="rId62" name="btn_Filtros_SdoAtaAbx">
          <controlPr defaultSize="0" autoLine="0" r:id="rId63">
            <anchor moveWithCells="1">
              <from>
                <xdr:col>0</xdr:col>
                <xdr:colOff>632460</xdr:colOff>
                <xdr:row>16</xdr:row>
                <xdr:rowOff>45720</xdr:rowOff>
              </from>
              <to>
                <xdr:col>0</xdr:col>
                <xdr:colOff>6271260</xdr:colOff>
                <xdr:row>18</xdr:row>
                <xdr:rowOff>0</xdr:rowOff>
              </to>
            </anchor>
          </controlPr>
        </control>
      </mc:Choice>
      <mc:Fallback>
        <control shapeId="291984" r:id="rId62" name="btn_Filtros_SdoAtaAbx"/>
      </mc:Fallback>
    </mc:AlternateContent>
  </controls>
  <tableParts count="1">
    <tablePart r:id="rId6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4"/>
  <sheetViews>
    <sheetView zoomScaleNormal="100" workbookViewId="0">
      <pane ySplit="2" topLeftCell="A3" activePane="bottomLeft" state="frozen"/>
      <selection pane="bottomLeft" activeCell="A2" sqref="A2"/>
    </sheetView>
  </sheetViews>
  <sheetFormatPr defaultRowHeight="14.4" x14ac:dyDescent="0.3"/>
  <cols>
    <col min="1" max="1" width="50.77734375" style="4" customWidth="1"/>
    <col min="2" max="2" width="5.77734375" style="3" customWidth="1"/>
    <col min="3" max="3" width="8.88671875" style="2" bestFit="1" customWidth="1"/>
    <col min="4" max="4" width="7.21875" style="2" bestFit="1" customWidth="1"/>
    <col min="5" max="5" width="11.77734375" style="2" customWidth="1"/>
    <col min="6" max="6" width="6.5546875" style="2" bestFit="1" customWidth="1"/>
    <col min="7" max="9" width="7.88671875" style="2" bestFit="1" customWidth="1"/>
    <col min="10" max="13" width="6.5546875" style="2" bestFit="1" customWidth="1"/>
    <col min="14" max="16" width="6.88671875" style="2" bestFit="1" customWidth="1"/>
    <col min="17" max="17" width="6.5546875" style="2" bestFit="1" customWidth="1"/>
    <col min="18" max="18" width="7.44140625" style="2" bestFit="1" customWidth="1"/>
    <col min="19" max="19" width="5.77734375" style="2" customWidth="1"/>
    <col min="20" max="20" width="8.77734375" style="2" bestFit="1" customWidth="1"/>
    <col min="21" max="21" width="6.88671875" style="2" bestFit="1" customWidth="1"/>
    <col min="22" max="23" width="6.88671875" bestFit="1" customWidth="1"/>
    <col min="24" max="24" width="6.6640625" bestFit="1" customWidth="1"/>
    <col min="25" max="25" width="12" bestFit="1" customWidth="1"/>
    <col min="26" max="26" width="11.5546875" bestFit="1" customWidth="1"/>
    <col min="27" max="27" width="6.88671875" bestFit="1" customWidth="1"/>
    <col min="28" max="28" width="7.88671875" bestFit="1" customWidth="1"/>
    <col min="29" max="29" width="3.77734375" customWidth="1"/>
    <col min="30" max="30" width="6.6640625" bestFit="1" customWidth="1"/>
    <col min="31" max="31" width="12" bestFit="1" customWidth="1"/>
    <col min="32" max="32" width="11.5546875" bestFit="1" customWidth="1"/>
    <col min="33" max="33" width="8.88671875" bestFit="1" customWidth="1"/>
    <col min="34" max="34" width="7.88671875" bestFit="1" customWidth="1"/>
    <col min="35" max="35" width="3.77734375" customWidth="1"/>
    <col min="36" max="36" width="7.88671875" bestFit="1" customWidth="1"/>
    <col min="37" max="37" width="6.88671875" bestFit="1" customWidth="1"/>
    <col min="38" max="38" width="12" bestFit="1" customWidth="1"/>
    <col min="39" max="39" width="11.6640625" bestFit="1" customWidth="1"/>
    <col min="40" max="40" width="7.88671875" bestFit="1" customWidth="1"/>
    <col min="41" max="41" width="8.33203125" bestFit="1" customWidth="1"/>
    <col min="42" max="42" width="3.6640625" customWidth="1"/>
    <col min="43" max="44" width="9.44140625" bestFit="1" customWidth="1"/>
    <col min="45" max="45" width="11.44140625" bestFit="1" customWidth="1"/>
    <col min="46" max="46" width="13.44140625" bestFit="1" customWidth="1"/>
    <col min="47" max="47" width="16.33203125" bestFit="1" customWidth="1"/>
    <col min="48" max="48" width="9.5546875" bestFit="1" customWidth="1"/>
    <col min="49" max="49" width="3.6640625" customWidth="1"/>
    <col min="50" max="53" width="8.88671875" bestFit="1" customWidth="1"/>
    <col min="54" max="54" width="7.88671875" bestFit="1" customWidth="1"/>
    <col min="55" max="55" width="4.109375" bestFit="1" customWidth="1"/>
    <col min="56" max="56" width="9.109375" style="42" bestFit="1" customWidth="1"/>
    <col min="57" max="59" width="5.33203125" bestFit="1" customWidth="1"/>
    <col min="60" max="60" width="6.88671875" bestFit="1" customWidth="1"/>
    <col min="61" max="61" width="8.88671875" bestFit="1" customWidth="1"/>
    <col min="62" max="62" width="11.6640625" style="60" bestFit="1" customWidth="1"/>
    <col min="63" max="63" width="8.33203125" bestFit="1" customWidth="1"/>
    <col min="64" max="64" width="4.44140625" bestFit="1" customWidth="1"/>
    <col min="65" max="704" width="2" bestFit="1" customWidth="1"/>
  </cols>
  <sheetData>
    <row r="1" spans="1:62" ht="55.5" customHeight="1" x14ac:dyDescent="0.3">
      <c r="B1" s="6">
        <v>18</v>
      </c>
      <c r="C1" s="7">
        <v>2</v>
      </c>
      <c r="D1" s="87"/>
      <c r="E1" s="7">
        <v>4</v>
      </c>
      <c r="F1" s="12"/>
      <c r="BC1" s="42"/>
      <c r="BD1"/>
      <c r="BI1" s="60"/>
      <c r="BJ1"/>
    </row>
    <row r="2" spans="1:62" s="15" customFormat="1" ht="15.6" x14ac:dyDescent="0.3">
      <c r="A2" s="147" t="s">
        <v>908</v>
      </c>
      <c r="B2" s="33" t="s">
        <v>31</v>
      </c>
      <c r="C2" s="80" t="s">
        <v>909</v>
      </c>
      <c r="D2" s="82" t="s">
        <v>92</v>
      </c>
      <c r="E2" s="82" t="s">
        <v>910</v>
      </c>
      <c r="F2" s="82" t="s">
        <v>911</v>
      </c>
      <c r="G2" s="81" t="s">
        <v>912</v>
      </c>
      <c r="H2" s="81" t="s">
        <v>913</v>
      </c>
      <c r="I2" s="81" t="s">
        <v>914</v>
      </c>
      <c r="J2" s="82" t="s">
        <v>915</v>
      </c>
      <c r="K2" s="82" t="s">
        <v>916</v>
      </c>
      <c r="L2" s="82" t="s">
        <v>917</v>
      </c>
      <c r="M2" s="82" t="s">
        <v>918</v>
      </c>
      <c r="N2" s="82" t="s">
        <v>919</v>
      </c>
      <c r="O2" s="82" t="s">
        <v>920</v>
      </c>
      <c r="P2" s="82" t="s">
        <v>921</v>
      </c>
      <c r="Q2" s="82" t="s">
        <v>922</v>
      </c>
      <c r="R2" s="148" t="s">
        <v>923</v>
      </c>
      <c r="S2" s="82" t="s">
        <v>924</v>
      </c>
      <c r="T2" s="148" t="s">
        <v>925</v>
      </c>
      <c r="U2" s="148" t="s">
        <v>926</v>
      </c>
      <c r="V2" s="148" t="s">
        <v>927</v>
      </c>
      <c r="W2" s="148" t="s">
        <v>928</v>
      </c>
      <c r="X2" s="148" t="s">
        <v>929</v>
      </c>
      <c r="Y2" s="166" t="s">
        <v>930</v>
      </c>
      <c r="Z2" s="166" t="s">
        <v>931</v>
      </c>
      <c r="AA2" s="166" t="s">
        <v>113</v>
      </c>
      <c r="AB2" s="82" t="s">
        <v>53</v>
      </c>
      <c r="AC2" s="82" t="s">
        <v>57</v>
      </c>
      <c r="AD2" s="64"/>
      <c r="AE2" s="82"/>
      <c r="AF2" s="64"/>
      <c r="AG2" s="64"/>
      <c r="AH2" s="64"/>
      <c r="AI2" s="64"/>
      <c r="AJ2" s="64"/>
      <c r="AK2" s="64"/>
      <c r="AL2" s="82"/>
      <c r="AM2" s="64"/>
      <c r="AN2" s="64"/>
      <c r="AO2" s="64"/>
      <c r="AP2" s="64"/>
      <c r="AQ2" s="64"/>
      <c r="AR2" s="64"/>
      <c r="AS2" s="64"/>
      <c r="AT2" s="64"/>
      <c r="AU2" s="29"/>
      <c r="AV2" s="29"/>
      <c r="AW2" s="64"/>
      <c r="AX2" s="64"/>
      <c r="AY2" s="64"/>
      <c r="AZ2" s="64"/>
      <c r="BA2" s="33"/>
      <c r="BB2" s="14"/>
      <c r="BC2" s="43"/>
      <c r="BD2" s="14"/>
      <c r="BE2" s="14"/>
      <c r="BF2" s="14"/>
      <c r="BG2" s="14"/>
      <c r="BH2" s="14"/>
      <c r="BI2" s="61"/>
    </row>
    <row r="3" spans="1:62" x14ac:dyDescent="0.3">
      <c r="A3" s="4" t="s">
        <v>890</v>
      </c>
      <c r="B3" s="3" t="s">
        <v>265</v>
      </c>
      <c r="C3" s="2">
        <v>95228</v>
      </c>
      <c r="D3" s="2">
        <v>0</v>
      </c>
      <c r="E3" s="2">
        <v>954</v>
      </c>
      <c r="F3" s="2">
        <v>0</v>
      </c>
      <c r="G3" s="2">
        <v>0</v>
      </c>
      <c r="H3" s="2">
        <v>0</v>
      </c>
      <c r="I3" s="2">
        <v>300</v>
      </c>
      <c r="J3" s="2">
        <v>202</v>
      </c>
      <c r="K3" s="2">
        <v>200</v>
      </c>
      <c r="L3" s="2">
        <v>500</v>
      </c>
      <c r="M3" s="2">
        <v>35</v>
      </c>
      <c r="N3" s="2">
        <v>1300</v>
      </c>
      <c r="O3" s="2">
        <v>1800</v>
      </c>
      <c r="P3" s="2">
        <v>1400</v>
      </c>
      <c r="Q3" s="2">
        <v>46</v>
      </c>
      <c r="R3" s="238">
        <v>39007</v>
      </c>
      <c r="S3" s="219">
        <v>12</v>
      </c>
      <c r="T3" s="220">
        <f>SUM( tabConsumo[[#This Row],[QTD.PENDENTE]]:tabConsumo[[#This Row],[09_23]] ) / tabConsumo[[#This Row],[Div]]</f>
        <v>561.41666666666663</v>
      </c>
      <c r="U3" s="221">
        <f xml:space="preserve"> tabConsumo[[#This Row],[Média.A]] + (_xlfn.STDEV.S( tabConsumo[[#This Row],[QTD.PENDENTE]]:tabConsumo[[#This Row],[09_23]] ) * 1)</f>
        <v>1189.4387142953246</v>
      </c>
      <c r="V3" s="221">
        <f xml:space="preserve"> tabConsumo[[#This Row],[Média.A]] + (_xlfn.STDEV.S( tabConsumo[[#This Row],[QTD.PENDENTE]]:tabConsumo[[#This Row],[09_23]] ) * 2)</f>
        <v>1817.4607619239823</v>
      </c>
      <c r="W3" s="221">
        <f xml:space="preserve"> tabConsumo[[#This Row],[Média.A]] + (_xlfn.STDEV.S( tabConsumo[[#This Row],[QTD.PENDENTE]]:tabConsumo[[#This Row],[09_23]] ) * 3)</f>
        <v>2445.4828095526404</v>
      </c>
      <c r="X3" s="5">
        <f xml:space="preserve"> 2</f>
        <v>2</v>
      </c>
      <c r="Y3" s="222">
        <v>561.41666666666663</v>
      </c>
      <c r="Z3" s="223">
        <f>SUM( tabConsumo[[#This Row],[QTD.PENDENTE]]:tabConsumo[[#This Row],[09_23]] )</f>
        <v>6737</v>
      </c>
      <c r="AA3" s="223">
        <f>LARGE(tabConsumo[[#This Row],[10_22]:[09_23]],1)</f>
        <v>1800</v>
      </c>
      <c r="AB3" s="146" t="s">
        <v>932</v>
      </c>
      <c r="AC3" s="239" t="s">
        <v>907</v>
      </c>
      <c r="AD3" s="44"/>
      <c r="AE3" s="222"/>
      <c r="AF3" s="223"/>
      <c r="AG3" s="223"/>
      <c r="AH3" s="146"/>
      <c r="AI3" s="219"/>
      <c r="AJ3" s="221"/>
      <c r="AK3" s="5"/>
      <c r="AL3" s="222"/>
      <c r="AM3" s="223"/>
      <c r="AN3" s="223"/>
      <c r="AO3" s="146"/>
      <c r="AP3" s="3"/>
    </row>
    <row r="4" spans="1:62" x14ac:dyDescent="0.3">
      <c r="A4" s="4" t="s">
        <v>896</v>
      </c>
      <c r="B4" s="3" t="s">
        <v>897</v>
      </c>
      <c r="C4" s="2">
        <v>134246</v>
      </c>
      <c r="D4" s="2">
        <v>35.53</v>
      </c>
      <c r="E4" s="2">
        <v>18.75</v>
      </c>
      <c r="F4" s="2">
        <v>97</v>
      </c>
      <c r="G4" s="2">
        <v>94.25</v>
      </c>
      <c r="H4" s="2">
        <v>87</v>
      </c>
      <c r="I4" s="2">
        <v>82</v>
      </c>
      <c r="J4" s="2">
        <v>140</v>
      </c>
      <c r="K4" s="2">
        <v>113.58</v>
      </c>
      <c r="L4" s="2">
        <v>103.42</v>
      </c>
      <c r="M4" s="2">
        <v>165.94</v>
      </c>
      <c r="N4" s="2">
        <v>98</v>
      </c>
      <c r="O4" s="2">
        <v>89.06</v>
      </c>
      <c r="P4" s="2">
        <v>106</v>
      </c>
      <c r="Q4" s="2">
        <v>28</v>
      </c>
      <c r="R4" s="238">
        <v>43138</v>
      </c>
      <c r="S4" s="219">
        <v>12</v>
      </c>
      <c r="T4" s="220">
        <f>SUM( tabConsumo[[#This Row],[QTD.PENDENTE]]:tabConsumo[[#This Row],[09_23]] ) / tabConsumo[[#This Row],[Div]]</f>
        <v>101.91666666666667</v>
      </c>
      <c r="U4" s="221">
        <f xml:space="preserve"> tabConsumo[[#This Row],[Média.A]] + (_xlfn.STDEV.S( tabConsumo[[#This Row],[QTD.PENDENTE]]:tabConsumo[[#This Row],[09_23]] ) * 1)</f>
        <v>140.82727798385011</v>
      </c>
      <c r="V4" s="221">
        <f xml:space="preserve"> tabConsumo[[#This Row],[Média.A]] + (_xlfn.STDEV.S( tabConsumo[[#This Row],[QTD.PENDENTE]]:tabConsumo[[#This Row],[09_23]] ) * 2)</f>
        <v>179.73788930103353</v>
      </c>
      <c r="W4" s="221">
        <f xml:space="preserve"> tabConsumo[[#This Row],[Média.A]] + (_xlfn.STDEV.S( tabConsumo[[#This Row],[QTD.PENDENTE]]:tabConsumo[[#This Row],[09_23]] ) * 3)</f>
        <v>218.64850061821699</v>
      </c>
      <c r="X4" s="5">
        <f xml:space="preserve"> 2</f>
        <v>2</v>
      </c>
      <c r="Y4">
        <v>101.91666666666667</v>
      </c>
      <c r="Z4" s="223">
        <f>SUM( tabConsumo[[#This Row],[QTD.PENDENTE]]:tabConsumo[[#This Row],[09_23]] )</f>
        <v>1223</v>
      </c>
      <c r="AA4" s="223">
        <f>LARGE(tabConsumo[[#This Row],[10_22]:[09_23]],1)</f>
        <v>165.94</v>
      </c>
      <c r="AB4" s="146" t="s">
        <v>932</v>
      </c>
      <c r="AC4" s="3" t="s">
        <v>907</v>
      </c>
    </row>
  </sheetData>
  <dataConsolidate/>
  <conditionalFormatting sqref="A2:XFD2">
    <cfRule type="cellIs" dxfId="160" priority="679" operator="greaterThan">
      <formula>""""""</formula>
    </cfRule>
  </conditionalFormatting>
  <conditionalFormatting sqref="AC1:AC2">
    <cfRule type="cellIs" dxfId="159"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1890667" r:id="rId4" name="btn_Consumo_AtalPPed">
          <controlPr defaultSize="0" autoLine="0" r:id="rId5">
            <anchor moveWithCells="1">
              <from>
                <xdr:col>0</xdr:col>
                <xdr:colOff>2286000</xdr:colOff>
                <xdr:row>0</xdr:row>
                <xdr:rowOff>60960</xdr:rowOff>
              </from>
              <to>
                <xdr:col>0</xdr:col>
                <xdr:colOff>3368040</xdr:colOff>
                <xdr:row>0</xdr:row>
                <xdr:rowOff>632460</xdr:rowOff>
              </to>
            </anchor>
          </controlPr>
        </control>
      </mc:Choice>
      <mc:Fallback>
        <control shapeId="1890667" r:id="rId4" name="btn_Consumo_AtalPPed"/>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53340</xdr:colOff>
                <xdr:row>0</xdr:row>
                <xdr:rowOff>60960</xdr:rowOff>
              </from>
              <to>
                <xdr:col>0</xdr:col>
                <xdr:colOff>1135380</xdr:colOff>
                <xdr:row>0</xdr:row>
                <xdr:rowOff>632460</xdr:rowOff>
              </to>
            </anchor>
          </controlPr>
        </control>
      </mc:Choice>
      <mc:Fallback>
        <control shapeId="289837" r:id="rId6" name="btn_Consumo_VoltarParaItens"/>
      </mc:Fallback>
    </mc:AlternateContent>
    <mc:AlternateContent xmlns:mc="http://schemas.openxmlformats.org/markup-compatibility/2006">
      <mc:Choice Requires="x14">
        <control shapeId="289838" r:id="rId8" name="btn_Consumo_ReapurarMedias">
          <controlPr defaultSize="0" autoLine="0" r:id="rId9">
            <anchor moveWithCells="1">
              <from>
                <xdr:col>0</xdr:col>
                <xdr:colOff>1165860</xdr:colOff>
                <xdr:row>0</xdr:row>
                <xdr:rowOff>60960</xdr:rowOff>
              </from>
              <to>
                <xdr:col>0</xdr:col>
                <xdr:colOff>2247900</xdr:colOff>
                <xdr:row>0</xdr:row>
                <xdr:rowOff>632460</xdr:rowOff>
              </to>
            </anchor>
          </controlPr>
        </control>
      </mc:Choice>
      <mc:Fallback>
        <control shapeId="289838" r:id="rId8" name="btn_Consumo_ReapurarMedias"/>
      </mc:Fallback>
    </mc:AlternateContent>
  </controls>
  <tableParts count="1">
    <tablePart r:id="rId10"/>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8"/>
  <sheetViews>
    <sheetView workbookViewId="0">
      <pane xSplit="8" ySplit="3" topLeftCell="I4" activePane="bottomRight" state="frozen"/>
      <selection pane="topRight" activeCell="G1" sqref="G1"/>
      <selection pane="bottomLeft" activeCell="A4" sqref="A4"/>
      <selection pane="bottomRight" activeCell="A4" sqref="A4"/>
    </sheetView>
  </sheetViews>
  <sheetFormatPr defaultRowHeight="14.4" x14ac:dyDescent="0.3"/>
  <cols>
    <col min="1" max="1" width="9.109375" style="24" bestFit="1" customWidth="1"/>
    <col min="2" max="2" width="150.77734375" style="23" customWidth="1"/>
    <col min="3" max="3" width="4.77734375" style="25" customWidth="1"/>
    <col min="4" max="4" width="8.44140625" style="26" bestFit="1" customWidth="1"/>
    <col min="5" max="5" width="8.109375" style="26" bestFit="1" customWidth="1"/>
    <col min="6" max="6" width="12.44140625" style="26" hidden="1" customWidth="1"/>
    <col min="7" max="7" width="15.77734375" style="26" hidden="1" customWidth="1"/>
    <col min="8" max="8" width="9.77734375" style="24" customWidth="1"/>
    <col min="9" max="10" width="3.88671875" customWidth="1"/>
    <col min="11" max="11" width="4.88671875" customWidth="1"/>
    <col min="12" max="24" width="26.44140625" customWidth="1"/>
  </cols>
  <sheetData>
    <row r="1" spans="1:8" ht="29.25" customHeight="1" x14ac:dyDescent="0.3">
      <c r="A1" s="273" t="s">
        <v>120</v>
      </c>
      <c r="B1" s="274"/>
      <c r="C1" s="274"/>
      <c r="D1" s="274"/>
      <c r="E1" s="274"/>
      <c r="F1" s="274"/>
      <c r="G1" s="274"/>
      <c r="H1" s="274"/>
    </row>
    <row r="2" spans="1:8" ht="32.25" customHeight="1" x14ac:dyDescent="0.3">
      <c r="A2" s="275"/>
      <c r="B2" s="275"/>
      <c r="C2" s="275"/>
      <c r="D2" s="275"/>
      <c r="E2" s="275"/>
      <c r="F2" s="275"/>
      <c r="G2" s="275"/>
      <c r="H2" s="275"/>
    </row>
    <row r="3" spans="1:8" x14ac:dyDescent="0.3">
      <c r="A3" s="69" t="s">
        <v>0</v>
      </c>
      <c r="B3" s="70" t="s">
        <v>1</v>
      </c>
      <c r="C3" s="71" t="s">
        <v>31</v>
      </c>
      <c r="D3" s="72" t="s">
        <v>20</v>
      </c>
      <c r="E3" s="72" t="s">
        <v>34</v>
      </c>
      <c r="F3" s="107" t="s">
        <v>99</v>
      </c>
      <c r="G3" s="107" t="s">
        <v>100</v>
      </c>
      <c r="H3" s="78" t="s">
        <v>63</v>
      </c>
    </row>
    <row r="4" spans="1:8" x14ac:dyDescent="0.3">
      <c r="A4" s="2">
        <v>2278</v>
      </c>
      <c r="B4" s="4" t="s">
        <v>261</v>
      </c>
      <c r="C4" s="3" t="s">
        <v>262</v>
      </c>
      <c r="D4" s="252">
        <v>70</v>
      </c>
      <c r="E4" s="252">
        <v>17</v>
      </c>
      <c r="F4" s="253" t="s">
        <v>263</v>
      </c>
      <c r="G4" s="254">
        <v>44463.593159722222</v>
      </c>
      <c r="H4" s="2"/>
    </row>
    <row r="5" spans="1:8" x14ac:dyDescent="0.3">
      <c r="A5" s="2">
        <v>4689</v>
      </c>
      <c r="B5" s="4" t="s">
        <v>264</v>
      </c>
      <c r="C5" s="3" t="s">
        <v>265</v>
      </c>
      <c r="D5" s="252">
        <v>20</v>
      </c>
      <c r="E5" s="252">
        <v>3</v>
      </c>
      <c r="F5" s="253" t="s">
        <v>266</v>
      </c>
      <c r="G5" s="254">
        <v>44313.495532407411</v>
      </c>
      <c r="H5" s="2"/>
    </row>
    <row r="6" spans="1:8" x14ac:dyDescent="0.3">
      <c r="A6" s="2">
        <v>4690</v>
      </c>
      <c r="B6" s="4" t="s">
        <v>267</v>
      </c>
      <c r="C6" s="3" t="s">
        <v>265</v>
      </c>
      <c r="D6" s="252">
        <v>20</v>
      </c>
      <c r="E6" s="252">
        <v>3</v>
      </c>
      <c r="F6" s="253" t="s">
        <v>266</v>
      </c>
      <c r="G6" s="254">
        <v>44313.495532407411</v>
      </c>
      <c r="H6" s="2"/>
    </row>
    <row r="7" spans="1:8" x14ac:dyDescent="0.3">
      <c r="A7" s="2">
        <v>10870</v>
      </c>
      <c r="B7" s="4" t="s">
        <v>268</v>
      </c>
      <c r="C7" s="3" t="s">
        <v>269</v>
      </c>
      <c r="D7" s="252"/>
      <c r="E7" s="252"/>
      <c r="F7" s="253"/>
      <c r="G7" s="254"/>
      <c r="H7" s="2"/>
    </row>
    <row r="8" spans="1:8" x14ac:dyDescent="0.3">
      <c r="A8" s="2">
        <v>11287</v>
      </c>
      <c r="B8" s="4" t="s">
        <v>270</v>
      </c>
      <c r="C8" s="3" t="s">
        <v>271</v>
      </c>
      <c r="D8" s="252">
        <v>45</v>
      </c>
      <c r="E8" s="252">
        <v>12</v>
      </c>
      <c r="F8" s="253" t="s">
        <v>272</v>
      </c>
      <c r="G8" s="254">
        <v>43882.488356481481</v>
      </c>
      <c r="H8" s="2"/>
    </row>
    <row r="9" spans="1:8" x14ac:dyDescent="0.3">
      <c r="A9" s="2">
        <v>11882</v>
      </c>
      <c r="B9" s="4" t="s">
        <v>273</v>
      </c>
      <c r="C9" s="3" t="s">
        <v>274</v>
      </c>
      <c r="D9" s="252">
        <v>80</v>
      </c>
      <c r="E9" s="252">
        <v>1</v>
      </c>
      <c r="F9" s="253"/>
      <c r="G9" s="254"/>
      <c r="H9" s="2"/>
    </row>
    <row r="10" spans="1:8" x14ac:dyDescent="0.3">
      <c r="A10" s="2">
        <v>11956</v>
      </c>
      <c r="B10" s="4" t="s">
        <v>275</v>
      </c>
      <c r="C10" s="3" t="s">
        <v>274</v>
      </c>
      <c r="D10" s="252">
        <v>80</v>
      </c>
      <c r="E10" s="252">
        <v>1</v>
      </c>
      <c r="F10" s="253"/>
      <c r="G10" s="254"/>
      <c r="H10" s="2"/>
    </row>
    <row r="11" spans="1:8" x14ac:dyDescent="0.3">
      <c r="A11" s="2">
        <v>11980</v>
      </c>
      <c r="B11" s="4" t="s">
        <v>276</v>
      </c>
      <c r="C11" s="3"/>
      <c r="D11" s="252"/>
      <c r="E11" s="252"/>
      <c r="F11" s="253"/>
      <c r="G11" s="254"/>
      <c r="H11" s="2"/>
    </row>
    <row r="12" spans="1:8" x14ac:dyDescent="0.3">
      <c r="A12" s="2">
        <v>12020</v>
      </c>
      <c r="B12" s="4" t="s">
        <v>277</v>
      </c>
      <c r="C12" s="3" t="s">
        <v>265</v>
      </c>
      <c r="D12" s="252">
        <v>80</v>
      </c>
      <c r="E12" s="252">
        <v>1</v>
      </c>
      <c r="F12" s="253"/>
      <c r="G12" s="254"/>
      <c r="H12" s="2"/>
    </row>
    <row r="13" spans="1:8" x14ac:dyDescent="0.3">
      <c r="A13" s="2">
        <v>12610</v>
      </c>
      <c r="B13" s="4" t="s">
        <v>278</v>
      </c>
      <c r="C13" s="3" t="s">
        <v>31</v>
      </c>
      <c r="D13" s="252">
        <v>45</v>
      </c>
      <c r="E13" s="252">
        <v>11</v>
      </c>
      <c r="F13" s="253" t="s">
        <v>266</v>
      </c>
      <c r="G13" s="254" t="s">
        <v>279</v>
      </c>
      <c r="H13" s="2"/>
    </row>
    <row r="14" spans="1:8" x14ac:dyDescent="0.3">
      <c r="A14" s="2">
        <v>12615</v>
      </c>
      <c r="B14" s="4" t="s">
        <v>280</v>
      </c>
      <c r="C14" s="3" t="s">
        <v>281</v>
      </c>
      <c r="D14" s="252">
        <v>72</v>
      </c>
      <c r="E14" s="252">
        <v>9</v>
      </c>
      <c r="F14" s="253" t="s">
        <v>272</v>
      </c>
      <c r="G14" s="254">
        <v>43732.432951388888</v>
      </c>
      <c r="H14" s="2"/>
    </row>
    <row r="15" spans="1:8" x14ac:dyDescent="0.3">
      <c r="A15" s="2">
        <v>12657</v>
      </c>
      <c r="B15" s="4" t="s">
        <v>282</v>
      </c>
      <c r="C15" s="3" t="s">
        <v>269</v>
      </c>
      <c r="D15" s="252">
        <v>81</v>
      </c>
      <c r="E15" s="252">
        <v>9</v>
      </c>
      <c r="F15" s="253"/>
      <c r="G15" s="254"/>
      <c r="H15" s="2"/>
    </row>
    <row r="16" spans="1:8" x14ac:dyDescent="0.3">
      <c r="A16" s="2">
        <v>12673</v>
      </c>
      <c r="B16" s="4" t="s">
        <v>283</v>
      </c>
      <c r="C16" s="3" t="s">
        <v>265</v>
      </c>
      <c r="D16" s="252">
        <v>72</v>
      </c>
      <c r="E16" s="252">
        <v>5</v>
      </c>
      <c r="F16" s="253" t="s">
        <v>263</v>
      </c>
      <c r="G16" s="254">
        <v>44873.378078703703</v>
      </c>
      <c r="H16" s="2"/>
    </row>
    <row r="17" spans="1:8" x14ac:dyDescent="0.3">
      <c r="A17" s="2">
        <v>12675</v>
      </c>
      <c r="B17" s="4" t="s">
        <v>284</v>
      </c>
      <c r="C17" s="3" t="s">
        <v>265</v>
      </c>
      <c r="D17" s="252">
        <v>72</v>
      </c>
      <c r="E17" s="252">
        <v>5</v>
      </c>
      <c r="F17" s="253"/>
      <c r="G17" s="254"/>
      <c r="H17" s="2"/>
    </row>
    <row r="18" spans="1:8" x14ac:dyDescent="0.3">
      <c r="A18" s="2">
        <v>12708</v>
      </c>
      <c r="B18" s="4" t="s">
        <v>285</v>
      </c>
      <c r="C18" s="3"/>
      <c r="D18" s="252"/>
      <c r="E18" s="252"/>
      <c r="F18" s="253"/>
      <c r="G18" s="254"/>
      <c r="H18" s="2"/>
    </row>
    <row r="19" spans="1:8" x14ac:dyDescent="0.3">
      <c r="A19" s="2">
        <v>12712</v>
      </c>
      <c r="B19" s="4" t="s">
        <v>286</v>
      </c>
      <c r="C19" s="3" t="s">
        <v>265</v>
      </c>
      <c r="D19" s="252">
        <v>72</v>
      </c>
      <c r="E19" s="252">
        <v>9</v>
      </c>
      <c r="F19" s="253" t="s">
        <v>272</v>
      </c>
      <c r="G19" s="254">
        <v>43732.432951388888</v>
      </c>
      <c r="H19" s="2"/>
    </row>
    <row r="20" spans="1:8" x14ac:dyDescent="0.3">
      <c r="A20" s="2">
        <v>12720</v>
      </c>
      <c r="B20" s="4" t="s">
        <v>287</v>
      </c>
      <c r="C20" s="3" t="s">
        <v>265</v>
      </c>
      <c r="D20" s="252">
        <v>72</v>
      </c>
      <c r="E20" s="252">
        <v>6</v>
      </c>
      <c r="F20" s="253"/>
      <c r="G20" s="254"/>
      <c r="H20" s="2"/>
    </row>
    <row r="21" spans="1:8" x14ac:dyDescent="0.3">
      <c r="A21" s="2">
        <v>12806</v>
      </c>
      <c r="B21" s="4" t="s">
        <v>288</v>
      </c>
      <c r="C21" s="3" t="s">
        <v>289</v>
      </c>
      <c r="D21" s="252">
        <v>76</v>
      </c>
      <c r="E21" s="252">
        <v>16</v>
      </c>
      <c r="F21" s="253" t="s">
        <v>272</v>
      </c>
      <c r="G21" s="254">
        <v>44008.450694444444</v>
      </c>
      <c r="H21" s="2"/>
    </row>
    <row r="22" spans="1:8" x14ac:dyDescent="0.3">
      <c r="A22" s="2">
        <v>12812</v>
      </c>
      <c r="B22" s="4" t="s">
        <v>290</v>
      </c>
      <c r="C22" s="3" t="s">
        <v>265</v>
      </c>
      <c r="D22" s="252">
        <v>76</v>
      </c>
      <c r="E22" s="252">
        <v>11</v>
      </c>
      <c r="F22" s="253" t="s">
        <v>263</v>
      </c>
      <c r="G22" s="254">
        <v>44463.593159722222</v>
      </c>
      <c r="H22" s="2"/>
    </row>
    <row r="23" spans="1:8" x14ac:dyDescent="0.3">
      <c r="A23" s="2">
        <v>12818</v>
      </c>
      <c r="B23" s="4" t="s">
        <v>291</v>
      </c>
      <c r="C23" s="3" t="s">
        <v>292</v>
      </c>
      <c r="D23" s="252">
        <v>76</v>
      </c>
      <c r="E23" s="252">
        <v>6</v>
      </c>
      <c r="F23" s="253" t="s">
        <v>272</v>
      </c>
      <c r="G23" s="254">
        <v>43896.298993055556</v>
      </c>
      <c r="H23" s="2"/>
    </row>
    <row r="24" spans="1:8" x14ac:dyDescent="0.3">
      <c r="A24" s="2">
        <v>12820</v>
      </c>
      <c r="B24" s="4" t="s">
        <v>293</v>
      </c>
      <c r="C24" s="3" t="s">
        <v>292</v>
      </c>
      <c r="D24" s="252">
        <v>76</v>
      </c>
      <c r="E24" s="252">
        <v>6</v>
      </c>
      <c r="F24" s="253" t="s">
        <v>272</v>
      </c>
      <c r="G24" s="254">
        <v>43896.298993055556</v>
      </c>
      <c r="H24" s="2"/>
    </row>
    <row r="25" spans="1:8" x14ac:dyDescent="0.3">
      <c r="A25" s="2">
        <v>12829</v>
      </c>
      <c r="B25" s="4" t="s">
        <v>294</v>
      </c>
      <c r="C25" s="3" t="s">
        <v>292</v>
      </c>
      <c r="D25" s="252">
        <v>76</v>
      </c>
      <c r="E25" s="252">
        <v>6</v>
      </c>
      <c r="F25" s="253" t="s">
        <v>272</v>
      </c>
      <c r="G25" s="254">
        <v>43896.298993055556</v>
      </c>
      <c r="H25" s="2"/>
    </row>
    <row r="26" spans="1:8" x14ac:dyDescent="0.3">
      <c r="A26" s="2">
        <v>12831</v>
      </c>
      <c r="B26" s="4" t="s">
        <v>295</v>
      </c>
      <c r="C26" s="3" t="s">
        <v>292</v>
      </c>
      <c r="D26" s="252">
        <v>76</v>
      </c>
      <c r="E26" s="252">
        <v>6</v>
      </c>
      <c r="F26" s="253" t="s">
        <v>272</v>
      </c>
      <c r="G26" s="254">
        <v>43896.298993055556</v>
      </c>
      <c r="H26" s="2"/>
    </row>
    <row r="27" spans="1:8" x14ac:dyDescent="0.3">
      <c r="A27" s="2">
        <v>12838</v>
      </c>
      <c r="B27" s="4" t="s">
        <v>296</v>
      </c>
      <c r="C27" s="3" t="s">
        <v>292</v>
      </c>
      <c r="D27" s="252">
        <v>76</v>
      </c>
      <c r="E27" s="252">
        <v>6</v>
      </c>
      <c r="F27" s="253" t="s">
        <v>272</v>
      </c>
      <c r="G27" s="254">
        <v>43896.298993055556</v>
      </c>
      <c r="H27" s="2"/>
    </row>
    <row r="28" spans="1:8" x14ac:dyDescent="0.3">
      <c r="A28" s="2">
        <v>12851</v>
      </c>
      <c r="B28" s="4" t="s">
        <v>297</v>
      </c>
      <c r="C28" s="3" t="s">
        <v>265</v>
      </c>
      <c r="D28" s="252">
        <v>51</v>
      </c>
      <c r="E28" s="252">
        <v>12</v>
      </c>
      <c r="F28" s="253"/>
      <c r="G28" s="254"/>
      <c r="H28" s="2"/>
    </row>
    <row r="29" spans="1:8" x14ac:dyDescent="0.3">
      <c r="A29" s="2">
        <v>12853</v>
      </c>
      <c r="B29" s="4" t="s">
        <v>298</v>
      </c>
      <c r="C29" s="3" t="s">
        <v>265</v>
      </c>
      <c r="D29" s="252">
        <v>76</v>
      </c>
      <c r="E29" s="252">
        <v>11</v>
      </c>
      <c r="F29" s="253" t="s">
        <v>263</v>
      </c>
      <c r="G29" s="254">
        <v>44463.593159722222</v>
      </c>
      <c r="H29" s="2"/>
    </row>
    <row r="30" spans="1:8" x14ac:dyDescent="0.3">
      <c r="A30" s="2">
        <v>12857</v>
      </c>
      <c r="B30" s="4" t="s">
        <v>299</v>
      </c>
      <c r="C30" s="3" t="s">
        <v>265</v>
      </c>
      <c r="D30" s="252">
        <v>76</v>
      </c>
      <c r="E30" s="252">
        <v>11</v>
      </c>
      <c r="F30" s="253" t="s">
        <v>263</v>
      </c>
      <c r="G30" s="254">
        <v>44463.593159722222</v>
      </c>
      <c r="H30" s="2"/>
    </row>
    <row r="31" spans="1:8" x14ac:dyDescent="0.3">
      <c r="A31" s="2">
        <v>12869</v>
      </c>
      <c r="B31" s="4" t="s">
        <v>300</v>
      </c>
      <c r="C31" s="3" t="s">
        <v>265</v>
      </c>
      <c r="D31" s="252">
        <v>61</v>
      </c>
      <c r="E31" s="252">
        <v>8</v>
      </c>
      <c r="F31" s="253" t="s">
        <v>272</v>
      </c>
      <c r="G31" s="254">
        <v>43875.455243055556</v>
      </c>
      <c r="H31" s="2"/>
    </row>
    <row r="32" spans="1:8" x14ac:dyDescent="0.3">
      <c r="A32" s="2">
        <v>12888</v>
      </c>
      <c r="B32" s="4" t="s">
        <v>301</v>
      </c>
      <c r="C32" s="3" t="s">
        <v>265</v>
      </c>
      <c r="D32" s="252">
        <v>61</v>
      </c>
      <c r="E32" s="252">
        <v>8</v>
      </c>
      <c r="F32" s="253"/>
      <c r="G32" s="254"/>
      <c r="H32" s="2"/>
    </row>
    <row r="33" spans="1:8" x14ac:dyDescent="0.3">
      <c r="A33" s="2">
        <v>12915</v>
      </c>
      <c r="B33" s="4" t="s">
        <v>302</v>
      </c>
      <c r="C33" s="3" t="s">
        <v>303</v>
      </c>
      <c r="D33" s="252">
        <v>76</v>
      </c>
      <c r="E33" s="252">
        <v>5</v>
      </c>
      <c r="F33" s="253"/>
      <c r="G33" s="254"/>
      <c r="H33" s="2"/>
    </row>
    <row r="34" spans="1:8" x14ac:dyDescent="0.3">
      <c r="A34" s="2">
        <v>12925</v>
      </c>
      <c r="B34" s="4" t="s">
        <v>304</v>
      </c>
      <c r="C34" s="3" t="s">
        <v>265</v>
      </c>
      <c r="D34" s="252">
        <v>70</v>
      </c>
      <c r="E34" s="252">
        <v>17</v>
      </c>
      <c r="F34" s="253" t="s">
        <v>272</v>
      </c>
      <c r="G34" s="254" t="s">
        <v>305</v>
      </c>
      <c r="H34" s="2"/>
    </row>
    <row r="35" spans="1:8" x14ac:dyDescent="0.3">
      <c r="A35" s="2">
        <v>12934</v>
      </c>
      <c r="B35" s="4" t="s">
        <v>306</v>
      </c>
      <c r="C35" s="3" t="s">
        <v>265</v>
      </c>
      <c r="D35" s="252">
        <v>70</v>
      </c>
      <c r="E35" s="252">
        <v>30</v>
      </c>
      <c r="F35" s="253"/>
      <c r="G35" s="254"/>
      <c r="H35" s="2"/>
    </row>
    <row r="36" spans="1:8" x14ac:dyDescent="0.3">
      <c r="A36" s="2">
        <v>12937</v>
      </c>
      <c r="B36" s="4" t="s">
        <v>307</v>
      </c>
      <c r="C36" s="3" t="s">
        <v>265</v>
      </c>
      <c r="D36" s="252">
        <v>55</v>
      </c>
      <c r="E36" s="252">
        <v>26</v>
      </c>
      <c r="F36" s="253"/>
      <c r="G36" s="254"/>
      <c r="H36" s="2"/>
    </row>
    <row r="37" spans="1:8" x14ac:dyDescent="0.3">
      <c r="A37" s="2">
        <v>12944</v>
      </c>
      <c r="B37" s="4" t="s">
        <v>308</v>
      </c>
      <c r="C37" s="3" t="s">
        <v>265</v>
      </c>
      <c r="D37" s="252">
        <v>61</v>
      </c>
      <c r="E37" s="252">
        <v>8</v>
      </c>
      <c r="F37" s="253"/>
      <c r="G37" s="254"/>
      <c r="H37" s="2"/>
    </row>
    <row r="38" spans="1:8" x14ac:dyDescent="0.3">
      <c r="A38" s="2">
        <v>12953</v>
      </c>
      <c r="B38" s="4" t="s">
        <v>309</v>
      </c>
      <c r="C38" s="3" t="s">
        <v>265</v>
      </c>
      <c r="D38" s="252">
        <v>61</v>
      </c>
      <c r="E38" s="252">
        <v>8</v>
      </c>
      <c r="F38" s="253"/>
      <c r="G38" s="254"/>
      <c r="H38" s="2"/>
    </row>
    <row r="39" spans="1:8" x14ac:dyDescent="0.3">
      <c r="A39" s="2">
        <v>12961</v>
      </c>
      <c r="B39" s="4" t="s">
        <v>310</v>
      </c>
      <c r="C39" s="3" t="s">
        <v>265</v>
      </c>
      <c r="D39" s="252">
        <v>61</v>
      </c>
      <c r="E39" s="252">
        <v>8</v>
      </c>
      <c r="F39" s="253"/>
      <c r="G39" s="254"/>
      <c r="H39" s="2"/>
    </row>
    <row r="40" spans="1:8" x14ac:dyDescent="0.3">
      <c r="A40" s="2">
        <v>12964</v>
      </c>
      <c r="B40" s="4" t="s">
        <v>311</v>
      </c>
      <c r="C40" s="3" t="s">
        <v>265</v>
      </c>
      <c r="D40" s="252">
        <v>61</v>
      </c>
      <c r="E40" s="252">
        <v>8</v>
      </c>
      <c r="F40" s="253"/>
      <c r="G40" s="254"/>
      <c r="H40" s="2"/>
    </row>
    <row r="41" spans="1:8" x14ac:dyDescent="0.3">
      <c r="A41" s="2">
        <v>13007</v>
      </c>
      <c r="B41" s="4" t="s">
        <v>312</v>
      </c>
      <c r="C41" s="3" t="s">
        <v>274</v>
      </c>
      <c r="D41" s="252">
        <v>55</v>
      </c>
      <c r="E41" s="252">
        <v>32</v>
      </c>
      <c r="F41" s="253"/>
      <c r="G41" s="254"/>
      <c r="H41" s="2"/>
    </row>
    <row r="42" spans="1:8" x14ac:dyDescent="0.3">
      <c r="A42" s="2">
        <v>13013</v>
      </c>
      <c r="B42" s="4" t="s">
        <v>313</v>
      </c>
      <c r="C42" s="3" t="s">
        <v>265</v>
      </c>
      <c r="D42" s="252">
        <v>55</v>
      </c>
      <c r="E42" s="252">
        <v>49</v>
      </c>
      <c r="F42" s="253"/>
      <c r="G42" s="254"/>
      <c r="H42" s="2"/>
    </row>
    <row r="43" spans="1:8" x14ac:dyDescent="0.3">
      <c r="A43" s="2">
        <v>13019</v>
      </c>
      <c r="B43" s="4" t="s">
        <v>314</v>
      </c>
      <c r="C43" s="3"/>
      <c r="D43" s="252"/>
      <c r="E43" s="252"/>
      <c r="F43" s="253"/>
      <c r="G43" s="254"/>
      <c r="H43" s="2"/>
    </row>
    <row r="44" spans="1:8" x14ac:dyDescent="0.3">
      <c r="A44" s="2">
        <v>13021</v>
      </c>
      <c r="B44" s="4" t="s">
        <v>315</v>
      </c>
      <c r="C44" s="3" t="s">
        <v>271</v>
      </c>
      <c r="D44" s="252">
        <v>67</v>
      </c>
      <c r="E44" s="252">
        <v>6</v>
      </c>
      <c r="F44" s="253" t="s">
        <v>263</v>
      </c>
      <c r="G44" s="254">
        <v>44460.646018518521</v>
      </c>
      <c r="H44" s="2"/>
    </row>
    <row r="45" spans="1:8" x14ac:dyDescent="0.3">
      <c r="A45" s="2">
        <v>13033</v>
      </c>
      <c r="B45" s="4" t="s">
        <v>316</v>
      </c>
      <c r="C45" s="3" t="s">
        <v>265</v>
      </c>
      <c r="D45" s="252">
        <v>51</v>
      </c>
      <c r="E45" s="252">
        <v>26</v>
      </c>
      <c r="F45" s="253"/>
      <c r="G45" s="254"/>
      <c r="H45" s="2"/>
    </row>
    <row r="46" spans="1:8" x14ac:dyDescent="0.3">
      <c r="A46" s="2">
        <v>13053</v>
      </c>
      <c r="B46" s="4" t="s">
        <v>317</v>
      </c>
      <c r="C46" s="3" t="s">
        <v>265</v>
      </c>
      <c r="D46" s="252">
        <v>55</v>
      </c>
      <c r="E46" s="252">
        <v>57</v>
      </c>
      <c r="F46" s="253" t="s">
        <v>272</v>
      </c>
      <c r="G46" s="254">
        <v>43719.388321759259</v>
      </c>
      <c r="H46" s="2"/>
    </row>
    <row r="47" spans="1:8" x14ac:dyDescent="0.3">
      <c r="A47" s="2">
        <v>13059</v>
      </c>
      <c r="B47" s="4" t="s">
        <v>318</v>
      </c>
      <c r="C47" s="3" t="s">
        <v>265</v>
      </c>
      <c r="D47" s="252">
        <v>55</v>
      </c>
      <c r="E47" s="252">
        <v>52</v>
      </c>
      <c r="F47" s="253" t="s">
        <v>272</v>
      </c>
      <c r="G47" s="254">
        <v>43901.63380787037</v>
      </c>
      <c r="H47" s="2"/>
    </row>
    <row r="48" spans="1:8" x14ac:dyDescent="0.3">
      <c r="A48" s="2">
        <v>13060</v>
      </c>
      <c r="B48" s="4" t="s">
        <v>319</v>
      </c>
      <c r="C48" s="3" t="s">
        <v>265</v>
      </c>
      <c r="D48" s="252">
        <v>55</v>
      </c>
      <c r="E48" s="252">
        <v>52</v>
      </c>
      <c r="F48" s="253" t="s">
        <v>272</v>
      </c>
      <c r="G48" s="254">
        <v>43901.63380787037</v>
      </c>
      <c r="H48" s="2"/>
    </row>
    <row r="49" spans="1:8" x14ac:dyDescent="0.3">
      <c r="A49" s="2">
        <v>13070</v>
      </c>
      <c r="B49" s="4" t="s">
        <v>320</v>
      </c>
      <c r="C49" s="3" t="s">
        <v>265</v>
      </c>
      <c r="D49" s="252">
        <v>61</v>
      </c>
      <c r="E49" s="252">
        <v>8</v>
      </c>
      <c r="F49" s="253"/>
      <c r="G49" s="254"/>
      <c r="H49" s="2"/>
    </row>
    <row r="50" spans="1:8" x14ac:dyDescent="0.3">
      <c r="A50" s="2">
        <v>13076</v>
      </c>
      <c r="B50" s="4" t="s">
        <v>321</v>
      </c>
      <c r="C50" s="3" t="s">
        <v>322</v>
      </c>
      <c r="D50" s="252">
        <v>67</v>
      </c>
      <c r="E50" s="252">
        <v>6</v>
      </c>
      <c r="F50" s="253"/>
      <c r="G50" s="254"/>
      <c r="H50" s="2"/>
    </row>
    <row r="51" spans="1:8" x14ac:dyDescent="0.3">
      <c r="A51" s="2">
        <v>13077</v>
      </c>
      <c r="B51" s="4" t="s">
        <v>323</v>
      </c>
      <c r="C51" s="3" t="s">
        <v>322</v>
      </c>
      <c r="D51" s="252">
        <v>67</v>
      </c>
      <c r="E51" s="252">
        <v>6</v>
      </c>
      <c r="F51" s="253"/>
      <c r="G51" s="254"/>
      <c r="H51" s="2"/>
    </row>
    <row r="52" spans="1:8" x14ac:dyDescent="0.3">
      <c r="A52" s="2">
        <v>13078</v>
      </c>
      <c r="B52" s="4" t="s">
        <v>324</v>
      </c>
      <c r="C52" s="3" t="s">
        <v>265</v>
      </c>
      <c r="D52" s="252">
        <v>61</v>
      </c>
      <c r="E52" s="252">
        <v>8</v>
      </c>
      <c r="F52" s="253"/>
      <c r="G52" s="254"/>
      <c r="H52" s="2"/>
    </row>
    <row r="53" spans="1:8" x14ac:dyDescent="0.3">
      <c r="A53" s="2">
        <v>13096</v>
      </c>
      <c r="B53" s="4" t="s">
        <v>325</v>
      </c>
      <c r="C53" s="3" t="s">
        <v>265</v>
      </c>
      <c r="D53" s="252">
        <v>51</v>
      </c>
      <c r="E53" s="252">
        <v>36</v>
      </c>
      <c r="F53" s="253"/>
      <c r="G53" s="254"/>
      <c r="H53" s="2"/>
    </row>
    <row r="54" spans="1:8" x14ac:dyDescent="0.3">
      <c r="A54" s="2">
        <v>13100</v>
      </c>
      <c r="B54" s="4" t="s">
        <v>326</v>
      </c>
      <c r="C54" s="3" t="s">
        <v>265</v>
      </c>
      <c r="D54" s="252">
        <v>61</v>
      </c>
      <c r="E54" s="252">
        <v>8</v>
      </c>
      <c r="F54" s="253"/>
      <c r="G54" s="254"/>
      <c r="H54" s="2"/>
    </row>
    <row r="55" spans="1:8" x14ac:dyDescent="0.3">
      <c r="A55" s="2">
        <v>13123</v>
      </c>
      <c r="B55" s="4" t="s">
        <v>327</v>
      </c>
      <c r="C55" s="3" t="s">
        <v>265</v>
      </c>
      <c r="D55" s="252">
        <v>61</v>
      </c>
      <c r="E55" s="252">
        <v>15</v>
      </c>
      <c r="F55" s="253"/>
      <c r="G55" s="254"/>
      <c r="H55" s="2"/>
    </row>
    <row r="56" spans="1:8" x14ac:dyDescent="0.3">
      <c r="A56" s="2">
        <v>13125</v>
      </c>
      <c r="B56" s="4" t="s">
        <v>328</v>
      </c>
      <c r="C56" s="3" t="s">
        <v>265</v>
      </c>
      <c r="D56" s="252">
        <v>61</v>
      </c>
      <c r="E56" s="252">
        <v>15</v>
      </c>
      <c r="F56" s="253"/>
      <c r="G56" s="254"/>
      <c r="H56" s="2"/>
    </row>
    <row r="57" spans="1:8" x14ac:dyDescent="0.3">
      <c r="A57" s="2">
        <v>13130</v>
      </c>
      <c r="B57" s="4" t="s">
        <v>329</v>
      </c>
      <c r="C57" s="3"/>
      <c r="D57" s="252"/>
      <c r="E57" s="252"/>
      <c r="F57" s="253" t="s">
        <v>266</v>
      </c>
      <c r="G57" s="254" t="s">
        <v>330</v>
      </c>
      <c r="H57" s="2"/>
    </row>
    <row r="58" spans="1:8" x14ac:dyDescent="0.3">
      <c r="A58" s="2">
        <v>13152</v>
      </c>
      <c r="B58" s="4" t="s">
        <v>331</v>
      </c>
      <c r="C58" s="3" t="s">
        <v>265</v>
      </c>
      <c r="D58" s="252">
        <v>61</v>
      </c>
      <c r="E58" s="252">
        <v>14</v>
      </c>
      <c r="F58" s="253"/>
      <c r="G58" s="254"/>
      <c r="H58" s="2"/>
    </row>
    <row r="59" spans="1:8" x14ac:dyDescent="0.3">
      <c r="A59" s="2">
        <v>13175</v>
      </c>
      <c r="B59" s="4" t="s">
        <v>332</v>
      </c>
      <c r="C59" s="3" t="s">
        <v>265</v>
      </c>
      <c r="D59" s="252">
        <v>61</v>
      </c>
      <c r="E59" s="252">
        <v>14</v>
      </c>
      <c r="F59" s="253" t="s">
        <v>266</v>
      </c>
      <c r="G59" s="254">
        <v>44370.551851851851</v>
      </c>
      <c r="H59" s="2">
        <v>141429</v>
      </c>
    </row>
    <row r="60" spans="1:8" x14ac:dyDescent="0.3">
      <c r="A60" s="2">
        <v>13202</v>
      </c>
      <c r="B60" s="4" t="s">
        <v>333</v>
      </c>
      <c r="C60" s="3"/>
      <c r="D60" s="252"/>
      <c r="E60" s="252"/>
      <c r="F60" s="253"/>
      <c r="G60" s="254"/>
      <c r="H60" s="2">
        <v>136556</v>
      </c>
    </row>
    <row r="61" spans="1:8" x14ac:dyDescent="0.3">
      <c r="A61" s="2">
        <v>13225</v>
      </c>
      <c r="B61" s="4" t="s">
        <v>334</v>
      </c>
      <c r="C61" s="3" t="s">
        <v>265</v>
      </c>
      <c r="D61" s="252">
        <v>51</v>
      </c>
      <c r="E61" s="252">
        <v>11</v>
      </c>
      <c r="F61" s="253" t="s">
        <v>272</v>
      </c>
      <c r="G61" s="254" t="s">
        <v>335</v>
      </c>
      <c r="H61" s="2"/>
    </row>
    <row r="62" spans="1:8" x14ac:dyDescent="0.3">
      <c r="A62" s="2">
        <v>13905</v>
      </c>
      <c r="B62" s="4" t="s">
        <v>336</v>
      </c>
      <c r="C62" s="3" t="s">
        <v>337</v>
      </c>
      <c r="D62" s="252">
        <v>72</v>
      </c>
      <c r="E62" s="252">
        <v>10</v>
      </c>
      <c r="F62" s="253" t="s">
        <v>266</v>
      </c>
      <c r="G62" s="254">
        <v>44427.365474537037</v>
      </c>
      <c r="H62" s="2"/>
    </row>
    <row r="63" spans="1:8" x14ac:dyDescent="0.3">
      <c r="A63" s="2">
        <v>13975</v>
      </c>
      <c r="B63" s="4" t="s">
        <v>338</v>
      </c>
      <c r="C63" s="3" t="s">
        <v>265</v>
      </c>
      <c r="D63" s="252">
        <v>72</v>
      </c>
      <c r="E63" s="252">
        <v>6</v>
      </c>
      <c r="F63" s="253" t="s">
        <v>272</v>
      </c>
      <c r="G63" s="254">
        <v>43651.669050925928</v>
      </c>
      <c r="H63" s="2"/>
    </row>
    <row r="64" spans="1:8" x14ac:dyDescent="0.3">
      <c r="A64" s="2">
        <v>14009</v>
      </c>
      <c r="B64" s="4" t="s">
        <v>339</v>
      </c>
      <c r="C64" s="3" t="s">
        <v>265</v>
      </c>
      <c r="D64" s="252">
        <v>55</v>
      </c>
      <c r="E64" s="252">
        <v>46</v>
      </c>
      <c r="F64" s="253"/>
      <c r="G64" s="254"/>
      <c r="H64" s="2"/>
    </row>
    <row r="65" spans="1:8" x14ac:dyDescent="0.3">
      <c r="A65" s="2">
        <v>14010</v>
      </c>
      <c r="B65" s="4" t="s">
        <v>340</v>
      </c>
      <c r="C65" s="3" t="s">
        <v>265</v>
      </c>
      <c r="D65" s="252">
        <v>55</v>
      </c>
      <c r="E65" s="252">
        <v>46</v>
      </c>
      <c r="F65" s="253"/>
      <c r="G65" s="254"/>
      <c r="H65" s="2"/>
    </row>
    <row r="66" spans="1:8" x14ac:dyDescent="0.3">
      <c r="A66" s="2">
        <v>14014</v>
      </c>
      <c r="B66" s="4" t="s">
        <v>341</v>
      </c>
      <c r="C66" s="3" t="s">
        <v>265</v>
      </c>
      <c r="D66" s="252">
        <v>55</v>
      </c>
      <c r="E66" s="252">
        <v>46</v>
      </c>
      <c r="F66" s="253" t="s">
        <v>272</v>
      </c>
      <c r="G66" s="254" t="s">
        <v>342</v>
      </c>
      <c r="H66" s="2"/>
    </row>
    <row r="67" spans="1:8" x14ac:dyDescent="0.3">
      <c r="A67" s="2">
        <v>14199</v>
      </c>
      <c r="B67" s="4" t="s">
        <v>343</v>
      </c>
      <c r="C67" s="3" t="s">
        <v>281</v>
      </c>
      <c r="D67" s="252">
        <v>72</v>
      </c>
      <c r="E67" s="252">
        <v>9</v>
      </c>
      <c r="F67" s="253" t="s">
        <v>272</v>
      </c>
      <c r="G67" s="254">
        <v>43732.432951388888</v>
      </c>
      <c r="H67" s="2"/>
    </row>
    <row r="68" spans="1:8" x14ac:dyDescent="0.3">
      <c r="A68" s="2">
        <v>14895</v>
      </c>
      <c r="B68" s="4" t="s">
        <v>344</v>
      </c>
      <c r="C68" s="3" t="s">
        <v>265</v>
      </c>
      <c r="D68" s="252">
        <v>55</v>
      </c>
      <c r="E68" s="252">
        <v>27</v>
      </c>
      <c r="F68" s="253"/>
      <c r="G68" s="254"/>
      <c r="H68" s="2"/>
    </row>
    <row r="69" spans="1:8" x14ac:dyDescent="0.3">
      <c r="A69" s="2">
        <v>15029</v>
      </c>
      <c r="B69" s="4" t="s">
        <v>345</v>
      </c>
      <c r="C69" s="3" t="s">
        <v>265</v>
      </c>
      <c r="D69" s="252">
        <v>61</v>
      </c>
      <c r="E69" s="252">
        <v>10</v>
      </c>
      <c r="F69" s="253" t="s">
        <v>266</v>
      </c>
      <c r="G69" s="254">
        <v>43682.372615740744</v>
      </c>
      <c r="H69" s="2">
        <v>138055</v>
      </c>
    </row>
    <row r="70" spans="1:8" x14ac:dyDescent="0.3">
      <c r="A70" s="2">
        <v>15128</v>
      </c>
      <c r="B70" s="4" t="s">
        <v>346</v>
      </c>
      <c r="C70" s="3" t="s">
        <v>347</v>
      </c>
      <c r="D70" s="252">
        <v>61</v>
      </c>
      <c r="E70" s="252">
        <v>2</v>
      </c>
      <c r="F70" s="253"/>
      <c r="G70" s="254"/>
      <c r="H70" s="2"/>
    </row>
    <row r="71" spans="1:8" x14ac:dyDescent="0.3">
      <c r="A71" s="2">
        <v>15438</v>
      </c>
      <c r="B71" s="4" t="s">
        <v>348</v>
      </c>
      <c r="C71" s="3" t="s">
        <v>265</v>
      </c>
      <c r="D71" s="252">
        <v>51</v>
      </c>
      <c r="E71" s="252">
        <v>9</v>
      </c>
      <c r="F71" s="253"/>
      <c r="G71" s="254"/>
      <c r="H71" s="2"/>
    </row>
    <row r="72" spans="1:8" x14ac:dyDescent="0.3">
      <c r="A72" s="2">
        <v>15761</v>
      </c>
      <c r="B72" s="4" t="s">
        <v>349</v>
      </c>
      <c r="C72" s="3" t="s">
        <v>265</v>
      </c>
      <c r="D72" s="252">
        <v>61</v>
      </c>
      <c r="E72" s="252">
        <v>8</v>
      </c>
      <c r="F72" s="253" t="s">
        <v>263</v>
      </c>
      <c r="G72" s="254">
        <v>44433.653020833335</v>
      </c>
      <c r="H72" s="2">
        <v>63277</v>
      </c>
    </row>
    <row r="73" spans="1:8" x14ac:dyDescent="0.3">
      <c r="A73" s="2">
        <v>15804</v>
      </c>
      <c r="B73" s="4" t="s">
        <v>350</v>
      </c>
      <c r="C73" s="3" t="s">
        <v>265</v>
      </c>
      <c r="D73" s="252">
        <v>51</v>
      </c>
      <c r="E73" s="252">
        <v>17</v>
      </c>
      <c r="F73" s="253"/>
      <c r="G73" s="254"/>
      <c r="H73" s="2"/>
    </row>
    <row r="74" spans="1:8" x14ac:dyDescent="0.3">
      <c r="A74" s="2">
        <v>15840</v>
      </c>
      <c r="B74" s="4" t="s">
        <v>351</v>
      </c>
      <c r="C74" s="3" t="s">
        <v>303</v>
      </c>
      <c r="D74" s="252">
        <v>76</v>
      </c>
      <c r="E74" s="252">
        <v>3</v>
      </c>
      <c r="F74" s="253"/>
      <c r="G74" s="254"/>
      <c r="H74" s="2">
        <v>136037</v>
      </c>
    </row>
    <row r="75" spans="1:8" x14ac:dyDescent="0.3">
      <c r="A75" s="2">
        <v>15843</v>
      </c>
      <c r="B75" s="4" t="s">
        <v>352</v>
      </c>
      <c r="C75" s="3" t="s">
        <v>303</v>
      </c>
      <c r="D75" s="252">
        <v>76</v>
      </c>
      <c r="E75" s="252">
        <v>3</v>
      </c>
      <c r="F75" s="253" t="s">
        <v>272</v>
      </c>
      <c r="G75" s="254" t="s">
        <v>353</v>
      </c>
      <c r="H75" s="2">
        <v>135238</v>
      </c>
    </row>
    <row r="76" spans="1:8" x14ac:dyDescent="0.3">
      <c r="A76" s="2">
        <v>15845</v>
      </c>
      <c r="B76" s="4" t="s">
        <v>354</v>
      </c>
      <c r="C76" s="3" t="s">
        <v>303</v>
      </c>
      <c r="D76" s="252">
        <v>76</v>
      </c>
      <c r="E76" s="252">
        <v>3</v>
      </c>
      <c r="F76" s="253"/>
      <c r="G76" s="254"/>
      <c r="H76" s="2">
        <v>136038</v>
      </c>
    </row>
    <row r="77" spans="1:8" x14ac:dyDescent="0.3">
      <c r="A77" s="2">
        <v>15847</v>
      </c>
      <c r="B77" s="4" t="s">
        <v>355</v>
      </c>
      <c r="C77" s="3" t="s">
        <v>303</v>
      </c>
      <c r="D77" s="252">
        <v>76</v>
      </c>
      <c r="E77" s="252">
        <v>3</v>
      </c>
      <c r="F77" s="253"/>
      <c r="G77" s="254"/>
      <c r="H77" s="2">
        <v>136039</v>
      </c>
    </row>
    <row r="78" spans="1:8" x14ac:dyDescent="0.3">
      <c r="A78" s="2">
        <v>15900</v>
      </c>
      <c r="B78" s="4" t="s">
        <v>356</v>
      </c>
      <c r="C78" s="3" t="s">
        <v>303</v>
      </c>
      <c r="D78" s="252"/>
      <c r="E78" s="252"/>
      <c r="F78" s="253"/>
      <c r="G78" s="254"/>
      <c r="H78" s="2">
        <v>135239</v>
      </c>
    </row>
    <row r="79" spans="1:8" x14ac:dyDescent="0.3">
      <c r="A79" s="2">
        <v>16300</v>
      </c>
      <c r="B79" s="4" t="s">
        <v>357</v>
      </c>
      <c r="C79" s="3" t="s">
        <v>265</v>
      </c>
      <c r="D79" s="252">
        <v>74</v>
      </c>
      <c r="E79" s="252">
        <v>9</v>
      </c>
      <c r="F79" s="253"/>
      <c r="G79" s="254"/>
      <c r="H79" s="2"/>
    </row>
    <row r="80" spans="1:8" x14ac:dyDescent="0.3">
      <c r="A80" s="2">
        <v>16427</v>
      </c>
      <c r="B80" s="4" t="s">
        <v>358</v>
      </c>
      <c r="C80" s="3" t="s">
        <v>265</v>
      </c>
      <c r="D80" s="252">
        <v>52</v>
      </c>
      <c r="E80" s="252">
        <v>7</v>
      </c>
      <c r="F80" s="253"/>
      <c r="G80" s="254"/>
      <c r="H80" s="2"/>
    </row>
    <row r="81" spans="1:8" x14ac:dyDescent="0.3">
      <c r="A81" s="2">
        <v>16528</v>
      </c>
      <c r="B81" s="4" t="s">
        <v>359</v>
      </c>
      <c r="C81" s="3" t="s">
        <v>265</v>
      </c>
      <c r="D81" s="252">
        <v>73</v>
      </c>
      <c r="E81" s="252">
        <v>4</v>
      </c>
      <c r="F81" s="253" t="s">
        <v>263</v>
      </c>
      <c r="G81" s="254">
        <v>44804.517951388887</v>
      </c>
      <c r="H81" s="2">
        <v>89194</v>
      </c>
    </row>
    <row r="82" spans="1:8" x14ac:dyDescent="0.3">
      <c r="A82" s="2">
        <v>16532</v>
      </c>
      <c r="B82" s="4" t="s">
        <v>360</v>
      </c>
      <c r="C82" s="3" t="s">
        <v>265</v>
      </c>
      <c r="D82" s="252">
        <v>73</v>
      </c>
      <c r="E82" s="252">
        <v>4</v>
      </c>
      <c r="F82" s="253"/>
      <c r="G82" s="254"/>
      <c r="H82" s="2"/>
    </row>
    <row r="83" spans="1:8" x14ac:dyDescent="0.3">
      <c r="A83" s="2">
        <v>16590</v>
      </c>
      <c r="B83" s="4" t="s">
        <v>361</v>
      </c>
      <c r="C83" s="3" t="s">
        <v>31</v>
      </c>
      <c r="D83" s="252">
        <v>51</v>
      </c>
      <c r="E83" s="252">
        <v>49</v>
      </c>
      <c r="F83" s="253"/>
      <c r="G83" s="254"/>
      <c r="H83" s="2"/>
    </row>
    <row r="84" spans="1:8" x14ac:dyDescent="0.3">
      <c r="A84" s="2">
        <v>16688</v>
      </c>
      <c r="B84" s="4" t="s">
        <v>362</v>
      </c>
      <c r="C84" s="3" t="s">
        <v>265</v>
      </c>
      <c r="D84" s="252">
        <v>52</v>
      </c>
      <c r="E84" s="252">
        <v>7</v>
      </c>
      <c r="F84" s="253"/>
      <c r="G84" s="254"/>
      <c r="H84" s="2"/>
    </row>
    <row r="85" spans="1:8" x14ac:dyDescent="0.3">
      <c r="A85" s="2">
        <v>16691</v>
      </c>
      <c r="B85" s="4" t="s">
        <v>363</v>
      </c>
      <c r="C85" s="3" t="s">
        <v>265</v>
      </c>
      <c r="D85" s="252">
        <v>52</v>
      </c>
      <c r="E85" s="252">
        <v>7</v>
      </c>
      <c r="F85" s="253"/>
      <c r="G85" s="254"/>
      <c r="H85" s="2"/>
    </row>
    <row r="86" spans="1:8" x14ac:dyDescent="0.3">
      <c r="A86" s="2">
        <v>16692</v>
      </c>
      <c r="B86" s="4" t="s">
        <v>364</v>
      </c>
      <c r="C86" s="3" t="s">
        <v>265</v>
      </c>
      <c r="D86" s="252">
        <v>52</v>
      </c>
      <c r="E86" s="252">
        <v>7</v>
      </c>
      <c r="F86" s="253"/>
      <c r="G86" s="254"/>
      <c r="H86" s="2"/>
    </row>
    <row r="87" spans="1:8" x14ac:dyDescent="0.3">
      <c r="A87" s="2">
        <v>16729</v>
      </c>
      <c r="B87" s="4" t="s">
        <v>365</v>
      </c>
      <c r="C87" s="3" t="s">
        <v>31</v>
      </c>
      <c r="D87" s="252">
        <v>52</v>
      </c>
      <c r="E87" s="252">
        <v>13</v>
      </c>
      <c r="F87" s="253"/>
      <c r="G87" s="254"/>
      <c r="H87" s="2"/>
    </row>
    <row r="88" spans="1:8" x14ac:dyDescent="0.3">
      <c r="A88" s="2">
        <v>16736</v>
      </c>
      <c r="B88" s="4" t="s">
        <v>366</v>
      </c>
      <c r="C88" s="3" t="s">
        <v>265</v>
      </c>
      <c r="D88" s="252">
        <v>52</v>
      </c>
      <c r="E88" s="252">
        <v>13</v>
      </c>
      <c r="F88" s="253"/>
      <c r="G88" s="254"/>
      <c r="H88" s="2"/>
    </row>
    <row r="89" spans="1:8" x14ac:dyDescent="0.3">
      <c r="A89" s="2">
        <v>16737</v>
      </c>
      <c r="B89" s="4" t="s">
        <v>367</v>
      </c>
      <c r="C89" s="3" t="s">
        <v>265</v>
      </c>
      <c r="D89" s="252">
        <v>52</v>
      </c>
      <c r="E89" s="252">
        <v>13</v>
      </c>
      <c r="F89" s="253"/>
      <c r="G89" s="254"/>
      <c r="H89" s="2"/>
    </row>
    <row r="90" spans="1:8" x14ac:dyDescent="0.3">
      <c r="A90" s="2">
        <v>16757</v>
      </c>
      <c r="B90" s="4" t="s">
        <v>368</v>
      </c>
      <c r="C90" s="3" t="s">
        <v>265</v>
      </c>
      <c r="D90" s="252">
        <v>52</v>
      </c>
      <c r="E90" s="252">
        <v>8</v>
      </c>
      <c r="F90" s="253"/>
      <c r="G90" s="254"/>
      <c r="H90" s="2"/>
    </row>
    <row r="91" spans="1:8" x14ac:dyDescent="0.3">
      <c r="A91" s="2">
        <v>16763</v>
      </c>
      <c r="B91" s="4" t="s">
        <v>369</v>
      </c>
      <c r="C91" s="3" t="s">
        <v>265</v>
      </c>
      <c r="D91" s="252">
        <v>52</v>
      </c>
      <c r="E91" s="252">
        <v>7</v>
      </c>
      <c r="F91" s="253"/>
      <c r="G91" s="254"/>
      <c r="H91" s="2"/>
    </row>
    <row r="92" spans="1:8" x14ac:dyDescent="0.3">
      <c r="A92" s="2">
        <v>16808</v>
      </c>
      <c r="B92" s="4" t="s">
        <v>370</v>
      </c>
      <c r="C92" s="3" t="s">
        <v>265</v>
      </c>
      <c r="D92" s="252">
        <v>52</v>
      </c>
      <c r="E92" s="252">
        <v>13</v>
      </c>
      <c r="F92" s="253"/>
      <c r="G92" s="254"/>
      <c r="H92" s="2"/>
    </row>
    <row r="93" spans="1:8" x14ac:dyDescent="0.3">
      <c r="A93" s="2">
        <v>16813</v>
      </c>
      <c r="B93" s="4" t="s">
        <v>371</v>
      </c>
      <c r="C93" s="3" t="s">
        <v>265</v>
      </c>
      <c r="D93" s="252">
        <v>52</v>
      </c>
      <c r="E93" s="252">
        <v>13</v>
      </c>
      <c r="F93" s="253"/>
      <c r="G93" s="254"/>
      <c r="H93" s="2"/>
    </row>
    <row r="94" spans="1:8" x14ac:dyDescent="0.3">
      <c r="A94" s="2">
        <v>16827</v>
      </c>
      <c r="B94" s="4" t="s">
        <v>372</v>
      </c>
      <c r="C94" s="3" t="s">
        <v>265</v>
      </c>
      <c r="D94" s="252">
        <v>52</v>
      </c>
      <c r="E94" s="252">
        <v>13</v>
      </c>
      <c r="F94" s="253"/>
      <c r="G94" s="254"/>
      <c r="H94" s="2"/>
    </row>
    <row r="95" spans="1:8" x14ac:dyDescent="0.3">
      <c r="A95" s="2">
        <v>16835</v>
      </c>
      <c r="B95" s="4" t="s">
        <v>373</v>
      </c>
      <c r="C95" s="3" t="s">
        <v>265</v>
      </c>
      <c r="D95" s="252">
        <v>52</v>
      </c>
      <c r="E95" s="252">
        <v>13</v>
      </c>
      <c r="F95" s="253"/>
      <c r="G95" s="254"/>
      <c r="H95" s="2"/>
    </row>
    <row r="96" spans="1:8" x14ac:dyDescent="0.3">
      <c r="A96" s="2">
        <v>16846</v>
      </c>
      <c r="B96" s="4" t="s">
        <v>374</v>
      </c>
      <c r="C96" s="3" t="s">
        <v>265</v>
      </c>
      <c r="D96" s="252">
        <v>52</v>
      </c>
      <c r="E96" s="252">
        <v>13</v>
      </c>
      <c r="F96" s="253"/>
      <c r="G96" s="254"/>
      <c r="H96" s="2"/>
    </row>
    <row r="97" spans="1:8" x14ac:dyDescent="0.3">
      <c r="A97" s="2">
        <v>17026</v>
      </c>
      <c r="B97" s="4" t="s">
        <v>375</v>
      </c>
      <c r="C97" s="3" t="s">
        <v>265</v>
      </c>
      <c r="D97" s="252">
        <v>52</v>
      </c>
      <c r="E97" s="252">
        <v>7</v>
      </c>
      <c r="F97" s="253"/>
      <c r="G97" s="254"/>
      <c r="H97" s="2"/>
    </row>
    <row r="98" spans="1:8" x14ac:dyDescent="0.3">
      <c r="A98" s="2">
        <v>17033</v>
      </c>
      <c r="B98" s="4" t="s">
        <v>376</v>
      </c>
      <c r="C98" s="3" t="s">
        <v>265</v>
      </c>
      <c r="D98" s="252">
        <v>52</v>
      </c>
      <c r="E98" s="252">
        <v>13</v>
      </c>
      <c r="F98" s="253"/>
      <c r="G98" s="254"/>
      <c r="H98" s="2"/>
    </row>
    <row r="99" spans="1:8" x14ac:dyDescent="0.3">
      <c r="A99" s="2">
        <v>17064</v>
      </c>
      <c r="B99" s="4" t="s">
        <v>377</v>
      </c>
      <c r="C99" s="3" t="s">
        <v>265</v>
      </c>
      <c r="D99" s="252">
        <v>52</v>
      </c>
      <c r="E99" s="252">
        <v>13</v>
      </c>
      <c r="F99" s="253"/>
      <c r="G99" s="254"/>
      <c r="H99" s="2"/>
    </row>
    <row r="100" spans="1:8" x14ac:dyDescent="0.3">
      <c r="A100" s="2">
        <v>17105</v>
      </c>
      <c r="B100" s="4" t="s">
        <v>378</v>
      </c>
      <c r="C100" s="3" t="s">
        <v>265</v>
      </c>
      <c r="D100" s="252">
        <v>52</v>
      </c>
      <c r="E100" s="252">
        <v>5</v>
      </c>
      <c r="F100" s="253"/>
      <c r="G100" s="254"/>
      <c r="H100" s="2"/>
    </row>
    <row r="101" spans="1:8" x14ac:dyDescent="0.3">
      <c r="A101" s="2">
        <v>17537</v>
      </c>
      <c r="B101" s="4" t="s">
        <v>379</v>
      </c>
      <c r="C101" s="3" t="s">
        <v>265</v>
      </c>
      <c r="D101" s="252">
        <v>70</v>
      </c>
      <c r="E101" s="252">
        <v>17</v>
      </c>
      <c r="F101" s="253"/>
      <c r="G101" s="254"/>
      <c r="H101" s="2"/>
    </row>
    <row r="102" spans="1:8" x14ac:dyDescent="0.3">
      <c r="A102" s="2">
        <v>17659</v>
      </c>
      <c r="B102" s="4" t="s">
        <v>380</v>
      </c>
      <c r="C102" s="3" t="s">
        <v>265</v>
      </c>
      <c r="D102" s="252">
        <v>83</v>
      </c>
      <c r="E102" s="252">
        <v>3</v>
      </c>
      <c r="F102" s="253" t="s">
        <v>272</v>
      </c>
      <c r="G102" s="254">
        <v>43815.400833333333</v>
      </c>
      <c r="H102" s="2"/>
    </row>
    <row r="103" spans="1:8" x14ac:dyDescent="0.3">
      <c r="A103" s="2">
        <v>17663</v>
      </c>
      <c r="B103" s="4" t="s">
        <v>381</v>
      </c>
      <c r="C103" s="3" t="s">
        <v>382</v>
      </c>
      <c r="D103" s="252">
        <v>83</v>
      </c>
      <c r="E103" s="252">
        <v>2</v>
      </c>
      <c r="F103" s="253" t="s">
        <v>272</v>
      </c>
      <c r="G103" s="254">
        <v>43962.459189814814</v>
      </c>
      <c r="H103" s="2"/>
    </row>
    <row r="104" spans="1:8" x14ac:dyDescent="0.3">
      <c r="A104" s="2">
        <v>17670</v>
      </c>
      <c r="B104" s="4" t="s">
        <v>383</v>
      </c>
      <c r="C104" s="3" t="s">
        <v>322</v>
      </c>
      <c r="D104" s="252">
        <v>67</v>
      </c>
      <c r="E104" s="252">
        <v>6</v>
      </c>
      <c r="F104" s="253"/>
      <c r="G104" s="254"/>
      <c r="H104" s="2"/>
    </row>
    <row r="105" spans="1:8" x14ac:dyDescent="0.3">
      <c r="A105" s="2">
        <v>18342</v>
      </c>
      <c r="B105" s="4" t="s">
        <v>384</v>
      </c>
      <c r="C105" s="3" t="s">
        <v>322</v>
      </c>
      <c r="D105" s="252">
        <v>67</v>
      </c>
      <c r="E105" s="252">
        <v>6</v>
      </c>
      <c r="F105" s="253"/>
      <c r="G105" s="254"/>
      <c r="H105" s="2"/>
    </row>
    <row r="106" spans="1:8" x14ac:dyDescent="0.3">
      <c r="A106" s="2">
        <v>18351</v>
      </c>
      <c r="B106" s="4" t="s">
        <v>385</v>
      </c>
      <c r="C106" s="3" t="s">
        <v>322</v>
      </c>
      <c r="D106" s="252">
        <v>67</v>
      </c>
      <c r="E106" s="252">
        <v>6</v>
      </c>
      <c r="F106" s="253"/>
      <c r="G106" s="254"/>
      <c r="H106" s="2"/>
    </row>
    <row r="107" spans="1:8" x14ac:dyDescent="0.3">
      <c r="A107" s="2">
        <v>19872</v>
      </c>
      <c r="B107" s="4" t="s">
        <v>386</v>
      </c>
      <c r="C107" s="3" t="s">
        <v>265</v>
      </c>
      <c r="D107" s="252">
        <v>70</v>
      </c>
      <c r="E107" s="252">
        <v>31</v>
      </c>
      <c r="F107" s="253"/>
      <c r="G107" s="254"/>
      <c r="H107" s="2"/>
    </row>
    <row r="108" spans="1:8" x14ac:dyDescent="0.3">
      <c r="A108" s="2">
        <v>19881</v>
      </c>
      <c r="B108" s="4" t="s">
        <v>387</v>
      </c>
      <c r="C108" s="3" t="s">
        <v>265</v>
      </c>
      <c r="D108" s="252">
        <v>70</v>
      </c>
      <c r="E108" s="252">
        <v>31</v>
      </c>
      <c r="F108" s="253"/>
      <c r="G108" s="254"/>
      <c r="H108" s="2"/>
    </row>
    <row r="109" spans="1:8" x14ac:dyDescent="0.3">
      <c r="A109" s="2">
        <v>19884</v>
      </c>
      <c r="B109" s="4" t="s">
        <v>388</v>
      </c>
      <c r="C109" s="3" t="s">
        <v>265</v>
      </c>
      <c r="D109" s="252">
        <v>70</v>
      </c>
      <c r="E109" s="252">
        <v>31</v>
      </c>
      <c r="F109" s="253"/>
      <c r="G109" s="254"/>
      <c r="H109" s="2"/>
    </row>
    <row r="110" spans="1:8" x14ac:dyDescent="0.3">
      <c r="A110" s="2">
        <v>20169</v>
      </c>
      <c r="B110" s="4" t="s">
        <v>389</v>
      </c>
      <c r="C110" s="3" t="s">
        <v>265</v>
      </c>
      <c r="D110" s="252">
        <v>52</v>
      </c>
      <c r="E110" s="252">
        <v>6</v>
      </c>
      <c r="F110" s="253"/>
      <c r="G110" s="254"/>
      <c r="H110" s="2"/>
    </row>
    <row r="111" spans="1:8" x14ac:dyDescent="0.3">
      <c r="A111" s="2">
        <v>20431</v>
      </c>
      <c r="B111" s="4" t="s">
        <v>390</v>
      </c>
      <c r="C111" s="3" t="s">
        <v>265</v>
      </c>
      <c r="D111" s="252">
        <v>70</v>
      </c>
      <c r="E111" s="252">
        <v>15</v>
      </c>
      <c r="F111" s="253"/>
      <c r="G111" s="254"/>
      <c r="H111" s="2"/>
    </row>
    <row r="112" spans="1:8" x14ac:dyDescent="0.3">
      <c r="A112" s="2">
        <v>20539</v>
      </c>
      <c r="B112" s="4" t="s">
        <v>391</v>
      </c>
      <c r="C112" s="3" t="s">
        <v>322</v>
      </c>
      <c r="D112" s="252">
        <v>67</v>
      </c>
      <c r="E112" s="252">
        <v>6</v>
      </c>
      <c r="F112" s="253"/>
      <c r="G112" s="254"/>
      <c r="H112" s="2"/>
    </row>
    <row r="113" spans="1:8" x14ac:dyDescent="0.3">
      <c r="A113" s="2">
        <v>20540</v>
      </c>
      <c r="B113" s="4" t="s">
        <v>392</v>
      </c>
      <c r="C113" s="3" t="s">
        <v>322</v>
      </c>
      <c r="D113" s="252">
        <v>67</v>
      </c>
      <c r="E113" s="252">
        <v>6</v>
      </c>
      <c r="F113" s="253"/>
      <c r="G113" s="254"/>
      <c r="H113" s="2"/>
    </row>
    <row r="114" spans="1:8" x14ac:dyDescent="0.3">
      <c r="A114" s="2">
        <v>20585</v>
      </c>
      <c r="B114" s="4" t="s">
        <v>393</v>
      </c>
      <c r="C114" s="3" t="s">
        <v>265</v>
      </c>
      <c r="D114" s="252">
        <v>67</v>
      </c>
      <c r="E114" s="252">
        <v>7</v>
      </c>
      <c r="F114" s="253"/>
      <c r="G114" s="254"/>
      <c r="H114" s="2"/>
    </row>
    <row r="115" spans="1:8" x14ac:dyDescent="0.3">
      <c r="A115" s="2">
        <v>23424</v>
      </c>
      <c r="B115" s="4" t="s">
        <v>394</v>
      </c>
      <c r="C115" s="3" t="s">
        <v>395</v>
      </c>
      <c r="D115" s="252">
        <v>57</v>
      </c>
      <c r="E115" s="252">
        <v>19</v>
      </c>
      <c r="F115" s="253"/>
      <c r="G115" s="254"/>
      <c r="H115" s="2"/>
    </row>
    <row r="116" spans="1:8" x14ac:dyDescent="0.3">
      <c r="A116" s="2">
        <v>23992</v>
      </c>
      <c r="B116" s="4" t="s">
        <v>396</v>
      </c>
      <c r="C116" s="3" t="s">
        <v>262</v>
      </c>
      <c r="D116" s="252">
        <v>57</v>
      </c>
      <c r="E116" s="252">
        <v>2</v>
      </c>
      <c r="F116" s="253"/>
      <c r="G116" s="254"/>
      <c r="H116" s="2"/>
    </row>
    <row r="117" spans="1:8" x14ac:dyDescent="0.3">
      <c r="A117" s="2">
        <v>24031</v>
      </c>
      <c r="B117" s="4" t="s">
        <v>397</v>
      </c>
      <c r="C117" s="3" t="s">
        <v>265</v>
      </c>
      <c r="D117" s="252">
        <v>70</v>
      </c>
      <c r="E117" s="252">
        <v>24</v>
      </c>
      <c r="F117" s="253"/>
      <c r="G117" s="254"/>
      <c r="H117" s="2"/>
    </row>
    <row r="118" spans="1:8" x14ac:dyDescent="0.3">
      <c r="A118" s="2">
        <v>24205</v>
      </c>
      <c r="B118" s="4" t="s">
        <v>398</v>
      </c>
      <c r="C118" s="3" t="s">
        <v>265</v>
      </c>
      <c r="D118" s="252">
        <v>76</v>
      </c>
      <c r="E118" s="252">
        <v>11</v>
      </c>
      <c r="F118" s="253" t="s">
        <v>266</v>
      </c>
      <c r="G118" s="254">
        <v>44175.664502314816</v>
      </c>
      <c r="H118" s="2">
        <v>140315</v>
      </c>
    </row>
    <row r="119" spans="1:8" x14ac:dyDescent="0.3">
      <c r="A119" s="2">
        <v>24542</v>
      </c>
      <c r="B119" s="4" t="s">
        <v>399</v>
      </c>
      <c r="C119" s="3" t="s">
        <v>265</v>
      </c>
      <c r="D119" s="252">
        <v>52</v>
      </c>
      <c r="E119" s="252">
        <v>13</v>
      </c>
      <c r="F119" s="253"/>
      <c r="G119" s="254"/>
      <c r="H119" s="2"/>
    </row>
    <row r="120" spans="1:8" x14ac:dyDescent="0.3">
      <c r="A120" s="2">
        <v>24890</v>
      </c>
      <c r="B120" s="4" t="s">
        <v>400</v>
      </c>
      <c r="C120" s="3" t="s">
        <v>322</v>
      </c>
      <c r="D120" s="252">
        <v>67</v>
      </c>
      <c r="E120" s="252">
        <v>6</v>
      </c>
      <c r="F120" s="253"/>
      <c r="G120" s="254"/>
      <c r="H120" s="2"/>
    </row>
    <row r="121" spans="1:8" x14ac:dyDescent="0.3">
      <c r="A121" s="2">
        <v>25489</v>
      </c>
      <c r="B121" s="4" t="s">
        <v>401</v>
      </c>
      <c r="C121" s="3" t="s">
        <v>322</v>
      </c>
      <c r="D121" s="252">
        <v>67</v>
      </c>
      <c r="E121" s="252">
        <v>6</v>
      </c>
      <c r="F121" s="253"/>
      <c r="G121" s="254"/>
      <c r="H121" s="2"/>
    </row>
    <row r="122" spans="1:8" x14ac:dyDescent="0.3">
      <c r="A122" s="2">
        <v>25519</v>
      </c>
      <c r="B122" s="4" t="s">
        <v>402</v>
      </c>
      <c r="C122" s="3" t="s">
        <v>265</v>
      </c>
      <c r="D122" s="252">
        <v>52</v>
      </c>
      <c r="E122" s="252">
        <v>13</v>
      </c>
      <c r="F122" s="253"/>
      <c r="G122" s="254"/>
      <c r="H122" s="2"/>
    </row>
    <row r="123" spans="1:8" x14ac:dyDescent="0.3">
      <c r="A123" s="2">
        <v>25536</v>
      </c>
      <c r="B123" s="4" t="s">
        <v>403</v>
      </c>
      <c r="C123" s="3" t="s">
        <v>265</v>
      </c>
      <c r="D123" s="252">
        <v>55</v>
      </c>
      <c r="E123" s="252">
        <v>46</v>
      </c>
      <c r="F123" s="253"/>
      <c r="G123" s="254"/>
      <c r="H123" s="2"/>
    </row>
    <row r="124" spans="1:8" x14ac:dyDescent="0.3">
      <c r="A124" s="2">
        <v>26368</v>
      </c>
      <c r="B124" s="4" t="s">
        <v>404</v>
      </c>
      <c r="C124" s="3" t="s">
        <v>265</v>
      </c>
      <c r="D124" s="252">
        <v>51</v>
      </c>
      <c r="E124" s="252">
        <v>26</v>
      </c>
      <c r="F124" s="253"/>
      <c r="G124" s="254"/>
      <c r="H124" s="2"/>
    </row>
    <row r="125" spans="1:8" x14ac:dyDescent="0.3">
      <c r="A125" s="2">
        <v>26503</v>
      </c>
      <c r="B125" s="4" t="s">
        <v>405</v>
      </c>
      <c r="C125" s="3"/>
      <c r="D125" s="252">
        <v>78</v>
      </c>
      <c r="E125" s="252">
        <v>6</v>
      </c>
      <c r="F125" s="253"/>
      <c r="G125" s="254"/>
      <c r="H125" s="2"/>
    </row>
    <row r="126" spans="1:8" x14ac:dyDescent="0.3">
      <c r="A126" s="2">
        <v>26508</v>
      </c>
      <c r="B126" s="4" t="s">
        <v>406</v>
      </c>
      <c r="C126" s="3"/>
      <c r="D126" s="252">
        <v>78</v>
      </c>
      <c r="E126" s="252">
        <v>6</v>
      </c>
      <c r="F126" s="253"/>
      <c r="G126" s="254"/>
      <c r="H126" s="2"/>
    </row>
    <row r="127" spans="1:8" x14ac:dyDescent="0.3">
      <c r="A127" s="2">
        <v>27479</v>
      </c>
      <c r="B127" s="4" t="s">
        <v>407</v>
      </c>
      <c r="C127" s="3" t="s">
        <v>303</v>
      </c>
      <c r="D127" s="252">
        <v>76</v>
      </c>
      <c r="E127" s="252">
        <v>5</v>
      </c>
      <c r="F127" s="253" t="s">
        <v>266</v>
      </c>
      <c r="G127" s="254">
        <v>44376.356828703705</v>
      </c>
      <c r="H127" s="2">
        <v>141253</v>
      </c>
    </row>
    <row r="128" spans="1:8" x14ac:dyDescent="0.3">
      <c r="A128" s="2">
        <v>27759</v>
      </c>
      <c r="B128" s="4" t="s">
        <v>408</v>
      </c>
      <c r="C128" s="3" t="s">
        <v>265</v>
      </c>
      <c r="D128" s="252">
        <v>61</v>
      </c>
      <c r="E128" s="252">
        <v>15</v>
      </c>
      <c r="F128" s="253" t="s">
        <v>272</v>
      </c>
      <c r="G128" s="254">
        <v>43875.458043981482</v>
      </c>
      <c r="H128" s="2"/>
    </row>
    <row r="129" spans="1:8" x14ac:dyDescent="0.3">
      <c r="A129" s="2">
        <v>28040</v>
      </c>
      <c r="B129" s="4" t="s">
        <v>409</v>
      </c>
      <c r="C129" s="3" t="s">
        <v>322</v>
      </c>
      <c r="D129" s="252">
        <v>67</v>
      </c>
      <c r="E129" s="252">
        <v>6</v>
      </c>
      <c r="F129" s="253"/>
      <c r="G129" s="254"/>
      <c r="H129" s="2"/>
    </row>
    <row r="130" spans="1:8" x14ac:dyDescent="0.3">
      <c r="A130" s="2">
        <v>28781</v>
      </c>
      <c r="B130" s="4" t="s">
        <v>410</v>
      </c>
      <c r="C130" s="3" t="s">
        <v>265</v>
      </c>
      <c r="D130" s="252">
        <v>55</v>
      </c>
      <c r="E130" s="252">
        <v>46</v>
      </c>
      <c r="F130" s="253"/>
      <c r="G130" s="254"/>
      <c r="H130" s="2"/>
    </row>
    <row r="131" spans="1:8" x14ac:dyDescent="0.3">
      <c r="A131" s="2">
        <v>28782</v>
      </c>
      <c r="B131" s="4" t="s">
        <v>411</v>
      </c>
      <c r="C131" s="3" t="s">
        <v>265</v>
      </c>
      <c r="D131" s="252">
        <v>55</v>
      </c>
      <c r="E131" s="252">
        <v>46</v>
      </c>
      <c r="F131" s="253"/>
      <c r="G131" s="254"/>
      <c r="H131" s="2"/>
    </row>
    <row r="132" spans="1:8" x14ac:dyDescent="0.3">
      <c r="A132" s="2">
        <v>29288</v>
      </c>
      <c r="B132" s="4" t="s">
        <v>412</v>
      </c>
      <c r="C132" s="3"/>
      <c r="D132" s="252"/>
      <c r="E132" s="252"/>
      <c r="F132" s="253"/>
      <c r="G132" s="254"/>
      <c r="H132" s="2"/>
    </row>
    <row r="133" spans="1:8" x14ac:dyDescent="0.3">
      <c r="A133" s="2">
        <v>29294</v>
      </c>
      <c r="B133" s="4" t="s">
        <v>413</v>
      </c>
      <c r="C133" s="3" t="s">
        <v>265</v>
      </c>
      <c r="D133" s="252">
        <v>67</v>
      </c>
      <c r="E133" s="252">
        <v>9</v>
      </c>
      <c r="F133" s="253"/>
      <c r="G133" s="254"/>
      <c r="H133" s="2"/>
    </row>
    <row r="134" spans="1:8" x14ac:dyDescent="0.3">
      <c r="A134" s="2">
        <v>29435</v>
      </c>
      <c r="B134" s="4" t="s">
        <v>414</v>
      </c>
      <c r="C134" s="3" t="s">
        <v>31</v>
      </c>
      <c r="D134" s="252">
        <v>51</v>
      </c>
      <c r="E134" s="252">
        <v>36</v>
      </c>
      <c r="F134" s="253" t="s">
        <v>266</v>
      </c>
      <c r="G134" s="254">
        <v>44172.356412037036</v>
      </c>
      <c r="H134" s="2">
        <v>140283</v>
      </c>
    </row>
    <row r="135" spans="1:8" x14ac:dyDescent="0.3">
      <c r="A135" s="2">
        <v>29437</v>
      </c>
      <c r="B135" s="4" t="s">
        <v>415</v>
      </c>
      <c r="C135" s="3" t="s">
        <v>265</v>
      </c>
      <c r="D135" s="252">
        <v>61</v>
      </c>
      <c r="E135" s="252">
        <v>8</v>
      </c>
      <c r="F135" s="253" t="s">
        <v>272</v>
      </c>
      <c r="G135" s="254">
        <v>43875.455578703702</v>
      </c>
      <c r="H135" s="2"/>
    </row>
    <row r="136" spans="1:8" x14ac:dyDescent="0.3">
      <c r="A136" s="2">
        <v>29524</v>
      </c>
      <c r="B136" s="4" t="s">
        <v>416</v>
      </c>
      <c r="C136" s="3" t="s">
        <v>303</v>
      </c>
      <c r="D136" s="252">
        <v>76</v>
      </c>
      <c r="E136" s="252">
        <v>9</v>
      </c>
      <c r="F136" s="253"/>
      <c r="G136" s="254"/>
      <c r="H136" s="2"/>
    </row>
    <row r="137" spans="1:8" x14ac:dyDescent="0.3">
      <c r="A137" s="2">
        <v>29526</v>
      </c>
      <c r="B137" s="4" t="s">
        <v>417</v>
      </c>
      <c r="C137" s="3" t="s">
        <v>303</v>
      </c>
      <c r="D137" s="252">
        <v>76</v>
      </c>
      <c r="E137" s="252">
        <v>9</v>
      </c>
      <c r="F137" s="253"/>
      <c r="G137" s="254"/>
      <c r="H137" s="2"/>
    </row>
    <row r="138" spans="1:8" x14ac:dyDescent="0.3">
      <c r="A138" s="2">
        <v>29537</v>
      </c>
      <c r="B138" s="4" t="s">
        <v>418</v>
      </c>
      <c r="C138" s="3" t="s">
        <v>265</v>
      </c>
      <c r="D138" s="252">
        <v>61</v>
      </c>
      <c r="E138" s="252">
        <v>8</v>
      </c>
      <c r="F138" s="253"/>
      <c r="G138" s="254"/>
      <c r="H138" s="2"/>
    </row>
    <row r="139" spans="1:8" x14ac:dyDescent="0.3">
      <c r="A139" s="2">
        <v>29829</v>
      </c>
      <c r="B139" s="4" t="s">
        <v>419</v>
      </c>
      <c r="C139" s="3" t="s">
        <v>265</v>
      </c>
      <c r="D139" s="252">
        <v>61</v>
      </c>
      <c r="E139" s="252">
        <v>15</v>
      </c>
      <c r="F139" s="253"/>
      <c r="G139" s="254"/>
      <c r="H139" s="2"/>
    </row>
    <row r="140" spans="1:8" x14ac:dyDescent="0.3">
      <c r="A140" s="2">
        <v>29935</v>
      </c>
      <c r="B140" s="4" t="s">
        <v>420</v>
      </c>
      <c r="C140" s="3" t="s">
        <v>265</v>
      </c>
      <c r="D140" s="252">
        <v>76</v>
      </c>
      <c r="E140" s="252">
        <v>11</v>
      </c>
      <c r="F140" s="253" t="s">
        <v>272</v>
      </c>
      <c r="G140" s="254">
        <v>43899.571921296294</v>
      </c>
      <c r="H140" s="2"/>
    </row>
    <row r="141" spans="1:8" x14ac:dyDescent="0.3">
      <c r="A141" s="2">
        <v>29936</v>
      </c>
      <c r="B141" s="4" t="s">
        <v>421</v>
      </c>
      <c r="C141" s="3" t="s">
        <v>265</v>
      </c>
      <c r="D141" s="252">
        <v>76</v>
      </c>
      <c r="E141" s="252">
        <v>11</v>
      </c>
      <c r="F141" s="253"/>
      <c r="G141" s="254"/>
      <c r="H141" s="2"/>
    </row>
    <row r="142" spans="1:8" x14ac:dyDescent="0.3">
      <c r="A142" s="2">
        <v>29960</v>
      </c>
      <c r="B142" s="4" t="s">
        <v>422</v>
      </c>
      <c r="C142" s="3" t="s">
        <v>382</v>
      </c>
      <c r="D142" s="252">
        <v>57</v>
      </c>
      <c r="E142" s="252">
        <v>15</v>
      </c>
      <c r="F142" s="253"/>
      <c r="G142" s="254"/>
      <c r="H142" s="2"/>
    </row>
    <row r="143" spans="1:8" x14ac:dyDescent="0.3">
      <c r="A143" s="2">
        <v>30171</v>
      </c>
      <c r="B143" s="4" t="s">
        <v>423</v>
      </c>
      <c r="C143" s="3" t="s">
        <v>289</v>
      </c>
      <c r="D143" s="252">
        <v>76</v>
      </c>
      <c r="E143" s="252">
        <v>9</v>
      </c>
      <c r="F143" s="253" t="s">
        <v>272</v>
      </c>
      <c r="G143" s="254">
        <v>43896.301296296297</v>
      </c>
      <c r="H143" s="2"/>
    </row>
    <row r="144" spans="1:8" x14ac:dyDescent="0.3">
      <c r="A144" s="2">
        <v>30658</v>
      </c>
      <c r="B144" s="4" t="s">
        <v>424</v>
      </c>
      <c r="C144" s="3" t="s">
        <v>265</v>
      </c>
      <c r="D144" s="252">
        <v>61</v>
      </c>
      <c r="E144" s="252">
        <v>15</v>
      </c>
      <c r="F144" s="253" t="s">
        <v>272</v>
      </c>
      <c r="G144" s="254">
        <v>43671.424050925925</v>
      </c>
      <c r="H144" s="2"/>
    </row>
    <row r="145" spans="1:8" x14ac:dyDescent="0.3">
      <c r="A145" s="2">
        <v>30772</v>
      </c>
      <c r="B145" s="4" t="s">
        <v>425</v>
      </c>
      <c r="C145" s="3" t="s">
        <v>265</v>
      </c>
      <c r="D145" s="252">
        <v>72</v>
      </c>
      <c r="E145" s="252">
        <v>5</v>
      </c>
      <c r="F145" s="253"/>
      <c r="G145" s="254"/>
      <c r="H145" s="2"/>
    </row>
    <row r="146" spans="1:8" x14ac:dyDescent="0.3">
      <c r="A146" s="2">
        <v>31321</v>
      </c>
      <c r="B146" s="4" t="s">
        <v>426</v>
      </c>
      <c r="C146" s="3" t="s">
        <v>274</v>
      </c>
      <c r="D146" s="252">
        <v>55</v>
      </c>
      <c r="E146" s="252">
        <v>19</v>
      </c>
      <c r="F146" s="253" t="s">
        <v>266</v>
      </c>
      <c r="G146" s="254">
        <v>44104.394143518519</v>
      </c>
      <c r="H146" s="2">
        <v>140032</v>
      </c>
    </row>
    <row r="147" spans="1:8" x14ac:dyDescent="0.3">
      <c r="A147" s="2">
        <v>31427</v>
      </c>
      <c r="B147" s="4" t="s">
        <v>427</v>
      </c>
      <c r="C147" s="3" t="s">
        <v>265</v>
      </c>
      <c r="D147" s="252">
        <v>52</v>
      </c>
      <c r="E147" s="252">
        <v>7</v>
      </c>
      <c r="F147" s="253"/>
      <c r="G147" s="254"/>
      <c r="H147" s="2"/>
    </row>
    <row r="148" spans="1:8" x14ac:dyDescent="0.3">
      <c r="A148" s="2">
        <v>31428</v>
      </c>
      <c r="B148" s="4" t="s">
        <v>428</v>
      </c>
      <c r="C148" s="3" t="s">
        <v>265</v>
      </c>
      <c r="D148" s="252">
        <v>52</v>
      </c>
      <c r="E148" s="252">
        <v>7</v>
      </c>
      <c r="F148" s="253"/>
      <c r="G148" s="254"/>
      <c r="H148" s="2"/>
    </row>
    <row r="149" spans="1:8" x14ac:dyDescent="0.3">
      <c r="A149" s="2">
        <v>32487</v>
      </c>
      <c r="B149" s="4" t="s">
        <v>429</v>
      </c>
      <c r="C149" s="3" t="s">
        <v>303</v>
      </c>
      <c r="D149" s="252">
        <v>76</v>
      </c>
      <c r="E149" s="252">
        <v>9</v>
      </c>
      <c r="F149" s="253" t="s">
        <v>272</v>
      </c>
      <c r="G149" s="254">
        <v>43896.301296296297</v>
      </c>
      <c r="H149" s="2"/>
    </row>
    <row r="150" spans="1:8" x14ac:dyDescent="0.3">
      <c r="A150" s="2">
        <v>32648</v>
      </c>
      <c r="B150" s="4" t="s">
        <v>430</v>
      </c>
      <c r="C150" s="3" t="s">
        <v>262</v>
      </c>
      <c r="D150" s="252">
        <v>67</v>
      </c>
      <c r="E150" s="252">
        <v>14</v>
      </c>
      <c r="F150" s="253"/>
      <c r="G150" s="254"/>
      <c r="H150" s="2"/>
    </row>
    <row r="151" spans="1:8" x14ac:dyDescent="0.3">
      <c r="A151" s="2">
        <v>32752</v>
      </c>
      <c r="B151" s="4" t="s">
        <v>431</v>
      </c>
      <c r="C151" s="3" t="s">
        <v>322</v>
      </c>
      <c r="D151" s="252">
        <v>67</v>
      </c>
      <c r="E151" s="252">
        <v>6</v>
      </c>
      <c r="F151" s="253"/>
      <c r="G151" s="254"/>
      <c r="H151" s="2"/>
    </row>
    <row r="152" spans="1:8" x14ac:dyDescent="0.3">
      <c r="A152" s="2">
        <v>32759</v>
      </c>
      <c r="B152" s="4" t="s">
        <v>432</v>
      </c>
      <c r="C152" s="3" t="s">
        <v>322</v>
      </c>
      <c r="D152" s="252">
        <v>67</v>
      </c>
      <c r="E152" s="252">
        <v>6</v>
      </c>
      <c r="F152" s="253"/>
      <c r="G152" s="254"/>
      <c r="H152" s="2"/>
    </row>
    <row r="153" spans="1:8" x14ac:dyDescent="0.3">
      <c r="A153" s="2">
        <v>32761</v>
      </c>
      <c r="B153" s="4" t="s">
        <v>433</v>
      </c>
      <c r="C153" s="3" t="s">
        <v>322</v>
      </c>
      <c r="D153" s="252">
        <v>67</v>
      </c>
      <c r="E153" s="252">
        <v>6</v>
      </c>
      <c r="F153" s="253"/>
      <c r="G153" s="254"/>
      <c r="H153" s="2"/>
    </row>
    <row r="154" spans="1:8" x14ac:dyDescent="0.3">
      <c r="A154" s="2">
        <v>34405</v>
      </c>
      <c r="B154" s="4" t="s">
        <v>434</v>
      </c>
      <c r="C154" s="3" t="s">
        <v>265</v>
      </c>
      <c r="D154" s="252">
        <v>84</v>
      </c>
      <c r="E154" s="252">
        <v>1</v>
      </c>
      <c r="F154" s="253"/>
      <c r="G154" s="254"/>
      <c r="H154" s="2"/>
    </row>
    <row r="155" spans="1:8" x14ac:dyDescent="0.3">
      <c r="A155" s="2">
        <v>35227</v>
      </c>
      <c r="B155" s="4" t="s">
        <v>435</v>
      </c>
      <c r="C155" s="3" t="s">
        <v>265</v>
      </c>
      <c r="D155" s="252">
        <v>61</v>
      </c>
      <c r="E155" s="252">
        <v>8</v>
      </c>
      <c r="F155" s="253" t="s">
        <v>263</v>
      </c>
      <c r="G155" s="254">
        <v>44433.653020833335</v>
      </c>
      <c r="H155" s="2">
        <v>59400</v>
      </c>
    </row>
    <row r="156" spans="1:8" x14ac:dyDescent="0.3">
      <c r="A156" s="2">
        <v>35238</v>
      </c>
      <c r="B156" s="4" t="s">
        <v>436</v>
      </c>
      <c r="C156" s="3" t="s">
        <v>265</v>
      </c>
      <c r="D156" s="252">
        <v>54</v>
      </c>
      <c r="E156" s="252">
        <v>4</v>
      </c>
      <c r="F156" s="253" t="s">
        <v>272</v>
      </c>
      <c r="G156" s="254">
        <v>43875.456620370373</v>
      </c>
      <c r="H156" s="2"/>
    </row>
    <row r="157" spans="1:8" x14ac:dyDescent="0.3">
      <c r="A157" s="2">
        <v>35331</v>
      </c>
      <c r="B157" s="4" t="s">
        <v>437</v>
      </c>
      <c r="C157" s="3" t="s">
        <v>438</v>
      </c>
      <c r="D157" s="252">
        <v>54</v>
      </c>
      <c r="E157" s="252">
        <v>4</v>
      </c>
      <c r="F157" s="253" t="s">
        <v>272</v>
      </c>
      <c r="G157" s="254">
        <v>43999.45821759259</v>
      </c>
      <c r="H157" s="2"/>
    </row>
    <row r="158" spans="1:8" x14ac:dyDescent="0.3">
      <c r="A158" s="2">
        <v>35359</v>
      </c>
      <c r="B158" s="4" t="s">
        <v>439</v>
      </c>
      <c r="C158" s="3" t="s">
        <v>438</v>
      </c>
      <c r="D158" s="252">
        <v>54</v>
      </c>
      <c r="E158" s="252">
        <v>4</v>
      </c>
      <c r="F158" s="253" t="s">
        <v>272</v>
      </c>
      <c r="G158" s="254">
        <v>43720.378981481481</v>
      </c>
      <c r="H158" s="2">
        <v>137799</v>
      </c>
    </row>
    <row r="159" spans="1:8" x14ac:dyDescent="0.3">
      <c r="A159" s="2">
        <v>36011</v>
      </c>
      <c r="B159" s="4" t="s">
        <v>440</v>
      </c>
      <c r="C159" s="3" t="s">
        <v>289</v>
      </c>
      <c r="D159" s="252">
        <v>76</v>
      </c>
      <c r="E159" s="252">
        <v>9</v>
      </c>
      <c r="F159" s="253" t="s">
        <v>272</v>
      </c>
      <c r="G159" s="254">
        <v>43896.301296296297</v>
      </c>
      <c r="H159" s="2"/>
    </row>
    <row r="160" spans="1:8" x14ac:dyDescent="0.3">
      <c r="A160" s="2">
        <v>36033</v>
      </c>
      <c r="B160" s="4" t="s">
        <v>441</v>
      </c>
      <c r="C160" s="3" t="s">
        <v>274</v>
      </c>
      <c r="D160" s="252">
        <v>55</v>
      </c>
      <c r="E160" s="252">
        <v>19</v>
      </c>
      <c r="F160" s="253"/>
      <c r="G160" s="254"/>
      <c r="H160" s="2"/>
    </row>
    <row r="161" spans="1:8" x14ac:dyDescent="0.3">
      <c r="A161" s="2">
        <v>36107</v>
      </c>
      <c r="B161" s="4" t="s">
        <v>442</v>
      </c>
      <c r="C161" s="3" t="s">
        <v>265</v>
      </c>
      <c r="D161" s="252">
        <v>74</v>
      </c>
      <c r="E161" s="252">
        <v>9</v>
      </c>
      <c r="F161" s="253"/>
      <c r="G161" s="254"/>
      <c r="H161" s="2"/>
    </row>
    <row r="162" spans="1:8" x14ac:dyDescent="0.3">
      <c r="A162" s="2">
        <v>36400</v>
      </c>
      <c r="B162" s="4" t="s">
        <v>443</v>
      </c>
      <c r="C162" s="3" t="s">
        <v>265</v>
      </c>
      <c r="D162" s="252">
        <v>89</v>
      </c>
      <c r="E162" s="252">
        <v>12</v>
      </c>
      <c r="F162" s="253" t="s">
        <v>272</v>
      </c>
      <c r="G162" s="254">
        <v>43875.379710648151</v>
      </c>
      <c r="H162" s="2"/>
    </row>
    <row r="163" spans="1:8" x14ac:dyDescent="0.3">
      <c r="A163" s="2">
        <v>37847</v>
      </c>
      <c r="B163" s="4" t="s">
        <v>444</v>
      </c>
      <c r="C163" s="3"/>
      <c r="D163" s="252"/>
      <c r="E163" s="252"/>
      <c r="F163" s="253"/>
      <c r="G163" s="254"/>
      <c r="H163" s="2"/>
    </row>
    <row r="164" spans="1:8" x14ac:dyDescent="0.3">
      <c r="A164" s="2">
        <v>38079</v>
      </c>
      <c r="B164" s="4" t="s">
        <v>445</v>
      </c>
      <c r="C164" s="3" t="s">
        <v>265</v>
      </c>
      <c r="D164" s="252">
        <v>55</v>
      </c>
      <c r="E164" s="252">
        <v>46</v>
      </c>
      <c r="F164" s="253"/>
      <c r="G164" s="254"/>
      <c r="H164" s="2"/>
    </row>
    <row r="165" spans="1:8" x14ac:dyDescent="0.3">
      <c r="A165" s="2">
        <v>38648</v>
      </c>
      <c r="B165" s="4" t="s">
        <v>446</v>
      </c>
      <c r="C165" s="3" t="s">
        <v>274</v>
      </c>
      <c r="D165" s="252">
        <v>59</v>
      </c>
      <c r="E165" s="252">
        <v>18</v>
      </c>
      <c r="F165" s="253" t="s">
        <v>263</v>
      </c>
      <c r="G165" s="254">
        <v>44461.377997685187</v>
      </c>
      <c r="H165" s="2"/>
    </row>
    <row r="166" spans="1:8" x14ac:dyDescent="0.3">
      <c r="A166" s="2">
        <v>39982</v>
      </c>
      <c r="B166" s="4" t="s">
        <v>447</v>
      </c>
      <c r="C166" s="3" t="s">
        <v>265</v>
      </c>
      <c r="D166" s="252">
        <v>84</v>
      </c>
      <c r="E166" s="252">
        <v>1</v>
      </c>
      <c r="F166" s="253"/>
      <c r="G166" s="254"/>
      <c r="H166" s="2"/>
    </row>
    <row r="167" spans="1:8" x14ac:dyDescent="0.3">
      <c r="A167" s="2">
        <v>40685</v>
      </c>
      <c r="B167" s="4" t="s">
        <v>448</v>
      </c>
      <c r="C167" s="3" t="s">
        <v>274</v>
      </c>
      <c r="D167" s="252">
        <v>55</v>
      </c>
      <c r="E167" s="252">
        <v>19</v>
      </c>
      <c r="F167" s="253" t="s">
        <v>266</v>
      </c>
      <c r="G167" s="254">
        <v>44104.394143518519</v>
      </c>
      <c r="H167" s="2">
        <v>140038</v>
      </c>
    </row>
    <row r="168" spans="1:8" x14ac:dyDescent="0.3">
      <c r="A168" s="2">
        <v>40688</v>
      </c>
      <c r="B168" s="4" t="s">
        <v>449</v>
      </c>
      <c r="C168" s="3" t="s">
        <v>265</v>
      </c>
      <c r="D168" s="252">
        <v>67</v>
      </c>
      <c r="E168" s="252">
        <v>18</v>
      </c>
      <c r="F168" s="253"/>
      <c r="G168" s="254"/>
      <c r="H168" s="2"/>
    </row>
    <row r="169" spans="1:8" x14ac:dyDescent="0.3">
      <c r="A169" s="2">
        <v>40689</v>
      </c>
      <c r="B169" s="4" t="s">
        <v>450</v>
      </c>
      <c r="C169" s="3" t="s">
        <v>265</v>
      </c>
      <c r="D169" s="252">
        <v>67</v>
      </c>
      <c r="E169" s="252">
        <v>18</v>
      </c>
      <c r="F169" s="253"/>
      <c r="G169" s="254"/>
      <c r="H169" s="2"/>
    </row>
    <row r="170" spans="1:8" x14ac:dyDescent="0.3">
      <c r="A170" s="2">
        <v>42681</v>
      </c>
      <c r="B170" s="4" t="s">
        <v>451</v>
      </c>
      <c r="C170" s="3" t="s">
        <v>265</v>
      </c>
      <c r="D170" s="252">
        <v>54</v>
      </c>
      <c r="E170" s="252">
        <v>4</v>
      </c>
      <c r="F170" s="253" t="s">
        <v>272</v>
      </c>
      <c r="G170" s="254">
        <v>43875.456400462965</v>
      </c>
      <c r="H170" s="2"/>
    </row>
    <row r="171" spans="1:8" x14ac:dyDescent="0.3">
      <c r="A171" s="2">
        <v>43648</v>
      </c>
      <c r="B171" s="4" t="s">
        <v>452</v>
      </c>
      <c r="C171" s="3" t="s">
        <v>265</v>
      </c>
      <c r="D171" s="252">
        <v>55</v>
      </c>
      <c r="E171" s="252">
        <v>32</v>
      </c>
      <c r="F171" s="253"/>
      <c r="G171" s="254"/>
      <c r="H171" s="2"/>
    </row>
    <row r="172" spans="1:8" x14ac:dyDescent="0.3">
      <c r="A172" s="2">
        <v>43794</v>
      </c>
      <c r="B172" s="4" t="s">
        <v>453</v>
      </c>
      <c r="C172" s="3" t="s">
        <v>265</v>
      </c>
      <c r="D172" s="252">
        <v>74</v>
      </c>
      <c r="E172" s="252">
        <v>8</v>
      </c>
      <c r="F172" s="253"/>
      <c r="G172" s="254"/>
      <c r="H172" s="2"/>
    </row>
    <row r="173" spans="1:8" x14ac:dyDescent="0.3">
      <c r="A173" s="2">
        <v>45067</v>
      </c>
      <c r="B173" s="4" t="s">
        <v>454</v>
      </c>
      <c r="C173" s="3" t="s">
        <v>274</v>
      </c>
      <c r="D173" s="252">
        <v>55</v>
      </c>
      <c r="E173" s="252">
        <v>19</v>
      </c>
      <c r="F173" s="253"/>
      <c r="G173" s="254"/>
      <c r="H173" s="2"/>
    </row>
    <row r="174" spans="1:8" x14ac:dyDescent="0.3">
      <c r="A174" s="2">
        <v>45111</v>
      </c>
      <c r="B174" s="4" t="s">
        <v>455</v>
      </c>
      <c r="C174" s="3" t="s">
        <v>265</v>
      </c>
      <c r="D174" s="252">
        <v>84</v>
      </c>
      <c r="E174" s="252">
        <v>1</v>
      </c>
      <c r="F174" s="253"/>
      <c r="G174" s="254"/>
      <c r="H174" s="2"/>
    </row>
    <row r="175" spans="1:8" x14ac:dyDescent="0.3">
      <c r="A175" s="2">
        <v>45195</v>
      </c>
      <c r="B175" s="4" t="s">
        <v>456</v>
      </c>
      <c r="C175" s="3" t="s">
        <v>31</v>
      </c>
      <c r="D175" s="252">
        <v>51</v>
      </c>
      <c r="E175" s="252">
        <v>11</v>
      </c>
      <c r="F175" s="253"/>
      <c r="G175" s="254"/>
      <c r="H175" s="2"/>
    </row>
    <row r="176" spans="1:8" x14ac:dyDescent="0.3">
      <c r="A176" s="2">
        <v>45651</v>
      </c>
      <c r="B176" s="4" t="s">
        <v>457</v>
      </c>
      <c r="C176" s="3" t="s">
        <v>265</v>
      </c>
      <c r="D176" s="252">
        <v>67</v>
      </c>
      <c r="E176" s="252">
        <v>1</v>
      </c>
      <c r="F176" s="253"/>
      <c r="G176" s="254"/>
      <c r="H176" s="2"/>
    </row>
    <row r="177" spans="1:8" x14ac:dyDescent="0.3">
      <c r="A177" s="2">
        <v>48178</v>
      </c>
      <c r="B177" s="4" t="s">
        <v>458</v>
      </c>
      <c r="C177" s="3" t="s">
        <v>265</v>
      </c>
      <c r="D177" s="252">
        <v>74</v>
      </c>
      <c r="E177" s="252">
        <v>8</v>
      </c>
      <c r="F177" s="253"/>
      <c r="G177" s="254"/>
      <c r="H177" s="2"/>
    </row>
    <row r="178" spans="1:8" x14ac:dyDescent="0.3">
      <c r="A178" s="2">
        <v>48714</v>
      </c>
      <c r="B178" s="4" t="s">
        <v>459</v>
      </c>
      <c r="C178" s="3" t="s">
        <v>265</v>
      </c>
      <c r="D178" s="252">
        <v>83</v>
      </c>
      <c r="E178" s="252">
        <v>10</v>
      </c>
      <c r="F178" s="253"/>
      <c r="G178" s="254"/>
      <c r="H178" s="2"/>
    </row>
    <row r="179" spans="1:8" x14ac:dyDescent="0.3">
      <c r="A179" s="2">
        <v>49099</v>
      </c>
      <c r="B179" s="4" t="s">
        <v>460</v>
      </c>
      <c r="C179" s="3" t="s">
        <v>322</v>
      </c>
      <c r="D179" s="252">
        <v>67</v>
      </c>
      <c r="E179" s="252">
        <v>6</v>
      </c>
      <c r="F179" s="253"/>
      <c r="G179" s="254"/>
      <c r="H179" s="2"/>
    </row>
    <row r="180" spans="1:8" x14ac:dyDescent="0.3">
      <c r="A180" s="2">
        <v>49184</v>
      </c>
      <c r="B180" s="4" t="s">
        <v>461</v>
      </c>
      <c r="C180" s="3" t="s">
        <v>265</v>
      </c>
      <c r="D180" s="252">
        <v>52</v>
      </c>
      <c r="E180" s="252">
        <v>8</v>
      </c>
      <c r="F180" s="253"/>
      <c r="G180" s="254"/>
      <c r="H180" s="2"/>
    </row>
    <row r="181" spans="1:8" x14ac:dyDescent="0.3">
      <c r="A181" s="2">
        <v>49188</v>
      </c>
      <c r="B181" s="4" t="s">
        <v>462</v>
      </c>
      <c r="C181" s="3" t="s">
        <v>265</v>
      </c>
      <c r="D181" s="252">
        <v>52</v>
      </c>
      <c r="E181" s="252">
        <v>7</v>
      </c>
      <c r="F181" s="253"/>
      <c r="G181" s="254"/>
      <c r="H181" s="2"/>
    </row>
    <row r="182" spans="1:8" x14ac:dyDescent="0.3">
      <c r="A182" s="2">
        <v>49864</v>
      </c>
      <c r="B182" s="4" t="s">
        <v>463</v>
      </c>
      <c r="C182" s="3" t="s">
        <v>265</v>
      </c>
      <c r="D182" s="252">
        <v>73</v>
      </c>
      <c r="E182" s="252">
        <v>4</v>
      </c>
      <c r="F182" s="253"/>
      <c r="G182" s="254"/>
      <c r="H182" s="2"/>
    </row>
    <row r="183" spans="1:8" x14ac:dyDescent="0.3">
      <c r="A183" s="2">
        <v>49866</v>
      </c>
      <c r="B183" s="4" t="s">
        <v>464</v>
      </c>
      <c r="C183" s="3" t="s">
        <v>265</v>
      </c>
      <c r="D183" s="252">
        <v>55</v>
      </c>
      <c r="E183" s="252">
        <v>57</v>
      </c>
      <c r="F183" s="253"/>
      <c r="G183" s="254"/>
      <c r="H183" s="2"/>
    </row>
    <row r="184" spans="1:8" x14ac:dyDescent="0.3">
      <c r="A184" s="2">
        <v>49867</v>
      </c>
      <c r="B184" s="4" t="s">
        <v>465</v>
      </c>
      <c r="C184" s="3" t="s">
        <v>265</v>
      </c>
      <c r="D184" s="252">
        <v>55</v>
      </c>
      <c r="E184" s="252">
        <v>55</v>
      </c>
      <c r="F184" s="253"/>
      <c r="G184" s="254"/>
      <c r="H184" s="2"/>
    </row>
    <row r="185" spans="1:8" x14ac:dyDescent="0.3">
      <c r="A185" s="2">
        <v>49984</v>
      </c>
      <c r="B185" s="4" t="s">
        <v>466</v>
      </c>
      <c r="C185" s="3" t="s">
        <v>265</v>
      </c>
      <c r="D185" s="252">
        <v>52</v>
      </c>
      <c r="E185" s="252">
        <v>7</v>
      </c>
      <c r="F185" s="253"/>
      <c r="G185" s="254"/>
      <c r="H185" s="2"/>
    </row>
    <row r="186" spans="1:8" x14ac:dyDescent="0.3">
      <c r="A186" s="2">
        <v>49988</v>
      </c>
      <c r="B186" s="4" t="s">
        <v>466</v>
      </c>
      <c r="C186" s="3" t="s">
        <v>265</v>
      </c>
      <c r="D186" s="252">
        <v>52</v>
      </c>
      <c r="E186" s="252">
        <v>7</v>
      </c>
      <c r="F186" s="253"/>
      <c r="G186" s="254"/>
      <c r="H186" s="2"/>
    </row>
    <row r="187" spans="1:8" x14ac:dyDescent="0.3">
      <c r="A187" s="2">
        <v>50294</v>
      </c>
      <c r="B187" s="4" t="s">
        <v>467</v>
      </c>
      <c r="C187" s="3" t="s">
        <v>265</v>
      </c>
      <c r="D187" s="252">
        <v>61</v>
      </c>
      <c r="E187" s="252">
        <v>8</v>
      </c>
      <c r="F187" s="253"/>
      <c r="G187" s="254"/>
      <c r="H187" s="2"/>
    </row>
    <row r="188" spans="1:8" x14ac:dyDescent="0.3">
      <c r="A188" s="2">
        <v>50476</v>
      </c>
      <c r="B188" s="4" t="s">
        <v>468</v>
      </c>
      <c r="C188" s="3" t="s">
        <v>265</v>
      </c>
      <c r="D188" s="252">
        <v>51</v>
      </c>
      <c r="E188" s="252">
        <v>17</v>
      </c>
      <c r="F188" s="253"/>
      <c r="G188" s="254"/>
      <c r="H188" s="2"/>
    </row>
    <row r="189" spans="1:8" x14ac:dyDescent="0.3">
      <c r="A189" s="2">
        <v>51013</v>
      </c>
      <c r="B189" s="4" t="s">
        <v>469</v>
      </c>
      <c r="C189" s="3" t="s">
        <v>289</v>
      </c>
      <c r="D189" s="252">
        <v>76</v>
      </c>
      <c r="E189" s="252">
        <v>10</v>
      </c>
      <c r="F189" s="253" t="s">
        <v>272</v>
      </c>
      <c r="G189" s="254" t="s">
        <v>470</v>
      </c>
      <c r="H189" s="2"/>
    </row>
    <row r="190" spans="1:8" x14ac:dyDescent="0.3">
      <c r="A190" s="2">
        <v>51223</v>
      </c>
      <c r="B190" s="4" t="s">
        <v>471</v>
      </c>
      <c r="C190" s="3" t="s">
        <v>265</v>
      </c>
      <c r="D190" s="252">
        <v>55</v>
      </c>
      <c r="E190" s="252">
        <v>49</v>
      </c>
      <c r="F190" s="253"/>
      <c r="G190" s="254"/>
      <c r="H190" s="2"/>
    </row>
    <row r="191" spans="1:8" x14ac:dyDescent="0.3">
      <c r="A191" s="2">
        <v>51337</v>
      </c>
      <c r="B191" s="4" t="s">
        <v>472</v>
      </c>
      <c r="C191" s="3" t="s">
        <v>265</v>
      </c>
      <c r="D191" s="252">
        <v>74</v>
      </c>
      <c r="E191" s="252">
        <v>10</v>
      </c>
      <c r="F191" s="253"/>
      <c r="G191" s="254"/>
      <c r="H191" s="2"/>
    </row>
    <row r="192" spans="1:8" x14ac:dyDescent="0.3">
      <c r="A192" s="2">
        <v>52995</v>
      </c>
      <c r="B192" s="4" t="s">
        <v>473</v>
      </c>
      <c r="C192" s="3" t="s">
        <v>265</v>
      </c>
      <c r="D192" s="252">
        <v>61</v>
      </c>
      <c r="E192" s="252">
        <v>8</v>
      </c>
      <c r="F192" s="253"/>
      <c r="G192" s="254"/>
      <c r="H192" s="2"/>
    </row>
    <row r="193" spans="1:8" x14ac:dyDescent="0.3">
      <c r="A193" s="2">
        <v>53016</v>
      </c>
      <c r="B193" s="4" t="s">
        <v>474</v>
      </c>
      <c r="C193" s="3" t="s">
        <v>475</v>
      </c>
      <c r="D193" s="252">
        <v>74</v>
      </c>
      <c r="E193" s="252">
        <v>10</v>
      </c>
      <c r="F193" s="253"/>
      <c r="G193" s="254"/>
      <c r="H193" s="2"/>
    </row>
    <row r="194" spans="1:8" x14ac:dyDescent="0.3">
      <c r="A194" s="2">
        <v>53810</v>
      </c>
      <c r="B194" s="4" t="s">
        <v>476</v>
      </c>
      <c r="C194" s="3" t="s">
        <v>322</v>
      </c>
      <c r="D194" s="252">
        <v>67</v>
      </c>
      <c r="E194" s="252">
        <v>6</v>
      </c>
      <c r="F194" s="253"/>
      <c r="G194" s="254"/>
      <c r="H194" s="2"/>
    </row>
    <row r="195" spans="1:8" x14ac:dyDescent="0.3">
      <c r="A195" s="2">
        <v>53928</v>
      </c>
      <c r="B195" s="4" t="s">
        <v>477</v>
      </c>
      <c r="C195" s="3" t="s">
        <v>265</v>
      </c>
      <c r="D195" s="252">
        <v>51</v>
      </c>
      <c r="E195" s="252">
        <v>30</v>
      </c>
      <c r="F195" s="253"/>
      <c r="G195" s="254"/>
      <c r="H195" s="2"/>
    </row>
    <row r="196" spans="1:8" x14ac:dyDescent="0.3">
      <c r="A196" s="2">
        <v>54668</v>
      </c>
      <c r="B196" s="4" t="s">
        <v>478</v>
      </c>
      <c r="C196" s="3" t="s">
        <v>289</v>
      </c>
      <c r="D196" s="252">
        <v>76</v>
      </c>
      <c r="E196" s="252">
        <v>9</v>
      </c>
      <c r="F196" s="253" t="s">
        <v>272</v>
      </c>
      <c r="G196" s="254">
        <v>43896.300358796296</v>
      </c>
      <c r="H196" s="2"/>
    </row>
    <row r="197" spans="1:8" x14ac:dyDescent="0.3">
      <c r="A197" s="2">
        <v>54969</v>
      </c>
      <c r="B197" s="4" t="s">
        <v>479</v>
      </c>
      <c r="C197" s="3" t="s">
        <v>265</v>
      </c>
      <c r="D197" s="252">
        <v>61</v>
      </c>
      <c r="E197" s="252">
        <v>8</v>
      </c>
      <c r="F197" s="253"/>
      <c r="G197" s="254"/>
      <c r="H197" s="2"/>
    </row>
    <row r="198" spans="1:8" x14ac:dyDescent="0.3">
      <c r="A198" s="2">
        <v>57444</v>
      </c>
      <c r="B198" s="4" t="s">
        <v>480</v>
      </c>
      <c r="C198" s="3" t="s">
        <v>292</v>
      </c>
      <c r="D198" s="252">
        <v>76</v>
      </c>
      <c r="E198" s="252">
        <v>6</v>
      </c>
      <c r="F198" s="253" t="s">
        <v>272</v>
      </c>
      <c r="G198" s="254" t="s">
        <v>481</v>
      </c>
      <c r="H198" s="2"/>
    </row>
    <row r="199" spans="1:8" x14ac:dyDescent="0.3">
      <c r="A199" s="2">
        <v>57895</v>
      </c>
      <c r="B199" s="4" t="s">
        <v>482</v>
      </c>
      <c r="C199" s="3" t="s">
        <v>265</v>
      </c>
      <c r="D199" s="252">
        <v>51</v>
      </c>
      <c r="E199" s="252">
        <v>11</v>
      </c>
      <c r="F199" s="253"/>
      <c r="G199" s="254"/>
      <c r="H199" s="2"/>
    </row>
    <row r="200" spans="1:8" x14ac:dyDescent="0.3">
      <c r="A200" s="2">
        <v>58116</v>
      </c>
      <c r="B200" s="4" t="s">
        <v>483</v>
      </c>
      <c r="C200" s="3" t="s">
        <v>265</v>
      </c>
      <c r="D200" s="252">
        <v>70</v>
      </c>
      <c r="E200" s="252">
        <v>38</v>
      </c>
      <c r="F200" s="253" t="s">
        <v>263</v>
      </c>
      <c r="G200" s="254">
        <v>44463.593159722222</v>
      </c>
      <c r="H200" s="2"/>
    </row>
    <row r="201" spans="1:8" x14ac:dyDescent="0.3">
      <c r="A201" s="2">
        <v>58117</v>
      </c>
      <c r="B201" s="4" t="s">
        <v>484</v>
      </c>
      <c r="C201" s="3" t="s">
        <v>265</v>
      </c>
      <c r="D201" s="252">
        <v>70</v>
      </c>
      <c r="E201" s="252">
        <v>38</v>
      </c>
      <c r="F201" s="253" t="s">
        <v>266</v>
      </c>
      <c r="G201" s="254">
        <v>44313.495532407411</v>
      </c>
      <c r="H201" s="2"/>
    </row>
    <row r="202" spans="1:8" x14ac:dyDescent="0.3">
      <c r="A202" s="2">
        <v>58647</v>
      </c>
      <c r="B202" s="4" t="s">
        <v>485</v>
      </c>
      <c r="C202" s="3" t="s">
        <v>274</v>
      </c>
      <c r="D202" s="252">
        <v>51</v>
      </c>
      <c r="E202" s="252">
        <v>30</v>
      </c>
      <c r="F202" s="253" t="s">
        <v>272</v>
      </c>
      <c r="G202" s="254">
        <v>43720.441446759258</v>
      </c>
      <c r="H202" s="2">
        <v>64044</v>
      </c>
    </row>
    <row r="203" spans="1:8" x14ac:dyDescent="0.3">
      <c r="A203" s="2">
        <v>58792</v>
      </c>
      <c r="B203" s="4" t="s">
        <v>486</v>
      </c>
      <c r="C203" s="3" t="s">
        <v>31</v>
      </c>
      <c r="D203" s="252">
        <v>72</v>
      </c>
      <c r="E203" s="252">
        <v>6</v>
      </c>
      <c r="F203" s="253" t="s">
        <v>266</v>
      </c>
      <c r="G203" s="254">
        <v>44267.707777777781</v>
      </c>
      <c r="H203" s="2"/>
    </row>
    <row r="204" spans="1:8" x14ac:dyDescent="0.3">
      <c r="A204" s="2">
        <v>58977</v>
      </c>
      <c r="B204" s="4" t="s">
        <v>487</v>
      </c>
      <c r="C204" s="3" t="s">
        <v>265</v>
      </c>
      <c r="D204" s="252">
        <v>51</v>
      </c>
      <c r="E204" s="252">
        <v>37</v>
      </c>
      <c r="F204" s="253" t="s">
        <v>272</v>
      </c>
      <c r="G204" s="254">
        <v>43656.484259259261</v>
      </c>
      <c r="H204" s="2"/>
    </row>
    <row r="205" spans="1:8" x14ac:dyDescent="0.3">
      <c r="A205" s="2">
        <v>58989</v>
      </c>
      <c r="B205" s="4" t="s">
        <v>488</v>
      </c>
      <c r="C205" s="3"/>
      <c r="D205" s="252"/>
      <c r="E205" s="252"/>
      <c r="F205" s="253" t="s">
        <v>266</v>
      </c>
      <c r="G205" s="254">
        <v>43732.617048611108</v>
      </c>
      <c r="H205" s="2"/>
    </row>
    <row r="206" spans="1:8" x14ac:dyDescent="0.3">
      <c r="A206" s="2">
        <v>60108</v>
      </c>
      <c r="B206" s="4" t="s">
        <v>489</v>
      </c>
      <c r="C206" s="3" t="s">
        <v>31</v>
      </c>
      <c r="D206" s="252">
        <v>52</v>
      </c>
      <c r="E206" s="252">
        <v>13</v>
      </c>
      <c r="F206" s="253"/>
      <c r="G206" s="254"/>
      <c r="H206" s="2"/>
    </row>
    <row r="207" spans="1:8" x14ac:dyDescent="0.3">
      <c r="A207" s="2">
        <v>60110</v>
      </c>
      <c r="B207" s="4" t="s">
        <v>490</v>
      </c>
      <c r="C207" s="3" t="s">
        <v>31</v>
      </c>
      <c r="D207" s="252">
        <v>52</v>
      </c>
      <c r="E207" s="252">
        <v>10</v>
      </c>
      <c r="F207" s="253"/>
      <c r="G207" s="254"/>
      <c r="H207" s="2"/>
    </row>
    <row r="208" spans="1:8" x14ac:dyDescent="0.3">
      <c r="A208" s="2">
        <v>60854</v>
      </c>
      <c r="B208" s="4" t="s">
        <v>491</v>
      </c>
      <c r="C208" s="3" t="s">
        <v>265</v>
      </c>
      <c r="D208" s="252">
        <v>55</v>
      </c>
      <c r="E208" s="252">
        <v>32</v>
      </c>
      <c r="F208" s="253"/>
      <c r="G208" s="254"/>
      <c r="H208" s="2"/>
    </row>
    <row r="209" spans="1:8" x14ac:dyDescent="0.3">
      <c r="A209" s="2">
        <v>61167</v>
      </c>
      <c r="B209" s="4" t="s">
        <v>492</v>
      </c>
      <c r="C209" s="3" t="s">
        <v>303</v>
      </c>
      <c r="D209" s="252">
        <v>76</v>
      </c>
      <c r="E209" s="252">
        <v>3</v>
      </c>
      <c r="F209" s="253"/>
      <c r="G209" s="254"/>
      <c r="H209" s="2"/>
    </row>
    <row r="210" spans="1:8" x14ac:dyDescent="0.3">
      <c r="A210" s="2">
        <v>62365</v>
      </c>
      <c r="B210" s="4" t="s">
        <v>493</v>
      </c>
      <c r="C210" s="3" t="s">
        <v>265</v>
      </c>
      <c r="D210" s="252">
        <v>52</v>
      </c>
      <c r="E210" s="252">
        <v>8</v>
      </c>
      <c r="F210" s="253"/>
      <c r="G210" s="254"/>
      <c r="H210" s="2"/>
    </row>
    <row r="211" spans="1:8" x14ac:dyDescent="0.3">
      <c r="A211" s="2">
        <v>62625</v>
      </c>
      <c r="B211" s="4" t="s">
        <v>494</v>
      </c>
      <c r="C211" s="3"/>
      <c r="D211" s="252"/>
      <c r="E211" s="252"/>
      <c r="F211" s="253"/>
      <c r="G211" s="254"/>
      <c r="H211" s="2"/>
    </row>
    <row r="212" spans="1:8" x14ac:dyDescent="0.3">
      <c r="A212" s="2">
        <v>63383</v>
      </c>
      <c r="B212" s="4" t="s">
        <v>495</v>
      </c>
      <c r="C212" s="3" t="s">
        <v>31</v>
      </c>
      <c r="D212" s="252">
        <v>52</v>
      </c>
      <c r="E212" s="252">
        <v>9</v>
      </c>
      <c r="F212" s="253"/>
      <c r="G212" s="254"/>
      <c r="H212" s="2"/>
    </row>
    <row r="213" spans="1:8" x14ac:dyDescent="0.3">
      <c r="A213" s="2">
        <v>63384</v>
      </c>
      <c r="B213" s="4" t="s">
        <v>496</v>
      </c>
      <c r="C213" s="3" t="s">
        <v>265</v>
      </c>
      <c r="D213" s="252">
        <v>52</v>
      </c>
      <c r="E213" s="252">
        <v>5</v>
      </c>
      <c r="F213" s="253"/>
      <c r="G213" s="254"/>
      <c r="H213" s="2"/>
    </row>
    <row r="214" spans="1:8" x14ac:dyDescent="0.3">
      <c r="A214" s="2">
        <v>64302</v>
      </c>
      <c r="B214" s="4" t="s">
        <v>497</v>
      </c>
      <c r="C214" s="3" t="s">
        <v>274</v>
      </c>
      <c r="D214" s="252">
        <v>55</v>
      </c>
      <c r="E214" s="252">
        <v>19</v>
      </c>
      <c r="F214" s="253" t="s">
        <v>266</v>
      </c>
      <c r="G214" s="254">
        <v>44104.394143518519</v>
      </c>
      <c r="H214" s="2">
        <v>140036</v>
      </c>
    </row>
    <row r="215" spans="1:8" x14ac:dyDescent="0.3">
      <c r="A215" s="2">
        <v>64460</v>
      </c>
      <c r="B215" s="4" t="s">
        <v>498</v>
      </c>
      <c r="C215" s="3" t="s">
        <v>265</v>
      </c>
      <c r="D215" s="252">
        <v>67</v>
      </c>
      <c r="E215" s="252">
        <v>4</v>
      </c>
      <c r="F215" s="253"/>
      <c r="G215" s="254"/>
      <c r="H215" s="2"/>
    </row>
    <row r="216" spans="1:8" x14ac:dyDescent="0.3">
      <c r="A216" s="2">
        <v>64461</v>
      </c>
      <c r="B216" s="4" t="s">
        <v>499</v>
      </c>
      <c r="C216" s="3" t="s">
        <v>265</v>
      </c>
      <c r="D216" s="252">
        <v>67</v>
      </c>
      <c r="E216" s="252">
        <v>4</v>
      </c>
      <c r="F216" s="253"/>
      <c r="G216" s="254"/>
      <c r="H216" s="2"/>
    </row>
    <row r="217" spans="1:8" x14ac:dyDescent="0.3">
      <c r="A217" s="2">
        <v>64463</v>
      </c>
      <c r="B217" s="4" t="s">
        <v>500</v>
      </c>
      <c r="C217" s="3" t="s">
        <v>265</v>
      </c>
      <c r="D217" s="252">
        <v>67</v>
      </c>
      <c r="E217" s="252">
        <v>4</v>
      </c>
      <c r="F217" s="253"/>
      <c r="G217" s="254"/>
      <c r="H217" s="2"/>
    </row>
    <row r="218" spans="1:8" x14ac:dyDescent="0.3">
      <c r="A218" s="2">
        <v>64606</v>
      </c>
      <c r="B218" s="4" t="s">
        <v>501</v>
      </c>
      <c r="C218" s="3" t="s">
        <v>347</v>
      </c>
      <c r="D218" s="252">
        <v>69</v>
      </c>
      <c r="E218" s="252">
        <v>8</v>
      </c>
      <c r="F218" s="253"/>
      <c r="G218" s="254"/>
      <c r="H218" s="2"/>
    </row>
    <row r="219" spans="1:8" x14ac:dyDescent="0.3">
      <c r="A219" s="2">
        <v>64608</v>
      </c>
      <c r="B219" s="4" t="s">
        <v>502</v>
      </c>
      <c r="C219" s="3" t="s">
        <v>347</v>
      </c>
      <c r="D219" s="252">
        <v>69</v>
      </c>
      <c r="E219" s="252">
        <v>3</v>
      </c>
      <c r="F219" s="253"/>
      <c r="G219" s="254"/>
      <c r="H219" s="2"/>
    </row>
    <row r="220" spans="1:8" x14ac:dyDescent="0.3">
      <c r="A220" s="2">
        <v>64630</v>
      </c>
      <c r="B220" s="4" t="s">
        <v>503</v>
      </c>
      <c r="C220" s="3" t="s">
        <v>265</v>
      </c>
      <c r="D220" s="252">
        <v>83</v>
      </c>
      <c r="E220" s="252">
        <v>5</v>
      </c>
      <c r="F220" s="253" t="s">
        <v>266</v>
      </c>
      <c r="G220" s="254">
        <v>44113.417395833334</v>
      </c>
      <c r="H220" s="2"/>
    </row>
    <row r="221" spans="1:8" x14ac:dyDescent="0.3">
      <c r="A221" s="2">
        <v>64631</v>
      </c>
      <c r="B221" s="4" t="s">
        <v>504</v>
      </c>
      <c r="C221" s="3" t="s">
        <v>265</v>
      </c>
      <c r="D221" s="252">
        <v>83</v>
      </c>
      <c r="E221" s="252">
        <v>5</v>
      </c>
      <c r="F221" s="253"/>
      <c r="G221" s="254"/>
      <c r="H221" s="2"/>
    </row>
    <row r="222" spans="1:8" x14ac:dyDescent="0.3">
      <c r="A222" s="2">
        <v>64633</v>
      </c>
      <c r="B222" s="4" t="s">
        <v>505</v>
      </c>
      <c r="C222" s="3" t="s">
        <v>265</v>
      </c>
      <c r="D222" s="252">
        <v>83</v>
      </c>
      <c r="E222" s="252">
        <v>10</v>
      </c>
      <c r="F222" s="253"/>
      <c r="G222" s="254"/>
      <c r="H222" s="2"/>
    </row>
    <row r="223" spans="1:8" x14ac:dyDescent="0.3">
      <c r="A223" s="2">
        <v>64818</v>
      </c>
      <c r="B223" s="4" t="s">
        <v>506</v>
      </c>
      <c r="C223" s="3" t="s">
        <v>265</v>
      </c>
      <c r="D223" s="252">
        <v>61</v>
      </c>
      <c r="E223" s="252">
        <v>11</v>
      </c>
      <c r="F223" s="253"/>
      <c r="G223" s="254"/>
      <c r="H223" s="2"/>
    </row>
    <row r="224" spans="1:8" x14ac:dyDescent="0.3">
      <c r="A224" s="2">
        <v>64819</v>
      </c>
      <c r="B224" s="4" t="s">
        <v>507</v>
      </c>
      <c r="C224" s="3" t="s">
        <v>274</v>
      </c>
      <c r="D224" s="252">
        <v>51</v>
      </c>
      <c r="E224" s="252">
        <v>30</v>
      </c>
      <c r="F224" s="253" t="s">
        <v>272</v>
      </c>
      <c r="G224" s="254">
        <v>43720.454328703701</v>
      </c>
      <c r="H224" s="2">
        <v>54680</v>
      </c>
    </row>
    <row r="225" spans="1:8" x14ac:dyDescent="0.3">
      <c r="A225" s="2">
        <v>64820</v>
      </c>
      <c r="B225" s="4" t="s">
        <v>508</v>
      </c>
      <c r="C225" s="3" t="s">
        <v>265</v>
      </c>
      <c r="D225" s="252">
        <v>51</v>
      </c>
      <c r="E225" s="252">
        <v>17</v>
      </c>
      <c r="F225" s="253"/>
      <c r="G225" s="254"/>
      <c r="H225" s="2"/>
    </row>
    <row r="226" spans="1:8" x14ac:dyDescent="0.3">
      <c r="A226" s="2">
        <v>64821</v>
      </c>
      <c r="B226" s="4" t="s">
        <v>509</v>
      </c>
      <c r="C226" s="3" t="s">
        <v>289</v>
      </c>
      <c r="D226" s="252">
        <v>76</v>
      </c>
      <c r="E226" s="252">
        <v>9</v>
      </c>
      <c r="F226" s="253" t="s">
        <v>272</v>
      </c>
      <c r="G226" s="254">
        <v>43896.298993055556</v>
      </c>
      <c r="H226" s="2"/>
    </row>
    <row r="227" spans="1:8" x14ac:dyDescent="0.3">
      <c r="A227" s="2">
        <v>64822</v>
      </c>
      <c r="B227" s="4" t="s">
        <v>510</v>
      </c>
      <c r="C227" s="3" t="s">
        <v>289</v>
      </c>
      <c r="D227" s="252">
        <v>76</v>
      </c>
      <c r="E227" s="252">
        <v>9</v>
      </c>
      <c r="F227" s="253" t="s">
        <v>266</v>
      </c>
      <c r="G227" s="254">
        <v>44376.365567129629</v>
      </c>
      <c r="H227" s="2">
        <v>141608</v>
      </c>
    </row>
    <row r="228" spans="1:8" x14ac:dyDescent="0.3">
      <c r="A228" s="2">
        <v>65609</v>
      </c>
      <c r="B228" s="4" t="s">
        <v>511</v>
      </c>
      <c r="C228" s="3" t="s">
        <v>265</v>
      </c>
      <c r="D228" s="252">
        <v>51</v>
      </c>
      <c r="E228" s="252">
        <v>17</v>
      </c>
      <c r="F228" s="253"/>
      <c r="G228" s="254"/>
      <c r="H228" s="2"/>
    </row>
    <row r="229" spans="1:8" x14ac:dyDescent="0.3">
      <c r="A229" s="2">
        <v>65610</v>
      </c>
      <c r="B229" s="4" t="s">
        <v>512</v>
      </c>
      <c r="C229" s="3" t="s">
        <v>265</v>
      </c>
      <c r="D229" s="252">
        <v>51</v>
      </c>
      <c r="E229" s="252">
        <v>17</v>
      </c>
      <c r="F229" s="253"/>
      <c r="G229" s="254"/>
      <c r="H229" s="2"/>
    </row>
    <row r="230" spans="1:8" x14ac:dyDescent="0.3">
      <c r="A230" s="2">
        <v>65748</v>
      </c>
      <c r="B230" s="4" t="s">
        <v>513</v>
      </c>
      <c r="C230" s="3" t="s">
        <v>274</v>
      </c>
      <c r="D230" s="252">
        <v>55</v>
      </c>
      <c r="E230" s="252">
        <v>19</v>
      </c>
      <c r="F230" s="253" t="s">
        <v>266</v>
      </c>
      <c r="G230" s="254">
        <v>44104.394143518519</v>
      </c>
      <c r="H230" s="2">
        <v>140030</v>
      </c>
    </row>
    <row r="231" spans="1:8" x14ac:dyDescent="0.3">
      <c r="A231" s="2">
        <v>66786</v>
      </c>
      <c r="B231" s="4" t="s">
        <v>514</v>
      </c>
      <c r="C231" s="3" t="s">
        <v>515</v>
      </c>
      <c r="D231" s="252">
        <v>72</v>
      </c>
      <c r="E231" s="252">
        <v>9</v>
      </c>
      <c r="F231" s="253"/>
      <c r="G231" s="254"/>
      <c r="H231" s="2"/>
    </row>
    <row r="232" spans="1:8" x14ac:dyDescent="0.3">
      <c r="A232" s="2">
        <v>67862</v>
      </c>
      <c r="B232" s="4" t="s">
        <v>516</v>
      </c>
      <c r="C232" s="3" t="s">
        <v>265</v>
      </c>
      <c r="D232" s="252">
        <v>78</v>
      </c>
      <c r="E232" s="252">
        <v>6</v>
      </c>
      <c r="F232" s="253"/>
      <c r="G232" s="254"/>
      <c r="H232" s="2"/>
    </row>
    <row r="233" spans="1:8" x14ac:dyDescent="0.3">
      <c r="A233" s="2">
        <v>67892</v>
      </c>
      <c r="B233" s="4" t="s">
        <v>517</v>
      </c>
      <c r="C233" s="3" t="s">
        <v>265</v>
      </c>
      <c r="D233" s="252">
        <v>69</v>
      </c>
      <c r="E233" s="252">
        <v>5</v>
      </c>
      <c r="F233" s="253"/>
      <c r="G233" s="254"/>
      <c r="H233" s="2"/>
    </row>
    <row r="234" spans="1:8" x14ac:dyDescent="0.3">
      <c r="A234" s="2">
        <v>68351</v>
      </c>
      <c r="B234" s="4" t="s">
        <v>518</v>
      </c>
      <c r="C234" s="3" t="s">
        <v>265</v>
      </c>
      <c r="D234" s="252">
        <v>55</v>
      </c>
      <c r="E234" s="252">
        <v>5</v>
      </c>
      <c r="F234" s="253" t="s">
        <v>272</v>
      </c>
      <c r="G234" s="254" t="s">
        <v>519</v>
      </c>
      <c r="H234" s="2"/>
    </row>
    <row r="235" spans="1:8" x14ac:dyDescent="0.3">
      <c r="A235" s="2">
        <v>69339</v>
      </c>
      <c r="B235" s="4" t="s">
        <v>520</v>
      </c>
      <c r="C235" s="3" t="s">
        <v>265</v>
      </c>
      <c r="D235" s="252">
        <v>54</v>
      </c>
      <c r="E235" s="252">
        <v>16</v>
      </c>
      <c r="F235" s="253" t="s">
        <v>272</v>
      </c>
      <c r="G235" s="254" t="s">
        <v>521</v>
      </c>
      <c r="H235" s="2"/>
    </row>
    <row r="236" spans="1:8" x14ac:dyDescent="0.3">
      <c r="A236" s="2">
        <v>71053</v>
      </c>
      <c r="B236" s="4" t="s">
        <v>522</v>
      </c>
      <c r="C236" s="3" t="s">
        <v>265</v>
      </c>
      <c r="D236" s="252">
        <v>54</v>
      </c>
      <c r="E236" s="252">
        <v>4</v>
      </c>
      <c r="F236" s="253" t="s">
        <v>272</v>
      </c>
      <c r="G236" s="254">
        <v>43875.37903935185</v>
      </c>
      <c r="H236" s="2"/>
    </row>
    <row r="237" spans="1:8" x14ac:dyDescent="0.3">
      <c r="A237" s="2">
        <v>71189</v>
      </c>
      <c r="B237" s="4" t="s">
        <v>523</v>
      </c>
      <c r="C237" s="3" t="s">
        <v>31</v>
      </c>
      <c r="D237" s="252">
        <v>51</v>
      </c>
      <c r="E237" s="252">
        <v>10</v>
      </c>
      <c r="F237" s="253" t="s">
        <v>266</v>
      </c>
      <c r="G237" s="254">
        <v>43815.590601851851</v>
      </c>
      <c r="H237" s="2"/>
    </row>
    <row r="238" spans="1:8" x14ac:dyDescent="0.3">
      <c r="A238" s="2">
        <v>71190</v>
      </c>
      <c r="B238" s="4" t="s">
        <v>523</v>
      </c>
      <c r="C238" s="3" t="s">
        <v>265</v>
      </c>
      <c r="D238" s="252">
        <v>51</v>
      </c>
      <c r="E238" s="252">
        <v>10</v>
      </c>
      <c r="F238" s="253" t="s">
        <v>272</v>
      </c>
      <c r="G238" s="254" t="s">
        <v>524</v>
      </c>
      <c r="H238" s="2">
        <v>136553</v>
      </c>
    </row>
    <row r="239" spans="1:8" x14ac:dyDescent="0.3">
      <c r="A239" s="2">
        <v>72052</v>
      </c>
      <c r="B239" s="4" t="s">
        <v>525</v>
      </c>
      <c r="C239" s="3" t="s">
        <v>303</v>
      </c>
      <c r="D239" s="252">
        <v>76</v>
      </c>
      <c r="E239" s="252">
        <v>5</v>
      </c>
      <c r="F239" s="253" t="s">
        <v>266</v>
      </c>
      <c r="G239" s="254">
        <v>44376.404398148145</v>
      </c>
      <c r="H239" s="2">
        <v>141270</v>
      </c>
    </row>
    <row r="240" spans="1:8" x14ac:dyDescent="0.3">
      <c r="A240" s="2">
        <v>72174</v>
      </c>
      <c r="B240" s="4" t="s">
        <v>526</v>
      </c>
      <c r="C240" s="3" t="s">
        <v>31</v>
      </c>
      <c r="D240" s="252">
        <v>72</v>
      </c>
      <c r="E240" s="252">
        <v>6</v>
      </c>
      <c r="F240" s="253" t="s">
        <v>266</v>
      </c>
      <c r="G240" s="254">
        <v>44267.707777777781</v>
      </c>
      <c r="H240" s="2"/>
    </row>
    <row r="241" spans="1:8" x14ac:dyDescent="0.3">
      <c r="A241" s="2">
        <v>73020</v>
      </c>
      <c r="B241" s="4" t="s">
        <v>527</v>
      </c>
      <c r="C241" s="3" t="s">
        <v>265</v>
      </c>
      <c r="D241" s="252">
        <v>76</v>
      </c>
      <c r="E241" s="252">
        <v>11</v>
      </c>
      <c r="F241" s="253"/>
      <c r="G241" s="254"/>
      <c r="H241" s="2"/>
    </row>
    <row r="242" spans="1:8" x14ac:dyDescent="0.3">
      <c r="A242" s="2">
        <v>74081</v>
      </c>
      <c r="B242" s="4" t="s">
        <v>528</v>
      </c>
      <c r="C242" s="3" t="s">
        <v>265</v>
      </c>
      <c r="D242" s="252">
        <v>72</v>
      </c>
      <c r="E242" s="252">
        <v>6</v>
      </c>
      <c r="F242" s="253" t="s">
        <v>266</v>
      </c>
      <c r="G242" s="254">
        <v>44267.707777777781</v>
      </c>
      <c r="H242" s="2"/>
    </row>
    <row r="243" spans="1:8" x14ac:dyDescent="0.3">
      <c r="A243" s="2">
        <v>74124</v>
      </c>
      <c r="B243" s="4" t="s">
        <v>529</v>
      </c>
      <c r="C243" s="3" t="s">
        <v>274</v>
      </c>
      <c r="D243" s="252">
        <v>55</v>
      </c>
      <c r="E243" s="252">
        <v>19</v>
      </c>
      <c r="F243" s="253" t="s">
        <v>266</v>
      </c>
      <c r="G243" s="254">
        <v>44104.394143518519</v>
      </c>
      <c r="H243" s="2">
        <v>140028</v>
      </c>
    </row>
    <row r="244" spans="1:8" x14ac:dyDescent="0.3">
      <c r="A244" s="2">
        <v>74491</v>
      </c>
      <c r="B244" s="4" t="s">
        <v>530</v>
      </c>
      <c r="C244" s="3" t="s">
        <v>438</v>
      </c>
      <c r="D244" s="252">
        <v>78</v>
      </c>
      <c r="E244" s="252">
        <v>2</v>
      </c>
      <c r="F244" s="253"/>
      <c r="G244" s="254"/>
      <c r="H244" s="2"/>
    </row>
    <row r="245" spans="1:8" x14ac:dyDescent="0.3">
      <c r="A245" s="2">
        <v>74492</v>
      </c>
      <c r="B245" s="4" t="s">
        <v>531</v>
      </c>
      <c r="C245" s="3" t="s">
        <v>438</v>
      </c>
      <c r="D245" s="252">
        <v>78</v>
      </c>
      <c r="E245" s="252">
        <v>2</v>
      </c>
      <c r="F245" s="253"/>
      <c r="G245" s="254"/>
      <c r="H245" s="2"/>
    </row>
    <row r="246" spans="1:8" x14ac:dyDescent="0.3">
      <c r="A246" s="2">
        <v>75027</v>
      </c>
      <c r="B246" s="4" t="s">
        <v>532</v>
      </c>
      <c r="C246" s="3" t="s">
        <v>269</v>
      </c>
      <c r="D246" s="252">
        <v>65</v>
      </c>
      <c r="E246" s="252">
        <v>26</v>
      </c>
      <c r="F246" s="253"/>
      <c r="G246" s="254"/>
      <c r="H246" s="2"/>
    </row>
    <row r="247" spans="1:8" x14ac:dyDescent="0.3">
      <c r="A247" s="2">
        <v>75915</v>
      </c>
      <c r="B247" s="4" t="s">
        <v>533</v>
      </c>
      <c r="C247" s="3" t="s">
        <v>265</v>
      </c>
      <c r="D247" s="252">
        <v>51</v>
      </c>
      <c r="E247" s="252">
        <v>37</v>
      </c>
      <c r="F247" s="253"/>
      <c r="G247" s="254"/>
      <c r="H247" s="2"/>
    </row>
    <row r="248" spans="1:8" x14ac:dyDescent="0.3">
      <c r="A248" s="2">
        <v>76217</v>
      </c>
      <c r="B248" s="4" t="s">
        <v>534</v>
      </c>
      <c r="C248" s="3" t="s">
        <v>322</v>
      </c>
      <c r="D248" s="252">
        <v>69</v>
      </c>
      <c r="E248" s="252">
        <v>1</v>
      </c>
      <c r="F248" s="253" t="s">
        <v>272</v>
      </c>
      <c r="G248" s="254">
        <v>43685.445659722223</v>
      </c>
      <c r="H248" s="2"/>
    </row>
    <row r="249" spans="1:8" x14ac:dyDescent="0.3">
      <c r="A249" s="2">
        <v>76776</v>
      </c>
      <c r="B249" s="4" t="s">
        <v>535</v>
      </c>
      <c r="C249" s="3" t="s">
        <v>274</v>
      </c>
      <c r="D249" s="252">
        <v>55</v>
      </c>
      <c r="E249" s="252">
        <v>19</v>
      </c>
      <c r="F249" s="253" t="s">
        <v>266</v>
      </c>
      <c r="G249" s="254">
        <v>44104.394143518519</v>
      </c>
      <c r="H249" s="2">
        <v>140033</v>
      </c>
    </row>
    <row r="250" spans="1:8" x14ac:dyDescent="0.3">
      <c r="A250" s="2">
        <v>76777</v>
      </c>
      <c r="B250" s="4" t="s">
        <v>536</v>
      </c>
      <c r="C250" s="3" t="s">
        <v>274</v>
      </c>
      <c r="D250" s="252">
        <v>55</v>
      </c>
      <c r="E250" s="252">
        <v>19</v>
      </c>
      <c r="F250" s="253" t="s">
        <v>266</v>
      </c>
      <c r="G250" s="254">
        <v>44104.394143518519</v>
      </c>
      <c r="H250" s="2">
        <v>140042</v>
      </c>
    </row>
    <row r="251" spans="1:8" x14ac:dyDescent="0.3">
      <c r="A251" s="2">
        <v>76780</v>
      </c>
      <c r="B251" s="4" t="s">
        <v>537</v>
      </c>
      <c r="C251" s="3" t="s">
        <v>274</v>
      </c>
      <c r="D251" s="252">
        <v>55</v>
      </c>
      <c r="E251" s="252">
        <v>19</v>
      </c>
      <c r="F251" s="253" t="s">
        <v>266</v>
      </c>
      <c r="G251" s="254">
        <v>44104.394143518519</v>
      </c>
      <c r="H251" s="2">
        <v>140035</v>
      </c>
    </row>
    <row r="252" spans="1:8" x14ac:dyDescent="0.3">
      <c r="A252" s="2">
        <v>76781</v>
      </c>
      <c r="B252" s="4" t="s">
        <v>538</v>
      </c>
      <c r="C252" s="3" t="s">
        <v>274</v>
      </c>
      <c r="D252" s="252">
        <v>55</v>
      </c>
      <c r="E252" s="252">
        <v>19</v>
      </c>
      <c r="F252" s="253" t="s">
        <v>266</v>
      </c>
      <c r="G252" s="254">
        <v>44104.394143518519</v>
      </c>
      <c r="H252" s="2">
        <v>140043</v>
      </c>
    </row>
    <row r="253" spans="1:8" x14ac:dyDescent="0.3">
      <c r="A253" s="2">
        <v>77380</v>
      </c>
      <c r="B253" s="4" t="s">
        <v>539</v>
      </c>
      <c r="C253" s="3" t="s">
        <v>265</v>
      </c>
      <c r="D253" s="252">
        <v>72</v>
      </c>
      <c r="E253" s="252">
        <v>6</v>
      </c>
      <c r="F253" s="253" t="s">
        <v>266</v>
      </c>
      <c r="G253" s="254">
        <v>44267.707777777781</v>
      </c>
      <c r="H253" s="2"/>
    </row>
    <row r="254" spans="1:8" x14ac:dyDescent="0.3">
      <c r="A254" s="2">
        <v>77553</v>
      </c>
      <c r="B254" s="4" t="s">
        <v>540</v>
      </c>
      <c r="C254" s="3" t="s">
        <v>265</v>
      </c>
      <c r="D254" s="252">
        <v>74</v>
      </c>
      <c r="E254" s="252">
        <v>3</v>
      </c>
      <c r="F254" s="253"/>
      <c r="G254" s="254"/>
      <c r="H254" s="2"/>
    </row>
    <row r="255" spans="1:8" x14ac:dyDescent="0.3">
      <c r="A255" s="2">
        <v>77555</v>
      </c>
      <c r="B255" s="4" t="s">
        <v>541</v>
      </c>
      <c r="C255" s="3" t="s">
        <v>265</v>
      </c>
      <c r="D255" s="252">
        <v>74</v>
      </c>
      <c r="E255" s="252">
        <v>3</v>
      </c>
      <c r="F255" s="253"/>
      <c r="G255" s="254"/>
      <c r="H255" s="2"/>
    </row>
    <row r="256" spans="1:8" x14ac:dyDescent="0.3">
      <c r="A256" s="2">
        <v>77822</v>
      </c>
      <c r="B256" s="4" t="s">
        <v>542</v>
      </c>
      <c r="C256" s="3" t="s">
        <v>265</v>
      </c>
      <c r="D256" s="252">
        <v>72</v>
      </c>
      <c r="E256" s="252">
        <v>5</v>
      </c>
      <c r="F256" s="253" t="s">
        <v>263</v>
      </c>
      <c r="G256" s="254">
        <v>44873.378078703703</v>
      </c>
      <c r="H256" s="2"/>
    </row>
    <row r="257" spans="1:8" x14ac:dyDescent="0.3">
      <c r="A257" s="2">
        <v>77992</v>
      </c>
      <c r="B257" s="4" t="s">
        <v>543</v>
      </c>
      <c r="C257" s="3" t="s">
        <v>269</v>
      </c>
      <c r="D257" s="252">
        <v>52</v>
      </c>
      <c r="E257" s="252">
        <v>15</v>
      </c>
      <c r="F257" s="253" t="s">
        <v>266</v>
      </c>
      <c r="G257" s="254">
        <v>43649.450671296298</v>
      </c>
      <c r="H257" s="2"/>
    </row>
    <row r="258" spans="1:8" x14ac:dyDescent="0.3">
      <c r="A258" s="2">
        <v>78025</v>
      </c>
      <c r="B258" s="4" t="s">
        <v>544</v>
      </c>
      <c r="C258" s="3" t="s">
        <v>265</v>
      </c>
      <c r="D258" s="252">
        <v>72</v>
      </c>
      <c r="E258" s="252">
        <v>6</v>
      </c>
      <c r="F258" s="253" t="s">
        <v>272</v>
      </c>
      <c r="G258" s="254" t="s">
        <v>545</v>
      </c>
      <c r="H258" s="2">
        <v>74081</v>
      </c>
    </row>
    <row r="259" spans="1:8" x14ac:dyDescent="0.3">
      <c r="A259" s="2">
        <v>78027</v>
      </c>
      <c r="B259" s="4" t="s">
        <v>546</v>
      </c>
      <c r="C259" s="3" t="s">
        <v>265</v>
      </c>
      <c r="D259" s="252">
        <v>52</v>
      </c>
      <c r="E259" s="252">
        <v>13</v>
      </c>
      <c r="F259" s="253"/>
      <c r="G259" s="254"/>
      <c r="H259" s="2"/>
    </row>
    <row r="260" spans="1:8" x14ac:dyDescent="0.3">
      <c r="A260" s="2">
        <v>78043</v>
      </c>
      <c r="B260" s="4" t="s">
        <v>547</v>
      </c>
      <c r="C260" s="3" t="s">
        <v>265</v>
      </c>
      <c r="D260" s="252">
        <v>45</v>
      </c>
      <c r="E260" s="252">
        <v>12</v>
      </c>
      <c r="F260" s="253"/>
      <c r="G260" s="254"/>
      <c r="H260" s="2"/>
    </row>
    <row r="261" spans="1:8" x14ac:dyDescent="0.3">
      <c r="A261" s="2">
        <v>78304</v>
      </c>
      <c r="B261" s="4" t="s">
        <v>548</v>
      </c>
      <c r="C261" s="3" t="s">
        <v>265</v>
      </c>
      <c r="D261" s="252">
        <v>51</v>
      </c>
      <c r="E261" s="252">
        <v>36</v>
      </c>
      <c r="F261" s="253"/>
      <c r="G261" s="254"/>
      <c r="H261" s="2"/>
    </row>
    <row r="262" spans="1:8" x14ac:dyDescent="0.3">
      <c r="A262" s="2">
        <v>78398</v>
      </c>
      <c r="B262" s="4" t="s">
        <v>549</v>
      </c>
      <c r="C262" s="3" t="s">
        <v>265</v>
      </c>
      <c r="D262" s="252">
        <v>54</v>
      </c>
      <c r="E262" s="252">
        <v>9</v>
      </c>
      <c r="F262" s="253" t="s">
        <v>272</v>
      </c>
      <c r="G262" s="254">
        <v>43875.379710648151</v>
      </c>
      <c r="H262" s="2"/>
    </row>
    <row r="263" spans="1:8" x14ac:dyDescent="0.3">
      <c r="A263" s="2">
        <v>79118</v>
      </c>
      <c r="B263" s="4" t="s">
        <v>550</v>
      </c>
      <c r="C263" s="3" t="s">
        <v>265</v>
      </c>
      <c r="D263" s="252">
        <v>52</v>
      </c>
      <c r="E263" s="252">
        <v>13</v>
      </c>
      <c r="F263" s="253"/>
      <c r="G263" s="254"/>
      <c r="H263" s="2"/>
    </row>
    <row r="264" spans="1:8" x14ac:dyDescent="0.3">
      <c r="A264" s="2">
        <v>79635</v>
      </c>
      <c r="B264" s="4" t="s">
        <v>551</v>
      </c>
      <c r="C264" s="3" t="s">
        <v>265</v>
      </c>
      <c r="D264" s="252">
        <v>55</v>
      </c>
      <c r="E264" s="252">
        <v>57</v>
      </c>
      <c r="F264" s="253" t="s">
        <v>272</v>
      </c>
      <c r="G264" s="254" t="s">
        <v>342</v>
      </c>
      <c r="H264" s="2"/>
    </row>
    <row r="265" spans="1:8" x14ac:dyDescent="0.3">
      <c r="A265" s="2">
        <v>80297</v>
      </c>
      <c r="B265" s="4" t="s">
        <v>552</v>
      </c>
      <c r="C265" s="3" t="s">
        <v>265</v>
      </c>
      <c r="D265" s="252">
        <v>51</v>
      </c>
      <c r="E265" s="252">
        <v>30</v>
      </c>
      <c r="F265" s="253"/>
      <c r="G265" s="254"/>
      <c r="H265" s="2"/>
    </row>
    <row r="266" spans="1:8" x14ac:dyDescent="0.3">
      <c r="A266" s="2">
        <v>80349</v>
      </c>
      <c r="B266" s="4" t="s">
        <v>553</v>
      </c>
      <c r="C266" s="3" t="s">
        <v>265</v>
      </c>
      <c r="D266" s="252">
        <v>84</v>
      </c>
      <c r="E266" s="252">
        <v>1</v>
      </c>
      <c r="F266" s="253"/>
      <c r="G266" s="254"/>
      <c r="H266" s="2"/>
    </row>
    <row r="267" spans="1:8" x14ac:dyDescent="0.3">
      <c r="A267" s="2">
        <v>80384</v>
      </c>
      <c r="B267" s="4" t="s">
        <v>554</v>
      </c>
      <c r="C267" s="3"/>
      <c r="D267" s="252"/>
      <c r="E267" s="252"/>
      <c r="F267" s="253"/>
      <c r="G267" s="254"/>
      <c r="H267" s="2"/>
    </row>
    <row r="268" spans="1:8" x14ac:dyDescent="0.3">
      <c r="A268" s="2">
        <v>80388</v>
      </c>
      <c r="B268" s="4" t="s">
        <v>555</v>
      </c>
      <c r="C268" s="3" t="s">
        <v>438</v>
      </c>
      <c r="D268" s="252">
        <v>78</v>
      </c>
      <c r="E268" s="252">
        <v>2</v>
      </c>
      <c r="F268" s="253"/>
      <c r="G268" s="254"/>
      <c r="H268" s="2"/>
    </row>
    <row r="269" spans="1:8" x14ac:dyDescent="0.3">
      <c r="A269" s="2">
        <v>80391</v>
      </c>
      <c r="B269" s="4" t="s">
        <v>556</v>
      </c>
      <c r="C269" s="3" t="s">
        <v>265</v>
      </c>
      <c r="D269" s="252">
        <v>61</v>
      </c>
      <c r="E269" s="252">
        <v>11</v>
      </c>
      <c r="F269" s="253"/>
      <c r="G269" s="254"/>
      <c r="H269" s="2"/>
    </row>
    <row r="270" spans="1:8" x14ac:dyDescent="0.3">
      <c r="A270" s="2">
        <v>80575</v>
      </c>
      <c r="B270" s="4" t="s">
        <v>557</v>
      </c>
      <c r="C270" s="3" t="s">
        <v>265</v>
      </c>
      <c r="D270" s="252">
        <v>52</v>
      </c>
      <c r="E270" s="252">
        <v>10</v>
      </c>
      <c r="F270" s="253"/>
      <c r="G270" s="254"/>
      <c r="H270" s="2"/>
    </row>
    <row r="271" spans="1:8" x14ac:dyDescent="0.3">
      <c r="A271" s="2">
        <v>80650</v>
      </c>
      <c r="B271" s="4" t="s">
        <v>558</v>
      </c>
      <c r="C271" s="3" t="s">
        <v>265</v>
      </c>
      <c r="D271" s="252">
        <v>55</v>
      </c>
      <c r="E271" s="252">
        <v>46</v>
      </c>
      <c r="F271" s="253" t="s">
        <v>272</v>
      </c>
      <c r="G271" s="254" t="s">
        <v>559</v>
      </c>
      <c r="H271" s="2"/>
    </row>
    <row r="272" spans="1:8" x14ac:dyDescent="0.3">
      <c r="A272" s="2">
        <v>80749</v>
      </c>
      <c r="B272" s="4" t="s">
        <v>560</v>
      </c>
      <c r="C272" s="3" t="s">
        <v>265</v>
      </c>
      <c r="D272" s="252">
        <v>55</v>
      </c>
      <c r="E272" s="252">
        <v>37</v>
      </c>
      <c r="F272" s="253"/>
      <c r="G272" s="254"/>
      <c r="H272" s="2"/>
    </row>
    <row r="273" spans="1:8" x14ac:dyDescent="0.3">
      <c r="A273" s="2">
        <v>81509</v>
      </c>
      <c r="B273" s="4" t="s">
        <v>561</v>
      </c>
      <c r="C273" s="3" t="s">
        <v>562</v>
      </c>
      <c r="D273" s="252">
        <v>51</v>
      </c>
      <c r="E273" s="252">
        <v>21</v>
      </c>
      <c r="F273" s="253"/>
      <c r="G273" s="254"/>
      <c r="H273" s="2"/>
    </row>
    <row r="274" spans="1:8" x14ac:dyDescent="0.3">
      <c r="A274" s="2">
        <v>81566</v>
      </c>
      <c r="B274" s="4" t="s">
        <v>563</v>
      </c>
      <c r="C274" s="3" t="s">
        <v>475</v>
      </c>
      <c r="D274" s="252">
        <v>61</v>
      </c>
      <c r="E274" s="252">
        <v>15</v>
      </c>
      <c r="F274" s="253" t="s">
        <v>263</v>
      </c>
      <c r="G274" s="254">
        <v>44433.653020833335</v>
      </c>
      <c r="H274" s="2">
        <v>115805</v>
      </c>
    </row>
    <row r="275" spans="1:8" x14ac:dyDescent="0.3">
      <c r="A275" s="2">
        <v>82732</v>
      </c>
      <c r="B275" s="4" t="s">
        <v>564</v>
      </c>
      <c r="C275" s="3" t="s">
        <v>265</v>
      </c>
      <c r="D275" s="252">
        <v>55</v>
      </c>
      <c r="E275" s="252">
        <v>54</v>
      </c>
      <c r="F275" s="253" t="s">
        <v>272</v>
      </c>
      <c r="G275" s="254">
        <v>43901.63380787037</v>
      </c>
      <c r="H275" s="2"/>
    </row>
    <row r="276" spans="1:8" x14ac:dyDescent="0.3">
      <c r="A276" s="2">
        <v>82829</v>
      </c>
      <c r="B276" s="4" t="s">
        <v>565</v>
      </c>
      <c r="C276" s="3" t="s">
        <v>265</v>
      </c>
      <c r="D276" s="252">
        <v>52</v>
      </c>
      <c r="E276" s="252">
        <v>13</v>
      </c>
      <c r="F276" s="253"/>
      <c r="G276" s="254"/>
      <c r="H276" s="2"/>
    </row>
    <row r="277" spans="1:8" x14ac:dyDescent="0.3">
      <c r="A277" s="2">
        <v>82916</v>
      </c>
      <c r="B277" s="4" t="s">
        <v>566</v>
      </c>
      <c r="C277" s="3" t="s">
        <v>292</v>
      </c>
      <c r="D277" s="252">
        <v>76</v>
      </c>
      <c r="E277" s="252">
        <v>6</v>
      </c>
      <c r="F277" s="253" t="s">
        <v>272</v>
      </c>
      <c r="G277" s="254" t="s">
        <v>481</v>
      </c>
      <c r="H277" s="2"/>
    </row>
    <row r="278" spans="1:8" x14ac:dyDescent="0.3">
      <c r="A278" s="2">
        <v>83788</v>
      </c>
      <c r="B278" s="4" t="s">
        <v>567</v>
      </c>
      <c r="C278" s="3" t="s">
        <v>265</v>
      </c>
      <c r="D278" s="252">
        <v>55</v>
      </c>
      <c r="E278" s="252">
        <v>32</v>
      </c>
      <c r="F278" s="253"/>
      <c r="G278" s="254"/>
      <c r="H278" s="2"/>
    </row>
    <row r="279" spans="1:8" x14ac:dyDescent="0.3">
      <c r="A279" s="2">
        <v>85798</v>
      </c>
      <c r="B279" s="4" t="s">
        <v>568</v>
      </c>
      <c r="C279" s="3" t="s">
        <v>265</v>
      </c>
      <c r="D279" s="252">
        <v>83</v>
      </c>
      <c r="E279" s="252">
        <v>4</v>
      </c>
      <c r="F279" s="253" t="s">
        <v>272</v>
      </c>
      <c r="G279" s="254">
        <v>43998.568171296298</v>
      </c>
      <c r="H279" s="2">
        <v>139545</v>
      </c>
    </row>
    <row r="280" spans="1:8" x14ac:dyDescent="0.3">
      <c r="A280" s="2">
        <v>86030</v>
      </c>
      <c r="B280" s="4" t="s">
        <v>569</v>
      </c>
      <c r="C280" s="3" t="s">
        <v>265</v>
      </c>
      <c r="D280" s="252">
        <v>55</v>
      </c>
      <c r="E280" s="252">
        <v>49</v>
      </c>
      <c r="F280" s="253" t="s">
        <v>272</v>
      </c>
      <c r="G280" s="254">
        <v>43900.625949074078</v>
      </c>
      <c r="H280" s="2"/>
    </row>
    <row r="281" spans="1:8" x14ac:dyDescent="0.3">
      <c r="A281" s="2">
        <v>86118</v>
      </c>
      <c r="B281" s="4" t="s">
        <v>570</v>
      </c>
      <c r="C281" s="3" t="s">
        <v>265</v>
      </c>
      <c r="D281" s="252">
        <v>55</v>
      </c>
      <c r="E281" s="252">
        <v>55</v>
      </c>
      <c r="F281" s="253" t="s">
        <v>272</v>
      </c>
      <c r="G281" s="254">
        <v>43901.635428240741</v>
      </c>
      <c r="H281" s="2"/>
    </row>
    <row r="282" spans="1:8" x14ac:dyDescent="0.3">
      <c r="A282" s="2">
        <v>86891</v>
      </c>
      <c r="B282" s="4" t="s">
        <v>571</v>
      </c>
      <c r="C282" s="3" t="s">
        <v>265</v>
      </c>
      <c r="D282" s="252">
        <v>78</v>
      </c>
      <c r="E282" s="252">
        <v>2</v>
      </c>
      <c r="F282" s="253"/>
      <c r="G282" s="254"/>
      <c r="H282" s="2"/>
    </row>
    <row r="283" spans="1:8" x14ac:dyDescent="0.3">
      <c r="A283" s="2">
        <v>87157</v>
      </c>
      <c r="B283" s="4" t="s">
        <v>572</v>
      </c>
      <c r="C283" s="3" t="s">
        <v>562</v>
      </c>
      <c r="D283" s="252">
        <v>51</v>
      </c>
      <c r="E283" s="252">
        <v>19</v>
      </c>
      <c r="F283" s="253"/>
      <c r="G283" s="254"/>
      <c r="H283" s="2"/>
    </row>
    <row r="284" spans="1:8" x14ac:dyDescent="0.3">
      <c r="A284" s="2">
        <v>87160</v>
      </c>
      <c r="B284" s="4" t="s">
        <v>573</v>
      </c>
      <c r="C284" s="3" t="s">
        <v>562</v>
      </c>
      <c r="D284" s="252">
        <v>51</v>
      </c>
      <c r="E284" s="252">
        <v>19</v>
      </c>
      <c r="F284" s="253"/>
      <c r="G284" s="254"/>
      <c r="H284" s="2"/>
    </row>
    <row r="285" spans="1:8" x14ac:dyDescent="0.3">
      <c r="A285" s="2">
        <v>87465</v>
      </c>
      <c r="B285" s="4" t="s">
        <v>574</v>
      </c>
      <c r="C285" s="3" t="s">
        <v>31</v>
      </c>
      <c r="D285" s="252">
        <v>72</v>
      </c>
      <c r="E285" s="252">
        <v>7</v>
      </c>
      <c r="F285" s="253" t="s">
        <v>263</v>
      </c>
      <c r="G285" s="254">
        <v>44432.669953703706</v>
      </c>
      <c r="H285" s="2"/>
    </row>
    <row r="286" spans="1:8" x14ac:dyDescent="0.3">
      <c r="A286" s="2">
        <v>88083</v>
      </c>
      <c r="B286" s="4" t="s">
        <v>575</v>
      </c>
      <c r="C286" s="3" t="s">
        <v>265</v>
      </c>
      <c r="D286" s="252">
        <v>84</v>
      </c>
      <c r="E286" s="252">
        <v>1</v>
      </c>
      <c r="F286" s="253"/>
      <c r="G286" s="254"/>
      <c r="H286" s="2"/>
    </row>
    <row r="287" spans="1:8" x14ac:dyDescent="0.3">
      <c r="A287" s="2">
        <v>88084</v>
      </c>
      <c r="B287" s="4" t="s">
        <v>576</v>
      </c>
      <c r="C287" s="3" t="s">
        <v>265</v>
      </c>
      <c r="D287" s="252">
        <v>84</v>
      </c>
      <c r="E287" s="252">
        <v>2</v>
      </c>
      <c r="F287" s="253"/>
      <c r="G287" s="254"/>
      <c r="H287" s="2"/>
    </row>
    <row r="288" spans="1:8" x14ac:dyDescent="0.3">
      <c r="A288" s="2">
        <v>88718</v>
      </c>
      <c r="B288" s="4" t="s">
        <v>577</v>
      </c>
      <c r="C288" s="3" t="s">
        <v>265</v>
      </c>
      <c r="D288" s="252">
        <v>55</v>
      </c>
      <c r="E288" s="252">
        <v>26</v>
      </c>
      <c r="F288" s="253" t="s">
        <v>266</v>
      </c>
      <c r="G288" s="254">
        <v>44146.427777777775</v>
      </c>
      <c r="H288" s="2"/>
    </row>
    <row r="289" spans="1:8" x14ac:dyDescent="0.3">
      <c r="A289" s="2">
        <v>88719</v>
      </c>
      <c r="B289" s="4" t="s">
        <v>578</v>
      </c>
      <c r="C289" s="3" t="s">
        <v>265</v>
      </c>
      <c r="D289" s="252">
        <v>55</v>
      </c>
      <c r="E289" s="252">
        <v>26</v>
      </c>
      <c r="F289" s="253" t="s">
        <v>266</v>
      </c>
      <c r="G289" s="254">
        <v>44146.427777777775</v>
      </c>
      <c r="H289" s="2"/>
    </row>
    <row r="290" spans="1:8" x14ac:dyDescent="0.3">
      <c r="A290" s="2">
        <v>88741</v>
      </c>
      <c r="B290" s="4" t="s">
        <v>579</v>
      </c>
      <c r="C290" s="3" t="s">
        <v>265</v>
      </c>
      <c r="D290" s="252">
        <v>55</v>
      </c>
      <c r="E290" s="252">
        <v>26</v>
      </c>
      <c r="F290" s="253"/>
      <c r="G290" s="254"/>
      <c r="H290" s="2"/>
    </row>
    <row r="291" spans="1:8" x14ac:dyDescent="0.3">
      <c r="A291" s="2">
        <v>88742</v>
      </c>
      <c r="B291" s="4" t="s">
        <v>580</v>
      </c>
      <c r="C291" s="3" t="s">
        <v>265</v>
      </c>
      <c r="D291" s="252">
        <v>55</v>
      </c>
      <c r="E291" s="252">
        <v>26</v>
      </c>
      <c r="F291" s="253"/>
      <c r="G291" s="254"/>
      <c r="H291" s="2"/>
    </row>
    <row r="292" spans="1:8" x14ac:dyDescent="0.3">
      <c r="A292" s="2">
        <v>88989</v>
      </c>
      <c r="B292" s="4" t="s">
        <v>581</v>
      </c>
      <c r="C292" s="3" t="s">
        <v>438</v>
      </c>
      <c r="D292" s="252">
        <v>54</v>
      </c>
      <c r="E292" s="252">
        <v>4</v>
      </c>
      <c r="F292" s="253" t="s">
        <v>272</v>
      </c>
      <c r="G292" s="254">
        <v>43713.472581018519</v>
      </c>
      <c r="H292" s="2"/>
    </row>
    <row r="293" spans="1:8" x14ac:dyDescent="0.3">
      <c r="A293" s="2">
        <v>88992</v>
      </c>
      <c r="B293" s="4" t="s">
        <v>582</v>
      </c>
      <c r="C293" s="3" t="s">
        <v>438</v>
      </c>
      <c r="D293" s="252">
        <v>54</v>
      </c>
      <c r="E293" s="252">
        <v>4</v>
      </c>
      <c r="F293" s="253" t="s">
        <v>272</v>
      </c>
      <c r="G293" s="254">
        <v>43713.472581018519</v>
      </c>
      <c r="H293" s="2"/>
    </row>
    <row r="294" spans="1:8" x14ac:dyDescent="0.3">
      <c r="A294" s="2">
        <v>88993</v>
      </c>
      <c r="B294" s="4" t="s">
        <v>583</v>
      </c>
      <c r="C294" s="3" t="s">
        <v>438</v>
      </c>
      <c r="D294" s="252">
        <v>54</v>
      </c>
      <c r="E294" s="252">
        <v>4</v>
      </c>
      <c r="F294" s="253" t="s">
        <v>272</v>
      </c>
      <c r="G294" s="254">
        <v>43713.472581018519</v>
      </c>
      <c r="H294" s="2"/>
    </row>
    <row r="295" spans="1:8" x14ac:dyDescent="0.3">
      <c r="A295" s="2">
        <v>89818</v>
      </c>
      <c r="B295" s="4" t="s">
        <v>584</v>
      </c>
      <c r="C295" s="3" t="s">
        <v>438</v>
      </c>
      <c r="D295" s="252">
        <v>54</v>
      </c>
      <c r="E295" s="252">
        <v>4</v>
      </c>
      <c r="F295" s="253"/>
      <c r="G295" s="254"/>
      <c r="H295" s="2"/>
    </row>
    <row r="296" spans="1:8" x14ac:dyDescent="0.3">
      <c r="A296" s="2">
        <v>89855</v>
      </c>
      <c r="B296" s="4" t="s">
        <v>585</v>
      </c>
      <c r="C296" s="3" t="s">
        <v>265</v>
      </c>
      <c r="D296" s="252">
        <v>83</v>
      </c>
      <c r="E296" s="252">
        <v>3</v>
      </c>
      <c r="F296" s="253" t="s">
        <v>272</v>
      </c>
      <c r="G296" s="254">
        <v>43875.457060185188</v>
      </c>
      <c r="H296" s="2"/>
    </row>
    <row r="297" spans="1:8" x14ac:dyDescent="0.3">
      <c r="A297" s="2">
        <v>89860</v>
      </c>
      <c r="B297" s="4" t="s">
        <v>586</v>
      </c>
      <c r="C297" s="3" t="s">
        <v>265</v>
      </c>
      <c r="D297" s="252">
        <v>83</v>
      </c>
      <c r="E297" s="252">
        <v>3</v>
      </c>
      <c r="F297" s="253"/>
      <c r="G297" s="254"/>
      <c r="H297" s="2"/>
    </row>
    <row r="298" spans="1:8" x14ac:dyDescent="0.3">
      <c r="A298" s="2">
        <v>89866</v>
      </c>
      <c r="B298" s="4" t="s">
        <v>587</v>
      </c>
      <c r="C298" s="3" t="s">
        <v>271</v>
      </c>
      <c r="D298" s="252">
        <v>67</v>
      </c>
      <c r="E298" s="252">
        <v>3</v>
      </c>
      <c r="F298" s="253"/>
      <c r="G298" s="254"/>
      <c r="H298" s="2"/>
    </row>
    <row r="299" spans="1:8" x14ac:dyDescent="0.3">
      <c r="A299" s="2">
        <v>90232</v>
      </c>
      <c r="B299" s="4" t="s">
        <v>588</v>
      </c>
      <c r="C299" s="3" t="s">
        <v>289</v>
      </c>
      <c r="D299" s="252">
        <v>76</v>
      </c>
      <c r="E299" s="252">
        <v>10</v>
      </c>
      <c r="F299" s="253"/>
      <c r="G299" s="254"/>
      <c r="H299" s="2"/>
    </row>
    <row r="300" spans="1:8" x14ac:dyDescent="0.3">
      <c r="A300" s="2">
        <v>90469</v>
      </c>
      <c r="B300" s="4" t="s">
        <v>589</v>
      </c>
      <c r="C300" s="3" t="s">
        <v>303</v>
      </c>
      <c r="D300" s="252">
        <v>76</v>
      </c>
      <c r="E300" s="252">
        <v>3</v>
      </c>
      <c r="F300" s="253"/>
      <c r="G300" s="254"/>
      <c r="H300" s="2">
        <v>136040</v>
      </c>
    </row>
    <row r="301" spans="1:8" x14ac:dyDescent="0.3">
      <c r="A301" s="2">
        <v>90470</v>
      </c>
      <c r="B301" s="4" t="s">
        <v>590</v>
      </c>
      <c r="C301" s="3" t="s">
        <v>303</v>
      </c>
      <c r="D301" s="252">
        <v>76</v>
      </c>
      <c r="E301" s="252">
        <v>3</v>
      </c>
      <c r="F301" s="253"/>
      <c r="G301" s="254"/>
      <c r="H301" s="2"/>
    </row>
    <row r="302" spans="1:8" x14ac:dyDescent="0.3">
      <c r="A302" s="2">
        <v>90500</v>
      </c>
      <c r="B302" s="4" t="s">
        <v>591</v>
      </c>
      <c r="C302" s="3" t="s">
        <v>274</v>
      </c>
      <c r="D302" s="252">
        <v>55</v>
      </c>
      <c r="E302" s="252">
        <v>19</v>
      </c>
      <c r="F302" s="253" t="s">
        <v>266</v>
      </c>
      <c r="G302" s="254">
        <v>43648.569641203707</v>
      </c>
      <c r="H302" s="2">
        <v>136910</v>
      </c>
    </row>
    <row r="303" spans="1:8" x14ac:dyDescent="0.3">
      <c r="A303" s="2">
        <v>90502</v>
      </c>
      <c r="B303" s="4" t="s">
        <v>592</v>
      </c>
      <c r="C303" s="3" t="s">
        <v>274</v>
      </c>
      <c r="D303" s="252">
        <v>55</v>
      </c>
      <c r="E303" s="252">
        <v>19</v>
      </c>
      <c r="F303" s="253" t="s">
        <v>266</v>
      </c>
      <c r="G303" s="254">
        <v>43648.569641203707</v>
      </c>
      <c r="H303" s="2">
        <v>136911</v>
      </c>
    </row>
    <row r="304" spans="1:8" x14ac:dyDescent="0.3">
      <c r="A304" s="2">
        <v>90827</v>
      </c>
      <c r="B304" s="4" t="s">
        <v>593</v>
      </c>
      <c r="C304" s="3" t="s">
        <v>303</v>
      </c>
      <c r="D304" s="252">
        <v>51</v>
      </c>
      <c r="E304" s="252">
        <v>3</v>
      </c>
      <c r="F304" s="253"/>
      <c r="G304" s="254"/>
      <c r="H304" s="2"/>
    </row>
    <row r="305" spans="1:8" x14ac:dyDescent="0.3">
      <c r="A305" s="2">
        <v>90884</v>
      </c>
      <c r="B305" s="4" t="s">
        <v>594</v>
      </c>
      <c r="C305" s="3" t="s">
        <v>289</v>
      </c>
      <c r="D305" s="252">
        <v>76</v>
      </c>
      <c r="E305" s="252">
        <v>10</v>
      </c>
      <c r="F305" s="253"/>
      <c r="G305" s="254"/>
      <c r="H305" s="2"/>
    </row>
    <row r="306" spans="1:8" x14ac:dyDescent="0.3">
      <c r="A306" s="2">
        <v>91811</v>
      </c>
      <c r="B306" s="4" t="s">
        <v>595</v>
      </c>
      <c r="C306" s="3" t="s">
        <v>265</v>
      </c>
      <c r="D306" s="252">
        <v>72</v>
      </c>
      <c r="E306" s="252">
        <v>5</v>
      </c>
      <c r="F306" s="253" t="s">
        <v>263</v>
      </c>
      <c r="G306" s="254">
        <v>44432.669953703706</v>
      </c>
      <c r="H306" s="2"/>
    </row>
    <row r="307" spans="1:8" x14ac:dyDescent="0.3">
      <c r="A307" s="2">
        <v>91868</v>
      </c>
      <c r="B307" s="4" t="s">
        <v>596</v>
      </c>
      <c r="C307" s="3" t="s">
        <v>265</v>
      </c>
      <c r="D307" s="252">
        <v>72</v>
      </c>
      <c r="E307" s="252">
        <v>5</v>
      </c>
      <c r="F307" s="253" t="s">
        <v>263</v>
      </c>
      <c r="G307" s="254">
        <v>44873.378078703703</v>
      </c>
      <c r="H307" s="2"/>
    </row>
    <row r="308" spans="1:8" x14ac:dyDescent="0.3">
      <c r="A308" s="2">
        <v>92111</v>
      </c>
      <c r="B308" s="4" t="s">
        <v>597</v>
      </c>
      <c r="C308" s="3" t="s">
        <v>274</v>
      </c>
      <c r="D308" s="252">
        <v>55</v>
      </c>
      <c r="E308" s="252">
        <v>19</v>
      </c>
      <c r="F308" s="253" t="s">
        <v>266</v>
      </c>
      <c r="G308" s="254">
        <v>44104.394143518519</v>
      </c>
      <c r="H308" s="2">
        <v>140052</v>
      </c>
    </row>
    <row r="309" spans="1:8" x14ac:dyDescent="0.3">
      <c r="A309" s="2">
        <v>92906</v>
      </c>
      <c r="B309" s="4" t="s">
        <v>598</v>
      </c>
      <c r="C309" s="3" t="s">
        <v>269</v>
      </c>
      <c r="D309" s="252">
        <v>57</v>
      </c>
      <c r="E309" s="252">
        <v>17</v>
      </c>
      <c r="F309" s="253" t="s">
        <v>272</v>
      </c>
      <c r="G309" s="254">
        <v>43644.587048611109</v>
      </c>
      <c r="H309" s="2"/>
    </row>
    <row r="310" spans="1:8" x14ac:dyDescent="0.3">
      <c r="A310" s="2">
        <v>93333</v>
      </c>
      <c r="B310" s="4" t="s">
        <v>599</v>
      </c>
      <c r="C310" s="3" t="s">
        <v>382</v>
      </c>
      <c r="D310" s="252">
        <v>57</v>
      </c>
      <c r="E310" s="252">
        <v>2</v>
      </c>
      <c r="F310" s="253"/>
      <c r="G310" s="254"/>
      <c r="H310" s="2"/>
    </row>
    <row r="311" spans="1:8" x14ac:dyDescent="0.3">
      <c r="A311" s="2">
        <v>93344</v>
      </c>
      <c r="B311" s="4" t="s">
        <v>600</v>
      </c>
      <c r="C311" s="3" t="s">
        <v>438</v>
      </c>
      <c r="D311" s="252">
        <v>54</v>
      </c>
      <c r="E311" s="252">
        <v>4</v>
      </c>
      <c r="F311" s="253" t="s">
        <v>272</v>
      </c>
      <c r="G311" s="254">
        <v>43825.339375000003</v>
      </c>
      <c r="H311" s="2"/>
    </row>
    <row r="312" spans="1:8" x14ac:dyDescent="0.3">
      <c r="A312" s="2">
        <v>93346</v>
      </c>
      <c r="B312" s="4" t="s">
        <v>601</v>
      </c>
      <c r="C312" s="3" t="s">
        <v>438</v>
      </c>
      <c r="D312" s="252">
        <v>54</v>
      </c>
      <c r="E312" s="252">
        <v>4</v>
      </c>
      <c r="F312" s="253" t="s">
        <v>272</v>
      </c>
      <c r="G312" s="254">
        <v>43713.466284722221</v>
      </c>
      <c r="H312" s="2">
        <v>137799</v>
      </c>
    </row>
    <row r="313" spans="1:8" x14ac:dyDescent="0.3">
      <c r="A313" s="2">
        <v>94013</v>
      </c>
      <c r="B313" s="4" t="s">
        <v>602</v>
      </c>
      <c r="C313" s="3" t="s">
        <v>265</v>
      </c>
      <c r="D313" s="252">
        <v>54</v>
      </c>
      <c r="E313" s="252">
        <v>19</v>
      </c>
      <c r="F313" s="253" t="s">
        <v>272</v>
      </c>
      <c r="G313" s="254">
        <v>43713.472581018519</v>
      </c>
      <c r="H313" s="2"/>
    </row>
    <row r="314" spans="1:8" x14ac:dyDescent="0.3">
      <c r="A314" s="2">
        <v>94615</v>
      </c>
      <c r="B314" s="4" t="s">
        <v>603</v>
      </c>
      <c r="C314" s="3" t="s">
        <v>265</v>
      </c>
      <c r="D314" s="252">
        <v>62</v>
      </c>
      <c r="E314" s="252">
        <v>4</v>
      </c>
      <c r="F314" s="253" t="s">
        <v>272</v>
      </c>
      <c r="G314" s="254" t="s">
        <v>604</v>
      </c>
      <c r="H314" s="2"/>
    </row>
    <row r="315" spans="1:8" x14ac:dyDescent="0.3">
      <c r="A315" s="2">
        <v>94616</v>
      </c>
      <c r="B315" s="4" t="s">
        <v>605</v>
      </c>
      <c r="C315" s="3" t="s">
        <v>265</v>
      </c>
      <c r="D315" s="252">
        <v>62</v>
      </c>
      <c r="E315" s="252">
        <v>4</v>
      </c>
      <c r="F315" s="253" t="s">
        <v>272</v>
      </c>
      <c r="G315" s="254" t="s">
        <v>604</v>
      </c>
      <c r="H315" s="2"/>
    </row>
    <row r="316" spans="1:8" x14ac:dyDescent="0.3">
      <c r="A316" s="2">
        <v>94617</v>
      </c>
      <c r="B316" s="4" t="s">
        <v>606</v>
      </c>
      <c r="C316" s="3" t="s">
        <v>265</v>
      </c>
      <c r="D316" s="252">
        <v>62</v>
      </c>
      <c r="E316" s="252">
        <v>4</v>
      </c>
      <c r="F316" s="253" t="s">
        <v>272</v>
      </c>
      <c r="G316" s="254" t="s">
        <v>604</v>
      </c>
      <c r="H316" s="2"/>
    </row>
    <row r="317" spans="1:8" x14ac:dyDescent="0.3">
      <c r="A317" s="2">
        <v>94618</v>
      </c>
      <c r="B317" s="4" t="s">
        <v>607</v>
      </c>
      <c r="C317" s="3" t="s">
        <v>265</v>
      </c>
      <c r="D317" s="252">
        <v>62</v>
      </c>
      <c r="E317" s="252">
        <v>4</v>
      </c>
      <c r="F317" s="253"/>
      <c r="G317" s="254"/>
      <c r="H317" s="2"/>
    </row>
    <row r="318" spans="1:8" x14ac:dyDescent="0.3">
      <c r="A318" s="2">
        <v>94627</v>
      </c>
      <c r="B318" s="4" t="s">
        <v>608</v>
      </c>
      <c r="C318" s="3" t="s">
        <v>382</v>
      </c>
      <c r="D318" s="252">
        <v>83</v>
      </c>
      <c r="E318" s="252">
        <v>2</v>
      </c>
      <c r="F318" s="253" t="s">
        <v>272</v>
      </c>
      <c r="G318" s="254">
        <v>43962.459189814814</v>
      </c>
      <c r="H318" s="2"/>
    </row>
    <row r="319" spans="1:8" x14ac:dyDescent="0.3">
      <c r="A319" s="2">
        <v>94787</v>
      </c>
      <c r="B319" s="4" t="s">
        <v>609</v>
      </c>
      <c r="C319" s="3" t="s">
        <v>265</v>
      </c>
      <c r="D319" s="252">
        <v>67</v>
      </c>
      <c r="E319" s="252">
        <v>1</v>
      </c>
      <c r="F319" s="253"/>
      <c r="G319" s="254"/>
      <c r="H319" s="2"/>
    </row>
    <row r="320" spans="1:8" x14ac:dyDescent="0.3">
      <c r="A320" s="2">
        <v>95513</v>
      </c>
      <c r="B320" s="4" t="s">
        <v>610</v>
      </c>
      <c r="C320" s="3" t="s">
        <v>274</v>
      </c>
      <c r="D320" s="252">
        <v>55</v>
      </c>
      <c r="E320" s="252">
        <v>19</v>
      </c>
      <c r="F320" s="253" t="s">
        <v>266</v>
      </c>
      <c r="G320" s="254">
        <v>44104.394143518519</v>
      </c>
      <c r="H320" s="2">
        <v>140057</v>
      </c>
    </row>
    <row r="321" spans="1:8" x14ac:dyDescent="0.3">
      <c r="A321" s="2">
        <v>95970</v>
      </c>
      <c r="B321" s="4" t="s">
        <v>611</v>
      </c>
      <c r="C321" s="3" t="s">
        <v>265</v>
      </c>
      <c r="D321" s="252">
        <v>67</v>
      </c>
      <c r="E321" s="252">
        <v>13</v>
      </c>
      <c r="F321" s="253"/>
      <c r="G321" s="254"/>
      <c r="H321" s="2"/>
    </row>
    <row r="322" spans="1:8" x14ac:dyDescent="0.3">
      <c r="A322" s="2">
        <v>97965</v>
      </c>
      <c r="B322" s="4" t="s">
        <v>612</v>
      </c>
      <c r="C322" s="3" t="s">
        <v>613</v>
      </c>
      <c r="D322" s="252">
        <v>74</v>
      </c>
      <c r="E322" s="252">
        <v>4</v>
      </c>
      <c r="F322" s="253" t="s">
        <v>272</v>
      </c>
      <c r="G322" s="254">
        <v>43875.455000000002</v>
      </c>
      <c r="H322" s="2"/>
    </row>
    <row r="323" spans="1:8" x14ac:dyDescent="0.3">
      <c r="A323" s="2">
        <v>98360</v>
      </c>
      <c r="B323" s="4" t="s">
        <v>614</v>
      </c>
      <c r="C323" s="3" t="s">
        <v>262</v>
      </c>
      <c r="D323" s="252">
        <v>70</v>
      </c>
      <c r="E323" s="252">
        <v>47</v>
      </c>
      <c r="F323" s="253"/>
      <c r="G323" s="254"/>
      <c r="H323" s="2"/>
    </row>
    <row r="324" spans="1:8" x14ac:dyDescent="0.3">
      <c r="A324" s="2">
        <v>98747</v>
      </c>
      <c r="B324" s="4" t="s">
        <v>615</v>
      </c>
      <c r="C324" s="3" t="s">
        <v>438</v>
      </c>
      <c r="D324" s="252">
        <v>54</v>
      </c>
      <c r="E324" s="252">
        <v>19</v>
      </c>
      <c r="F324" s="253" t="s">
        <v>272</v>
      </c>
      <c r="G324" s="254">
        <v>43825.339375000003</v>
      </c>
      <c r="H324" s="2"/>
    </row>
    <row r="325" spans="1:8" x14ac:dyDescent="0.3">
      <c r="A325" s="2">
        <v>98748</v>
      </c>
      <c r="B325" s="4" t="s">
        <v>616</v>
      </c>
      <c r="C325" s="3" t="s">
        <v>438</v>
      </c>
      <c r="D325" s="252">
        <v>54</v>
      </c>
      <c r="E325" s="252">
        <v>19</v>
      </c>
      <c r="F325" s="253" t="s">
        <v>272</v>
      </c>
      <c r="G325" s="254">
        <v>43713.472581018519</v>
      </c>
      <c r="H325" s="2"/>
    </row>
    <row r="326" spans="1:8" x14ac:dyDescent="0.3">
      <c r="A326" s="2">
        <v>98749</v>
      </c>
      <c r="B326" s="4" t="s">
        <v>617</v>
      </c>
      <c r="C326" s="3" t="s">
        <v>438</v>
      </c>
      <c r="D326" s="252">
        <v>54</v>
      </c>
      <c r="E326" s="252">
        <v>19</v>
      </c>
      <c r="F326" s="253" t="s">
        <v>272</v>
      </c>
      <c r="G326" s="254">
        <v>43825.339375000003</v>
      </c>
      <c r="H326" s="2"/>
    </row>
    <row r="327" spans="1:8" x14ac:dyDescent="0.3">
      <c r="A327" s="2">
        <v>98750</v>
      </c>
      <c r="B327" s="4" t="s">
        <v>618</v>
      </c>
      <c r="C327" s="3" t="s">
        <v>438</v>
      </c>
      <c r="D327" s="252">
        <v>54</v>
      </c>
      <c r="E327" s="252">
        <v>19</v>
      </c>
      <c r="F327" s="253" t="s">
        <v>272</v>
      </c>
      <c r="G327" s="254">
        <v>43825.339375000003</v>
      </c>
      <c r="H327" s="2"/>
    </row>
    <row r="328" spans="1:8" x14ac:dyDescent="0.3">
      <c r="A328" s="2">
        <v>98751</v>
      </c>
      <c r="B328" s="4" t="s">
        <v>619</v>
      </c>
      <c r="C328" s="3" t="s">
        <v>438</v>
      </c>
      <c r="D328" s="252">
        <v>54</v>
      </c>
      <c r="E328" s="252">
        <v>19</v>
      </c>
      <c r="F328" s="253" t="s">
        <v>272</v>
      </c>
      <c r="G328" s="254">
        <v>43825.339375000003</v>
      </c>
      <c r="H328" s="2"/>
    </row>
    <row r="329" spans="1:8" x14ac:dyDescent="0.3">
      <c r="A329" s="2">
        <v>98819</v>
      </c>
      <c r="B329" s="4" t="s">
        <v>620</v>
      </c>
      <c r="C329" s="3" t="s">
        <v>265</v>
      </c>
      <c r="D329" s="252">
        <v>51</v>
      </c>
      <c r="E329" s="252">
        <v>49</v>
      </c>
      <c r="F329" s="253"/>
      <c r="G329" s="254"/>
      <c r="H329" s="2"/>
    </row>
    <row r="330" spans="1:8" x14ac:dyDescent="0.3">
      <c r="A330" s="2">
        <v>99790</v>
      </c>
      <c r="B330" s="4" t="s">
        <v>621</v>
      </c>
      <c r="C330" s="3" t="s">
        <v>265</v>
      </c>
      <c r="D330" s="252">
        <v>55</v>
      </c>
      <c r="E330" s="252">
        <v>32</v>
      </c>
      <c r="F330" s="253"/>
      <c r="G330" s="254"/>
      <c r="H330" s="2"/>
    </row>
    <row r="331" spans="1:8" x14ac:dyDescent="0.3">
      <c r="A331" s="2">
        <v>99796</v>
      </c>
      <c r="B331" s="4" t="s">
        <v>622</v>
      </c>
      <c r="C331" s="3" t="s">
        <v>265</v>
      </c>
      <c r="D331" s="252">
        <v>61</v>
      </c>
      <c r="E331" s="252">
        <v>8</v>
      </c>
      <c r="F331" s="253" t="s">
        <v>272</v>
      </c>
      <c r="G331" s="254" t="s">
        <v>623</v>
      </c>
      <c r="H331" s="2"/>
    </row>
    <row r="332" spans="1:8" x14ac:dyDescent="0.3">
      <c r="A332" s="2">
        <v>99810</v>
      </c>
      <c r="B332" s="4" t="s">
        <v>624</v>
      </c>
      <c r="C332" s="3" t="s">
        <v>274</v>
      </c>
      <c r="D332" s="252">
        <v>55</v>
      </c>
      <c r="E332" s="252">
        <v>19</v>
      </c>
      <c r="F332" s="253" t="s">
        <v>266</v>
      </c>
      <c r="G332" s="254">
        <v>44104.394143518519</v>
      </c>
      <c r="H332" s="2">
        <v>140048</v>
      </c>
    </row>
    <row r="333" spans="1:8" x14ac:dyDescent="0.3">
      <c r="A333" s="2">
        <v>100383</v>
      </c>
      <c r="B333" s="4" t="s">
        <v>625</v>
      </c>
      <c r="C333" s="3" t="s">
        <v>262</v>
      </c>
      <c r="D333" s="252">
        <v>80</v>
      </c>
      <c r="E333" s="252">
        <v>7</v>
      </c>
      <c r="F333" s="253" t="s">
        <v>263</v>
      </c>
      <c r="G333" s="254">
        <v>44463.593159722222</v>
      </c>
      <c r="H333" s="2"/>
    </row>
    <row r="334" spans="1:8" x14ac:dyDescent="0.3">
      <c r="A334" s="2">
        <v>101917</v>
      </c>
      <c r="B334" s="4" t="s">
        <v>626</v>
      </c>
      <c r="C334" s="3" t="s">
        <v>274</v>
      </c>
      <c r="D334" s="252">
        <v>55</v>
      </c>
      <c r="E334" s="252">
        <v>19</v>
      </c>
      <c r="F334" s="253" t="s">
        <v>266</v>
      </c>
      <c r="G334" s="254">
        <v>44104.394143518519</v>
      </c>
      <c r="H334" s="2">
        <v>140049</v>
      </c>
    </row>
    <row r="335" spans="1:8" x14ac:dyDescent="0.3">
      <c r="A335" s="2">
        <v>101938</v>
      </c>
      <c r="B335" s="4" t="s">
        <v>627</v>
      </c>
      <c r="C335" s="3" t="s">
        <v>438</v>
      </c>
      <c r="D335" s="252">
        <v>54</v>
      </c>
      <c r="E335" s="252">
        <v>4</v>
      </c>
      <c r="F335" s="253" t="s">
        <v>272</v>
      </c>
      <c r="G335" s="254">
        <v>43713.472581018519</v>
      </c>
      <c r="H335" s="2"/>
    </row>
    <row r="336" spans="1:8" x14ac:dyDescent="0.3">
      <c r="A336" s="2">
        <v>102234</v>
      </c>
      <c r="B336" s="4" t="s">
        <v>628</v>
      </c>
      <c r="C336" s="3" t="s">
        <v>265</v>
      </c>
      <c r="D336" s="252">
        <v>61</v>
      </c>
      <c r="E336" s="252">
        <v>8</v>
      </c>
      <c r="F336" s="253" t="s">
        <v>266</v>
      </c>
      <c r="G336" s="254">
        <v>43682.464849537035</v>
      </c>
      <c r="H336" s="2">
        <v>135304</v>
      </c>
    </row>
    <row r="337" spans="1:8" x14ac:dyDescent="0.3">
      <c r="A337" s="2">
        <v>102443</v>
      </c>
      <c r="B337" s="4" t="s">
        <v>629</v>
      </c>
      <c r="C337" s="3" t="s">
        <v>265</v>
      </c>
      <c r="D337" s="252">
        <v>78</v>
      </c>
      <c r="E337" s="252">
        <v>6</v>
      </c>
      <c r="F337" s="253"/>
      <c r="G337" s="254"/>
      <c r="H337" s="2"/>
    </row>
    <row r="338" spans="1:8" x14ac:dyDescent="0.3">
      <c r="A338" s="2">
        <v>102634</v>
      </c>
      <c r="B338" s="4" t="s">
        <v>630</v>
      </c>
      <c r="C338" s="3" t="s">
        <v>265</v>
      </c>
      <c r="D338" s="252">
        <v>69</v>
      </c>
      <c r="E338" s="252">
        <v>5</v>
      </c>
      <c r="F338" s="253"/>
      <c r="G338" s="254"/>
      <c r="H338" s="2"/>
    </row>
    <row r="339" spans="1:8" x14ac:dyDescent="0.3">
      <c r="A339" s="2">
        <v>102684</v>
      </c>
      <c r="B339" s="4" t="s">
        <v>631</v>
      </c>
      <c r="C339" s="3" t="s">
        <v>265</v>
      </c>
      <c r="D339" s="252">
        <v>69</v>
      </c>
      <c r="E339" s="252">
        <v>5</v>
      </c>
      <c r="F339" s="253"/>
      <c r="G339" s="254"/>
      <c r="H339" s="2"/>
    </row>
    <row r="340" spans="1:8" x14ac:dyDescent="0.3">
      <c r="A340" s="2">
        <v>102685</v>
      </c>
      <c r="B340" s="4" t="s">
        <v>632</v>
      </c>
      <c r="C340" s="3" t="s">
        <v>265</v>
      </c>
      <c r="D340" s="252">
        <v>69</v>
      </c>
      <c r="E340" s="252">
        <v>5</v>
      </c>
      <c r="F340" s="253"/>
      <c r="G340" s="254"/>
      <c r="H340" s="2"/>
    </row>
    <row r="341" spans="1:8" x14ac:dyDescent="0.3">
      <c r="A341" s="2">
        <v>102686</v>
      </c>
      <c r="B341" s="4" t="s">
        <v>633</v>
      </c>
      <c r="C341" s="3" t="s">
        <v>265</v>
      </c>
      <c r="D341" s="252">
        <v>69</v>
      </c>
      <c r="E341" s="252">
        <v>5</v>
      </c>
      <c r="F341" s="253"/>
      <c r="G341" s="254"/>
      <c r="H341" s="2"/>
    </row>
    <row r="342" spans="1:8" x14ac:dyDescent="0.3">
      <c r="A342" s="2">
        <v>102687</v>
      </c>
      <c r="B342" s="4" t="s">
        <v>634</v>
      </c>
      <c r="C342" s="3" t="s">
        <v>265</v>
      </c>
      <c r="D342" s="252">
        <v>69</v>
      </c>
      <c r="E342" s="252">
        <v>5</v>
      </c>
      <c r="F342" s="253"/>
      <c r="G342" s="254"/>
      <c r="H342" s="2"/>
    </row>
    <row r="343" spans="1:8" x14ac:dyDescent="0.3">
      <c r="A343" s="2">
        <v>102688</v>
      </c>
      <c r="B343" s="4" t="s">
        <v>635</v>
      </c>
      <c r="C343" s="3" t="s">
        <v>265</v>
      </c>
      <c r="D343" s="252">
        <v>69</v>
      </c>
      <c r="E343" s="252">
        <v>5</v>
      </c>
      <c r="F343" s="253"/>
      <c r="G343" s="254"/>
      <c r="H343" s="2"/>
    </row>
    <row r="344" spans="1:8" x14ac:dyDescent="0.3">
      <c r="A344" s="2">
        <v>102691</v>
      </c>
      <c r="B344" s="4" t="s">
        <v>636</v>
      </c>
      <c r="C344" s="3" t="s">
        <v>265</v>
      </c>
      <c r="D344" s="252">
        <v>69</v>
      </c>
      <c r="E344" s="252">
        <v>5</v>
      </c>
      <c r="F344" s="253" t="s">
        <v>272</v>
      </c>
      <c r="G344" s="254">
        <v>43875.455914351849</v>
      </c>
      <c r="H344" s="2"/>
    </row>
    <row r="345" spans="1:8" x14ac:dyDescent="0.3">
      <c r="A345" s="2">
        <v>102692</v>
      </c>
      <c r="B345" s="4" t="s">
        <v>637</v>
      </c>
      <c r="C345" s="3" t="s">
        <v>265</v>
      </c>
      <c r="D345" s="252">
        <v>69</v>
      </c>
      <c r="E345" s="252">
        <v>5</v>
      </c>
      <c r="F345" s="253"/>
      <c r="G345" s="254"/>
      <c r="H345" s="2"/>
    </row>
    <row r="346" spans="1:8" x14ac:dyDescent="0.3">
      <c r="A346" s="2">
        <v>102693</v>
      </c>
      <c r="B346" s="4" t="s">
        <v>638</v>
      </c>
      <c r="C346" s="3" t="s">
        <v>265</v>
      </c>
      <c r="D346" s="252">
        <v>69</v>
      </c>
      <c r="E346" s="252">
        <v>8</v>
      </c>
      <c r="F346" s="253"/>
      <c r="G346" s="254"/>
      <c r="H346" s="2"/>
    </row>
    <row r="347" spans="1:8" x14ac:dyDescent="0.3">
      <c r="A347" s="2">
        <v>102695</v>
      </c>
      <c r="B347" s="4" t="s">
        <v>639</v>
      </c>
      <c r="C347" s="3" t="s">
        <v>265</v>
      </c>
      <c r="D347" s="252">
        <v>69</v>
      </c>
      <c r="E347" s="252">
        <v>5</v>
      </c>
      <c r="F347" s="253"/>
      <c r="G347" s="254"/>
      <c r="H347" s="2"/>
    </row>
    <row r="348" spans="1:8" x14ac:dyDescent="0.3">
      <c r="A348" s="2">
        <v>102696</v>
      </c>
      <c r="B348" s="4" t="s">
        <v>640</v>
      </c>
      <c r="C348" s="3" t="s">
        <v>265</v>
      </c>
      <c r="D348" s="252">
        <v>69</v>
      </c>
      <c r="E348" s="252">
        <v>5</v>
      </c>
      <c r="F348" s="253"/>
      <c r="G348" s="254"/>
      <c r="H348" s="2"/>
    </row>
    <row r="349" spans="1:8" x14ac:dyDescent="0.3">
      <c r="A349" s="2">
        <v>102697</v>
      </c>
      <c r="B349" s="4" t="s">
        <v>641</v>
      </c>
      <c r="C349" s="3" t="s">
        <v>265</v>
      </c>
      <c r="D349" s="252">
        <v>69</v>
      </c>
      <c r="E349" s="252">
        <v>8</v>
      </c>
      <c r="F349" s="253"/>
      <c r="G349" s="254"/>
      <c r="H349" s="2"/>
    </row>
    <row r="350" spans="1:8" x14ac:dyDescent="0.3">
      <c r="A350" s="2">
        <v>102698</v>
      </c>
      <c r="B350" s="4" t="s">
        <v>642</v>
      </c>
      <c r="C350" s="3" t="s">
        <v>265</v>
      </c>
      <c r="D350" s="252">
        <v>69</v>
      </c>
      <c r="E350" s="252">
        <v>5</v>
      </c>
      <c r="F350" s="253"/>
      <c r="G350" s="254"/>
      <c r="H350" s="2"/>
    </row>
    <row r="351" spans="1:8" x14ac:dyDescent="0.3">
      <c r="A351" s="2">
        <v>102699</v>
      </c>
      <c r="B351" s="4" t="s">
        <v>643</v>
      </c>
      <c r="C351" s="3" t="s">
        <v>265</v>
      </c>
      <c r="D351" s="252">
        <v>69</v>
      </c>
      <c r="E351" s="252">
        <v>18</v>
      </c>
      <c r="F351" s="253"/>
      <c r="G351" s="254"/>
      <c r="H351" s="2"/>
    </row>
    <row r="352" spans="1:8" x14ac:dyDescent="0.3">
      <c r="A352" s="2">
        <v>102702</v>
      </c>
      <c r="B352" s="4" t="s">
        <v>644</v>
      </c>
      <c r="C352" s="3" t="s">
        <v>274</v>
      </c>
      <c r="D352" s="252">
        <v>60</v>
      </c>
      <c r="E352" s="252">
        <v>21</v>
      </c>
      <c r="F352" s="253" t="s">
        <v>272</v>
      </c>
      <c r="G352" s="254" t="s">
        <v>645</v>
      </c>
      <c r="H352" s="2">
        <v>136564</v>
      </c>
    </row>
    <row r="353" spans="1:8" x14ac:dyDescent="0.3">
      <c r="A353" s="2">
        <v>102726</v>
      </c>
      <c r="B353" s="4" t="s">
        <v>646</v>
      </c>
      <c r="C353" s="3" t="s">
        <v>265</v>
      </c>
      <c r="D353" s="252">
        <v>69</v>
      </c>
      <c r="E353" s="252">
        <v>5</v>
      </c>
      <c r="F353" s="253"/>
      <c r="G353" s="254"/>
      <c r="H353" s="2"/>
    </row>
    <row r="354" spans="1:8" x14ac:dyDescent="0.3">
      <c r="A354" s="2">
        <v>102775</v>
      </c>
      <c r="B354" s="4" t="s">
        <v>647</v>
      </c>
      <c r="C354" s="3" t="s">
        <v>265</v>
      </c>
      <c r="D354" s="252">
        <v>69</v>
      </c>
      <c r="E354" s="252">
        <v>8</v>
      </c>
      <c r="F354" s="253" t="s">
        <v>272</v>
      </c>
      <c r="G354" s="254">
        <v>43875.458738425928</v>
      </c>
      <c r="H354" s="2"/>
    </row>
    <row r="355" spans="1:8" x14ac:dyDescent="0.3">
      <c r="A355" s="2">
        <v>102777</v>
      </c>
      <c r="B355" s="4" t="s">
        <v>648</v>
      </c>
      <c r="C355" s="3" t="s">
        <v>265</v>
      </c>
      <c r="D355" s="252">
        <v>55</v>
      </c>
      <c r="E355" s="252">
        <v>32</v>
      </c>
      <c r="F355" s="253"/>
      <c r="G355" s="254"/>
      <c r="H355" s="2"/>
    </row>
    <row r="356" spans="1:8" x14ac:dyDescent="0.3">
      <c r="A356" s="2">
        <v>102782</v>
      </c>
      <c r="B356" s="4" t="s">
        <v>649</v>
      </c>
      <c r="C356" s="3" t="s">
        <v>265</v>
      </c>
      <c r="D356" s="252">
        <v>69</v>
      </c>
      <c r="E356" s="252">
        <v>5</v>
      </c>
      <c r="F356" s="253"/>
      <c r="G356" s="254"/>
      <c r="H356" s="2"/>
    </row>
    <row r="357" spans="1:8" x14ac:dyDescent="0.3">
      <c r="A357" s="2">
        <v>102791</v>
      </c>
      <c r="B357" s="4" t="s">
        <v>650</v>
      </c>
      <c r="C357" s="3" t="s">
        <v>274</v>
      </c>
      <c r="D357" s="252">
        <v>55</v>
      </c>
      <c r="E357" s="252">
        <v>19</v>
      </c>
      <c r="F357" s="253" t="s">
        <v>266</v>
      </c>
      <c r="G357" s="254">
        <v>44104.394143518519</v>
      </c>
      <c r="H357" s="2">
        <v>140054</v>
      </c>
    </row>
    <row r="358" spans="1:8" x14ac:dyDescent="0.3">
      <c r="A358" s="2">
        <v>103251</v>
      </c>
      <c r="B358" s="4" t="s">
        <v>651</v>
      </c>
      <c r="C358" s="3" t="s">
        <v>274</v>
      </c>
      <c r="D358" s="252">
        <v>55</v>
      </c>
      <c r="E358" s="252">
        <v>19</v>
      </c>
      <c r="F358" s="253" t="s">
        <v>266</v>
      </c>
      <c r="G358" s="254">
        <v>44104.394143518519</v>
      </c>
      <c r="H358" s="2">
        <v>140051</v>
      </c>
    </row>
    <row r="359" spans="1:8" x14ac:dyDescent="0.3">
      <c r="A359" s="2">
        <v>103298</v>
      </c>
      <c r="B359" s="4" t="s">
        <v>652</v>
      </c>
      <c r="C359" s="3" t="s">
        <v>265</v>
      </c>
      <c r="D359" s="252">
        <v>55</v>
      </c>
      <c r="E359" s="252">
        <v>49</v>
      </c>
      <c r="F359" s="253"/>
      <c r="G359" s="254"/>
      <c r="H359" s="2"/>
    </row>
    <row r="360" spans="1:8" x14ac:dyDescent="0.3">
      <c r="A360" s="2">
        <v>103299</v>
      </c>
      <c r="B360" s="4" t="s">
        <v>653</v>
      </c>
      <c r="C360" s="3" t="s">
        <v>265</v>
      </c>
      <c r="D360" s="252">
        <v>55</v>
      </c>
      <c r="E360" s="252">
        <v>49</v>
      </c>
      <c r="F360" s="253"/>
      <c r="G360" s="254"/>
      <c r="H360" s="2"/>
    </row>
    <row r="361" spans="1:8" x14ac:dyDescent="0.3">
      <c r="A361" s="2">
        <v>103405</v>
      </c>
      <c r="B361" s="4" t="s">
        <v>654</v>
      </c>
      <c r="C361" s="3" t="s">
        <v>655</v>
      </c>
      <c r="D361" s="252">
        <v>72</v>
      </c>
      <c r="E361" s="252">
        <v>8</v>
      </c>
      <c r="F361" s="253" t="s">
        <v>266</v>
      </c>
      <c r="G361" s="254">
        <v>43696.583043981482</v>
      </c>
      <c r="H361" s="2">
        <v>138352</v>
      </c>
    </row>
    <row r="362" spans="1:8" x14ac:dyDescent="0.3">
      <c r="A362" s="2">
        <v>103444</v>
      </c>
      <c r="B362" s="4" t="s">
        <v>656</v>
      </c>
      <c r="C362" s="3" t="s">
        <v>271</v>
      </c>
      <c r="D362" s="252">
        <v>70</v>
      </c>
      <c r="E362" s="252">
        <v>13</v>
      </c>
      <c r="F362" s="253"/>
      <c r="G362" s="254"/>
      <c r="H362" s="2"/>
    </row>
    <row r="363" spans="1:8" x14ac:dyDescent="0.3">
      <c r="A363" s="2">
        <v>103490</v>
      </c>
      <c r="B363" s="4" t="s">
        <v>657</v>
      </c>
      <c r="C363" s="3" t="s">
        <v>262</v>
      </c>
      <c r="D363" s="252">
        <v>59</v>
      </c>
      <c r="E363" s="252">
        <v>18</v>
      </c>
      <c r="F363" s="253" t="s">
        <v>263</v>
      </c>
      <c r="G363" s="254">
        <v>44461.404930555553</v>
      </c>
      <c r="H363" s="2"/>
    </row>
    <row r="364" spans="1:8" x14ac:dyDescent="0.3">
      <c r="A364" s="2">
        <v>104625</v>
      </c>
      <c r="B364" s="4" t="s">
        <v>658</v>
      </c>
      <c r="C364" s="3" t="s">
        <v>438</v>
      </c>
      <c r="D364" s="252">
        <v>54</v>
      </c>
      <c r="E364" s="252">
        <v>19</v>
      </c>
      <c r="F364" s="253" t="s">
        <v>272</v>
      </c>
      <c r="G364" s="254">
        <v>43713.472581018519</v>
      </c>
      <c r="H364" s="2"/>
    </row>
    <row r="365" spans="1:8" x14ac:dyDescent="0.3">
      <c r="A365" s="2">
        <v>104626</v>
      </c>
      <c r="B365" s="4" t="s">
        <v>659</v>
      </c>
      <c r="C365" s="3" t="s">
        <v>438</v>
      </c>
      <c r="D365" s="252">
        <v>54</v>
      </c>
      <c r="E365" s="252">
        <v>19</v>
      </c>
      <c r="F365" s="253" t="s">
        <v>272</v>
      </c>
      <c r="G365" s="254">
        <v>43713.472581018519</v>
      </c>
      <c r="H365" s="2"/>
    </row>
    <row r="366" spans="1:8" x14ac:dyDescent="0.3">
      <c r="A366" s="2">
        <v>104627</v>
      </c>
      <c r="B366" s="4" t="s">
        <v>660</v>
      </c>
      <c r="C366" s="3" t="s">
        <v>438</v>
      </c>
      <c r="D366" s="252">
        <v>54</v>
      </c>
      <c r="E366" s="252">
        <v>19</v>
      </c>
      <c r="F366" s="253" t="s">
        <v>272</v>
      </c>
      <c r="G366" s="254">
        <v>43713.472581018519</v>
      </c>
      <c r="H366" s="2"/>
    </row>
    <row r="367" spans="1:8" x14ac:dyDescent="0.3">
      <c r="A367" s="2">
        <v>104639</v>
      </c>
      <c r="B367" s="4" t="s">
        <v>661</v>
      </c>
      <c r="C367" s="3" t="s">
        <v>438</v>
      </c>
      <c r="D367" s="252">
        <v>54</v>
      </c>
      <c r="E367" s="252">
        <v>19</v>
      </c>
      <c r="F367" s="253" t="s">
        <v>272</v>
      </c>
      <c r="G367" s="254">
        <v>43846.380925925929</v>
      </c>
      <c r="H367" s="2"/>
    </row>
    <row r="368" spans="1:8" x14ac:dyDescent="0.3">
      <c r="A368" s="2">
        <v>104640</v>
      </c>
      <c r="B368" s="4" t="s">
        <v>662</v>
      </c>
      <c r="C368" s="3" t="s">
        <v>438</v>
      </c>
      <c r="D368" s="252">
        <v>54</v>
      </c>
      <c r="E368" s="252">
        <v>19</v>
      </c>
      <c r="F368" s="253" t="s">
        <v>272</v>
      </c>
      <c r="G368" s="254">
        <v>43846.380925925929</v>
      </c>
      <c r="H368" s="2"/>
    </row>
    <row r="369" spans="1:8" x14ac:dyDescent="0.3">
      <c r="A369" s="2">
        <v>104641</v>
      </c>
      <c r="B369" s="4" t="s">
        <v>663</v>
      </c>
      <c r="C369" s="3" t="s">
        <v>438</v>
      </c>
      <c r="D369" s="252">
        <v>54</v>
      </c>
      <c r="E369" s="252">
        <v>19</v>
      </c>
      <c r="F369" s="253" t="s">
        <v>272</v>
      </c>
      <c r="G369" s="254">
        <v>43713.472581018519</v>
      </c>
      <c r="H369" s="2"/>
    </row>
    <row r="370" spans="1:8" x14ac:dyDescent="0.3">
      <c r="A370" s="2">
        <v>104642</v>
      </c>
      <c r="B370" s="4" t="s">
        <v>664</v>
      </c>
      <c r="C370" s="3" t="s">
        <v>438</v>
      </c>
      <c r="D370" s="252">
        <v>54</v>
      </c>
      <c r="E370" s="252">
        <v>19</v>
      </c>
      <c r="F370" s="253" t="s">
        <v>272</v>
      </c>
      <c r="G370" s="254">
        <v>43713.472581018519</v>
      </c>
      <c r="H370" s="2"/>
    </row>
    <row r="371" spans="1:8" x14ac:dyDescent="0.3">
      <c r="A371" s="2">
        <v>104755</v>
      </c>
      <c r="B371" s="4" t="s">
        <v>665</v>
      </c>
      <c r="C371" s="3"/>
      <c r="D371" s="252">
        <v>78</v>
      </c>
      <c r="E371" s="252">
        <v>6</v>
      </c>
      <c r="F371" s="253"/>
      <c r="G371" s="254"/>
      <c r="H371" s="2"/>
    </row>
    <row r="372" spans="1:8" x14ac:dyDescent="0.3">
      <c r="A372" s="2">
        <v>104832</v>
      </c>
      <c r="B372" s="4" t="s">
        <v>666</v>
      </c>
      <c r="C372" s="3" t="s">
        <v>31</v>
      </c>
      <c r="D372" s="252">
        <v>51</v>
      </c>
      <c r="E372" s="252">
        <v>37</v>
      </c>
      <c r="F372" s="253" t="s">
        <v>272</v>
      </c>
      <c r="G372" s="254">
        <v>43656.484259259261</v>
      </c>
      <c r="H372" s="2"/>
    </row>
    <row r="373" spans="1:8" x14ac:dyDescent="0.3">
      <c r="A373" s="2">
        <v>105109</v>
      </c>
      <c r="B373" s="4" t="s">
        <v>667</v>
      </c>
      <c r="C373" s="3" t="s">
        <v>265</v>
      </c>
      <c r="D373" s="252">
        <v>62</v>
      </c>
      <c r="E373" s="252">
        <v>12</v>
      </c>
      <c r="F373" s="253" t="s">
        <v>263</v>
      </c>
      <c r="G373" s="254">
        <v>44662.643240740741</v>
      </c>
      <c r="H373" s="2"/>
    </row>
    <row r="374" spans="1:8" x14ac:dyDescent="0.3">
      <c r="A374" s="2">
        <v>105116</v>
      </c>
      <c r="B374" s="4" t="s">
        <v>668</v>
      </c>
      <c r="C374" s="3" t="s">
        <v>265</v>
      </c>
      <c r="D374" s="252">
        <v>62</v>
      </c>
      <c r="E374" s="252">
        <v>1</v>
      </c>
      <c r="F374" s="253" t="s">
        <v>266</v>
      </c>
      <c r="G374" s="254">
        <v>44314.377430555556</v>
      </c>
      <c r="H374" s="2"/>
    </row>
    <row r="375" spans="1:8" x14ac:dyDescent="0.3">
      <c r="A375" s="2">
        <v>105117</v>
      </c>
      <c r="B375" s="4" t="s">
        <v>669</v>
      </c>
      <c r="C375" s="3" t="s">
        <v>265</v>
      </c>
      <c r="D375" s="252">
        <v>62</v>
      </c>
      <c r="E375" s="252">
        <v>1</v>
      </c>
      <c r="F375" s="253" t="s">
        <v>263</v>
      </c>
      <c r="G375" s="254">
        <v>44662.643240740741</v>
      </c>
      <c r="H375" s="2"/>
    </row>
    <row r="376" spans="1:8" x14ac:dyDescent="0.3">
      <c r="A376" s="2">
        <v>105128</v>
      </c>
      <c r="B376" s="4" t="s">
        <v>670</v>
      </c>
      <c r="C376" s="3"/>
      <c r="D376" s="252"/>
      <c r="E376" s="252"/>
      <c r="F376" s="253"/>
      <c r="G376" s="254"/>
      <c r="H376" s="2">
        <v>135227</v>
      </c>
    </row>
    <row r="377" spans="1:8" x14ac:dyDescent="0.3">
      <c r="A377" s="2">
        <v>105180</v>
      </c>
      <c r="B377" s="4" t="s">
        <v>671</v>
      </c>
      <c r="C377" s="3" t="s">
        <v>562</v>
      </c>
      <c r="D377" s="252">
        <v>51</v>
      </c>
      <c r="E377" s="252">
        <v>21</v>
      </c>
      <c r="F377" s="253"/>
      <c r="G377" s="254"/>
      <c r="H377" s="2"/>
    </row>
    <row r="378" spans="1:8" x14ac:dyDescent="0.3">
      <c r="A378" s="2">
        <v>105419</v>
      </c>
      <c r="B378" s="4" t="s">
        <v>672</v>
      </c>
      <c r="C378" s="3" t="s">
        <v>265</v>
      </c>
      <c r="D378" s="252">
        <v>55</v>
      </c>
      <c r="E378" s="252">
        <v>32</v>
      </c>
      <c r="F378" s="253"/>
      <c r="G378" s="254"/>
      <c r="H378" s="2"/>
    </row>
    <row r="379" spans="1:8" x14ac:dyDescent="0.3">
      <c r="A379" s="2">
        <v>105489</v>
      </c>
      <c r="B379" s="4" t="s">
        <v>673</v>
      </c>
      <c r="C379" s="3" t="s">
        <v>289</v>
      </c>
      <c r="D379" s="252">
        <v>76</v>
      </c>
      <c r="E379" s="252">
        <v>9</v>
      </c>
      <c r="F379" s="253" t="s">
        <v>272</v>
      </c>
      <c r="G379" s="254" t="s">
        <v>674</v>
      </c>
      <c r="H379" s="2"/>
    </row>
    <row r="380" spans="1:8" x14ac:dyDescent="0.3">
      <c r="A380" s="2">
        <v>105491</v>
      </c>
      <c r="B380" s="4" t="s">
        <v>675</v>
      </c>
      <c r="C380" s="3" t="s">
        <v>289</v>
      </c>
      <c r="D380" s="252">
        <v>76</v>
      </c>
      <c r="E380" s="252">
        <v>9</v>
      </c>
      <c r="F380" s="253" t="s">
        <v>266</v>
      </c>
      <c r="G380" s="254" t="s">
        <v>676</v>
      </c>
      <c r="H380" s="2"/>
    </row>
    <row r="381" spans="1:8" x14ac:dyDescent="0.3">
      <c r="A381" s="2">
        <v>105492</v>
      </c>
      <c r="B381" s="4" t="s">
        <v>677</v>
      </c>
      <c r="C381" s="3" t="s">
        <v>289</v>
      </c>
      <c r="D381" s="252">
        <v>76</v>
      </c>
      <c r="E381" s="252">
        <v>9</v>
      </c>
      <c r="F381" s="253"/>
      <c r="G381" s="254"/>
      <c r="H381" s="2"/>
    </row>
    <row r="382" spans="1:8" x14ac:dyDescent="0.3">
      <c r="A382" s="2">
        <v>105493</v>
      </c>
      <c r="B382" s="4" t="s">
        <v>678</v>
      </c>
      <c r="C382" s="3" t="s">
        <v>289</v>
      </c>
      <c r="D382" s="252">
        <v>76</v>
      </c>
      <c r="E382" s="252">
        <v>9</v>
      </c>
      <c r="F382" s="253"/>
      <c r="G382" s="254"/>
      <c r="H382" s="2"/>
    </row>
    <row r="383" spans="1:8" x14ac:dyDescent="0.3">
      <c r="A383" s="2">
        <v>105810</v>
      </c>
      <c r="B383" s="4" t="s">
        <v>679</v>
      </c>
      <c r="C383" s="3" t="s">
        <v>438</v>
      </c>
      <c r="D383" s="252">
        <v>54</v>
      </c>
      <c r="E383" s="252">
        <v>4</v>
      </c>
      <c r="F383" s="253" t="s">
        <v>272</v>
      </c>
      <c r="G383" s="254">
        <v>43713.472581018519</v>
      </c>
      <c r="H383" s="2"/>
    </row>
    <row r="384" spans="1:8" x14ac:dyDescent="0.3">
      <c r="A384" s="2">
        <v>105993</v>
      </c>
      <c r="B384" s="4" t="s">
        <v>680</v>
      </c>
      <c r="C384" s="3" t="s">
        <v>438</v>
      </c>
      <c r="D384" s="252">
        <v>54</v>
      </c>
      <c r="E384" s="252">
        <v>4</v>
      </c>
      <c r="F384" s="253" t="s">
        <v>272</v>
      </c>
      <c r="G384" s="254">
        <v>44018.627002314817</v>
      </c>
      <c r="H384" s="2"/>
    </row>
    <row r="385" spans="1:8" x14ac:dyDescent="0.3">
      <c r="A385" s="2">
        <v>105994</v>
      </c>
      <c r="B385" s="4" t="s">
        <v>681</v>
      </c>
      <c r="C385" s="3" t="s">
        <v>438</v>
      </c>
      <c r="D385" s="252">
        <v>54</v>
      </c>
      <c r="E385" s="252">
        <v>4</v>
      </c>
      <c r="F385" s="253" t="s">
        <v>272</v>
      </c>
      <c r="G385" s="254">
        <v>44018.628750000003</v>
      </c>
      <c r="H385" s="2"/>
    </row>
    <row r="386" spans="1:8" x14ac:dyDescent="0.3">
      <c r="A386" s="2">
        <v>106027</v>
      </c>
      <c r="B386" s="4" t="s">
        <v>682</v>
      </c>
      <c r="C386" s="3" t="s">
        <v>438</v>
      </c>
      <c r="D386" s="252">
        <v>54</v>
      </c>
      <c r="E386" s="252">
        <v>4</v>
      </c>
      <c r="F386" s="253" t="s">
        <v>272</v>
      </c>
      <c r="G386" s="254" t="s">
        <v>683</v>
      </c>
      <c r="H386" s="2">
        <v>136858</v>
      </c>
    </row>
    <row r="387" spans="1:8" x14ac:dyDescent="0.3">
      <c r="A387" s="2">
        <v>106039</v>
      </c>
      <c r="B387" s="4" t="s">
        <v>684</v>
      </c>
      <c r="C387" s="3" t="s">
        <v>265</v>
      </c>
      <c r="D387" s="252">
        <v>52</v>
      </c>
      <c r="E387" s="252">
        <v>8</v>
      </c>
      <c r="F387" s="253"/>
      <c r="G387" s="254"/>
      <c r="H387" s="2"/>
    </row>
    <row r="388" spans="1:8" x14ac:dyDescent="0.3">
      <c r="A388" s="2">
        <v>106128</v>
      </c>
      <c r="B388" s="4" t="s">
        <v>685</v>
      </c>
      <c r="C388" s="3" t="s">
        <v>265</v>
      </c>
      <c r="D388" s="252">
        <v>50</v>
      </c>
      <c r="E388" s="252">
        <v>2</v>
      </c>
      <c r="F388" s="253" t="s">
        <v>263</v>
      </c>
      <c r="G388" s="254">
        <v>44432.679375</v>
      </c>
      <c r="H388" s="2">
        <v>142982</v>
      </c>
    </row>
    <row r="389" spans="1:8" x14ac:dyDescent="0.3">
      <c r="A389" s="2">
        <v>106631</v>
      </c>
      <c r="B389" s="4" t="s">
        <v>686</v>
      </c>
      <c r="C389" s="3" t="s">
        <v>31</v>
      </c>
      <c r="D389" s="252">
        <v>51</v>
      </c>
      <c r="E389" s="252">
        <v>37</v>
      </c>
      <c r="F389" s="253" t="s">
        <v>272</v>
      </c>
      <c r="G389" s="254">
        <v>43656.491157407407</v>
      </c>
      <c r="H389" s="2"/>
    </row>
    <row r="390" spans="1:8" x14ac:dyDescent="0.3">
      <c r="A390" s="2">
        <v>106765</v>
      </c>
      <c r="B390" s="4" t="s">
        <v>687</v>
      </c>
      <c r="C390" s="3" t="s">
        <v>265</v>
      </c>
      <c r="D390" s="252">
        <v>83</v>
      </c>
      <c r="E390" s="252">
        <v>3</v>
      </c>
      <c r="F390" s="253"/>
      <c r="G390" s="254"/>
      <c r="H390" s="2"/>
    </row>
    <row r="391" spans="1:8" x14ac:dyDescent="0.3">
      <c r="A391" s="2">
        <v>107736</v>
      </c>
      <c r="B391" s="4" t="s">
        <v>688</v>
      </c>
      <c r="C391" s="3" t="s">
        <v>31</v>
      </c>
      <c r="D391" s="252">
        <v>52</v>
      </c>
      <c r="E391" s="252">
        <v>10</v>
      </c>
      <c r="F391" s="253"/>
      <c r="G391" s="254"/>
      <c r="H391" s="2"/>
    </row>
    <row r="392" spans="1:8" x14ac:dyDescent="0.3">
      <c r="A392" s="2">
        <v>107737</v>
      </c>
      <c r="B392" s="4" t="s">
        <v>689</v>
      </c>
      <c r="C392" s="3" t="s">
        <v>31</v>
      </c>
      <c r="D392" s="252">
        <v>52</v>
      </c>
      <c r="E392" s="252">
        <v>10</v>
      </c>
      <c r="F392" s="253"/>
      <c r="G392" s="254"/>
      <c r="H392" s="2"/>
    </row>
    <row r="393" spans="1:8" x14ac:dyDescent="0.3">
      <c r="A393" s="2">
        <v>107909</v>
      </c>
      <c r="B393" s="4" t="s">
        <v>690</v>
      </c>
      <c r="C393" s="3" t="s">
        <v>691</v>
      </c>
      <c r="D393" s="252">
        <v>72</v>
      </c>
      <c r="E393" s="252">
        <v>14</v>
      </c>
      <c r="F393" s="253"/>
      <c r="G393" s="254"/>
      <c r="H393" s="2"/>
    </row>
    <row r="394" spans="1:8" x14ac:dyDescent="0.3">
      <c r="A394" s="2">
        <v>107925</v>
      </c>
      <c r="B394" s="4" t="s">
        <v>692</v>
      </c>
      <c r="C394" s="3" t="s">
        <v>31</v>
      </c>
      <c r="D394" s="252">
        <v>51</v>
      </c>
      <c r="E394" s="252">
        <v>11</v>
      </c>
      <c r="F394" s="253"/>
      <c r="G394" s="254"/>
      <c r="H394" s="2"/>
    </row>
    <row r="395" spans="1:8" x14ac:dyDescent="0.3">
      <c r="A395" s="2">
        <v>108046</v>
      </c>
      <c r="B395" s="4" t="s">
        <v>693</v>
      </c>
      <c r="C395" s="3" t="s">
        <v>265</v>
      </c>
      <c r="D395" s="252">
        <v>70</v>
      </c>
      <c r="E395" s="252">
        <v>15</v>
      </c>
      <c r="F395" s="253"/>
      <c r="G395" s="254"/>
      <c r="H395" s="2"/>
    </row>
    <row r="396" spans="1:8" x14ac:dyDescent="0.3">
      <c r="A396" s="2">
        <v>108440</v>
      </c>
      <c r="B396" s="4" t="s">
        <v>694</v>
      </c>
      <c r="C396" s="3" t="s">
        <v>31</v>
      </c>
      <c r="D396" s="252">
        <v>55</v>
      </c>
      <c r="E396" s="252">
        <v>49</v>
      </c>
      <c r="F396" s="253" t="s">
        <v>272</v>
      </c>
      <c r="G396" s="254">
        <v>43900.625949074078</v>
      </c>
      <c r="H396" s="2"/>
    </row>
    <row r="397" spans="1:8" x14ac:dyDescent="0.3">
      <c r="A397" s="2">
        <v>108441</v>
      </c>
      <c r="B397" s="4" t="s">
        <v>695</v>
      </c>
      <c r="C397" s="3" t="s">
        <v>265</v>
      </c>
      <c r="D397" s="252">
        <v>55</v>
      </c>
      <c r="E397" s="252">
        <v>65</v>
      </c>
      <c r="F397" s="253" t="s">
        <v>272</v>
      </c>
      <c r="G397" s="254">
        <v>43901.63380787037</v>
      </c>
      <c r="H397" s="2"/>
    </row>
    <row r="398" spans="1:8" x14ac:dyDescent="0.3">
      <c r="A398" s="2">
        <v>108463</v>
      </c>
      <c r="B398" s="4" t="s">
        <v>696</v>
      </c>
      <c r="C398" s="3" t="s">
        <v>274</v>
      </c>
      <c r="D398" s="252">
        <v>55</v>
      </c>
      <c r="E398" s="252">
        <v>19</v>
      </c>
      <c r="F398" s="253" t="s">
        <v>266</v>
      </c>
      <c r="G398" s="254">
        <v>44104.394143518519</v>
      </c>
      <c r="H398" s="2">
        <v>140055</v>
      </c>
    </row>
    <row r="399" spans="1:8" x14ac:dyDescent="0.3">
      <c r="A399" s="2">
        <v>108732</v>
      </c>
      <c r="B399" s="4" t="s">
        <v>697</v>
      </c>
      <c r="C399" s="3" t="s">
        <v>438</v>
      </c>
      <c r="D399" s="252">
        <v>54</v>
      </c>
      <c r="E399" s="252">
        <v>4</v>
      </c>
      <c r="F399" s="253"/>
      <c r="G399" s="254"/>
      <c r="H399" s="2">
        <v>98747</v>
      </c>
    </row>
    <row r="400" spans="1:8" x14ac:dyDescent="0.3">
      <c r="A400" s="2">
        <v>108734</v>
      </c>
      <c r="B400" s="4" t="s">
        <v>698</v>
      </c>
      <c r="C400" s="3" t="s">
        <v>438</v>
      </c>
      <c r="D400" s="252">
        <v>54</v>
      </c>
      <c r="E400" s="252">
        <v>4</v>
      </c>
      <c r="F400" s="253"/>
      <c r="G400" s="254"/>
      <c r="H400" s="2">
        <v>98749</v>
      </c>
    </row>
    <row r="401" spans="1:8" x14ac:dyDescent="0.3">
      <c r="A401" s="2">
        <v>108735</v>
      </c>
      <c r="B401" s="4" t="s">
        <v>699</v>
      </c>
      <c r="C401" s="3" t="s">
        <v>438</v>
      </c>
      <c r="D401" s="252">
        <v>54</v>
      </c>
      <c r="E401" s="252">
        <v>4</v>
      </c>
      <c r="F401" s="253"/>
      <c r="G401" s="254"/>
      <c r="H401" s="2">
        <v>98750</v>
      </c>
    </row>
    <row r="402" spans="1:8" x14ac:dyDescent="0.3">
      <c r="A402" s="2">
        <v>108736</v>
      </c>
      <c r="B402" s="4" t="s">
        <v>700</v>
      </c>
      <c r="C402" s="3" t="s">
        <v>438</v>
      </c>
      <c r="D402" s="252">
        <v>54</v>
      </c>
      <c r="E402" s="252">
        <v>4</v>
      </c>
      <c r="F402" s="253"/>
      <c r="G402" s="254"/>
      <c r="H402" s="2">
        <v>98751</v>
      </c>
    </row>
    <row r="403" spans="1:8" x14ac:dyDescent="0.3">
      <c r="A403" s="2">
        <v>109163</v>
      </c>
      <c r="B403" s="4" t="s">
        <v>701</v>
      </c>
      <c r="C403" s="3" t="s">
        <v>31</v>
      </c>
      <c r="D403" s="252">
        <v>45</v>
      </c>
      <c r="E403" s="252">
        <v>11</v>
      </c>
      <c r="F403" s="253" t="s">
        <v>266</v>
      </c>
      <c r="G403" s="254">
        <v>44041.380925925929</v>
      </c>
      <c r="H403" s="2">
        <v>139767</v>
      </c>
    </row>
    <row r="404" spans="1:8" x14ac:dyDescent="0.3">
      <c r="A404" s="2">
        <v>109251</v>
      </c>
      <c r="B404" s="4" t="s">
        <v>702</v>
      </c>
      <c r="C404" s="3" t="s">
        <v>31</v>
      </c>
      <c r="D404" s="252">
        <v>72</v>
      </c>
      <c r="E404" s="252">
        <v>6</v>
      </c>
      <c r="F404" s="253" t="s">
        <v>703</v>
      </c>
      <c r="G404" s="254">
        <v>45175.374340277776</v>
      </c>
      <c r="H404" s="2"/>
    </row>
    <row r="405" spans="1:8" x14ac:dyDescent="0.3">
      <c r="A405" s="2">
        <v>110216</v>
      </c>
      <c r="B405" s="4" t="s">
        <v>704</v>
      </c>
      <c r="C405" s="3" t="s">
        <v>274</v>
      </c>
      <c r="D405" s="252">
        <v>51</v>
      </c>
      <c r="E405" s="252">
        <v>4</v>
      </c>
      <c r="F405" s="253"/>
      <c r="G405" s="254"/>
      <c r="H405" s="2"/>
    </row>
    <row r="406" spans="1:8" x14ac:dyDescent="0.3">
      <c r="A406" s="2">
        <v>110503</v>
      </c>
      <c r="B406" s="4" t="s">
        <v>705</v>
      </c>
      <c r="C406" s="3" t="s">
        <v>265</v>
      </c>
      <c r="D406" s="252">
        <v>52</v>
      </c>
      <c r="E406" s="252">
        <v>6</v>
      </c>
      <c r="F406" s="253" t="s">
        <v>272</v>
      </c>
      <c r="G406" s="254">
        <v>43700.590555555558</v>
      </c>
      <c r="H406" s="2"/>
    </row>
    <row r="407" spans="1:8" x14ac:dyDescent="0.3">
      <c r="A407" s="2">
        <v>110890</v>
      </c>
      <c r="B407" s="4" t="s">
        <v>706</v>
      </c>
      <c r="C407" s="3" t="s">
        <v>274</v>
      </c>
      <c r="D407" s="252">
        <v>55</v>
      </c>
      <c r="E407" s="252">
        <v>19</v>
      </c>
      <c r="F407" s="253" t="s">
        <v>266</v>
      </c>
      <c r="G407" s="254">
        <v>44113.390856481485</v>
      </c>
      <c r="H407" s="2">
        <v>140125</v>
      </c>
    </row>
    <row r="408" spans="1:8" x14ac:dyDescent="0.3">
      <c r="A408" s="2">
        <v>110891</v>
      </c>
      <c r="B408" s="4" t="s">
        <v>707</v>
      </c>
      <c r="C408" s="3" t="s">
        <v>274</v>
      </c>
      <c r="D408" s="252">
        <v>55</v>
      </c>
      <c r="E408" s="252">
        <v>19</v>
      </c>
      <c r="F408" s="253" t="s">
        <v>266</v>
      </c>
      <c r="G408" s="254">
        <v>44104.394143518519</v>
      </c>
      <c r="H408" s="2">
        <v>140058</v>
      </c>
    </row>
    <row r="409" spans="1:8" x14ac:dyDescent="0.3">
      <c r="A409" s="2">
        <v>111756</v>
      </c>
      <c r="B409" s="4" t="s">
        <v>708</v>
      </c>
      <c r="C409" s="3" t="s">
        <v>31</v>
      </c>
      <c r="D409" s="252">
        <v>67</v>
      </c>
      <c r="E409" s="252">
        <v>13</v>
      </c>
      <c r="F409" s="253"/>
      <c r="G409" s="254"/>
      <c r="H409" s="2"/>
    </row>
    <row r="410" spans="1:8" x14ac:dyDescent="0.3">
      <c r="A410" s="2">
        <v>112064</v>
      </c>
      <c r="B410" s="4" t="s">
        <v>709</v>
      </c>
      <c r="C410" s="3" t="s">
        <v>31</v>
      </c>
      <c r="D410" s="252">
        <v>70</v>
      </c>
      <c r="E410" s="252">
        <v>38</v>
      </c>
      <c r="F410" s="253" t="s">
        <v>263</v>
      </c>
      <c r="G410" s="254">
        <v>44461.457592592589</v>
      </c>
      <c r="H410" s="2"/>
    </row>
    <row r="411" spans="1:8" x14ac:dyDescent="0.3">
      <c r="A411" s="2">
        <v>112160</v>
      </c>
      <c r="B411" s="4" t="s">
        <v>710</v>
      </c>
      <c r="C411" s="3" t="s">
        <v>31</v>
      </c>
      <c r="D411" s="252">
        <v>55</v>
      </c>
      <c r="E411" s="252">
        <v>7</v>
      </c>
      <c r="F411" s="253" t="s">
        <v>272</v>
      </c>
      <c r="G411" s="254">
        <v>43808.459768518522</v>
      </c>
      <c r="H411" s="2"/>
    </row>
    <row r="412" spans="1:8" x14ac:dyDescent="0.3">
      <c r="A412" s="2">
        <v>112164</v>
      </c>
      <c r="B412" s="4" t="s">
        <v>711</v>
      </c>
      <c r="C412" s="3" t="s">
        <v>31</v>
      </c>
      <c r="D412" s="252">
        <v>55</v>
      </c>
      <c r="E412" s="252">
        <v>37</v>
      </c>
      <c r="F412" s="253"/>
      <c r="G412" s="254"/>
      <c r="H412" s="2"/>
    </row>
    <row r="413" spans="1:8" x14ac:dyDescent="0.3">
      <c r="A413" s="2">
        <v>112330</v>
      </c>
      <c r="B413" s="4" t="s">
        <v>712</v>
      </c>
      <c r="C413" s="3" t="s">
        <v>322</v>
      </c>
      <c r="D413" s="252">
        <v>70</v>
      </c>
      <c r="E413" s="252">
        <v>33</v>
      </c>
      <c r="F413" s="253" t="s">
        <v>272</v>
      </c>
      <c r="G413" s="254" t="s">
        <v>713</v>
      </c>
      <c r="H413" s="2">
        <v>133371</v>
      </c>
    </row>
    <row r="414" spans="1:8" x14ac:dyDescent="0.3">
      <c r="A414" s="2">
        <v>112965</v>
      </c>
      <c r="B414" s="4" t="s">
        <v>714</v>
      </c>
      <c r="C414" s="3" t="s">
        <v>274</v>
      </c>
      <c r="D414" s="252">
        <v>55</v>
      </c>
      <c r="E414" s="252">
        <v>19</v>
      </c>
      <c r="F414" s="253" t="s">
        <v>266</v>
      </c>
      <c r="G414" s="254">
        <v>44104.394143518519</v>
      </c>
      <c r="H414" s="2">
        <v>140059</v>
      </c>
    </row>
    <row r="415" spans="1:8" x14ac:dyDescent="0.3">
      <c r="A415" s="2">
        <v>113097</v>
      </c>
      <c r="B415" s="4" t="s">
        <v>715</v>
      </c>
      <c r="C415" s="3" t="s">
        <v>265</v>
      </c>
      <c r="D415" s="252">
        <v>74</v>
      </c>
      <c r="E415" s="252">
        <v>2</v>
      </c>
      <c r="F415" s="253"/>
      <c r="G415" s="254"/>
      <c r="H415" s="2"/>
    </row>
    <row r="416" spans="1:8" x14ac:dyDescent="0.3">
      <c r="A416" s="2">
        <v>113180</v>
      </c>
      <c r="B416" s="4" t="s">
        <v>716</v>
      </c>
      <c r="C416" s="3"/>
      <c r="D416" s="252"/>
      <c r="E416" s="252"/>
      <c r="F416" s="253"/>
      <c r="G416" s="254"/>
      <c r="H416" s="2"/>
    </row>
    <row r="417" spans="1:8" x14ac:dyDescent="0.3">
      <c r="A417" s="2">
        <v>113207</v>
      </c>
      <c r="B417" s="4" t="s">
        <v>717</v>
      </c>
      <c r="C417" s="3" t="s">
        <v>562</v>
      </c>
      <c r="D417" s="252">
        <v>51</v>
      </c>
      <c r="E417" s="252">
        <v>21</v>
      </c>
      <c r="F417" s="253"/>
      <c r="G417" s="254"/>
      <c r="H417" s="2"/>
    </row>
    <row r="418" spans="1:8" x14ac:dyDescent="0.3">
      <c r="A418" s="2">
        <v>114255</v>
      </c>
      <c r="B418" s="4" t="s">
        <v>718</v>
      </c>
      <c r="C418" s="3" t="s">
        <v>562</v>
      </c>
      <c r="D418" s="252">
        <v>51</v>
      </c>
      <c r="E418" s="252">
        <v>21</v>
      </c>
      <c r="F418" s="253"/>
      <c r="G418" s="254"/>
      <c r="H418" s="2"/>
    </row>
    <row r="419" spans="1:8" x14ac:dyDescent="0.3">
      <c r="A419" s="2">
        <v>115135</v>
      </c>
      <c r="B419" s="4" t="s">
        <v>719</v>
      </c>
      <c r="C419" s="3" t="s">
        <v>265</v>
      </c>
      <c r="D419" s="252">
        <v>51</v>
      </c>
      <c r="E419" s="252">
        <v>17</v>
      </c>
      <c r="F419" s="253"/>
      <c r="G419" s="254"/>
      <c r="H419" s="2"/>
    </row>
    <row r="420" spans="1:8" x14ac:dyDescent="0.3">
      <c r="A420" s="2">
        <v>115146</v>
      </c>
      <c r="B420" s="4" t="s">
        <v>720</v>
      </c>
      <c r="C420" s="3" t="s">
        <v>265</v>
      </c>
      <c r="D420" s="252">
        <v>55</v>
      </c>
      <c r="E420" s="252">
        <v>32</v>
      </c>
      <c r="F420" s="253"/>
      <c r="G420" s="254"/>
      <c r="H420" s="2"/>
    </row>
    <row r="421" spans="1:8" x14ac:dyDescent="0.3">
      <c r="A421" s="2">
        <v>115149</v>
      </c>
      <c r="B421" s="4" t="s">
        <v>721</v>
      </c>
      <c r="C421" s="3" t="s">
        <v>265</v>
      </c>
      <c r="D421" s="252">
        <v>55</v>
      </c>
      <c r="E421" s="252">
        <v>32</v>
      </c>
      <c r="F421" s="253"/>
      <c r="G421" s="254"/>
      <c r="H421" s="2"/>
    </row>
    <row r="422" spans="1:8" x14ac:dyDescent="0.3">
      <c r="A422" s="2">
        <v>115151</v>
      </c>
      <c r="B422" s="4" t="s">
        <v>722</v>
      </c>
      <c r="C422" s="3" t="s">
        <v>265</v>
      </c>
      <c r="D422" s="252">
        <v>55</v>
      </c>
      <c r="E422" s="252">
        <v>32</v>
      </c>
      <c r="F422" s="253"/>
      <c r="G422" s="254"/>
      <c r="H422" s="2"/>
    </row>
    <row r="423" spans="1:8" x14ac:dyDescent="0.3">
      <c r="A423" s="2">
        <v>115152</v>
      </c>
      <c r="B423" s="4" t="s">
        <v>723</v>
      </c>
      <c r="C423" s="3" t="s">
        <v>265</v>
      </c>
      <c r="D423" s="252">
        <v>55</v>
      </c>
      <c r="E423" s="252">
        <v>32</v>
      </c>
      <c r="F423" s="253"/>
      <c r="G423" s="254"/>
      <c r="H423" s="2"/>
    </row>
    <row r="424" spans="1:8" x14ac:dyDescent="0.3">
      <c r="A424" s="2">
        <v>115154</v>
      </c>
      <c r="B424" s="4" t="s">
        <v>724</v>
      </c>
      <c r="C424" s="3" t="s">
        <v>265</v>
      </c>
      <c r="D424" s="252">
        <v>55</v>
      </c>
      <c r="E424" s="252">
        <v>32</v>
      </c>
      <c r="F424" s="253"/>
      <c r="G424" s="254"/>
      <c r="H424" s="2"/>
    </row>
    <row r="425" spans="1:8" x14ac:dyDescent="0.3">
      <c r="A425" s="2">
        <v>115214</v>
      </c>
      <c r="B425" s="4" t="s">
        <v>725</v>
      </c>
      <c r="C425" s="3" t="s">
        <v>265</v>
      </c>
      <c r="D425" s="252">
        <v>51</v>
      </c>
      <c r="E425" s="252">
        <v>17</v>
      </c>
      <c r="F425" s="253"/>
      <c r="G425" s="254"/>
      <c r="H425" s="2"/>
    </row>
    <row r="426" spans="1:8" x14ac:dyDescent="0.3">
      <c r="A426" s="2">
        <v>115737</v>
      </c>
      <c r="B426" s="4" t="s">
        <v>726</v>
      </c>
      <c r="C426" s="3" t="s">
        <v>562</v>
      </c>
      <c r="D426" s="252">
        <v>51</v>
      </c>
      <c r="E426" s="252">
        <v>20</v>
      </c>
      <c r="F426" s="253"/>
      <c r="G426" s="254"/>
      <c r="H426" s="2"/>
    </row>
    <row r="427" spans="1:8" x14ac:dyDescent="0.3">
      <c r="A427" s="2">
        <v>115781</v>
      </c>
      <c r="B427" s="4" t="s">
        <v>727</v>
      </c>
      <c r="C427" s="3" t="s">
        <v>31</v>
      </c>
      <c r="D427" s="252">
        <v>55</v>
      </c>
      <c r="E427" s="252">
        <v>64</v>
      </c>
      <c r="F427" s="253" t="s">
        <v>272</v>
      </c>
      <c r="G427" s="254">
        <v>43901.63380787037</v>
      </c>
      <c r="H427" s="2"/>
    </row>
    <row r="428" spans="1:8" x14ac:dyDescent="0.3">
      <c r="A428" s="2">
        <v>116771</v>
      </c>
      <c r="B428" s="4" t="s">
        <v>728</v>
      </c>
      <c r="C428" s="3" t="s">
        <v>729</v>
      </c>
      <c r="D428" s="252">
        <v>69</v>
      </c>
      <c r="E428" s="252">
        <v>1</v>
      </c>
      <c r="F428" s="253"/>
      <c r="G428" s="254"/>
      <c r="H428" s="2"/>
    </row>
    <row r="429" spans="1:8" x14ac:dyDescent="0.3">
      <c r="A429" s="2">
        <v>118243</v>
      </c>
      <c r="B429" s="4" t="s">
        <v>730</v>
      </c>
      <c r="C429" s="3" t="s">
        <v>265</v>
      </c>
      <c r="D429" s="252">
        <v>89</v>
      </c>
      <c r="E429" s="252">
        <v>12</v>
      </c>
      <c r="F429" s="253" t="s">
        <v>272</v>
      </c>
      <c r="G429" s="254">
        <v>43875.379710648151</v>
      </c>
      <c r="H429" s="2"/>
    </row>
    <row r="430" spans="1:8" x14ac:dyDescent="0.3">
      <c r="A430" s="2">
        <v>118248</v>
      </c>
      <c r="B430" s="4" t="s">
        <v>731</v>
      </c>
      <c r="C430" s="3" t="s">
        <v>562</v>
      </c>
      <c r="D430" s="252">
        <v>51</v>
      </c>
      <c r="E430" s="252">
        <v>21</v>
      </c>
      <c r="F430" s="253"/>
      <c r="G430" s="254"/>
      <c r="H430" s="2"/>
    </row>
    <row r="431" spans="1:8" x14ac:dyDescent="0.3">
      <c r="A431" s="2">
        <v>118578</v>
      </c>
      <c r="B431" s="4" t="s">
        <v>732</v>
      </c>
      <c r="C431" s="3" t="s">
        <v>562</v>
      </c>
      <c r="D431" s="252">
        <v>51</v>
      </c>
      <c r="E431" s="252">
        <v>21</v>
      </c>
      <c r="F431" s="253"/>
      <c r="G431" s="254"/>
      <c r="H431" s="2"/>
    </row>
    <row r="432" spans="1:8" x14ac:dyDescent="0.3">
      <c r="A432" s="2">
        <v>118580</v>
      </c>
      <c r="B432" s="4" t="s">
        <v>733</v>
      </c>
      <c r="C432" s="3" t="s">
        <v>562</v>
      </c>
      <c r="D432" s="252">
        <v>51</v>
      </c>
      <c r="E432" s="252">
        <v>21</v>
      </c>
      <c r="F432" s="253"/>
      <c r="G432" s="254"/>
      <c r="H432" s="2"/>
    </row>
    <row r="433" spans="1:8" x14ac:dyDescent="0.3">
      <c r="A433" s="2">
        <v>118660</v>
      </c>
      <c r="B433" s="4" t="s">
        <v>734</v>
      </c>
      <c r="C433" s="3"/>
      <c r="D433" s="252"/>
      <c r="E433" s="252"/>
      <c r="F433" s="253" t="s">
        <v>272</v>
      </c>
      <c r="G433" s="254">
        <v>43808.444606481484</v>
      </c>
      <c r="H433" s="2"/>
    </row>
    <row r="434" spans="1:8" x14ac:dyDescent="0.3">
      <c r="A434" s="2">
        <v>118779</v>
      </c>
      <c r="B434" s="4" t="s">
        <v>735</v>
      </c>
      <c r="C434" s="3" t="s">
        <v>265</v>
      </c>
      <c r="D434" s="252">
        <v>55</v>
      </c>
      <c r="E434" s="252">
        <v>32</v>
      </c>
      <c r="F434" s="253"/>
      <c r="G434" s="254"/>
      <c r="H434" s="2"/>
    </row>
    <row r="435" spans="1:8" x14ac:dyDescent="0.3">
      <c r="A435" s="2">
        <v>118843</v>
      </c>
      <c r="B435" s="4" t="s">
        <v>736</v>
      </c>
      <c r="C435" s="3" t="s">
        <v>265</v>
      </c>
      <c r="D435" s="252">
        <v>52</v>
      </c>
      <c r="E435" s="252">
        <v>9</v>
      </c>
      <c r="F435" s="253"/>
      <c r="G435" s="254"/>
      <c r="H435" s="2"/>
    </row>
    <row r="436" spans="1:8" x14ac:dyDescent="0.3">
      <c r="A436" s="2">
        <v>118864</v>
      </c>
      <c r="B436" s="4" t="s">
        <v>737</v>
      </c>
      <c r="C436" s="3" t="s">
        <v>265</v>
      </c>
      <c r="D436" s="252">
        <v>51</v>
      </c>
      <c r="E436" s="252">
        <v>9</v>
      </c>
      <c r="F436" s="253" t="s">
        <v>272</v>
      </c>
      <c r="G436" s="254" t="s">
        <v>524</v>
      </c>
      <c r="H436" s="2">
        <v>136554</v>
      </c>
    </row>
    <row r="437" spans="1:8" x14ac:dyDescent="0.3">
      <c r="A437" s="2">
        <v>118865</v>
      </c>
      <c r="B437" s="4" t="s">
        <v>738</v>
      </c>
      <c r="C437" s="3" t="s">
        <v>265</v>
      </c>
      <c r="D437" s="252">
        <v>51</v>
      </c>
      <c r="E437" s="252">
        <v>9</v>
      </c>
      <c r="F437" s="253" t="s">
        <v>272</v>
      </c>
      <c r="G437" s="254" t="s">
        <v>739</v>
      </c>
      <c r="H437" s="2">
        <v>136555</v>
      </c>
    </row>
    <row r="438" spans="1:8" x14ac:dyDescent="0.3">
      <c r="A438" s="2">
        <v>118993</v>
      </c>
      <c r="B438" s="4" t="s">
        <v>740</v>
      </c>
      <c r="C438" s="3" t="s">
        <v>562</v>
      </c>
      <c r="D438" s="252">
        <v>51</v>
      </c>
      <c r="E438" s="252">
        <v>21</v>
      </c>
      <c r="F438" s="253"/>
      <c r="G438" s="254"/>
      <c r="H438" s="2"/>
    </row>
    <row r="439" spans="1:8" x14ac:dyDescent="0.3">
      <c r="A439" s="2">
        <v>118994</v>
      </c>
      <c r="B439" s="4" t="s">
        <v>741</v>
      </c>
      <c r="C439" s="3" t="s">
        <v>562</v>
      </c>
      <c r="D439" s="252">
        <v>51</v>
      </c>
      <c r="E439" s="252">
        <v>21</v>
      </c>
      <c r="F439" s="253"/>
      <c r="G439" s="254"/>
      <c r="H439" s="2"/>
    </row>
    <row r="440" spans="1:8" x14ac:dyDescent="0.3">
      <c r="A440" s="2">
        <v>119008</v>
      </c>
      <c r="B440" s="4" t="s">
        <v>742</v>
      </c>
      <c r="C440" s="3" t="s">
        <v>31</v>
      </c>
      <c r="D440" s="252">
        <v>55</v>
      </c>
      <c r="E440" s="252">
        <v>62</v>
      </c>
      <c r="F440" s="253" t="s">
        <v>272</v>
      </c>
      <c r="G440" s="254">
        <v>43875.457731481481</v>
      </c>
      <c r="H440" s="2"/>
    </row>
    <row r="441" spans="1:8" x14ac:dyDescent="0.3">
      <c r="A441" s="2">
        <v>119087</v>
      </c>
      <c r="B441" s="4" t="s">
        <v>743</v>
      </c>
      <c r="C441" s="3" t="s">
        <v>265</v>
      </c>
      <c r="D441" s="252">
        <v>59</v>
      </c>
      <c r="E441" s="252">
        <v>18</v>
      </c>
      <c r="F441" s="253" t="s">
        <v>263</v>
      </c>
      <c r="G441" s="254">
        <v>44461.442743055559</v>
      </c>
      <c r="H441" s="2"/>
    </row>
    <row r="442" spans="1:8" x14ac:dyDescent="0.3">
      <c r="A442" s="2">
        <v>119182</v>
      </c>
      <c r="B442" s="4" t="s">
        <v>744</v>
      </c>
      <c r="C442" s="3" t="s">
        <v>31</v>
      </c>
      <c r="D442" s="252">
        <v>55</v>
      </c>
      <c r="E442" s="252">
        <v>37</v>
      </c>
      <c r="F442" s="253"/>
      <c r="G442" s="254"/>
      <c r="H442" s="2">
        <v>136083</v>
      </c>
    </row>
    <row r="443" spans="1:8" x14ac:dyDescent="0.3">
      <c r="A443" s="2">
        <v>119183</v>
      </c>
      <c r="B443" s="4" t="s">
        <v>745</v>
      </c>
      <c r="C443" s="3" t="s">
        <v>31</v>
      </c>
      <c r="D443" s="252">
        <v>55</v>
      </c>
      <c r="E443" s="252">
        <v>37</v>
      </c>
      <c r="F443" s="253"/>
      <c r="G443" s="254"/>
      <c r="H443" s="2"/>
    </row>
    <row r="444" spans="1:8" x14ac:dyDescent="0.3">
      <c r="A444" s="2">
        <v>119514</v>
      </c>
      <c r="B444" s="4" t="s">
        <v>746</v>
      </c>
      <c r="C444" s="3" t="s">
        <v>274</v>
      </c>
      <c r="D444" s="252">
        <v>51</v>
      </c>
      <c r="E444" s="252">
        <v>28</v>
      </c>
      <c r="F444" s="253" t="s">
        <v>272</v>
      </c>
      <c r="G444" s="254" t="s">
        <v>747</v>
      </c>
      <c r="H444" s="2"/>
    </row>
    <row r="445" spans="1:8" x14ac:dyDescent="0.3">
      <c r="A445" s="2">
        <v>119626</v>
      </c>
      <c r="B445" s="4" t="s">
        <v>748</v>
      </c>
      <c r="C445" s="3" t="s">
        <v>562</v>
      </c>
      <c r="D445" s="252">
        <v>51</v>
      </c>
      <c r="E445" s="252">
        <v>19</v>
      </c>
      <c r="F445" s="253"/>
      <c r="G445" s="254"/>
      <c r="H445" s="2"/>
    </row>
    <row r="446" spans="1:8" x14ac:dyDescent="0.3">
      <c r="A446" s="2">
        <v>119627</v>
      </c>
      <c r="B446" s="4" t="s">
        <v>749</v>
      </c>
      <c r="C446" s="3" t="s">
        <v>274</v>
      </c>
      <c r="D446" s="252">
        <v>55</v>
      </c>
      <c r="E446" s="252">
        <v>19</v>
      </c>
      <c r="F446" s="253" t="s">
        <v>266</v>
      </c>
      <c r="G446" s="254">
        <v>44104.394143518519</v>
      </c>
      <c r="H446" s="2">
        <v>140050</v>
      </c>
    </row>
    <row r="447" spans="1:8" x14ac:dyDescent="0.3">
      <c r="A447" s="2">
        <v>119628</v>
      </c>
      <c r="B447" s="4" t="s">
        <v>750</v>
      </c>
      <c r="C447" s="3" t="s">
        <v>274</v>
      </c>
      <c r="D447" s="252">
        <v>55</v>
      </c>
      <c r="E447" s="252">
        <v>19</v>
      </c>
      <c r="F447" s="253" t="s">
        <v>266</v>
      </c>
      <c r="G447" s="254">
        <v>44104.394143518519</v>
      </c>
      <c r="H447" s="2">
        <v>140053</v>
      </c>
    </row>
    <row r="448" spans="1:8" x14ac:dyDescent="0.3">
      <c r="A448" s="2">
        <v>119793</v>
      </c>
      <c r="B448" s="4" t="s">
        <v>751</v>
      </c>
      <c r="C448" s="3" t="s">
        <v>562</v>
      </c>
      <c r="D448" s="252">
        <v>51</v>
      </c>
      <c r="E448" s="252">
        <v>19</v>
      </c>
      <c r="F448" s="253"/>
      <c r="G448" s="254"/>
      <c r="H448" s="2"/>
    </row>
    <row r="449" spans="1:8" x14ac:dyDescent="0.3">
      <c r="A449" s="2">
        <v>119794</v>
      </c>
      <c r="B449" s="4" t="s">
        <v>752</v>
      </c>
      <c r="C449" s="3" t="s">
        <v>562</v>
      </c>
      <c r="D449" s="252">
        <v>51</v>
      </c>
      <c r="E449" s="252">
        <v>19</v>
      </c>
      <c r="F449" s="253"/>
      <c r="G449" s="254"/>
      <c r="H449" s="2"/>
    </row>
    <row r="450" spans="1:8" x14ac:dyDescent="0.3">
      <c r="A450" s="2">
        <v>119795</v>
      </c>
      <c r="B450" s="4" t="s">
        <v>753</v>
      </c>
      <c r="C450" s="3" t="s">
        <v>562</v>
      </c>
      <c r="D450" s="252">
        <v>51</v>
      </c>
      <c r="E450" s="252">
        <v>19</v>
      </c>
      <c r="F450" s="253"/>
      <c r="G450" s="254"/>
      <c r="H450" s="2"/>
    </row>
    <row r="451" spans="1:8" x14ac:dyDescent="0.3">
      <c r="A451" s="2">
        <v>119796</v>
      </c>
      <c r="B451" s="4" t="s">
        <v>754</v>
      </c>
      <c r="C451" s="3" t="s">
        <v>562</v>
      </c>
      <c r="D451" s="252">
        <v>51</v>
      </c>
      <c r="E451" s="252">
        <v>19</v>
      </c>
      <c r="F451" s="253"/>
      <c r="G451" s="254"/>
      <c r="H451" s="2"/>
    </row>
    <row r="452" spans="1:8" x14ac:dyDescent="0.3">
      <c r="A452" s="2">
        <v>119798</v>
      </c>
      <c r="B452" s="4" t="s">
        <v>755</v>
      </c>
      <c r="C452" s="3" t="s">
        <v>562</v>
      </c>
      <c r="D452" s="252">
        <v>51</v>
      </c>
      <c r="E452" s="252">
        <v>19</v>
      </c>
      <c r="F452" s="253"/>
      <c r="G452" s="254"/>
      <c r="H452" s="2"/>
    </row>
    <row r="453" spans="1:8" x14ac:dyDescent="0.3">
      <c r="A453" s="2">
        <v>119810</v>
      </c>
      <c r="B453" s="4" t="s">
        <v>756</v>
      </c>
      <c r="C453" s="3" t="s">
        <v>265</v>
      </c>
      <c r="D453" s="252">
        <v>55</v>
      </c>
      <c r="E453" s="252">
        <v>52</v>
      </c>
      <c r="F453" s="253" t="s">
        <v>272</v>
      </c>
      <c r="G453" s="254">
        <v>43901.63380787037</v>
      </c>
      <c r="H453" s="2"/>
    </row>
    <row r="454" spans="1:8" x14ac:dyDescent="0.3">
      <c r="A454" s="2">
        <v>119811</v>
      </c>
      <c r="B454" s="4" t="s">
        <v>757</v>
      </c>
      <c r="C454" s="3" t="s">
        <v>265</v>
      </c>
      <c r="D454" s="252">
        <v>55</v>
      </c>
      <c r="E454" s="252">
        <v>52</v>
      </c>
      <c r="F454" s="253" t="s">
        <v>272</v>
      </c>
      <c r="G454" s="254">
        <v>43901.63380787037</v>
      </c>
      <c r="H454" s="2"/>
    </row>
    <row r="455" spans="1:8" x14ac:dyDescent="0.3">
      <c r="A455" s="2">
        <v>120217</v>
      </c>
      <c r="B455" s="4" t="s">
        <v>758</v>
      </c>
      <c r="C455" s="3" t="s">
        <v>265</v>
      </c>
      <c r="D455" s="252">
        <v>84</v>
      </c>
      <c r="E455" s="252">
        <v>1</v>
      </c>
      <c r="F455" s="253"/>
      <c r="G455" s="254"/>
      <c r="H455" s="2"/>
    </row>
    <row r="456" spans="1:8" x14ac:dyDescent="0.3">
      <c r="A456" s="2">
        <v>120477</v>
      </c>
      <c r="B456" s="4" t="s">
        <v>759</v>
      </c>
      <c r="C456" s="3" t="s">
        <v>265</v>
      </c>
      <c r="D456" s="252">
        <v>55</v>
      </c>
      <c r="E456" s="252">
        <v>63</v>
      </c>
      <c r="F456" s="253" t="s">
        <v>272</v>
      </c>
      <c r="G456" s="254">
        <v>43901.63380787037</v>
      </c>
      <c r="H456" s="2"/>
    </row>
    <row r="457" spans="1:8" x14ac:dyDescent="0.3">
      <c r="A457" s="2">
        <v>121214</v>
      </c>
      <c r="B457" s="4" t="s">
        <v>760</v>
      </c>
      <c r="C457" s="3" t="s">
        <v>31</v>
      </c>
      <c r="D457" s="252">
        <v>83</v>
      </c>
      <c r="E457" s="252">
        <v>8</v>
      </c>
      <c r="F457" s="253" t="s">
        <v>272</v>
      </c>
      <c r="G457" s="254" t="s">
        <v>761</v>
      </c>
      <c r="H457" s="2"/>
    </row>
    <row r="458" spans="1:8" x14ac:dyDescent="0.3">
      <c r="A458" s="2">
        <v>121292</v>
      </c>
      <c r="B458" s="4" t="s">
        <v>762</v>
      </c>
      <c r="C458" s="3" t="s">
        <v>31</v>
      </c>
      <c r="D458" s="252">
        <v>55</v>
      </c>
      <c r="E458" s="252">
        <v>49</v>
      </c>
      <c r="F458" s="253" t="s">
        <v>272</v>
      </c>
      <c r="G458" s="254">
        <v>43808.481793981482</v>
      </c>
      <c r="H458" s="2">
        <v>136898</v>
      </c>
    </row>
    <row r="459" spans="1:8" x14ac:dyDescent="0.3">
      <c r="A459" s="2">
        <v>122153</v>
      </c>
      <c r="B459" s="4" t="s">
        <v>763</v>
      </c>
      <c r="C459" s="3" t="s">
        <v>265</v>
      </c>
      <c r="D459" s="252">
        <v>55</v>
      </c>
      <c r="E459" s="252">
        <v>46</v>
      </c>
      <c r="F459" s="253"/>
      <c r="G459" s="254"/>
      <c r="H459" s="2"/>
    </row>
    <row r="460" spans="1:8" x14ac:dyDescent="0.3">
      <c r="A460" s="2">
        <v>122154</v>
      </c>
      <c r="B460" s="4" t="s">
        <v>764</v>
      </c>
      <c r="C460" s="3" t="s">
        <v>31</v>
      </c>
      <c r="D460" s="252">
        <v>55</v>
      </c>
      <c r="E460" s="252">
        <v>63</v>
      </c>
      <c r="F460" s="253"/>
      <c r="G460" s="254"/>
      <c r="H460" s="2"/>
    </row>
    <row r="461" spans="1:8" x14ac:dyDescent="0.3">
      <c r="A461" s="2">
        <v>122545</v>
      </c>
      <c r="B461" s="4" t="s">
        <v>765</v>
      </c>
      <c r="C461" s="3" t="s">
        <v>265</v>
      </c>
      <c r="D461" s="252">
        <v>84</v>
      </c>
      <c r="E461" s="252">
        <v>2</v>
      </c>
      <c r="F461" s="253"/>
      <c r="G461" s="254"/>
      <c r="H461" s="2"/>
    </row>
    <row r="462" spans="1:8" x14ac:dyDescent="0.3">
      <c r="A462" s="2">
        <v>123146</v>
      </c>
      <c r="B462" s="4" t="s">
        <v>766</v>
      </c>
      <c r="C462" s="3" t="s">
        <v>613</v>
      </c>
      <c r="D462" s="252">
        <v>51</v>
      </c>
      <c r="E462" s="252">
        <v>4</v>
      </c>
      <c r="F462" s="253" t="s">
        <v>263</v>
      </c>
      <c r="G462" s="254">
        <v>44454.452928240738</v>
      </c>
      <c r="H462" s="2"/>
    </row>
    <row r="463" spans="1:8" x14ac:dyDescent="0.3">
      <c r="A463" s="2">
        <v>123241</v>
      </c>
      <c r="B463" s="4" t="s">
        <v>767</v>
      </c>
      <c r="C463" s="3" t="s">
        <v>347</v>
      </c>
      <c r="D463" s="252">
        <v>69</v>
      </c>
      <c r="E463" s="252">
        <v>2</v>
      </c>
      <c r="F463" s="253" t="s">
        <v>266</v>
      </c>
      <c r="G463" s="254">
        <v>44237.476643518516</v>
      </c>
      <c r="H463" s="2"/>
    </row>
    <row r="464" spans="1:8" x14ac:dyDescent="0.3">
      <c r="A464" s="2">
        <v>123347</v>
      </c>
      <c r="B464" s="4" t="s">
        <v>768</v>
      </c>
      <c r="C464" s="3" t="s">
        <v>271</v>
      </c>
      <c r="D464" s="252">
        <v>67</v>
      </c>
      <c r="E464" s="252">
        <v>7</v>
      </c>
      <c r="F464" s="253"/>
      <c r="G464" s="254"/>
      <c r="H464" s="2"/>
    </row>
    <row r="465" spans="1:8" x14ac:dyDescent="0.3">
      <c r="A465" s="2">
        <v>123348</v>
      </c>
      <c r="B465" s="4" t="s">
        <v>769</v>
      </c>
      <c r="C465" s="3" t="s">
        <v>271</v>
      </c>
      <c r="D465" s="252">
        <v>67</v>
      </c>
      <c r="E465" s="252">
        <v>7</v>
      </c>
      <c r="F465" s="253"/>
      <c r="G465" s="254"/>
      <c r="H465" s="2"/>
    </row>
    <row r="466" spans="1:8" x14ac:dyDescent="0.3">
      <c r="A466" s="2">
        <v>123351</v>
      </c>
      <c r="B466" s="4" t="s">
        <v>770</v>
      </c>
      <c r="C466" s="3" t="s">
        <v>271</v>
      </c>
      <c r="D466" s="252">
        <v>67</v>
      </c>
      <c r="E466" s="252">
        <v>7</v>
      </c>
      <c r="F466" s="253"/>
      <c r="G466" s="254"/>
      <c r="H466" s="2"/>
    </row>
    <row r="467" spans="1:8" x14ac:dyDescent="0.3">
      <c r="A467" s="2">
        <v>123352</v>
      </c>
      <c r="B467" s="4" t="s">
        <v>771</v>
      </c>
      <c r="C467" s="3" t="s">
        <v>271</v>
      </c>
      <c r="D467" s="252">
        <v>67</v>
      </c>
      <c r="E467" s="252">
        <v>7</v>
      </c>
      <c r="F467" s="253"/>
      <c r="G467" s="254"/>
      <c r="H467" s="2"/>
    </row>
    <row r="468" spans="1:8" x14ac:dyDescent="0.3">
      <c r="A468" s="2">
        <v>123353</v>
      </c>
      <c r="B468" s="4" t="s">
        <v>772</v>
      </c>
      <c r="C468" s="3" t="s">
        <v>271</v>
      </c>
      <c r="D468" s="252">
        <v>67</v>
      </c>
      <c r="E468" s="252">
        <v>7</v>
      </c>
      <c r="F468" s="253"/>
      <c r="G468" s="254"/>
      <c r="H468" s="2"/>
    </row>
    <row r="469" spans="1:8" x14ac:dyDescent="0.3">
      <c r="A469" s="2">
        <v>123371</v>
      </c>
      <c r="B469" s="4" t="s">
        <v>773</v>
      </c>
      <c r="C469" s="3" t="s">
        <v>274</v>
      </c>
      <c r="D469" s="252">
        <v>55</v>
      </c>
      <c r="E469" s="252">
        <v>19</v>
      </c>
      <c r="F469" s="253" t="s">
        <v>266</v>
      </c>
      <c r="G469" s="254">
        <v>44104.394143518519</v>
      </c>
      <c r="H469" s="2">
        <v>140061</v>
      </c>
    </row>
    <row r="470" spans="1:8" x14ac:dyDescent="0.3">
      <c r="A470" s="2">
        <v>123373</v>
      </c>
      <c r="B470" s="4" t="s">
        <v>774</v>
      </c>
      <c r="C470" s="3" t="s">
        <v>274</v>
      </c>
      <c r="D470" s="252">
        <v>55</v>
      </c>
      <c r="E470" s="252">
        <v>19</v>
      </c>
      <c r="F470" s="253" t="s">
        <v>266</v>
      </c>
      <c r="G470" s="254">
        <v>44104.394143518519</v>
      </c>
      <c r="H470" s="2">
        <v>140060</v>
      </c>
    </row>
    <row r="471" spans="1:8" x14ac:dyDescent="0.3">
      <c r="A471" s="2">
        <v>124241</v>
      </c>
      <c r="B471" s="4" t="s">
        <v>775</v>
      </c>
      <c r="C471" s="3" t="s">
        <v>31</v>
      </c>
      <c r="D471" s="252">
        <v>61</v>
      </c>
      <c r="E471" s="252">
        <v>10</v>
      </c>
      <c r="F471" s="253" t="s">
        <v>266</v>
      </c>
      <c r="G471" s="254">
        <v>43682.372615740744</v>
      </c>
      <c r="H471" s="2">
        <v>138054</v>
      </c>
    </row>
    <row r="472" spans="1:8" x14ac:dyDescent="0.3">
      <c r="A472" s="2">
        <v>124335</v>
      </c>
      <c r="B472" s="4" t="s">
        <v>776</v>
      </c>
      <c r="C472" s="3" t="s">
        <v>265</v>
      </c>
      <c r="D472" s="252">
        <v>55</v>
      </c>
      <c r="E472" s="252">
        <v>49</v>
      </c>
      <c r="F472" s="253" t="s">
        <v>272</v>
      </c>
      <c r="G472" s="254">
        <v>43734.501006944447</v>
      </c>
      <c r="H472" s="2">
        <v>138547</v>
      </c>
    </row>
    <row r="473" spans="1:8" x14ac:dyDescent="0.3">
      <c r="A473" s="2">
        <v>124980</v>
      </c>
      <c r="B473" s="4" t="s">
        <v>777</v>
      </c>
      <c r="C473" s="3" t="s">
        <v>274</v>
      </c>
      <c r="D473" s="252">
        <v>55</v>
      </c>
      <c r="E473" s="252">
        <v>19</v>
      </c>
      <c r="F473" s="253" t="s">
        <v>266</v>
      </c>
      <c r="G473" s="254">
        <v>44104.394143518519</v>
      </c>
      <c r="H473" s="2">
        <v>140056</v>
      </c>
    </row>
    <row r="474" spans="1:8" x14ac:dyDescent="0.3">
      <c r="A474" s="2">
        <v>125260</v>
      </c>
      <c r="B474" s="4" t="s">
        <v>778</v>
      </c>
      <c r="C474" s="3" t="s">
        <v>562</v>
      </c>
      <c r="D474" s="252">
        <v>51</v>
      </c>
      <c r="E474" s="252">
        <v>21</v>
      </c>
      <c r="F474" s="253"/>
      <c r="G474" s="254"/>
      <c r="H474" s="2"/>
    </row>
    <row r="475" spans="1:8" x14ac:dyDescent="0.3">
      <c r="A475" s="2">
        <v>125443</v>
      </c>
      <c r="B475" s="4" t="s">
        <v>779</v>
      </c>
      <c r="C475" s="3" t="s">
        <v>31</v>
      </c>
      <c r="D475" s="252">
        <v>55</v>
      </c>
      <c r="E475" s="252">
        <v>63</v>
      </c>
      <c r="F475" s="253"/>
      <c r="G475" s="254"/>
      <c r="H475" s="2"/>
    </row>
    <row r="476" spans="1:8" x14ac:dyDescent="0.3">
      <c r="A476" s="2">
        <v>125576</v>
      </c>
      <c r="B476" s="4" t="s">
        <v>780</v>
      </c>
      <c r="C476" s="3" t="s">
        <v>31</v>
      </c>
      <c r="D476" s="252">
        <v>84</v>
      </c>
      <c r="E476" s="252">
        <v>7</v>
      </c>
      <c r="F476" s="253"/>
      <c r="G476" s="254"/>
      <c r="H476" s="2"/>
    </row>
    <row r="477" spans="1:8" x14ac:dyDescent="0.3">
      <c r="A477" s="2">
        <v>126076</v>
      </c>
      <c r="B477" s="4" t="s">
        <v>781</v>
      </c>
      <c r="C477" s="3" t="s">
        <v>31</v>
      </c>
      <c r="D477" s="252">
        <v>55</v>
      </c>
      <c r="E477" s="252">
        <v>57</v>
      </c>
      <c r="F477" s="253" t="s">
        <v>272</v>
      </c>
      <c r="G477" s="254">
        <v>43901.63380787037</v>
      </c>
      <c r="H477" s="2"/>
    </row>
    <row r="478" spans="1:8" x14ac:dyDescent="0.3">
      <c r="A478" s="2">
        <v>126078</v>
      </c>
      <c r="B478" s="4" t="s">
        <v>782</v>
      </c>
      <c r="C478" s="3" t="s">
        <v>31</v>
      </c>
      <c r="D478" s="252">
        <v>55</v>
      </c>
      <c r="E478" s="252">
        <v>37</v>
      </c>
      <c r="F478" s="253"/>
      <c r="G478" s="254"/>
      <c r="H478" s="2"/>
    </row>
    <row r="479" spans="1:8" x14ac:dyDescent="0.3">
      <c r="A479" s="2">
        <v>126079</v>
      </c>
      <c r="B479" s="4" t="s">
        <v>783</v>
      </c>
      <c r="C479" s="3" t="s">
        <v>31</v>
      </c>
      <c r="D479" s="252">
        <v>55</v>
      </c>
      <c r="E479" s="252">
        <v>26</v>
      </c>
      <c r="F479" s="253"/>
      <c r="G479" s="254"/>
      <c r="H479" s="2"/>
    </row>
    <row r="480" spans="1:8" x14ac:dyDescent="0.3">
      <c r="A480" s="2">
        <v>126080</v>
      </c>
      <c r="B480" s="4" t="s">
        <v>784</v>
      </c>
      <c r="C480" s="3" t="s">
        <v>31</v>
      </c>
      <c r="D480" s="252">
        <v>55</v>
      </c>
      <c r="E480" s="252">
        <v>26</v>
      </c>
      <c r="F480" s="253"/>
      <c r="G480" s="254"/>
      <c r="H480" s="2"/>
    </row>
    <row r="481" spans="1:8" x14ac:dyDescent="0.3">
      <c r="A481" s="2">
        <v>126081</v>
      </c>
      <c r="B481" s="4" t="s">
        <v>785</v>
      </c>
      <c r="C481" s="3" t="s">
        <v>31</v>
      </c>
      <c r="D481" s="252">
        <v>55</v>
      </c>
      <c r="E481" s="252">
        <v>26</v>
      </c>
      <c r="F481" s="253"/>
      <c r="G481" s="254"/>
      <c r="H481" s="2"/>
    </row>
    <row r="482" spans="1:8" x14ac:dyDescent="0.3">
      <c r="A482" s="2">
        <v>126127</v>
      </c>
      <c r="B482" s="4" t="s">
        <v>786</v>
      </c>
      <c r="C482" s="3" t="s">
        <v>31</v>
      </c>
      <c r="D482" s="252">
        <v>55</v>
      </c>
      <c r="E482" s="252">
        <v>26</v>
      </c>
      <c r="F482" s="253"/>
      <c r="G482" s="254"/>
      <c r="H482" s="2"/>
    </row>
    <row r="483" spans="1:8" x14ac:dyDescent="0.3">
      <c r="A483" s="2">
        <v>126343</v>
      </c>
      <c r="B483" s="4" t="s">
        <v>787</v>
      </c>
      <c r="C483" s="3" t="s">
        <v>562</v>
      </c>
      <c r="D483" s="252">
        <v>51</v>
      </c>
      <c r="E483" s="252">
        <v>21</v>
      </c>
      <c r="F483" s="253"/>
      <c r="G483" s="254"/>
      <c r="H483" s="2"/>
    </row>
    <row r="484" spans="1:8" x14ac:dyDescent="0.3">
      <c r="A484" s="2">
        <v>126344</v>
      </c>
      <c r="B484" s="4" t="s">
        <v>788</v>
      </c>
      <c r="C484" s="3" t="s">
        <v>562</v>
      </c>
      <c r="D484" s="252">
        <v>51</v>
      </c>
      <c r="E484" s="252">
        <v>21</v>
      </c>
      <c r="F484" s="253"/>
      <c r="G484" s="254"/>
      <c r="H484" s="2"/>
    </row>
    <row r="485" spans="1:8" x14ac:dyDescent="0.3">
      <c r="A485" s="2">
        <v>127331</v>
      </c>
      <c r="B485" s="4" t="s">
        <v>789</v>
      </c>
      <c r="C485" s="3" t="s">
        <v>337</v>
      </c>
      <c r="D485" s="252">
        <v>72</v>
      </c>
      <c r="E485" s="252">
        <v>8</v>
      </c>
      <c r="F485" s="253" t="s">
        <v>266</v>
      </c>
      <c r="G485" s="254">
        <v>44258.722500000003</v>
      </c>
      <c r="H485" s="2"/>
    </row>
    <row r="486" spans="1:8" x14ac:dyDescent="0.3">
      <c r="A486" s="2">
        <v>127963</v>
      </c>
      <c r="B486" s="4" t="s">
        <v>790</v>
      </c>
      <c r="C486" s="3" t="s">
        <v>265</v>
      </c>
      <c r="D486" s="252">
        <v>55</v>
      </c>
      <c r="E486" s="252">
        <v>34</v>
      </c>
      <c r="F486" s="253" t="s">
        <v>272</v>
      </c>
      <c r="G486" s="254">
        <v>43875.454641203702</v>
      </c>
      <c r="H486" s="2"/>
    </row>
    <row r="487" spans="1:8" x14ac:dyDescent="0.3">
      <c r="A487" s="2">
        <v>128301</v>
      </c>
      <c r="B487" s="4" t="s">
        <v>791</v>
      </c>
      <c r="C487" s="3" t="s">
        <v>265</v>
      </c>
      <c r="D487" s="252">
        <v>55</v>
      </c>
      <c r="E487" s="252">
        <v>62</v>
      </c>
      <c r="F487" s="253"/>
      <c r="G487" s="254"/>
      <c r="H487" s="2"/>
    </row>
    <row r="488" spans="1:8" x14ac:dyDescent="0.3">
      <c r="A488" s="2">
        <v>128302</v>
      </c>
      <c r="B488" s="4" t="s">
        <v>792</v>
      </c>
      <c r="C488" s="3" t="s">
        <v>265</v>
      </c>
      <c r="D488" s="252">
        <v>54</v>
      </c>
      <c r="E488" s="252">
        <v>16</v>
      </c>
      <c r="F488" s="253" t="s">
        <v>272</v>
      </c>
      <c r="G488" s="254" t="s">
        <v>521</v>
      </c>
      <c r="H488" s="2"/>
    </row>
    <row r="489" spans="1:8" x14ac:dyDescent="0.3">
      <c r="A489" s="2">
        <v>128306</v>
      </c>
      <c r="B489" s="4" t="s">
        <v>793</v>
      </c>
      <c r="C489" s="3" t="s">
        <v>265</v>
      </c>
      <c r="D489" s="252">
        <v>54</v>
      </c>
      <c r="E489" s="252">
        <v>16</v>
      </c>
      <c r="F489" s="253" t="s">
        <v>272</v>
      </c>
      <c r="G489" s="254" t="s">
        <v>521</v>
      </c>
      <c r="H489" s="2"/>
    </row>
    <row r="490" spans="1:8" x14ac:dyDescent="0.3">
      <c r="A490" s="2">
        <v>128307</v>
      </c>
      <c r="B490" s="4" t="s">
        <v>794</v>
      </c>
      <c r="C490" s="3" t="s">
        <v>265</v>
      </c>
      <c r="D490" s="252">
        <v>54</v>
      </c>
      <c r="E490" s="252">
        <v>16</v>
      </c>
      <c r="F490" s="253" t="s">
        <v>272</v>
      </c>
      <c r="G490" s="254">
        <v>44018.628750000003</v>
      </c>
      <c r="H490" s="2"/>
    </row>
    <row r="491" spans="1:8" x14ac:dyDescent="0.3">
      <c r="A491" s="2">
        <v>128308</v>
      </c>
      <c r="B491" s="4" t="s">
        <v>795</v>
      </c>
      <c r="C491" s="3" t="s">
        <v>265</v>
      </c>
      <c r="D491" s="252">
        <v>56</v>
      </c>
      <c r="E491" s="252">
        <v>1</v>
      </c>
      <c r="F491" s="253" t="s">
        <v>272</v>
      </c>
      <c r="G491" s="254" t="s">
        <v>796</v>
      </c>
      <c r="H491" s="2"/>
    </row>
    <row r="492" spans="1:8" x14ac:dyDescent="0.3">
      <c r="A492" s="2">
        <v>128309</v>
      </c>
      <c r="B492" s="4" t="s">
        <v>797</v>
      </c>
      <c r="C492" s="3" t="s">
        <v>265</v>
      </c>
      <c r="D492" s="252">
        <v>56</v>
      </c>
      <c r="E492" s="252">
        <v>1</v>
      </c>
      <c r="F492" s="253" t="s">
        <v>272</v>
      </c>
      <c r="G492" s="254" t="s">
        <v>796</v>
      </c>
      <c r="H492" s="2"/>
    </row>
    <row r="493" spans="1:8" x14ac:dyDescent="0.3">
      <c r="A493" s="2">
        <v>128389</v>
      </c>
      <c r="B493" s="4" t="s">
        <v>798</v>
      </c>
      <c r="C493" s="3" t="s">
        <v>265</v>
      </c>
      <c r="D493" s="252">
        <v>55</v>
      </c>
      <c r="E493" s="252">
        <v>5</v>
      </c>
      <c r="F493" s="253" t="s">
        <v>266</v>
      </c>
      <c r="G493" s="254">
        <v>44069.495046296295</v>
      </c>
      <c r="H493" s="2"/>
    </row>
    <row r="494" spans="1:8" x14ac:dyDescent="0.3">
      <c r="A494" s="2">
        <v>128392</v>
      </c>
      <c r="B494" s="4" t="s">
        <v>799</v>
      </c>
      <c r="C494" s="3" t="s">
        <v>262</v>
      </c>
      <c r="D494" s="252">
        <v>70</v>
      </c>
      <c r="E494" s="252">
        <v>47</v>
      </c>
      <c r="F494" s="253"/>
      <c r="G494" s="254"/>
      <c r="H494" s="2"/>
    </row>
    <row r="495" spans="1:8" x14ac:dyDescent="0.3">
      <c r="A495" s="2">
        <v>128458</v>
      </c>
      <c r="B495" s="4" t="s">
        <v>800</v>
      </c>
      <c r="C495" s="3" t="s">
        <v>31</v>
      </c>
      <c r="D495" s="252">
        <v>54</v>
      </c>
      <c r="E495" s="252">
        <v>16</v>
      </c>
      <c r="F495" s="253" t="s">
        <v>272</v>
      </c>
      <c r="G495" s="254" t="s">
        <v>521</v>
      </c>
      <c r="H495" s="2"/>
    </row>
    <row r="496" spans="1:8" x14ac:dyDescent="0.3">
      <c r="A496" s="2">
        <v>128817</v>
      </c>
      <c r="B496" s="4" t="s">
        <v>801</v>
      </c>
      <c r="C496" s="3" t="s">
        <v>31</v>
      </c>
      <c r="D496" s="252">
        <v>55</v>
      </c>
      <c r="E496" s="252">
        <v>32</v>
      </c>
      <c r="F496" s="253" t="s">
        <v>266</v>
      </c>
      <c r="G496" s="254">
        <v>44237.606608796297</v>
      </c>
      <c r="H496" s="2"/>
    </row>
    <row r="497" spans="1:8" x14ac:dyDescent="0.3">
      <c r="A497" s="2">
        <v>128832</v>
      </c>
      <c r="B497" s="4" t="s">
        <v>802</v>
      </c>
      <c r="C497" s="3" t="s">
        <v>31</v>
      </c>
      <c r="D497" s="252">
        <v>84</v>
      </c>
      <c r="E497" s="252">
        <v>5</v>
      </c>
      <c r="F497" s="253"/>
      <c r="G497" s="254"/>
      <c r="H497" s="2"/>
    </row>
    <row r="498" spans="1:8" x14ac:dyDescent="0.3">
      <c r="A498" s="2">
        <v>129959</v>
      </c>
      <c r="B498" s="4" t="s">
        <v>803</v>
      </c>
      <c r="C498" s="3" t="s">
        <v>274</v>
      </c>
      <c r="D498" s="252">
        <v>55</v>
      </c>
      <c r="E498" s="252">
        <v>19</v>
      </c>
      <c r="F498" s="253" t="s">
        <v>266</v>
      </c>
      <c r="G498" s="254">
        <v>44104.394143518519</v>
      </c>
      <c r="H498" s="2">
        <v>140047</v>
      </c>
    </row>
    <row r="499" spans="1:8" x14ac:dyDescent="0.3">
      <c r="A499" s="2">
        <v>129979</v>
      </c>
      <c r="B499" s="4" t="s">
        <v>804</v>
      </c>
      <c r="C499" s="3" t="s">
        <v>31</v>
      </c>
      <c r="D499" s="252">
        <v>61</v>
      </c>
      <c r="E499" s="252">
        <v>8</v>
      </c>
      <c r="F499" s="253" t="s">
        <v>272</v>
      </c>
      <c r="G499" s="254" t="s">
        <v>805</v>
      </c>
      <c r="H499" s="2"/>
    </row>
    <row r="500" spans="1:8" x14ac:dyDescent="0.3">
      <c r="A500" s="2">
        <v>130157</v>
      </c>
      <c r="B500" s="4" t="s">
        <v>806</v>
      </c>
      <c r="C500" s="3" t="s">
        <v>274</v>
      </c>
      <c r="D500" s="252">
        <v>56</v>
      </c>
      <c r="E500" s="252">
        <v>9</v>
      </c>
      <c r="F500" s="253" t="s">
        <v>272</v>
      </c>
      <c r="G500" s="254" t="s">
        <v>796</v>
      </c>
      <c r="H500" s="2"/>
    </row>
    <row r="501" spans="1:8" x14ac:dyDescent="0.3">
      <c r="A501" s="2">
        <v>130564</v>
      </c>
      <c r="B501" s="4" t="s">
        <v>807</v>
      </c>
      <c r="C501" s="3" t="s">
        <v>31</v>
      </c>
      <c r="D501" s="252">
        <v>54</v>
      </c>
      <c r="E501" s="252">
        <v>4</v>
      </c>
      <c r="F501" s="253" t="s">
        <v>272</v>
      </c>
      <c r="G501" s="254">
        <v>43825.339375000003</v>
      </c>
      <c r="H501" s="2"/>
    </row>
    <row r="502" spans="1:8" x14ac:dyDescent="0.3">
      <c r="A502" s="2">
        <v>130614</v>
      </c>
      <c r="B502" s="4" t="s">
        <v>808</v>
      </c>
      <c r="C502" s="3" t="s">
        <v>337</v>
      </c>
      <c r="D502" s="252">
        <v>75</v>
      </c>
      <c r="E502" s="252">
        <v>5</v>
      </c>
      <c r="F502" s="253" t="s">
        <v>263</v>
      </c>
      <c r="G502" s="254">
        <v>44463.593159722222</v>
      </c>
      <c r="H502" s="2"/>
    </row>
    <row r="503" spans="1:8" x14ac:dyDescent="0.3">
      <c r="A503" s="2">
        <v>130740</v>
      </c>
      <c r="B503" s="4" t="s">
        <v>809</v>
      </c>
      <c r="C503" s="3" t="s">
        <v>265</v>
      </c>
      <c r="D503" s="252">
        <v>54</v>
      </c>
      <c r="E503" s="252">
        <v>4</v>
      </c>
      <c r="F503" s="253" t="s">
        <v>272</v>
      </c>
      <c r="G503" s="254">
        <v>43846.392233796294</v>
      </c>
      <c r="H503" s="2"/>
    </row>
    <row r="504" spans="1:8" x14ac:dyDescent="0.3">
      <c r="A504" s="2">
        <v>131195</v>
      </c>
      <c r="B504" s="4" t="s">
        <v>810</v>
      </c>
      <c r="C504" s="3" t="s">
        <v>347</v>
      </c>
      <c r="D504" s="252">
        <v>61</v>
      </c>
      <c r="E504" s="252">
        <v>3</v>
      </c>
      <c r="F504" s="253"/>
      <c r="G504" s="254"/>
      <c r="H504" s="2"/>
    </row>
    <row r="505" spans="1:8" x14ac:dyDescent="0.3">
      <c r="A505" s="2">
        <v>131221</v>
      </c>
      <c r="B505" s="4" t="s">
        <v>811</v>
      </c>
      <c r="C505" s="3" t="s">
        <v>729</v>
      </c>
      <c r="D505" s="252">
        <v>59</v>
      </c>
      <c r="E505" s="252">
        <v>35</v>
      </c>
      <c r="F505" s="253" t="s">
        <v>272</v>
      </c>
      <c r="G505" s="254">
        <v>43808.459768518522</v>
      </c>
      <c r="H505" s="2"/>
    </row>
    <row r="506" spans="1:8" x14ac:dyDescent="0.3">
      <c r="A506" s="2">
        <v>131579</v>
      </c>
      <c r="B506" s="4" t="s">
        <v>812</v>
      </c>
      <c r="C506" s="3" t="s">
        <v>31</v>
      </c>
      <c r="D506" s="252">
        <v>54</v>
      </c>
      <c r="E506" s="252">
        <v>4</v>
      </c>
      <c r="F506" s="253" t="s">
        <v>272</v>
      </c>
      <c r="G506" s="254">
        <v>43713.472581018519</v>
      </c>
      <c r="H506" s="2"/>
    </row>
    <row r="507" spans="1:8" x14ac:dyDescent="0.3">
      <c r="A507" s="2">
        <v>131931</v>
      </c>
      <c r="B507" s="4" t="s">
        <v>813</v>
      </c>
      <c r="C507" s="3" t="s">
        <v>31</v>
      </c>
      <c r="D507" s="252">
        <v>45</v>
      </c>
      <c r="E507" s="252">
        <v>9</v>
      </c>
      <c r="F507" s="253" t="s">
        <v>266</v>
      </c>
      <c r="G507" s="254">
        <v>44313.495532407411</v>
      </c>
      <c r="H507" s="2">
        <v>132299</v>
      </c>
    </row>
    <row r="508" spans="1:8" x14ac:dyDescent="0.3">
      <c r="A508" s="2">
        <v>131933</v>
      </c>
      <c r="B508" s="4" t="s">
        <v>814</v>
      </c>
      <c r="C508" s="3" t="s">
        <v>31</v>
      </c>
      <c r="D508" s="252">
        <v>45</v>
      </c>
      <c r="E508" s="252">
        <v>9</v>
      </c>
      <c r="F508" s="253" t="s">
        <v>266</v>
      </c>
      <c r="G508" s="254">
        <v>43727.555393518516</v>
      </c>
      <c r="H508" s="2">
        <v>138465</v>
      </c>
    </row>
    <row r="509" spans="1:8" x14ac:dyDescent="0.3">
      <c r="A509" s="2">
        <v>131938</v>
      </c>
      <c r="B509" s="4" t="s">
        <v>815</v>
      </c>
      <c r="C509" s="3" t="s">
        <v>31</v>
      </c>
      <c r="D509" s="252">
        <v>45</v>
      </c>
      <c r="E509" s="252">
        <v>9</v>
      </c>
      <c r="F509" s="253" t="s">
        <v>266</v>
      </c>
      <c r="G509" s="254">
        <v>43881.673472222225</v>
      </c>
      <c r="H509" s="2">
        <v>139141</v>
      </c>
    </row>
    <row r="510" spans="1:8" x14ac:dyDescent="0.3">
      <c r="A510" s="2">
        <v>131939</v>
      </c>
      <c r="B510" s="4" t="s">
        <v>816</v>
      </c>
      <c r="C510" s="3" t="s">
        <v>31</v>
      </c>
      <c r="D510" s="252">
        <v>45</v>
      </c>
      <c r="E510" s="252">
        <v>9</v>
      </c>
      <c r="F510" s="253" t="s">
        <v>266</v>
      </c>
      <c r="G510" s="254">
        <v>43881.673472222225</v>
      </c>
      <c r="H510" s="2">
        <v>139142</v>
      </c>
    </row>
    <row r="511" spans="1:8" x14ac:dyDescent="0.3">
      <c r="A511" s="2">
        <v>131940</v>
      </c>
      <c r="B511" s="4" t="s">
        <v>817</v>
      </c>
      <c r="C511" s="3" t="s">
        <v>31</v>
      </c>
      <c r="D511" s="252">
        <v>45</v>
      </c>
      <c r="E511" s="252">
        <v>9</v>
      </c>
      <c r="F511" s="253" t="s">
        <v>266</v>
      </c>
      <c r="G511" s="254">
        <v>43881.673472222225</v>
      </c>
      <c r="H511" s="2">
        <v>139144</v>
      </c>
    </row>
    <row r="512" spans="1:8" x14ac:dyDescent="0.3">
      <c r="A512" s="2">
        <v>131942</v>
      </c>
      <c r="B512" s="4" t="s">
        <v>818</v>
      </c>
      <c r="C512" s="3"/>
      <c r="D512" s="252"/>
      <c r="E512" s="252"/>
      <c r="F512" s="253"/>
      <c r="G512" s="254"/>
      <c r="H512" s="2">
        <v>135701</v>
      </c>
    </row>
    <row r="513" spans="1:8" x14ac:dyDescent="0.3">
      <c r="A513" s="2">
        <v>132230</v>
      </c>
      <c r="B513" s="4" t="s">
        <v>819</v>
      </c>
      <c r="C513" s="3" t="s">
        <v>274</v>
      </c>
      <c r="D513" s="252">
        <v>55</v>
      </c>
      <c r="E513" s="252">
        <v>19</v>
      </c>
      <c r="F513" s="253" t="s">
        <v>266</v>
      </c>
      <c r="G513" s="254">
        <v>44113.390856481485</v>
      </c>
      <c r="H513" s="2">
        <v>140126</v>
      </c>
    </row>
    <row r="514" spans="1:8" x14ac:dyDescent="0.3">
      <c r="A514" s="2">
        <v>132231</v>
      </c>
      <c r="B514" s="4" t="s">
        <v>820</v>
      </c>
      <c r="C514" s="3" t="s">
        <v>274</v>
      </c>
      <c r="D514" s="252">
        <v>55</v>
      </c>
      <c r="E514" s="252">
        <v>19</v>
      </c>
      <c r="F514" s="253" t="s">
        <v>266</v>
      </c>
      <c r="G514" s="254">
        <v>44132.463969907411</v>
      </c>
      <c r="H514" s="2">
        <v>140242</v>
      </c>
    </row>
    <row r="515" spans="1:8" x14ac:dyDescent="0.3">
      <c r="A515" s="2">
        <v>132305</v>
      </c>
      <c r="B515" s="4" t="s">
        <v>821</v>
      </c>
      <c r="C515" s="3" t="s">
        <v>31</v>
      </c>
      <c r="D515" s="252">
        <v>45</v>
      </c>
      <c r="E515" s="252">
        <v>9</v>
      </c>
      <c r="F515" s="253" t="s">
        <v>266</v>
      </c>
      <c r="G515" s="254">
        <v>43881.673472222225</v>
      </c>
      <c r="H515" s="2">
        <v>139143</v>
      </c>
    </row>
    <row r="516" spans="1:8" x14ac:dyDescent="0.3">
      <c r="A516" s="2">
        <v>132447</v>
      </c>
      <c r="B516" s="4" t="s">
        <v>822</v>
      </c>
      <c r="C516" s="3" t="s">
        <v>562</v>
      </c>
      <c r="D516" s="252">
        <v>51</v>
      </c>
      <c r="E516" s="252">
        <v>21</v>
      </c>
      <c r="F516" s="253"/>
      <c r="G516" s="254"/>
      <c r="H516" s="2"/>
    </row>
    <row r="517" spans="1:8" x14ac:dyDescent="0.3">
      <c r="A517" s="2">
        <v>132612</v>
      </c>
      <c r="B517" s="4" t="s">
        <v>823</v>
      </c>
      <c r="C517" s="3" t="s">
        <v>31</v>
      </c>
      <c r="D517" s="252">
        <v>55</v>
      </c>
      <c r="E517" s="252">
        <v>66</v>
      </c>
      <c r="F517" s="253" t="s">
        <v>272</v>
      </c>
      <c r="G517" s="254" t="s">
        <v>824</v>
      </c>
      <c r="H517" s="2">
        <v>136895</v>
      </c>
    </row>
    <row r="518" spans="1:8" x14ac:dyDescent="0.3">
      <c r="A518" s="2">
        <v>132613</v>
      </c>
      <c r="B518" s="4" t="s">
        <v>825</v>
      </c>
      <c r="C518" s="3" t="s">
        <v>31</v>
      </c>
      <c r="D518" s="252">
        <v>55</v>
      </c>
      <c r="E518" s="252">
        <v>66</v>
      </c>
      <c r="F518" s="253" t="s">
        <v>272</v>
      </c>
      <c r="G518" s="254" t="s">
        <v>826</v>
      </c>
      <c r="H518" s="2">
        <v>136896</v>
      </c>
    </row>
    <row r="519" spans="1:8" x14ac:dyDescent="0.3">
      <c r="A519" s="2">
        <v>132713</v>
      </c>
      <c r="B519" s="4" t="s">
        <v>827</v>
      </c>
      <c r="C519" s="3" t="s">
        <v>265</v>
      </c>
      <c r="D519" s="252">
        <v>80</v>
      </c>
      <c r="E519" s="252">
        <v>12</v>
      </c>
      <c r="F519" s="253"/>
      <c r="G519" s="254"/>
      <c r="H519" s="2"/>
    </row>
    <row r="520" spans="1:8" x14ac:dyDescent="0.3">
      <c r="A520" s="2">
        <v>132714</v>
      </c>
      <c r="B520" s="4" t="s">
        <v>828</v>
      </c>
      <c r="C520" s="3" t="s">
        <v>265</v>
      </c>
      <c r="D520" s="252">
        <v>51</v>
      </c>
      <c r="E520" s="252">
        <v>17</v>
      </c>
      <c r="F520" s="253" t="s">
        <v>272</v>
      </c>
      <c r="G520" s="254">
        <v>43738.410543981481</v>
      </c>
      <c r="H520" s="2"/>
    </row>
    <row r="521" spans="1:8" x14ac:dyDescent="0.3">
      <c r="A521" s="2">
        <v>132715</v>
      </c>
      <c r="B521" s="4" t="s">
        <v>829</v>
      </c>
      <c r="C521" s="3" t="s">
        <v>265</v>
      </c>
      <c r="D521" s="252">
        <v>51</v>
      </c>
      <c r="E521" s="252">
        <v>17</v>
      </c>
      <c r="F521" s="253" t="s">
        <v>272</v>
      </c>
      <c r="G521" s="254">
        <v>43738.410856481481</v>
      </c>
      <c r="H521" s="2"/>
    </row>
    <row r="522" spans="1:8" x14ac:dyDescent="0.3">
      <c r="A522" s="2">
        <v>132769</v>
      </c>
      <c r="B522" s="4" t="s">
        <v>830</v>
      </c>
      <c r="C522" s="3" t="s">
        <v>292</v>
      </c>
      <c r="D522" s="252">
        <v>51</v>
      </c>
      <c r="E522" s="252">
        <v>33</v>
      </c>
      <c r="F522" s="253" t="s">
        <v>266</v>
      </c>
      <c r="G522" s="254">
        <v>44181.387789351851</v>
      </c>
      <c r="H522" s="2">
        <v>140326</v>
      </c>
    </row>
    <row r="523" spans="1:8" x14ac:dyDescent="0.3">
      <c r="A523" s="2">
        <v>133042</v>
      </c>
      <c r="B523" s="4" t="s">
        <v>831</v>
      </c>
      <c r="C523" s="3" t="s">
        <v>31</v>
      </c>
      <c r="D523" s="252">
        <v>51</v>
      </c>
      <c r="E523" s="252">
        <v>17</v>
      </c>
      <c r="F523" s="253"/>
      <c r="G523" s="254"/>
      <c r="H523" s="2"/>
    </row>
    <row r="524" spans="1:8" x14ac:dyDescent="0.3">
      <c r="A524" s="2">
        <v>133043</v>
      </c>
      <c r="B524" s="4" t="s">
        <v>832</v>
      </c>
      <c r="C524" s="3" t="s">
        <v>31</v>
      </c>
      <c r="D524" s="252">
        <v>51</v>
      </c>
      <c r="E524" s="252">
        <v>17</v>
      </c>
      <c r="F524" s="253"/>
      <c r="G524" s="254"/>
      <c r="H524" s="2"/>
    </row>
    <row r="525" spans="1:8" x14ac:dyDescent="0.3">
      <c r="A525" s="2">
        <v>133452</v>
      </c>
      <c r="B525" s="4" t="s">
        <v>833</v>
      </c>
      <c r="C525" s="3" t="s">
        <v>395</v>
      </c>
      <c r="D525" s="252">
        <v>57</v>
      </c>
      <c r="E525" s="252">
        <v>15</v>
      </c>
      <c r="F525" s="253" t="s">
        <v>266</v>
      </c>
      <c r="G525" s="254">
        <v>43881.67491898148</v>
      </c>
      <c r="H525" s="2"/>
    </row>
    <row r="526" spans="1:8" x14ac:dyDescent="0.3">
      <c r="A526" s="2">
        <v>133777</v>
      </c>
      <c r="B526" s="4" t="s">
        <v>834</v>
      </c>
      <c r="C526" s="3"/>
      <c r="D526" s="252"/>
      <c r="E526" s="252"/>
      <c r="F526" s="253"/>
      <c r="G526" s="254"/>
      <c r="H526" s="2">
        <v>135699</v>
      </c>
    </row>
    <row r="527" spans="1:8" x14ac:dyDescent="0.3">
      <c r="A527" s="2">
        <v>133778</v>
      </c>
      <c r="B527" s="4" t="s">
        <v>835</v>
      </c>
      <c r="C527" s="3" t="s">
        <v>31</v>
      </c>
      <c r="D527" s="252">
        <v>45</v>
      </c>
      <c r="E527" s="252">
        <v>9</v>
      </c>
      <c r="F527" s="253" t="s">
        <v>266</v>
      </c>
      <c r="G527" s="254">
        <v>43727.555393518516</v>
      </c>
      <c r="H527" s="2">
        <v>138451</v>
      </c>
    </row>
    <row r="528" spans="1:8" x14ac:dyDescent="0.3">
      <c r="A528" s="2">
        <v>133779</v>
      </c>
      <c r="B528" s="4" t="s">
        <v>836</v>
      </c>
      <c r="C528" s="3" t="s">
        <v>31</v>
      </c>
      <c r="D528" s="252">
        <v>45</v>
      </c>
      <c r="E528" s="252">
        <v>11</v>
      </c>
      <c r="F528" s="253" t="s">
        <v>266</v>
      </c>
      <c r="G528" s="254">
        <v>43727.555393518516</v>
      </c>
      <c r="H528" s="2">
        <v>138453</v>
      </c>
    </row>
    <row r="529" spans="1:8" x14ac:dyDescent="0.3">
      <c r="A529" s="2">
        <v>133781</v>
      </c>
      <c r="B529" s="4" t="s">
        <v>837</v>
      </c>
      <c r="C529" s="3" t="s">
        <v>31</v>
      </c>
      <c r="D529" s="252">
        <v>45</v>
      </c>
      <c r="E529" s="252">
        <v>11</v>
      </c>
      <c r="F529" s="253" t="s">
        <v>266</v>
      </c>
      <c r="G529" s="254">
        <v>43727.555393518516</v>
      </c>
      <c r="H529" s="2">
        <v>138456</v>
      </c>
    </row>
    <row r="530" spans="1:8" x14ac:dyDescent="0.3">
      <c r="A530" s="2">
        <v>133782</v>
      </c>
      <c r="B530" s="4" t="s">
        <v>838</v>
      </c>
      <c r="C530" s="3" t="s">
        <v>31</v>
      </c>
      <c r="D530" s="252">
        <v>45</v>
      </c>
      <c r="E530" s="252">
        <v>11</v>
      </c>
      <c r="F530" s="253" t="s">
        <v>266</v>
      </c>
      <c r="G530" s="254">
        <v>43727.555393518516</v>
      </c>
      <c r="H530" s="2">
        <v>138457</v>
      </c>
    </row>
    <row r="531" spans="1:8" x14ac:dyDescent="0.3">
      <c r="A531" s="2">
        <v>133783</v>
      </c>
      <c r="B531" s="4" t="s">
        <v>839</v>
      </c>
      <c r="C531" s="3" t="s">
        <v>31</v>
      </c>
      <c r="D531" s="252">
        <v>45</v>
      </c>
      <c r="E531" s="252">
        <v>11</v>
      </c>
      <c r="F531" s="253" t="s">
        <v>272</v>
      </c>
      <c r="G531" s="254">
        <v>43882.591736111113</v>
      </c>
      <c r="H531" s="2">
        <v>138458</v>
      </c>
    </row>
    <row r="532" spans="1:8" x14ac:dyDescent="0.3">
      <c r="A532" s="2">
        <v>133787</v>
      </c>
      <c r="B532" s="4" t="s">
        <v>840</v>
      </c>
      <c r="C532" s="3"/>
      <c r="D532" s="252"/>
      <c r="E532" s="252"/>
      <c r="F532" s="253"/>
      <c r="G532" s="254"/>
      <c r="H532" s="2">
        <v>136408</v>
      </c>
    </row>
    <row r="533" spans="1:8" x14ac:dyDescent="0.3">
      <c r="A533" s="2">
        <v>133793</v>
      </c>
      <c r="B533" s="4" t="s">
        <v>841</v>
      </c>
      <c r="C533" s="3" t="s">
        <v>31</v>
      </c>
      <c r="D533" s="252">
        <v>45</v>
      </c>
      <c r="E533" s="252">
        <v>9</v>
      </c>
      <c r="F533" s="253" t="s">
        <v>266</v>
      </c>
      <c r="G533" s="254">
        <v>43727.555393518516</v>
      </c>
      <c r="H533" s="2">
        <v>135703</v>
      </c>
    </row>
    <row r="534" spans="1:8" x14ac:dyDescent="0.3">
      <c r="A534" s="2">
        <v>133794</v>
      </c>
      <c r="B534" s="4" t="s">
        <v>842</v>
      </c>
      <c r="C534" s="3"/>
      <c r="D534" s="252"/>
      <c r="E534" s="252"/>
      <c r="F534" s="253"/>
      <c r="G534" s="254"/>
      <c r="H534" s="2">
        <v>135704</v>
      </c>
    </row>
    <row r="535" spans="1:8" x14ac:dyDescent="0.3">
      <c r="A535" s="2">
        <v>133812</v>
      </c>
      <c r="B535" s="4" t="s">
        <v>843</v>
      </c>
      <c r="C535" s="3" t="s">
        <v>31</v>
      </c>
      <c r="D535" s="252">
        <v>55</v>
      </c>
      <c r="E535" s="252">
        <v>55</v>
      </c>
      <c r="F535" s="253" t="s">
        <v>272</v>
      </c>
      <c r="G535" s="254">
        <v>43901.63380787037</v>
      </c>
      <c r="H535" s="2"/>
    </row>
    <row r="536" spans="1:8" x14ac:dyDescent="0.3">
      <c r="A536" s="2">
        <v>133813</v>
      </c>
      <c r="B536" s="4" t="s">
        <v>844</v>
      </c>
      <c r="C536" s="3" t="s">
        <v>31</v>
      </c>
      <c r="D536" s="252">
        <v>55</v>
      </c>
      <c r="E536" s="252">
        <v>55</v>
      </c>
      <c r="F536" s="253" t="s">
        <v>272</v>
      </c>
      <c r="G536" s="254" t="s">
        <v>342</v>
      </c>
      <c r="H536" s="2"/>
    </row>
    <row r="537" spans="1:8" x14ac:dyDescent="0.3">
      <c r="A537" s="2">
        <v>133851</v>
      </c>
      <c r="B537" s="4" t="s">
        <v>845</v>
      </c>
      <c r="C537" s="3" t="s">
        <v>395</v>
      </c>
      <c r="D537" s="252">
        <v>57</v>
      </c>
      <c r="E537" s="252">
        <v>2</v>
      </c>
      <c r="F537" s="253" t="s">
        <v>272</v>
      </c>
      <c r="G537" s="254" t="s">
        <v>846</v>
      </c>
      <c r="H537" s="2">
        <v>136941</v>
      </c>
    </row>
    <row r="538" spans="1:8" x14ac:dyDescent="0.3">
      <c r="A538" s="2">
        <v>133950</v>
      </c>
      <c r="B538" s="4" t="s">
        <v>847</v>
      </c>
      <c r="C538" s="3" t="s">
        <v>31</v>
      </c>
      <c r="D538" s="252">
        <v>45</v>
      </c>
      <c r="E538" s="252">
        <v>11</v>
      </c>
      <c r="F538" s="253" t="s">
        <v>266</v>
      </c>
      <c r="G538" s="254">
        <v>43727.555393518516</v>
      </c>
      <c r="H538" s="2">
        <v>138454</v>
      </c>
    </row>
    <row r="539" spans="1:8" x14ac:dyDescent="0.3">
      <c r="A539" s="2">
        <v>133953</v>
      </c>
      <c r="B539" s="4" t="s">
        <v>848</v>
      </c>
      <c r="C539" s="3" t="s">
        <v>849</v>
      </c>
      <c r="D539" s="252">
        <v>45</v>
      </c>
      <c r="E539" s="252">
        <v>9</v>
      </c>
      <c r="F539" s="253" t="s">
        <v>266</v>
      </c>
      <c r="G539" s="254">
        <v>43727.555393518516</v>
      </c>
      <c r="H539" s="2">
        <v>138461</v>
      </c>
    </row>
    <row r="540" spans="1:8" x14ac:dyDescent="0.3">
      <c r="A540" s="2">
        <v>133954</v>
      </c>
      <c r="B540" s="4" t="s">
        <v>850</v>
      </c>
      <c r="C540" s="3" t="s">
        <v>271</v>
      </c>
      <c r="D540" s="252">
        <v>45</v>
      </c>
      <c r="E540" s="252">
        <v>16</v>
      </c>
      <c r="F540" s="253" t="s">
        <v>266</v>
      </c>
      <c r="G540" s="254">
        <v>43727.555393518516</v>
      </c>
      <c r="H540" s="2">
        <v>138462</v>
      </c>
    </row>
    <row r="541" spans="1:8" x14ac:dyDescent="0.3">
      <c r="A541" s="2">
        <v>133955</v>
      </c>
      <c r="B541" s="4" t="s">
        <v>851</v>
      </c>
      <c r="C541" s="3" t="s">
        <v>271</v>
      </c>
      <c r="D541" s="252">
        <v>45</v>
      </c>
      <c r="E541" s="252">
        <v>9</v>
      </c>
      <c r="F541" s="253" t="s">
        <v>266</v>
      </c>
      <c r="G541" s="254">
        <v>43727.555393518516</v>
      </c>
      <c r="H541" s="2">
        <v>138463</v>
      </c>
    </row>
    <row r="542" spans="1:8" x14ac:dyDescent="0.3">
      <c r="A542" s="2">
        <v>133956</v>
      </c>
      <c r="B542" s="4" t="s">
        <v>852</v>
      </c>
      <c r="C542" s="3" t="s">
        <v>31</v>
      </c>
      <c r="D542" s="252">
        <v>45</v>
      </c>
      <c r="E542" s="252">
        <v>10</v>
      </c>
      <c r="F542" s="253" t="s">
        <v>266</v>
      </c>
      <c r="G542" s="254">
        <v>43727.555393518516</v>
      </c>
      <c r="H542" s="2">
        <v>138459</v>
      </c>
    </row>
    <row r="543" spans="1:8" x14ac:dyDescent="0.3">
      <c r="A543" s="2">
        <v>133957</v>
      </c>
      <c r="B543" s="4" t="s">
        <v>853</v>
      </c>
      <c r="C543" s="3" t="s">
        <v>31</v>
      </c>
      <c r="D543" s="252">
        <v>45</v>
      </c>
      <c r="E543" s="252">
        <v>10</v>
      </c>
      <c r="F543" s="253" t="s">
        <v>266</v>
      </c>
      <c r="G543" s="254">
        <v>43727.555393518516</v>
      </c>
      <c r="H543" s="2">
        <v>138460</v>
      </c>
    </row>
    <row r="544" spans="1:8" x14ac:dyDescent="0.3">
      <c r="A544" s="2">
        <v>134045</v>
      </c>
      <c r="B544" s="4" t="s">
        <v>854</v>
      </c>
      <c r="C544" s="3" t="s">
        <v>31</v>
      </c>
      <c r="D544" s="252">
        <v>61</v>
      </c>
      <c r="E544" s="252">
        <v>16</v>
      </c>
      <c r="F544" s="253" t="s">
        <v>266</v>
      </c>
      <c r="G544" s="254">
        <v>44370.556041666663</v>
      </c>
      <c r="H544" s="2">
        <v>141430</v>
      </c>
    </row>
    <row r="545" spans="1:8" x14ac:dyDescent="0.3">
      <c r="A545" s="2">
        <v>134542</v>
      </c>
      <c r="B545" s="4" t="s">
        <v>855</v>
      </c>
      <c r="C545" s="3" t="s">
        <v>562</v>
      </c>
      <c r="D545" s="252">
        <v>51</v>
      </c>
      <c r="E545" s="252">
        <v>21</v>
      </c>
      <c r="F545" s="253" t="s">
        <v>266</v>
      </c>
      <c r="G545" s="254">
        <v>44082.568240740744</v>
      </c>
      <c r="H545" s="2">
        <v>139957</v>
      </c>
    </row>
    <row r="546" spans="1:8" x14ac:dyDescent="0.3">
      <c r="A546" s="2">
        <v>134543</v>
      </c>
      <c r="B546" s="4" t="s">
        <v>856</v>
      </c>
      <c r="C546" s="3" t="s">
        <v>562</v>
      </c>
      <c r="D546" s="252">
        <v>51</v>
      </c>
      <c r="E546" s="252">
        <v>21</v>
      </c>
      <c r="F546" s="253" t="s">
        <v>266</v>
      </c>
      <c r="G546" s="254">
        <v>44082.568240740744</v>
      </c>
      <c r="H546" s="2">
        <v>139958</v>
      </c>
    </row>
    <row r="547" spans="1:8" x14ac:dyDescent="0.3">
      <c r="A547" s="2">
        <v>135012</v>
      </c>
      <c r="B547" s="4" t="s">
        <v>857</v>
      </c>
      <c r="C547" s="3" t="s">
        <v>438</v>
      </c>
      <c r="D547" s="252">
        <v>54</v>
      </c>
      <c r="E547" s="252">
        <v>4</v>
      </c>
      <c r="F547" s="253" t="s">
        <v>266</v>
      </c>
      <c r="G547" s="254">
        <v>44313.495532407411</v>
      </c>
      <c r="H547" s="2"/>
    </row>
    <row r="548" spans="1:8" x14ac:dyDescent="0.3">
      <c r="A548" s="2">
        <v>135016</v>
      </c>
      <c r="B548" s="4" t="s">
        <v>858</v>
      </c>
      <c r="C548" s="3" t="s">
        <v>438</v>
      </c>
      <c r="D548" s="252">
        <v>54</v>
      </c>
      <c r="E548" s="252">
        <v>4</v>
      </c>
      <c r="F548" s="253" t="s">
        <v>266</v>
      </c>
      <c r="G548" s="254">
        <v>44313.495532407411</v>
      </c>
      <c r="H548" s="2"/>
    </row>
    <row r="549" spans="1:8" x14ac:dyDescent="0.3">
      <c r="A549" s="2">
        <v>135023</v>
      </c>
      <c r="B549" s="4" t="s">
        <v>859</v>
      </c>
      <c r="C549" s="3" t="s">
        <v>31</v>
      </c>
      <c r="D549" s="252">
        <v>54</v>
      </c>
      <c r="E549" s="252">
        <v>4</v>
      </c>
      <c r="F549" s="253" t="s">
        <v>266</v>
      </c>
      <c r="G549" s="254">
        <v>44313.495532407411</v>
      </c>
      <c r="H549" s="2"/>
    </row>
    <row r="550" spans="1:8" x14ac:dyDescent="0.3">
      <c r="A550" s="2">
        <v>135224</v>
      </c>
      <c r="B550" s="4" t="s">
        <v>860</v>
      </c>
      <c r="C550" s="3" t="s">
        <v>303</v>
      </c>
      <c r="D550" s="252">
        <v>76</v>
      </c>
      <c r="E550" s="252">
        <v>3</v>
      </c>
      <c r="F550" s="253" t="s">
        <v>266</v>
      </c>
      <c r="G550" s="254">
        <v>44376.373101851852</v>
      </c>
      <c r="H550" s="2">
        <v>141680</v>
      </c>
    </row>
    <row r="551" spans="1:8" x14ac:dyDescent="0.3">
      <c r="A551" s="2">
        <v>135225</v>
      </c>
      <c r="B551" s="4" t="s">
        <v>861</v>
      </c>
      <c r="C551" s="3" t="s">
        <v>289</v>
      </c>
      <c r="D551" s="252">
        <v>76</v>
      </c>
      <c r="E551" s="252">
        <v>10</v>
      </c>
      <c r="F551" s="253" t="s">
        <v>266</v>
      </c>
      <c r="G551" s="254">
        <v>44376.377187500002</v>
      </c>
      <c r="H551" s="2">
        <v>141786</v>
      </c>
    </row>
    <row r="552" spans="1:8" x14ac:dyDescent="0.3">
      <c r="A552" s="2">
        <v>135226</v>
      </c>
      <c r="B552" s="4" t="s">
        <v>862</v>
      </c>
      <c r="C552" s="3" t="s">
        <v>289</v>
      </c>
      <c r="D552" s="252">
        <v>76</v>
      </c>
      <c r="E552" s="252">
        <v>10</v>
      </c>
      <c r="F552" s="253" t="s">
        <v>266</v>
      </c>
      <c r="G552" s="254">
        <v>44376.404398148145</v>
      </c>
      <c r="H552" s="2">
        <v>141787</v>
      </c>
    </row>
    <row r="553" spans="1:8" x14ac:dyDescent="0.3">
      <c r="A553" s="2">
        <v>135227</v>
      </c>
      <c r="B553" s="4" t="s">
        <v>863</v>
      </c>
      <c r="C553" s="3" t="s">
        <v>289</v>
      </c>
      <c r="D553" s="252">
        <v>76</v>
      </c>
      <c r="E553" s="252">
        <v>10</v>
      </c>
      <c r="F553" s="253" t="s">
        <v>266</v>
      </c>
      <c r="G553" s="254">
        <v>44376.404398148145</v>
      </c>
      <c r="H553" s="2">
        <v>141615</v>
      </c>
    </row>
    <row r="554" spans="1:8" x14ac:dyDescent="0.3">
      <c r="A554" s="2">
        <v>135238</v>
      </c>
      <c r="B554" s="4" t="s">
        <v>864</v>
      </c>
      <c r="C554" s="3" t="s">
        <v>303</v>
      </c>
      <c r="D554" s="252">
        <v>76</v>
      </c>
      <c r="E554" s="252">
        <v>3</v>
      </c>
      <c r="F554" s="253" t="s">
        <v>266</v>
      </c>
      <c r="G554" s="254">
        <v>44376.374710648146</v>
      </c>
      <c r="H554" s="2">
        <v>141268</v>
      </c>
    </row>
    <row r="555" spans="1:8" x14ac:dyDescent="0.3">
      <c r="A555" s="2">
        <v>135239</v>
      </c>
      <c r="B555" s="4" t="s">
        <v>865</v>
      </c>
      <c r="C555" s="3" t="s">
        <v>303</v>
      </c>
      <c r="D555" s="252">
        <v>76</v>
      </c>
      <c r="E555" s="252">
        <v>3</v>
      </c>
      <c r="F555" s="253"/>
      <c r="G555" s="254"/>
      <c r="H555" s="2"/>
    </row>
    <row r="556" spans="1:8" x14ac:dyDescent="0.3">
      <c r="A556" s="2">
        <v>135699</v>
      </c>
      <c r="B556" s="4" t="s">
        <v>866</v>
      </c>
      <c r="C556" s="3" t="s">
        <v>31</v>
      </c>
      <c r="D556" s="252">
        <v>45</v>
      </c>
      <c r="E556" s="252">
        <v>9</v>
      </c>
      <c r="F556" s="253" t="s">
        <v>266</v>
      </c>
      <c r="G556" s="254">
        <v>43727.555393518516</v>
      </c>
      <c r="H556" s="2">
        <v>138450</v>
      </c>
    </row>
    <row r="557" spans="1:8" x14ac:dyDescent="0.3">
      <c r="A557" s="2">
        <v>135700</v>
      </c>
      <c r="B557" s="4" t="s">
        <v>867</v>
      </c>
      <c r="C557" s="3" t="s">
        <v>31</v>
      </c>
      <c r="D557" s="252">
        <v>45</v>
      </c>
      <c r="E557" s="252">
        <v>9</v>
      </c>
      <c r="F557" s="253" t="s">
        <v>266</v>
      </c>
      <c r="G557" s="254">
        <v>43727.555393518516</v>
      </c>
      <c r="H557" s="2">
        <v>138464</v>
      </c>
    </row>
    <row r="558" spans="1:8" x14ac:dyDescent="0.3">
      <c r="A558" s="2">
        <v>135704</v>
      </c>
      <c r="B558" s="4" t="s">
        <v>868</v>
      </c>
      <c r="C558" s="3" t="s">
        <v>31</v>
      </c>
      <c r="D558" s="252">
        <v>45</v>
      </c>
      <c r="E558" s="252">
        <v>12</v>
      </c>
      <c r="F558" s="253" t="s">
        <v>266</v>
      </c>
      <c r="G558" s="254">
        <v>43727.555393518516</v>
      </c>
      <c r="H558" s="2">
        <v>138471</v>
      </c>
    </row>
    <row r="559" spans="1:8" x14ac:dyDescent="0.3">
      <c r="A559" s="2">
        <v>135734</v>
      </c>
      <c r="B559" s="4" t="s">
        <v>869</v>
      </c>
      <c r="C559" s="3" t="s">
        <v>31</v>
      </c>
      <c r="D559" s="252">
        <v>55</v>
      </c>
      <c r="E559" s="252">
        <v>66</v>
      </c>
      <c r="F559" s="253" t="s">
        <v>272</v>
      </c>
      <c r="G559" s="254" t="s">
        <v>870</v>
      </c>
      <c r="H559" s="2">
        <v>135088</v>
      </c>
    </row>
    <row r="560" spans="1:8" x14ac:dyDescent="0.3">
      <c r="A560" s="2">
        <v>136037</v>
      </c>
      <c r="B560" s="4" t="s">
        <v>871</v>
      </c>
      <c r="C560" s="3" t="s">
        <v>303</v>
      </c>
      <c r="D560" s="252">
        <v>76</v>
      </c>
      <c r="E560" s="252">
        <v>3</v>
      </c>
      <c r="F560" s="253" t="s">
        <v>266</v>
      </c>
      <c r="G560" s="254">
        <v>44376.373101851852</v>
      </c>
      <c r="H560" s="2">
        <v>141679</v>
      </c>
    </row>
    <row r="561" spans="1:8" x14ac:dyDescent="0.3">
      <c r="A561" s="2">
        <v>136038</v>
      </c>
      <c r="B561" s="4" t="s">
        <v>872</v>
      </c>
      <c r="C561" s="3" t="s">
        <v>303</v>
      </c>
      <c r="D561" s="252">
        <v>76</v>
      </c>
      <c r="E561" s="252">
        <v>3</v>
      </c>
      <c r="F561" s="253" t="s">
        <v>266</v>
      </c>
      <c r="G561" s="254">
        <v>44376.375381944446</v>
      </c>
      <c r="H561" s="2">
        <v>141265</v>
      </c>
    </row>
    <row r="562" spans="1:8" x14ac:dyDescent="0.3">
      <c r="A562" s="2">
        <v>136039</v>
      </c>
      <c r="B562" s="4" t="s">
        <v>873</v>
      </c>
      <c r="C562" s="3" t="s">
        <v>303</v>
      </c>
      <c r="D562" s="252">
        <v>76</v>
      </c>
      <c r="E562" s="252">
        <v>3</v>
      </c>
      <c r="F562" s="253" t="s">
        <v>266</v>
      </c>
      <c r="G562" s="254">
        <v>44376.373912037037</v>
      </c>
      <c r="H562" s="2">
        <v>141681</v>
      </c>
    </row>
    <row r="563" spans="1:8" x14ac:dyDescent="0.3">
      <c r="A563" s="2">
        <v>136040</v>
      </c>
      <c r="B563" s="4" t="s">
        <v>874</v>
      </c>
      <c r="C563" s="3" t="s">
        <v>303</v>
      </c>
      <c r="D563" s="252">
        <v>76</v>
      </c>
      <c r="E563" s="252">
        <v>3</v>
      </c>
      <c r="F563" s="253" t="s">
        <v>266</v>
      </c>
      <c r="G563" s="254">
        <v>44376.377187500002</v>
      </c>
      <c r="H563" s="2">
        <v>141266</v>
      </c>
    </row>
    <row r="564" spans="1:8" x14ac:dyDescent="0.3">
      <c r="A564" s="2">
        <v>136676</v>
      </c>
      <c r="B564" s="4" t="s">
        <v>875</v>
      </c>
      <c r="C564" s="3" t="s">
        <v>265</v>
      </c>
      <c r="D564" s="252">
        <v>62</v>
      </c>
      <c r="E564" s="252">
        <v>1</v>
      </c>
      <c r="F564" s="253" t="s">
        <v>266</v>
      </c>
      <c r="G564" s="254">
        <v>44313.495532407411</v>
      </c>
      <c r="H564" s="2"/>
    </row>
    <row r="565" spans="1:8" x14ac:dyDescent="0.3">
      <c r="A565" s="2">
        <v>136820</v>
      </c>
      <c r="B565" s="4" t="s">
        <v>876</v>
      </c>
      <c r="C565" s="3" t="s">
        <v>438</v>
      </c>
      <c r="D565" s="252">
        <v>54</v>
      </c>
      <c r="E565" s="252">
        <v>4</v>
      </c>
      <c r="F565" s="253" t="s">
        <v>266</v>
      </c>
      <c r="G565" s="254">
        <v>44315.660057870373</v>
      </c>
      <c r="H565" s="2"/>
    </row>
    <row r="566" spans="1:8" x14ac:dyDescent="0.3">
      <c r="A566" s="2">
        <v>136821</v>
      </c>
      <c r="B566" s="4" t="s">
        <v>877</v>
      </c>
      <c r="C566" s="3" t="s">
        <v>438</v>
      </c>
      <c r="D566" s="252">
        <v>54</v>
      </c>
      <c r="E566" s="252">
        <v>4</v>
      </c>
      <c r="F566" s="253" t="s">
        <v>266</v>
      </c>
      <c r="G566" s="254">
        <v>44315.660057870373</v>
      </c>
      <c r="H566" s="2"/>
    </row>
    <row r="567" spans="1:8" x14ac:dyDescent="0.3">
      <c r="A567" s="2">
        <v>136822</v>
      </c>
      <c r="B567" s="4" t="s">
        <v>878</v>
      </c>
      <c r="C567" s="3" t="s">
        <v>438</v>
      </c>
      <c r="D567" s="252">
        <v>54</v>
      </c>
      <c r="E567" s="252">
        <v>4</v>
      </c>
      <c r="F567" s="253" t="s">
        <v>266</v>
      </c>
      <c r="G567" s="254">
        <v>44315.660057870373</v>
      </c>
      <c r="H567" s="2"/>
    </row>
    <row r="568" spans="1:8" x14ac:dyDescent="0.3">
      <c r="A568" s="2">
        <v>136837</v>
      </c>
      <c r="B568" s="4" t="s">
        <v>879</v>
      </c>
      <c r="C568" s="3" t="s">
        <v>438</v>
      </c>
      <c r="D568" s="252">
        <v>54</v>
      </c>
      <c r="E568" s="252">
        <v>4</v>
      </c>
      <c r="F568" s="253" t="s">
        <v>266</v>
      </c>
      <c r="G568" s="254">
        <v>44315.660057870373</v>
      </c>
      <c r="H568" s="2"/>
    </row>
    <row r="569" spans="1:8" x14ac:dyDescent="0.3">
      <c r="A569" s="2">
        <v>136838</v>
      </c>
      <c r="B569" s="4" t="s">
        <v>880</v>
      </c>
      <c r="C569" s="3" t="s">
        <v>438</v>
      </c>
      <c r="D569" s="252">
        <v>54</v>
      </c>
      <c r="E569" s="252">
        <v>4</v>
      </c>
      <c r="F569" s="253" t="s">
        <v>266</v>
      </c>
      <c r="G569" s="254">
        <v>44315.660057870373</v>
      </c>
      <c r="H569" s="2"/>
    </row>
    <row r="570" spans="1:8" x14ac:dyDescent="0.3">
      <c r="A570" s="2">
        <v>136839</v>
      </c>
      <c r="B570" s="4" t="s">
        <v>881</v>
      </c>
      <c r="C570" s="3" t="s">
        <v>438</v>
      </c>
      <c r="D570" s="252">
        <v>54</v>
      </c>
      <c r="E570" s="252">
        <v>4</v>
      </c>
      <c r="F570" s="253" t="s">
        <v>266</v>
      </c>
      <c r="G570" s="254">
        <v>44315.660057870373</v>
      </c>
      <c r="H570" s="2"/>
    </row>
    <row r="571" spans="1:8" x14ac:dyDescent="0.3">
      <c r="A571" s="2">
        <v>136840</v>
      </c>
      <c r="B571" s="4" t="s">
        <v>882</v>
      </c>
      <c r="C571" s="3" t="s">
        <v>438</v>
      </c>
      <c r="D571" s="252">
        <v>54</v>
      </c>
      <c r="E571" s="252">
        <v>4</v>
      </c>
      <c r="F571" s="253" t="s">
        <v>266</v>
      </c>
      <c r="G571" s="254">
        <v>44315.660057870373</v>
      </c>
      <c r="H571" s="2"/>
    </row>
    <row r="572" spans="1:8" x14ac:dyDescent="0.3">
      <c r="A572" s="2">
        <v>136841</v>
      </c>
      <c r="B572" s="4" t="s">
        <v>883</v>
      </c>
      <c r="C572" s="3" t="s">
        <v>438</v>
      </c>
      <c r="D572" s="252">
        <v>54</v>
      </c>
      <c r="E572" s="252">
        <v>4</v>
      </c>
      <c r="F572" s="253" t="s">
        <v>266</v>
      </c>
      <c r="G572" s="254">
        <v>44315.660057870373</v>
      </c>
      <c r="H572" s="2"/>
    </row>
    <row r="573" spans="1:8" x14ac:dyDescent="0.3">
      <c r="A573" s="2">
        <v>136842</v>
      </c>
      <c r="B573" s="4" t="s">
        <v>884</v>
      </c>
      <c r="C573" s="3" t="s">
        <v>438</v>
      </c>
      <c r="D573" s="252">
        <v>54</v>
      </c>
      <c r="E573" s="252">
        <v>4</v>
      </c>
      <c r="F573" s="253" t="s">
        <v>266</v>
      </c>
      <c r="G573" s="254">
        <v>44315.660057870373</v>
      </c>
      <c r="H573" s="2"/>
    </row>
    <row r="574" spans="1:8" x14ac:dyDescent="0.3">
      <c r="A574" s="2">
        <v>136843</v>
      </c>
      <c r="B574" s="4" t="s">
        <v>885</v>
      </c>
      <c r="C574" s="3" t="s">
        <v>438</v>
      </c>
      <c r="D574" s="252">
        <v>54</v>
      </c>
      <c r="E574" s="252">
        <v>4</v>
      </c>
      <c r="F574" s="253" t="s">
        <v>266</v>
      </c>
      <c r="G574" s="254">
        <v>44315.660057870373</v>
      </c>
      <c r="H574" s="2"/>
    </row>
    <row r="575" spans="1:8" x14ac:dyDescent="0.3">
      <c r="A575" s="2">
        <v>136910</v>
      </c>
      <c r="B575" s="4" t="s">
        <v>886</v>
      </c>
      <c r="C575" s="3" t="s">
        <v>274</v>
      </c>
      <c r="D575" s="252">
        <v>55</v>
      </c>
      <c r="E575" s="252">
        <v>19</v>
      </c>
      <c r="F575" s="253" t="s">
        <v>266</v>
      </c>
      <c r="G575" s="254">
        <v>44132.463969907411</v>
      </c>
      <c r="H575" s="2">
        <v>140241</v>
      </c>
    </row>
    <row r="576" spans="1:8" x14ac:dyDescent="0.3">
      <c r="A576" s="2">
        <v>136911</v>
      </c>
      <c r="B576" s="4" t="s">
        <v>887</v>
      </c>
      <c r="C576" s="3" t="s">
        <v>274</v>
      </c>
      <c r="D576" s="252">
        <v>55</v>
      </c>
      <c r="E576" s="252">
        <v>19</v>
      </c>
      <c r="F576" s="253" t="s">
        <v>266</v>
      </c>
      <c r="G576" s="254">
        <v>44132.463969907411</v>
      </c>
      <c r="H576" s="2">
        <v>140063</v>
      </c>
    </row>
    <row r="577" spans="1:8" x14ac:dyDescent="0.3">
      <c r="A577" s="2">
        <v>138547</v>
      </c>
      <c r="B577" s="4" t="s">
        <v>888</v>
      </c>
      <c r="C577" s="3" t="s">
        <v>31</v>
      </c>
      <c r="D577" s="252">
        <v>55</v>
      </c>
      <c r="E577" s="252">
        <v>49</v>
      </c>
      <c r="F577" s="253" t="s">
        <v>266</v>
      </c>
      <c r="G577" s="254">
        <v>44267.707777777781</v>
      </c>
      <c r="H577" s="2">
        <v>140666</v>
      </c>
    </row>
    <row r="578" spans="1:8" x14ac:dyDescent="0.3">
      <c r="A578" s="2">
        <v>140315</v>
      </c>
      <c r="B578" s="4" t="s">
        <v>889</v>
      </c>
      <c r="C578" s="3" t="s">
        <v>31</v>
      </c>
      <c r="D578" s="252">
        <v>76</v>
      </c>
      <c r="E578" s="252">
        <v>11</v>
      </c>
      <c r="F578" s="253" t="s">
        <v>266</v>
      </c>
      <c r="G578" s="254">
        <v>44376.360196759262</v>
      </c>
      <c r="H578" s="2">
        <v>141418</v>
      </c>
    </row>
  </sheetData>
  <sortState xmlns:xlrd2="http://schemas.microsoft.com/office/spreadsheetml/2017/richdata2" ref="A4:H578">
    <sortCondition ref="A3:A578"/>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5573" r:id="rId4" name="btn_Excluir_FilCód">
          <controlPr defaultSize="0" print="0" autoLine="0" r:id="rId5">
            <anchor moveWithCells="1" sizeWithCells="1">
              <from>
                <xdr:col>1</xdr:col>
                <xdr:colOff>4899660</xdr:colOff>
                <xdr:row>1</xdr:row>
                <xdr:rowOff>53340</xdr:rowOff>
              </from>
              <to>
                <xdr:col>1</xdr:col>
                <xdr:colOff>6667500</xdr:colOff>
                <xdr:row>1</xdr:row>
                <xdr:rowOff>381000</xdr:rowOff>
              </to>
            </anchor>
          </controlPr>
        </control>
      </mc:Choice>
      <mc:Fallback>
        <control shapeId="275573" r:id="rId4" name="btn_Excluir_FilCód"/>
      </mc:Fallback>
    </mc:AlternateContent>
    <mc:AlternateContent xmlns:mc="http://schemas.openxmlformats.org/markup-compatibility/2006">
      <mc:Choice Requires="x14">
        <control shapeId="275524" r:id="rId6" name="btn_Excluir_AbrirCadastro">
          <controlPr defaultSize="0" print="0" autoLine="0" r:id="rId7">
            <anchor moveWithCells="1" sizeWithCells="1">
              <from>
                <xdr:col>1</xdr:col>
                <xdr:colOff>3070860</xdr:colOff>
                <xdr:row>1</xdr:row>
                <xdr:rowOff>53340</xdr:rowOff>
              </from>
              <to>
                <xdr:col>1</xdr:col>
                <xdr:colOff>4838700</xdr:colOff>
                <xdr:row>1</xdr:row>
                <xdr:rowOff>381000</xdr:rowOff>
              </to>
            </anchor>
          </controlPr>
        </control>
      </mc:Choice>
      <mc:Fallback>
        <control shapeId="275524" r:id="rId6" name="btn_Excluir_AbrirCadastro"/>
      </mc:Fallback>
    </mc:AlternateContent>
    <mc:AlternateContent xmlns:mc="http://schemas.openxmlformats.org/markup-compatibility/2006">
      <mc:Choice Requires="x14">
        <control shapeId="275461" r:id="rId8" name="btn_Excluir_Atualizar_Planilha">
          <controlPr defaultSize="0" print="0" autoLine="0" r:id="rId9">
            <anchor moveWithCells="1" sizeWithCells="1">
              <from>
                <xdr:col>2</xdr:col>
                <xdr:colOff>45720</xdr:colOff>
                <xdr:row>1</xdr:row>
                <xdr:rowOff>53340</xdr:rowOff>
              </from>
              <to>
                <xdr:col>7</xdr:col>
                <xdr:colOff>350520</xdr:colOff>
                <xdr:row>1</xdr:row>
                <xdr:rowOff>381000</xdr:rowOff>
              </to>
            </anchor>
          </controlPr>
        </control>
      </mc:Choice>
      <mc:Fallback>
        <control shapeId="275461" r:id="rId8" name="btn_Excluir_Atualizar_Planilha"/>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1242060</xdr:colOff>
                <xdr:row>1</xdr:row>
                <xdr:rowOff>53340</xdr:rowOff>
              </from>
              <to>
                <xdr:col>1</xdr:col>
                <xdr:colOff>3009900</xdr:colOff>
                <xdr:row>1</xdr:row>
                <xdr:rowOff>381000</xdr:rowOff>
              </to>
            </anchor>
          </controlPr>
        </control>
      </mc:Choice>
      <mc:Fallback>
        <control shapeId="275460" r:id="rId10" name="btn_Excluir_OcultarReexibir"/>
      </mc:Fallback>
    </mc:AlternateContent>
    <mc:AlternateContent xmlns:mc="http://schemas.openxmlformats.org/markup-compatibility/2006">
      <mc:Choice Requires="x14">
        <control shapeId="275462" r:id="rId12" name="btn_Excluir_VoltarParaItens">
          <controlPr defaultSize="0" print="0" autoLine="0" r:id="rId13">
            <anchor moveWithCells="1" sizeWithCells="1">
              <from>
                <xdr:col>0</xdr:col>
                <xdr:colOff>38100</xdr:colOff>
                <xdr:row>1</xdr:row>
                <xdr:rowOff>53340</xdr:rowOff>
              </from>
              <to>
                <xdr:col>1</xdr:col>
                <xdr:colOff>1181100</xdr:colOff>
                <xdr:row>1</xdr:row>
                <xdr:rowOff>381000</xdr:rowOff>
              </to>
            </anchor>
          </controlPr>
        </control>
      </mc:Choice>
      <mc:Fallback>
        <control shapeId="275462" r:id="rId12" name="btn_Excluir_VoltarParaItens"/>
      </mc:Fallback>
    </mc:AlternateContent>
    <mc:AlternateContent xmlns:mc="http://schemas.openxmlformats.org/markup-compatibility/2006">
      <mc:Choice Requires="x14">
        <control shapeId="276000" r:id="rId14" name="btn_Excluir_ListTransf">
          <controlPr defaultSize="0" print="0" autoLine="0" r:id="rId15">
            <anchor moveWithCells="1" sizeWithCells="1">
              <from>
                <xdr:col>1</xdr:col>
                <xdr:colOff>6728460</xdr:colOff>
                <xdr:row>1</xdr:row>
                <xdr:rowOff>53340</xdr:rowOff>
              </from>
              <to>
                <xdr:col>1</xdr:col>
                <xdr:colOff>8496300</xdr:colOff>
                <xdr:row>1</xdr:row>
                <xdr:rowOff>381000</xdr:rowOff>
              </to>
            </anchor>
          </controlPr>
        </control>
      </mc:Choice>
      <mc:Fallback>
        <control shapeId="276000" r:id="rId14" name="btn_Excluir_ListTransf"/>
      </mc:Fallback>
    </mc:AlternateContent>
    <mc:AlternateContent xmlns:mc="http://schemas.openxmlformats.org/markup-compatibility/2006">
      <mc:Choice Requires="x14">
        <control shapeId="276138" r:id="rId16" name="btn_Excluir_VerAta">
          <controlPr defaultSize="0" print="0" autoLine="0" r:id="rId17">
            <anchor moveWithCells="1" sizeWithCells="1">
              <from>
                <xdr:col>1</xdr:col>
                <xdr:colOff>8557260</xdr:colOff>
                <xdr:row>1</xdr:row>
                <xdr:rowOff>53340</xdr:rowOff>
              </from>
              <to>
                <xdr:col>1</xdr:col>
                <xdr:colOff>10325100</xdr:colOff>
                <xdr:row>1</xdr:row>
                <xdr:rowOff>381000</xdr:rowOff>
              </to>
            </anchor>
          </controlPr>
        </control>
      </mc:Choice>
      <mc:Fallback>
        <control shapeId="276138" r:id="rId16" name="btn_Excluir_VerAta"/>
      </mc:Fallback>
    </mc:AlternateContent>
  </controls>
  <tableParts count="1">
    <tablePart r:id="rId1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zoomScale="70" zoomScaleNormal="70" workbookViewId="0">
      <pane xSplit="3" ySplit="2" topLeftCell="D3" activePane="bottomRight" state="frozen"/>
      <selection pane="topRight" activeCell="D1" sqref="D1"/>
      <selection pane="bottomLeft" activeCell="A3" sqref="A3"/>
      <selection pane="bottomRight" activeCell="A54" sqref="A54"/>
    </sheetView>
  </sheetViews>
  <sheetFormatPr defaultRowHeight="14.4" x14ac:dyDescent="0.3"/>
  <cols>
    <col min="1" max="1" width="72.88671875" bestFit="1" customWidth="1"/>
    <col min="2" max="2" width="67.44140625" bestFit="1" customWidth="1"/>
    <col min="3" max="3" width="125.33203125" bestFit="1" customWidth="1"/>
    <col min="4" max="4" width="11.109375" customWidth="1"/>
  </cols>
  <sheetData>
    <row r="1" spans="1:4" ht="47.25" customHeight="1" x14ac:dyDescent="0.3">
      <c r="A1" s="261"/>
      <c r="B1" s="261"/>
      <c r="C1" s="261"/>
      <c r="D1" s="66" t="s">
        <v>260</v>
      </c>
    </row>
    <row r="2" spans="1:4" ht="21" x14ac:dyDescent="0.3">
      <c r="A2" s="79" t="s">
        <v>58</v>
      </c>
      <c r="B2" s="83" t="s">
        <v>59</v>
      </c>
      <c r="C2" s="79" t="s">
        <v>60</v>
      </c>
      <c r="D2" s="231" t="s">
        <v>134</v>
      </c>
    </row>
    <row r="3" spans="1:4" ht="18" x14ac:dyDescent="0.3">
      <c r="A3" s="190" t="s">
        <v>137</v>
      </c>
      <c r="B3" s="189">
        <v>60</v>
      </c>
      <c r="C3" s="189" t="s">
        <v>138</v>
      </c>
      <c r="D3" s="232"/>
    </row>
    <row r="4" spans="1:4" ht="18" x14ac:dyDescent="0.3">
      <c r="A4" s="190" t="s">
        <v>139</v>
      </c>
      <c r="B4" s="189" t="b">
        <v>0</v>
      </c>
      <c r="C4" s="189" t="s">
        <v>246</v>
      </c>
      <c r="D4" s="232"/>
    </row>
    <row r="5" spans="1:4" ht="18" x14ac:dyDescent="0.3">
      <c r="A5" s="190" t="s">
        <v>140</v>
      </c>
      <c r="B5" s="189"/>
      <c r="C5" s="189" t="s">
        <v>247</v>
      </c>
      <c r="D5" s="232"/>
    </row>
    <row r="6" spans="1:4" ht="18" x14ac:dyDescent="0.3">
      <c r="A6" s="190" t="s">
        <v>141</v>
      </c>
      <c r="B6" s="189" t="s">
        <v>142</v>
      </c>
      <c r="C6" s="189" t="s">
        <v>143</v>
      </c>
      <c r="D6" s="232"/>
    </row>
    <row r="7" spans="1:4" ht="18" x14ac:dyDescent="0.3">
      <c r="A7" s="190" t="s">
        <v>144</v>
      </c>
      <c r="B7" s="189">
        <v>3</v>
      </c>
      <c r="C7" s="189" t="s">
        <v>145</v>
      </c>
      <c r="D7" s="232"/>
    </row>
    <row r="8" spans="1:4" ht="18" x14ac:dyDescent="0.3">
      <c r="A8" s="190" t="s">
        <v>146</v>
      </c>
      <c r="B8" s="189" t="b">
        <v>1</v>
      </c>
      <c r="C8" s="189" t="s">
        <v>147</v>
      </c>
      <c r="D8" s="232"/>
    </row>
    <row r="9" spans="1:4" ht="18" x14ac:dyDescent="0.3">
      <c r="A9" s="190" t="s">
        <v>148</v>
      </c>
      <c r="B9" s="189">
        <v>120</v>
      </c>
      <c r="C9" s="189" t="s">
        <v>149</v>
      </c>
      <c r="D9" s="232"/>
    </row>
    <row r="10" spans="1:4" ht="18" x14ac:dyDescent="0.3">
      <c r="A10" s="190" t="s">
        <v>64</v>
      </c>
      <c r="B10" s="189" t="s">
        <v>101</v>
      </c>
      <c r="C10" s="189" t="s">
        <v>65</v>
      </c>
      <c r="D10" s="232" t="s">
        <v>135</v>
      </c>
    </row>
    <row r="11" spans="1:4" ht="18" x14ac:dyDescent="0.3">
      <c r="A11" s="190" t="s">
        <v>150</v>
      </c>
      <c r="B11" s="189" t="s">
        <v>56</v>
      </c>
      <c r="C11" s="189" t="s">
        <v>151</v>
      </c>
      <c r="D11" s="232"/>
    </row>
    <row r="12" spans="1:4" ht="18" x14ac:dyDescent="0.3">
      <c r="A12" s="190" t="s">
        <v>152</v>
      </c>
      <c r="B12" s="189">
        <v>17</v>
      </c>
      <c r="C12" s="189" t="s">
        <v>153</v>
      </c>
      <c r="D12" s="232"/>
    </row>
    <row r="13" spans="1:4" ht="18" x14ac:dyDescent="0.3">
      <c r="A13" s="190" t="s">
        <v>154</v>
      </c>
      <c r="B13" s="189">
        <v>29</v>
      </c>
      <c r="C13" s="189" t="s">
        <v>155</v>
      </c>
      <c r="D13" s="232"/>
    </row>
    <row r="14" spans="1:4" ht="18" x14ac:dyDescent="0.3">
      <c r="A14" s="190" t="s">
        <v>156</v>
      </c>
      <c r="B14" s="189">
        <v>4</v>
      </c>
      <c r="C14" s="189" t="s">
        <v>157</v>
      </c>
      <c r="D14" s="232"/>
    </row>
    <row r="15" spans="1:4" ht="18" x14ac:dyDescent="0.3">
      <c r="A15" s="190" t="s">
        <v>158</v>
      </c>
      <c r="B15" s="189">
        <v>12</v>
      </c>
      <c r="C15" s="189" t="s">
        <v>159</v>
      </c>
      <c r="D15" s="232"/>
    </row>
    <row r="16" spans="1:4" ht="18" x14ac:dyDescent="0.3">
      <c r="A16" s="190" t="s">
        <v>160</v>
      </c>
      <c r="B16" s="189">
        <v>24</v>
      </c>
      <c r="C16" s="189" t="s">
        <v>161</v>
      </c>
      <c r="D16" s="232"/>
    </row>
    <row r="17" spans="1:4" ht="18" x14ac:dyDescent="0.3">
      <c r="A17" s="190" t="s">
        <v>162</v>
      </c>
      <c r="B17" s="189" t="b">
        <v>1</v>
      </c>
      <c r="C17" s="189" t="s">
        <v>163</v>
      </c>
      <c r="D17" s="232"/>
    </row>
    <row r="18" spans="1:4" ht="18" x14ac:dyDescent="0.3">
      <c r="A18" s="190" t="s">
        <v>164</v>
      </c>
      <c r="B18" s="189" t="s">
        <v>165</v>
      </c>
      <c r="C18" s="189" t="s">
        <v>166</v>
      </c>
      <c r="D18" s="232"/>
    </row>
    <row r="19" spans="1:4" ht="18" x14ac:dyDescent="0.3">
      <c r="A19" s="190" t="s">
        <v>167</v>
      </c>
      <c r="B19" s="189">
        <v>50</v>
      </c>
      <c r="C19" s="189" t="s">
        <v>168</v>
      </c>
      <c r="D19" s="232"/>
    </row>
    <row r="20" spans="1:4" ht="18" x14ac:dyDescent="0.3">
      <c r="A20" s="190" t="s">
        <v>169</v>
      </c>
      <c r="B20" s="189" t="s">
        <v>170</v>
      </c>
      <c r="C20" s="189" t="s">
        <v>248</v>
      </c>
      <c r="D20" s="232"/>
    </row>
    <row r="21" spans="1:4" ht="18" x14ac:dyDescent="0.3">
      <c r="A21" s="190" t="s">
        <v>171</v>
      </c>
      <c r="B21" s="189"/>
      <c r="C21" s="189" t="s">
        <v>249</v>
      </c>
      <c r="D21" s="232"/>
    </row>
    <row r="22" spans="1:4" ht="18" x14ac:dyDescent="0.3">
      <c r="A22" s="190" t="s">
        <v>172</v>
      </c>
      <c r="B22" s="189" t="s">
        <v>173</v>
      </c>
      <c r="C22" s="189" t="s">
        <v>250</v>
      </c>
      <c r="D22" s="232"/>
    </row>
    <row r="23" spans="1:4" ht="18" x14ac:dyDescent="0.3">
      <c r="A23" s="190" t="s">
        <v>174</v>
      </c>
      <c r="B23" s="189" t="s">
        <v>175</v>
      </c>
      <c r="C23" s="189" t="s">
        <v>251</v>
      </c>
      <c r="D23" s="232"/>
    </row>
    <row r="24" spans="1:4" ht="18" x14ac:dyDescent="0.3">
      <c r="A24" s="190" t="s">
        <v>176</v>
      </c>
      <c r="B24" s="189" t="s">
        <v>177</v>
      </c>
      <c r="C24" s="189" t="s">
        <v>178</v>
      </c>
      <c r="D24" s="232"/>
    </row>
    <row r="25" spans="1:4" ht="18" x14ac:dyDescent="0.3">
      <c r="A25" s="190" t="s">
        <v>179</v>
      </c>
      <c r="B25" s="189" t="s">
        <v>180</v>
      </c>
      <c r="C25" s="189" t="s">
        <v>181</v>
      </c>
      <c r="D25" s="232"/>
    </row>
    <row r="26" spans="1:4" ht="18" x14ac:dyDescent="0.3">
      <c r="A26" s="190" t="s">
        <v>182</v>
      </c>
      <c r="B26" s="189" t="b">
        <v>0</v>
      </c>
      <c r="C26" s="189" t="s">
        <v>183</v>
      </c>
      <c r="D26" s="232"/>
    </row>
    <row r="27" spans="1:4" ht="18" x14ac:dyDescent="0.3">
      <c r="A27" s="190" t="s">
        <v>184</v>
      </c>
      <c r="B27" s="189"/>
      <c r="C27" s="189" t="s">
        <v>252</v>
      </c>
      <c r="D27" s="232"/>
    </row>
    <row r="28" spans="1:4" ht="18" x14ac:dyDescent="0.3">
      <c r="A28" s="190" t="s">
        <v>185</v>
      </c>
      <c r="B28" s="189" t="s">
        <v>186</v>
      </c>
      <c r="C28" s="189" t="s">
        <v>187</v>
      </c>
      <c r="D28" s="232"/>
    </row>
    <row r="29" spans="1:4" ht="18" x14ac:dyDescent="0.3">
      <c r="A29" s="190" t="s">
        <v>188</v>
      </c>
      <c r="B29" s="189">
        <v>54.62</v>
      </c>
      <c r="C29" s="189" t="s">
        <v>189</v>
      </c>
      <c r="D29" s="232"/>
    </row>
    <row r="30" spans="1:4" ht="18" x14ac:dyDescent="0.3">
      <c r="A30" s="190" t="s">
        <v>190</v>
      </c>
      <c r="B30" s="233">
        <v>1.1689814814814816E-3</v>
      </c>
      <c r="C30" s="189" t="s">
        <v>253</v>
      </c>
      <c r="D30" s="232"/>
    </row>
    <row r="31" spans="1:4" ht="18" x14ac:dyDescent="0.3">
      <c r="A31" s="190" t="s">
        <v>191</v>
      </c>
      <c r="B31" s="189" t="s">
        <v>192</v>
      </c>
      <c r="C31" s="189" t="s">
        <v>193</v>
      </c>
      <c r="D31" s="232"/>
    </row>
    <row r="32" spans="1:4" ht="18" x14ac:dyDescent="0.3">
      <c r="A32" s="190" t="s">
        <v>194</v>
      </c>
      <c r="B32" s="189" t="s">
        <v>12</v>
      </c>
      <c r="C32" s="189" t="s">
        <v>195</v>
      </c>
      <c r="D32" s="232"/>
    </row>
    <row r="33" spans="1:4" ht="18" x14ac:dyDescent="0.3">
      <c r="A33" s="190" t="s">
        <v>196</v>
      </c>
      <c r="B33" s="189" t="b">
        <v>0</v>
      </c>
      <c r="C33" s="189" t="s">
        <v>254</v>
      </c>
      <c r="D33" s="232"/>
    </row>
    <row r="34" spans="1:4" ht="18" x14ac:dyDescent="0.3">
      <c r="A34" s="190" t="s">
        <v>197</v>
      </c>
      <c r="B34" s="189" t="b">
        <v>1</v>
      </c>
      <c r="C34" s="189" t="s">
        <v>255</v>
      </c>
      <c r="D34" s="232"/>
    </row>
    <row r="35" spans="1:4" ht="18" x14ac:dyDescent="0.3">
      <c r="A35" s="190" t="s">
        <v>198</v>
      </c>
      <c r="B35" s="189" t="s">
        <v>199</v>
      </c>
      <c r="C35" s="189" t="s">
        <v>200</v>
      </c>
      <c r="D35" s="232"/>
    </row>
    <row r="36" spans="1:4" ht="18" x14ac:dyDescent="0.3">
      <c r="A36" s="190" t="s">
        <v>201</v>
      </c>
      <c r="B36" s="189" t="b">
        <v>0</v>
      </c>
      <c r="C36" s="189" t="s">
        <v>256</v>
      </c>
      <c r="D36" s="232"/>
    </row>
    <row r="37" spans="1:4" ht="18" x14ac:dyDescent="0.3">
      <c r="A37" s="190" t="s">
        <v>202</v>
      </c>
      <c r="B37" s="189" t="s">
        <v>203</v>
      </c>
      <c r="C37" s="189" t="s">
        <v>204</v>
      </c>
      <c r="D37" s="232"/>
    </row>
    <row r="38" spans="1:4" ht="18" x14ac:dyDescent="0.3">
      <c r="A38" s="190" t="s">
        <v>205</v>
      </c>
      <c r="B38" s="189" t="s">
        <v>206</v>
      </c>
      <c r="C38" s="189" t="s">
        <v>207</v>
      </c>
      <c r="D38" s="232"/>
    </row>
    <row r="39" spans="1:4" ht="18" x14ac:dyDescent="0.3">
      <c r="A39" s="190" t="s">
        <v>208</v>
      </c>
      <c r="B39" s="189" t="s">
        <v>209</v>
      </c>
      <c r="C39" s="189" t="s">
        <v>210</v>
      </c>
      <c r="D39" s="232"/>
    </row>
    <row r="40" spans="1:4" ht="18" x14ac:dyDescent="0.3">
      <c r="A40" s="190" t="s">
        <v>211</v>
      </c>
      <c r="B40" s="189">
        <v>1</v>
      </c>
      <c r="C40" s="189" t="s">
        <v>212</v>
      </c>
      <c r="D40" s="232"/>
    </row>
    <row r="41" spans="1:4" ht="18" x14ac:dyDescent="0.3">
      <c r="A41" s="190" t="s">
        <v>213</v>
      </c>
      <c r="B41" s="189">
        <v>3</v>
      </c>
      <c r="C41" s="189" t="s">
        <v>214</v>
      </c>
      <c r="D41" s="232"/>
    </row>
    <row r="42" spans="1:4" ht="18" x14ac:dyDescent="0.3">
      <c r="A42" s="190" t="s">
        <v>215</v>
      </c>
      <c r="B42" s="189">
        <v>6</v>
      </c>
      <c r="C42" s="189" t="s">
        <v>216</v>
      </c>
      <c r="D42" s="232"/>
    </row>
    <row r="43" spans="1:4" ht="18" x14ac:dyDescent="0.3">
      <c r="A43" s="190" t="s">
        <v>217</v>
      </c>
      <c r="B43" s="189">
        <v>4</v>
      </c>
      <c r="C43" s="189" t="s">
        <v>218</v>
      </c>
      <c r="D43" s="232"/>
    </row>
    <row r="44" spans="1:4" ht="18" x14ac:dyDescent="0.3">
      <c r="A44" s="190" t="s">
        <v>219</v>
      </c>
      <c r="B44" s="189">
        <v>8</v>
      </c>
      <c r="C44" s="189" t="s">
        <v>220</v>
      </c>
      <c r="D44" s="232"/>
    </row>
    <row r="45" spans="1:4" ht="18" x14ac:dyDescent="0.3">
      <c r="A45" s="190" t="s">
        <v>221</v>
      </c>
      <c r="B45" s="189" t="s">
        <v>222</v>
      </c>
      <c r="C45" s="189" t="s">
        <v>223</v>
      </c>
      <c r="D45" s="232"/>
    </row>
    <row r="46" spans="1:4" ht="18" x14ac:dyDescent="0.3">
      <c r="A46" s="190" t="s">
        <v>224</v>
      </c>
      <c r="B46" s="189" t="b">
        <v>0</v>
      </c>
      <c r="C46" s="189" t="s">
        <v>225</v>
      </c>
      <c r="D46" s="232"/>
    </row>
    <row r="47" spans="1:4" ht="18" x14ac:dyDescent="0.3">
      <c r="A47" s="190" t="s">
        <v>226</v>
      </c>
      <c r="B47" s="189" t="s">
        <v>227</v>
      </c>
      <c r="C47" s="189" t="s">
        <v>257</v>
      </c>
      <c r="D47" s="232"/>
    </row>
    <row r="48" spans="1:4" ht="18" x14ac:dyDescent="0.3">
      <c r="A48" s="190" t="s">
        <v>228</v>
      </c>
      <c r="B48" s="189" t="s">
        <v>229</v>
      </c>
      <c r="C48" s="189" t="s">
        <v>230</v>
      </c>
      <c r="D48" s="232"/>
    </row>
    <row r="49" spans="1:4" ht="18" x14ac:dyDescent="0.3">
      <c r="A49" s="190" t="s">
        <v>231</v>
      </c>
      <c r="B49" s="189" t="s">
        <v>232</v>
      </c>
      <c r="C49" s="189" t="s">
        <v>233</v>
      </c>
      <c r="D49" s="232"/>
    </row>
    <row r="50" spans="1:4" ht="18" x14ac:dyDescent="0.3">
      <c r="A50" s="190" t="s">
        <v>234</v>
      </c>
      <c r="B50" s="189">
        <v>3</v>
      </c>
      <c r="C50" s="189" t="s">
        <v>258</v>
      </c>
      <c r="D50" s="232"/>
    </row>
    <row r="51" spans="1:4" ht="18" x14ac:dyDescent="0.3">
      <c r="A51" s="190" t="s">
        <v>235</v>
      </c>
      <c r="B51" s="189" t="s">
        <v>236</v>
      </c>
      <c r="C51" s="189" t="s">
        <v>237</v>
      </c>
      <c r="D51" s="232"/>
    </row>
    <row r="52" spans="1:4" ht="18" x14ac:dyDescent="0.3">
      <c r="A52" s="190" t="s">
        <v>238</v>
      </c>
      <c r="B52" s="189" t="s">
        <v>239</v>
      </c>
      <c r="C52" s="189" t="s">
        <v>240</v>
      </c>
      <c r="D52" s="232"/>
    </row>
    <row r="53" spans="1:4" ht="18" x14ac:dyDescent="0.3">
      <c r="A53" s="190" t="s">
        <v>241</v>
      </c>
      <c r="B53" s="189" t="s">
        <v>242</v>
      </c>
      <c r="C53" s="189" t="s">
        <v>243</v>
      </c>
      <c r="D53" s="232"/>
    </row>
    <row r="54" spans="1:4" ht="18" x14ac:dyDescent="0.3">
      <c r="A54" s="190" t="s">
        <v>244</v>
      </c>
      <c r="B54" s="189">
        <v>2019</v>
      </c>
      <c r="C54" s="189" t="s">
        <v>245</v>
      </c>
      <c r="D54" s="232"/>
    </row>
  </sheetData>
  <sortState xmlns:xlrd2="http://schemas.microsoft.com/office/spreadsheetml/2017/richdata2" ref="A3:D54">
    <sortCondition ref="A2:A54"/>
  </sortState>
  <dataConsolidate/>
  <mergeCells count="1">
    <mergeCell ref="A1:C1"/>
  </mergeCells>
  <conditionalFormatting sqref="A3:A54">
    <cfRule type="duplicateValues" dxfId="158"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744" r:id="rId4" name="btn_Parâmetros_Atua">
          <controlPr defaultSize="0" autoLine="0" r:id="rId5">
            <anchor moveWithCells="1">
              <from>
                <xdr:col>1</xdr:col>
                <xdr:colOff>1432560</xdr:colOff>
                <xdr:row>0</xdr:row>
                <xdr:rowOff>68580</xdr:rowOff>
              </from>
              <to>
                <xdr:col>1</xdr:col>
                <xdr:colOff>4221480</xdr:colOff>
                <xdr:row>0</xdr:row>
                <xdr:rowOff>518160</xdr:rowOff>
              </to>
            </anchor>
          </controlPr>
        </control>
      </mc:Choice>
      <mc:Fallback>
        <control shapeId="626744" r:id="rId4" name="btn_Parâmetros_Atua"/>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68580</xdr:rowOff>
              </from>
              <to>
                <xdr:col>1</xdr:col>
                <xdr:colOff>1028700</xdr:colOff>
                <xdr:row>0</xdr:row>
                <xdr:rowOff>518160</xdr:rowOff>
              </to>
            </anchor>
          </controlPr>
        </control>
      </mc:Choice>
      <mc:Fallback>
        <control shapeId="626743" r:id="rId6" name="btn_Parâmetros_Abrir"/>
      </mc:Fallback>
    </mc:AlternateContent>
    <mc:AlternateContent xmlns:mc="http://schemas.openxmlformats.org/markup-compatibility/2006">
      <mc:Choice Requires="x14">
        <control shapeId="626689" r:id="rId8" name="btn_Parâmetros_Reordenar">
          <controlPr defaultSize="0" autoLine="0" r:id="rId9">
            <anchor moveWithCells="1">
              <from>
                <xdr:col>0</xdr:col>
                <xdr:colOff>190500</xdr:colOff>
                <xdr:row>0</xdr:row>
                <xdr:rowOff>68580</xdr:rowOff>
              </from>
              <to>
                <xdr:col>0</xdr:col>
                <xdr:colOff>2979420</xdr:colOff>
                <xdr:row>0</xdr:row>
                <xdr:rowOff>518160</xdr:rowOff>
              </to>
            </anchor>
          </controlPr>
        </control>
      </mc:Choice>
      <mc:Fallback>
        <control shapeId="626689" r:id="rId8" name="btn_Parâmetros_Reordenar"/>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1"/>
  <sheetViews>
    <sheetView showGridLines="0" zoomScaleNormal="100" workbookViewId="0">
      <pane xSplit="32" ySplit="10" topLeftCell="AG11" activePane="bottomRight" state="frozen"/>
      <selection pane="topRight" activeCell="AE1" sqref="AE1"/>
      <selection pane="bottomLeft" activeCell="A11" sqref="A11"/>
      <selection pane="bottomRight" activeCell="A11" sqref="A11"/>
    </sheetView>
  </sheetViews>
  <sheetFormatPr defaultRowHeight="14.4" x14ac:dyDescent="0.3"/>
  <cols>
    <col min="1" max="1" width="3.6640625" customWidth="1"/>
    <col min="2" max="2" width="8.6640625" style="39" customWidth="1"/>
    <col min="3" max="3" width="47.6640625" style="4" customWidth="1"/>
    <col min="4" max="4" width="3.33203125" style="3" customWidth="1"/>
    <col min="5" max="5" width="3.6640625" style="3" customWidth="1"/>
    <col min="6" max="6" width="3.6640625" style="37" customWidth="1"/>
    <col min="7" max="7" width="8.6640625" style="40" customWidth="1"/>
    <col min="8" max="8" width="10.6640625" customWidth="1"/>
    <col min="9" max="9" width="14.6640625" style="58" customWidth="1"/>
    <col min="10" max="10" width="7.6640625" style="3" customWidth="1"/>
    <col min="11" max="11" width="14.33203125" style="2" hidden="1" customWidth="1"/>
    <col min="12" max="12" width="9.6640625" style="41" customWidth="1"/>
    <col min="13" max="13" width="2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14.6640625" style="32" hidden="1" customWidth="1"/>
    <col min="21" max="21" width="13.88671875" style="32" hidden="1" customWidth="1"/>
    <col min="22" max="22" width="6.5546875" style="2" customWidth="1"/>
    <col min="23" max="23" width="7.88671875" style="5" customWidth="1"/>
    <col min="24" max="24" width="4" style="12" customWidth="1"/>
    <col min="25" max="25" width="17.6640625" style="12" customWidth="1"/>
    <col min="26" max="26" width="7.6640625" style="4" customWidth="1"/>
    <col min="32" max="32" width="26.109375" customWidth="1"/>
  </cols>
  <sheetData>
    <row r="1" spans="1:26" ht="18" customHeight="1" x14ac:dyDescent="0.3">
      <c r="A1" s="256" t="s">
        <v>42</v>
      </c>
      <c r="B1" s="256"/>
      <c r="C1" s="256"/>
      <c r="D1" s="256"/>
      <c r="E1" s="256"/>
      <c r="F1" s="256"/>
      <c r="G1" s="256"/>
      <c r="H1" s="256"/>
      <c r="I1" s="256"/>
      <c r="J1" s="256"/>
      <c r="K1" s="256"/>
      <c r="L1" s="256"/>
      <c r="M1" s="256"/>
      <c r="N1" s="256"/>
      <c r="O1" s="256"/>
      <c r="P1" s="256"/>
      <c r="Q1" s="256"/>
      <c r="R1" s="256"/>
      <c r="S1" s="256"/>
      <c r="T1" s="256"/>
      <c r="U1" s="256"/>
      <c r="V1" s="256"/>
      <c r="W1" s="256"/>
      <c r="X1" s="256"/>
      <c r="Y1" s="256"/>
      <c r="Z1" s="256"/>
    </row>
    <row r="2" spans="1:26" ht="19.5" customHeight="1" x14ac:dyDescent="0.3">
      <c r="A2" s="256" t="s">
        <v>37</v>
      </c>
      <c r="B2" s="256"/>
      <c r="C2" s="256"/>
      <c r="D2" s="256"/>
      <c r="E2" s="256"/>
      <c r="F2" s="256"/>
      <c r="G2" s="256"/>
      <c r="H2" s="256"/>
      <c r="I2" s="256"/>
      <c r="J2" s="256"/>
      <c r="K2" s="256"/>
      <c r="L2" s="256"/>
      <c r="M2" s="256"/>
      <c r="N2" s="256"/>
      <c r="O2" s="256"/>
      <c r="P2" s="256"/>
      <c r="Q2" s="256"/>
      <c r="R2" s="256"/>
      <c r="S2" s="256"/>
      <c r="T2" s="256"/>
      <c r="U2" s="256"/>
      <c r="V2" s="256"/>
      <c r="W2" s="256"/>
      <c r="X2" s="256"/>
      <c r="Y2" s="256"/>
      <c r="Z2" s="256"/>
    </row>
    <row r="3" spans="1:26" ht="18" customHeight="1" x14ac:dyDescent="0.3">
      <c r="A3" s="256" t="s">
        <v>82</v>
      </c>
      <c r="B3" s="256"/>
      <c r="C3" s="256"/>
      <c r="D3" s="256"/>
      <c r="E3" s="256"/>
      <c r="F3" s="256"/>
      <c r="G3" s="256"/>
      <c r="H3" s="256"/>
      <c r="I3" s="256"/>
      <c r="J3" s="256"/>
      <c r="K3" s="256"/>
      <c r="L3" s="256"/>
      <c r="M3" s="256"/>
      <c r="N3" s="256"/>
      <c r="O3" s="256"/>
      <c r="P3" s="256"/>
      <c r="Q3" s="256"/>
      <c r="R3" s="256"/>
      <c r="S3" s="256"/>
      <c r="T3" s="256"/>
      <c r="U3" s="256"/>
      <c r="V3" s="256"/>
      <c r="W3" s="256"/>
      <c r="X3" s="256"/>
      <c r="Y3" s="256"/>
      <c r="Z3" s="256"/>
    </row>
    <row r="4" spans="1:26" ht="18" customHeight="1" x14ac:dyDescent="0.3">
      <c r="A4" s="285" t="s">
        <v>83</v>
      </c>
      <c r="B4" s="285"/>
      <c r="C4" s="285"/>
      <c r="D4" s="285"/>
      <c r="E4" s="285"/>
      <c r="F4" s="285"/>
      <c r="G4" s="285"/>
      <c r="H4" s="285"/>
      <c r="I4" s="285"/>
      <c r="J4" s="285"/>
      <c r="K4" s="285"/>
      <c r="L4" s="285"/>
      <c r="M4" s="285"/>
      <c r="N4" s="285"/>
      <c r="O4" s="285"/>
      <c r="P4" s="285"/>
      <c r="Q4" s="285"/>
      <c r="R4" s="285"/>
      <c r="S4" s="285"/>
      <c r="T4" s="285"/>
      <c r="U4" s="285"/>
      <c r="V4" s="285"/>
      <c r="W4" s="285"/>
      <c r="X4" s="285"/>
      <c r="Y4" s="285"/>
      <c r="Z4" s="285"/>
    </row>
    <row r="5" spans="1:26" ht="21" customHeight="1" x14ac:dyDescent="0.3">
      <c r="A5" s="92"/>
      <c r="B5" s="92"/>
      <c r="C5" s="92"/>
      <c r="D5" s="92"/>
      <c r="E5" s="92"/>
      <c r="F5" s="92"/>
      <c r="G5" s="92"/>
      <c r="H5" s="92"/>
      <c r="I5" s="92"/>
      <c r="J5" s="92"/>
      <c r="K5" s="92"/>
      <c r="L5" s="92"/>
      <c r="M5" s="93"/>
      <c r="N5" s="92"/>
      <c r="O5" s="92"/>
      <c r="P5" s="92"/>
      <c r="Q5" s="92"/>
      <c r="R5" s="94"/>
      <c r="S5" s="92"/>
      <c r="T5" s="92"/>
      <c r="U5" s="92"/>
      <c r="V5" s="92"/>
      <c r="W5" s="92"/>
      <c r="X5" s="92"/>
      <c r="Y5" s="92"/>
      <c r="Z5" s="92"/>
    </row>
    <row r="6" spans="1:26" ht="17.399999999999999" x14ac:dyDescent="0.3">
      <c r="A6" s="66"/>
      <c r="B6"/>
      <c r="C6"/>
      <c r="D6"/>
      <c r="E6"/>
      <c r="F6" s="65"/>
      <c r="G6"/>
      <c r="J6"/>
      <c r="L6" s="98" t="s">
        <v>259</v>
      </c>
      <c r="M6" s="93"/>
      <c r="N6" s="92"/>
      <c r="O6" s="92"/>
      <c r="P6" s="92"/>
      <c r="Q6" s="92"/>
      <c r="R6" s="94"/>
      <c r="S6" s="92"/>
      <c r="T6" s="92"/>
      <c r="U6" s="92"/>
      <c r="V6" s="92"/>
      <c r="W6" s="92"/>
      <c r="X6" s="92"/>
      <c r="Y6" s="92"/>
      <c r="Z6" s="92"/>
    </row>
    <row r="7" spans="1:26" ht="10.5" customHeight="1" x14ac:dyDescent="0.3">
      <c r="A7" s="276" t="s">
        <v>124</v>
      </c>
      <c r="B7" s="277"/>
      <c r="C7" s="277"/>
      <c r="D7" s="277"/>
      <c r="E7" s="277"/>
      <c r="F7" s="277"/>
      <c r="G7" s="277"/>
      <c r="H7" s="277"/>
      <c r="I7" s="277"/>
      <c r="J7" s="277"/>
      <c r="K7" s="277"/>
      <c r="L7" s="277"/>
      <c r="M7" s="277"/>
      <c r="N7" s="277"/>
      <c r="O7" s="277"/>
      <c r="P7" s="277"/>
      <c r="Q7" s="277"/>
      <c r="R7" s="277"/>
      <c r="S7" s="277"/>
      <c r="T7" s="277"/>
      <c r="U7" s="277"/>
      <c r="V7" s="277"/>
      <c r="W7" s="277"/>
      <c r="X7" s="277"/>
      <c r="Y7" s="277"/>
      <c r="Z7" s="278"/>
    </row>
    <row r="8" spans="1:26" ht="11.25" customHeight="1" x14ac:dyDescent="0.3">
      <c r="A8" s="279"/>
      <c r="B8" s="280"/>
      <c r="C8" s="280"/>
      <c r="D8" s="280"/>
      <c r="E8" s="280"/>
      <c r="F8" s="280"/>
      <c r="G8" s="280"/>
      <c r="H8" s="280"/>
      <c r="I8" s="280"/>
      <c r="J8" s="280"/>
      <c r="K8" s="280"/>
      <c r="L8" s="280"/>
      <c r="M8" s="280"/>
      <c r="N8" s="280"/>
      <c r="O8" s="280"/>
      <c r="P8" s="280"/>
      <c r="Q8" s="280"/>
      <c r="R8" s="280"/>
      <c r="S8" s="280"/>
      <c r="T8" s="280"/>
      <c r="U8" s="280"/>
      <c r="V8" s="280"/>
      <c r="W8" s="280"/>
      <c r="X8" s="280"/>
      <c r="Y8" s="280"/>
      <c r="Z8" s="281"/>
    </row>
    <row r="9" spans="1:26" ht="9.75" customHeight="1" x14ac:dyDescent="0.3">
      <c r="A9" s="282"/>
      <c r="B9" s="283"/>
      <c r="C9" s="283"/>
      <c r="D9" s="283"/>
      <c r="E9" s="283"/>
      <c r="F9" s="283"/>
      <c r="G9" s="283"/>
      <c r="H9" s="283"/>
      <c r="I9" s="283"/>
      <c r="J9" s="283"/>
      <c r="K9" s="283"/>
      <c r="L9" s="283"/>
      <c r="M9" s="283"/>
      <c r="N9" s="283"/>
      <c r="O9" s="283"/>
      <c r="P9" s="283"/>
      <c r="Q9" s="283"/>
      <c r="R9" s="283"/>
      <c r="S9" s="283"/>
      <c r="T9" s="283"/>
      <c r="U9" s="283"/>
      <c r="V9" s="283"/>
      <c r="W9" s="283"/>
      <c r="X9" s="283"/>
      <c r="Y9" s="283"/>
      <c r="Z9" s="284"/>
    </row>
    <row r="10" spans="1:26" s="38" customFormat="1" ht="38.4" x14ac:dyDescent="0.3">
      <c r="A10" s="48" t="s">
        <v>43</v>
      </c>
      <c r="B10" s="49" t="s">
        <v>0</v>
      </c>
      <c r="C10" s="50" t="s">
        <v>1</v>
      </c>
      <c r="D10" s="50" t="s">
        <v>31</v>
      </c>
      <c r="E10" s="51" t="s">
        <v>20</v>
      </c>
      <c r="F10" s="51" t="s">
        <v>44</v>
      </c>
      <c r="G10" s="49" t="s">
        <v>45</v>
      </c>
      <c r="H10" s="95" t="s">
        <v>3</v>
      </c>
      <c r="I10" s="59" t="s">
        <v>46</v>
      </c>
      <c r="J10" s="50" t="s">
        <v>47</v>
      </c>
      <c r="K10" s="52" t="s">
        <v>15</v>
      </c>
      <c r="L10" s="53" t="s">
        <v>48</v>
      </c>
      <c r="M10" s="62" t="s">
        <v>5</v>
      </c>
      <c r="N10" s="50" t="s">
        <v>22</v>
      </c>
      <c r="O10" s="50" t="s">
        <v>23</v>
      </c>
      <c r="P10" s="50" t="s">
        <v>24</v>
      </c>
      <c r="Q10" s="50" t="s">
        <v>26</v>
      </c>
      <c r="R10" s="67" t="s">
        <v>55</v>
      </c>
      <c r="S10" s="54" t="s">
        <v>29</v>
      </c>
      <c r="T10" s="54" t="s">
        <v>99</v>
      </c>
      <c r="U10" s="54" t="s">
        <v>100</v>
      </c>
      <c r="V10" s="49" t="s">
        <v>49</v>
      </c>
      <c r="W10" s="55" t="s">
        <v>52</v>
      </c>
      <c r="X10" s="55" t="s">
        <v>51</v>
      </c>
      <c r="Y10" s="99" t="s">
        <v>50</v>
      </c>
      <c r="Z10" s="100" t="s">
        <v>86</v>
      </c>
    </row>
    <row r="11" spans="1:26" x14ac:dyDescent="0.3">
      <c r="A11" s="203"/>
      <c r="B11" s="204"/>
      <c r="C11" s="218"/>
      <c r="D11" s="203"/>
      <c r="E11" s="203"/>
      <c r="F11" s="205"/>
      <c r="G11" s="204"/>
      <c r="H11" s="206"/>
      <c r="I11" s="207">
        <f>G11*H11</f>
        <v>0</v>
      </c>
      <c r="J11" s="208"/>
      <c r="K11" s="209"/>
      <c r="L11" s="210"/>
      <c r="M11" s="211"/>
      <c r="N11" s="212"/>
      <c r="O11" s="212"/>
      <c r="P11" s="212"/>
      <c r="Q11" s="212"/>
      <c r="R11" s="213">
        <f>SUMIF(tabItens[CÓDIGO],tabAssinaturas[[#This Row],[CÓDIGO]],tabItens[Recentes])</f>
        <v>0</v>
      </c>
      <c r="S11" s="214"/>
      <c r="T11" s="215"/>
      <c r="U11" s="216"/>
      <c r="V11" s="224"/>
      <c r="W11" s="47"/>
      <c r="X11" s="47"/>
      <c r="Y11" s="217"/>
      <c r="Z11" s="235"/>
    </row>
  </sheetData>
  <sortState xmlns:xlrd2="http://schemas.microsoft.com/office/spreadsheetml/2017/richdata2" ref="A11:Z11">
    <sortCondition ref="A10:A11"/>
  </sortState>
  <dataConsolidate/>
  <mergeCells count="5">
    <mergeCell ref="A7:Z9"/>
    <mergeCell ref="A1:Z1"/>
    <mergeCell ref="A2:Z2"/>
    <mergeCell ref="A3:Z3"/>
    <mergeCell ref="A4:Z4"/>
  </mergeCells>
  <conditionalFormatting sqref="B10:B1048576">
    <cfRule type="duplicateValues" dxfId="157"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8821" r:id="rId4" name="btn_Assinaturas_Exportar">
          <controlPr defaultSize="0" print="0" autoLine="0" r:id="rId5">
            <anchor moveWithCells="1">
              <from>
                <xdr:col>26</xdr:col>
                <xdr:colOff>518160</xdr:colOff>
                <xdr:row>1</xdr:row>
                <xdr:rowOff>190500</xdr:rowOff>
              </from>
              <to>
                <xdr:col>29</xdr:col>
                <xdr:colOff>464820</xdr:colOff>
                <xdr:row>3</xdr:row>
                <xdr:rowOff>76200</xdr:rowOff>
              </to>
            </anchor>
          </controlPr>
        </control>
      </mc:Choice>
      <mc:Fallback>
        <control shapeId="798821" r:id="rId4" name="btn_Assinaturas_Exportar"/>
      </mc:Fallback>
    </mc:AlternateContent>
    <mc:AlternateContent xmlns:mc="http://schemas.openxmlformats.org/markup-compatibility/2006">
      <mc:Choice Requires="x14">
        <control shapeId="798819" r:id="rId6" name="btn_Assinaturas_FilAta">
          <controlPr defaultSize="0" print="0" autoLine="0" r:id="rId7">
            <anchor moveWithCells="1">
              <from>
                <xdr:col>26</xdr:col>
                <xdr:colOff>518160</xdr:colOff>
                <xdr:row>3</xdr:row>
                <xdr:rowOff>99060</xdr:rowOff>
              </from>
              <to>
                <xdr:col>29</xdr:col>
                <xdr:colOff>464820</xdr:colOff>
                <xdr:row>4</xdr:row>
                <xdr:rowOff>228600</xdr:rowOff>
              </to>
            </anchor>
          </controlPr>
        </control>
      </mc:Choice>
      <mc:Fallback>
        <control shapeId="798819" r:id="rId6" name="btn_Assinaturas_FilAta"/>
      </mc:Fallback>
    </mc:AlternateContent>
    <mc:AlternateContent xmlns:mc="http://schemas.openxmlformats.org/markup-compatibility/2006">
      <mc:Choice Requires="x14">
        <control shapeId="798811" r:id="rId8" name="btn_Assinaturas_AtalCompl">
          <controlPr defaultSize="0" print="0" autoLine="0" r:id="rId9">
            <anchor moveWithCells="1">
              <from>
                <xdr:col>24</xdr:col>
                <xdr:colOff>441960</xdr:colOff>
                <xdr:row>0</xdr:row>
                <xdr:rowOff>38100</xdr:rowOff>
              </from>
              <to>
                <xdr:col>26</xdr:col>
                <xdr:colOff>480060</xdr:colOff>
                <xdr:row>1</xdr:row>
                <xdr:rowOff>167640</xdr:rowOff>
              </to>
            </anchor>
          </controlPr>
        </control>
      </mc:Choice>
      <mc:Fallback>
        <control shapeId="798811" r:id="rId8" name="btn_Assinaturas_AtalCompl"/>
      </mc:Fallback>
    </mc:AlternateContent>
    <mc:AlternateContent xmlns:mc="http://schemas.openxmlformats.org/markup-compatibility/2006">
      <mc:Choice Requires="x14">
        <control shapeId="798723" r:id="rId10" name="btn_Assinaturas_Exibir">
          <controlPr defaultSize="0" print="0" autoLine="0" r:id="rId11">
            <anchor moveWithCells="1">
              <from>
                <xdr:col>11</xdr:col>
                <xdr:colOff>548640</xdr:colOff>
                <xdr:row>0</xdr:row>
                <xdr:rowOff>38100</xdr:rowOff>
              </from>
              <to>
                <xdr:col>24</xdr:col>
                <xdr:colOff>396240</xdr:colOff>
                <xdr:row>1</xdr:row>
                <xdr:rowOff>167640</xdr:rowOff>
              </to>
            </anchor>
          </controlPr>
        </control>
      </mc:Choice>
      <mc:Fallback>
        <control shapeId="798723" r:id="rId10" name="btn_Assinaturas_Exib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441960</xdr:colOff>
                <xdr:row>1</xdr:row>
                <xdr:rowOff>190500</xdr:rowOff>
              </from>
              <to>
                <xdr:col>26</xdr:col>
                <xdr:colOff>480060</xdr:colOff>
                <xdr:row>3</xdr:row>
                <xdr:rowOff>76200</xdr:rowOff>
              </to>
            </anchor>
          </controlPr>
        </control>
      </mc:Choice>
      <mc:Fallback>
        <control shapeId="798722" r:id="rId12" name="btn_Assinaturas_Importar"/>
      </mc:Fallback>
    </mc:AlternateContent>
    <mc:AlternateContent xmlns:mc="http://schemas.openxmlformats.org/markup-compatibility/2006">
      <mc:Choice Requires="x14">
        <control shapeId="798721" r:id="rId14" name="btn_Assinaturas_Imprimir">
          <controlPr defaultSize="0" print="0" autoLine="0" r:id="rId15">
            <anchor moveWithCells="1">
              <from>
                <xdr:col>11</xdr:col>
                <xdr:colOff>548640</xdr:colOff>
                <xdr:row>1</xdr:row>
                <xdr:rowOff>190500</xdr:rowOff>
              </from>
              <to>
                <xdr:col>24</xdr:col>
                <xdr:colOff>396240</xdr:colOff>
                <xdr:row>3</xdr:row>
                <xdr:rowOff>76200</xdr:rowOff>
              </to>
            </anchor>
          </controlPr>
        </control>
      </mc:Choice>
      <mc:Fallback>
        <control shapeId="798721" r:id="rId14" name="btn_Assinaturas_Imprimir"/>
      </mc:Fallback>
    </mc:AlternateContent>
    <mc:AlternateContent xmlns:mc="http://schemas.openxmlformats.org/markup-compatibility/2006">
      <mc:Choice Requires="x14">
        <control shapeId="798766" r:id="rId16" name="btn_Assinaturas_Justif">
          <controlPr defaultSize="0" print="0" autoLine="0" r:id="rId17">
            <anchor moveWithCells="1">
              <from>
                <xdr:col>24</xdr:col>
                <xdr:colOff>441960</xdr:colOff>
                <xdr:row>3</xdr:row>
                <xdr:rowOff>99060</xdr:rowOff>
              </from>
              <to>
                <xdr:col>26</xdr:col>
                <xdr:colOff>480060</xdr:colOff>
                <xdr:row>4</xdr:row>
                <xdr:rowOff>228600</xdr:rowOff>
              </to>
            </anchor>
          </controlPr>
        </control>
      </mc:Choice>
      <mc:Fallback>
        <control shapeId="798766" r:id="rId16" name="btn_Assinaturas_Justif"/>
      </mc:Fallback>
    </mc:AlternateContent>
    <mc:AlternateContent xmlns:mc="http://schemas.openxmlformats.org/markup-compatibility/2006">
      <mc:Choice Requires="x14">
        <control shapeId="798996" r:id="rId18" name="btn_Assinaturas_VItens">
          <controlPr defaultSize="0" print="0" autoLine="0" r:id="rId19">
            <anchor moveWithCells="1">
              <from>
                <xdr:col>11</xdr:col>
                <xdr:colOff>548640</xdr:colOff>
                <xdr:row>3</xdr:row>
                <xdr:rowOff>99060</xdr:rowOff>
              </from>
              <to>
                <xdr:col>24</xdr:col>
                <xdr:colOff>396240</xdr:colOff>
                <xdr:row>4</xdr:row>
                <xdr:rowOff>228600</xdr:rowOff>
              </to>
            </anchor>
          </controlPr>
        </control>
      </mc:Choice>
      <mc:Fallback>
        <control shapeId="798996" r:id="rId18" name="btn_Assinaturas_VItens"/>
      </mc:Fallback>
    </mc:AlternateContent>
    <mc:AlternateContent xmlns:mc="http://schemas.openxmlformats.org/markup-compatibility/2006">
      <mc:Choice Requires="x14">
        <control shapeId="799254" r:id="rId20" name="btn_Assinaturas_Conferir">
          <controlPr defaultSize="0" print="0" autoLine="0" r:id="rId21">
            <anchor moveWithCells="1">
              <from>
                <xdr:col>26</xdr:col>
                <xdr:colOff>518160</xdr:colOff>
                <xdr:row>0</xdr:row>
                <xdr:rowOff>38100</xdr:rowOff>
              </from>
              <to>
                <xdr:col>29</xdr:col>
                <xdr:colOff>464820</xdr:colOff>
                <xdr:row>1</xdr:row>
                <xdr:rowOff>167640</xdr:rowOff>
              </to>
            </anchor>
          </controlPr>
        </control>
      </mc:Choice>
      <mc:Fallback>
        <control shapeId="799254" r:id="rId20" name="btn_Assinaturas_Conferir"/>
      </mc:Fallback>
    </mc:AlternateContent>
  </controls>
  <tableParts count="1">
    <tablePart r:id="rId2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D2" sqref="D2"/>
    </sheetView>
  </sheetViews>
  <sheetFormatPr defaultRowHeight="14.4" x14ac:dyDescent="0.3"/>
  <cols>
    <col min="1" max="1" width="12.88671875" style="1" customWidth="1"/>
    <col min="2" max="2" width="17.6640625" customWidth="1"/>
    <col min="3" max="3" width="20.88671875" customWidth="1"/>
    <col min="4" max="4" width="14.6640625" bestFit="1" customWidth="1"/>
  </cols>
  <sheetData>
    <row r="1" spans="1:4" ht="27.75" customHeight="1" x14ac:dyDescent="0.3">
      <c r="A1" s="14" t="s">
        <v>49</v>
      </c>
      <c r="B1" s="97" t="s">
        <v>78</v>
      </c>
      <c r="C1" s="14" t="s">
        <v>79</v>
      </c>
      <c r="D1" s="14" t="s">
        <v>80</v>
      </c>
    </row>
    <row r="2" spans="1:4" x14ac:dyDescent="0.3">
      <c r="A2" s="236"/>
      <c r="B2" s="237"/>
      <c r="C2" s="201">
        <f>IF(ISBLANK(tabRCsGeradas[[#This Row],[RC]]),0,SUMIF(tabAssinaturas[RC],tabRCsGeradas[[#This Row],[RC]],tabAssinaturas[VALOR TOTAL]))</f>
        <v>0</v>
      </c>
      <c r="D2" s="202" t="str">
        <f>IF(tabRCsGeradas[[#This Row],[VALOR]] &lt;&gt; tabRCsGeradas[[#This Row],[Assinatura]],"&lt;&lt;&lt;&lt;","")</f>
        <v/>
      </c>
    </row>
    <row r="3" spans="1:4" x14ac:dyDescent="0.3">
      <c r="A3" s="2"/>
      <c r="B3" s="1">
        <f>SUBTOTAL(109,tabRCsGeradas[VALOR])</f>
        <v>0</v>
      </c>
      <c r="C3" s="1">
        <f>SUBTOTAL(109,tabRCsGeradas[Assinatura])</f>
        <v>0</v>
      </c>
    </row>
  </sheetData>
  <dataConsolidate/>
  <conditionalFormatting sqref="C2">
    <cfRule type="cellIs" dxfId="156"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2" sqref="A2:L3"/>
    </sheetView>
  </sheetViews>
  <sheetFormatPr defaultRowHeight="14.4" x14ac:dyDescent="0.3"/>
  <cols>
    <col min="1" max="1" width="10" customWidth="1"/>
    <col min="2" max="2" width="10.109375" customWidth="1"/>
    <col min="3" max="3" width="13.6640625" customWidth="1"/>
    <col min="4" max="4" width="13.44140625" customWidth="1"/>
    <col min="5" max="5" width="10.44140625" customWidth="1"/>
    <col min="6" max="6" width="44.6640625" customWidth="1"/>
    <col min="7" max="7" width="10.5546875" bestFit="1" customWidth="1"/>
    <col min="8" max="8" width="27" customWidth="1"/>
    <col min="9" max="9" width="14.44140625" bestFit="1" customWidth="1"/>
    <col min="10" max="10" width="17.109375" customWidth="1"/>
    <col min="11" max="11" width="43.5546875" customWidth="1"/>
    <col min="12" max="12" width="16.88671875" bestFit="1" customWidth="1"/>
  </cols>
  <sheetData>
    <row r="1" spans="1:12" ht="49.5" customHeight="1" x14ac:dyDescent="0.3">
      <c r="A1" s="286" t="s">
        <v>126</v>
      </c>
      <c r="B1" s="287"/>
      <c r="C1" s="287"/>
      <c r="D1" s="287"/>
      <c r="E1" s="287"/>
      <c r="F1" s="287"/>
      <c r="G1" s="287"/>
      <c r="H1" s="287"/>
      <c r="I1" s="287"/>
      <c r="J1" s="287"/>
      <c r="K1" s="287"/>
      <c r="L1" s="287"/>
    </row>
    <row r="2" spans="1:12" x14ac:dyDescent="0.3">
      <c r="A2" s="102" t="s">
        <v>25</v>
      </c>
      <c r="B2" s="88" t="s">
        <v>24</v>
      </c>
      <c r="C2" s="88" t="s">
        <v>26</v>
      </c>
      <c r="D2" s="89" t="s">
        <v>27</v>
      </c>
      <c r="E2" s="90" t="s">
        <v>0</v>
      </c>
      <c r="F2" s="91" t="s">
        <v>1</v>
      </c>
      <c r="G2" s="91" t="s">
        <v>91</v>
      </c>
      <c r="H2" s="91" t="s">
        <v>5</v>
      </c>
      <c r="I2" s="101" t="s">
        <v>90</v>
      </c>
      <c r="J2" s="101" t="s">
        <v>88</v>
      </c>
      <c r="K2" s="101" t="s">
        <v>89</v>
      </c>
      <c r="L2" s="101" t="s">
        <v>81</v>
      </c>
    </row>
    <row r="3" spans="1:12" ht="15.6" x14ac:dyDescent="0.3">
      <c r="A3" s="108"/>
      <c r="B3" s="144"/>
      <c r="C3" s="109"/>
      <c r="D3" s="109"/>
      <c r="E3" s="109"/>
      <c r="F3" s="110"/>
      <c r="G3" s="111"/>
      <c r="H3" s="110"/>
      <c r="I3" s="112"/>
      <c r="J3" s="113"/>
      <c r="K3" s="113"/>
      <c r="L3" s="113"/>
    </row>
  </sheetData>
  <sortState xmlns:xlrd2="http://schemas.microsoft.com/office/spreadsheetml/2017/richdata2"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77" r:id="rId4" name="btn_VerificarAFsExportar">
          <controlPr defaultSize="0" print="0" autoLine="0" r:id="rId5">
            <anchor moveWithCells="1">
              <from>
                <xdr:col>2</xdr:col>
                <xdr:colOff>563880</xdr:colOff>
                <xdr:row>0</xdr:row>
                <xdr:rowOff>106680</xdr:rowOff>
              </from>
              <to>
                <xdr:col>4</xdr:col>
                <xdr:colOff>487680</xdr:colOff>
                <xdr:row>0</xdr:row>
                <xdr:rowOff>556260</xdr:rowOff>
              </to>
            </anchor>
          </controlPr>
        </control>
      </mc:Choice>
      <mc:Fallback>
        <control shapeId="786477" r:id="rId4" name="btn_VerificarAFsExpor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68580</xdr:colOff>
                <xdr:row>0</xdr:row>
                <xdr:rowOff>106680</xdr:rowOff>
              </from>
              <to>
                <xdr:col>2</xdr:col>
                <xdr:colOff>472440</xdr:colOff>
                <xdr:row>0</xdr:row>
                <xdr:rowOff>556260</xdr:rowOff>
              </to>
            </anchor>
          </controlPr>
        </control>
      </mc:Choice>
      <mc:Fallback>
        <control shapeId="786446" r:id="rId6" name="btn_VerificarAFsReordena"/>
      </mc:Fallback>
    </mc:AlternateContent>
    <mc:AlternateContent xmlns:mc="http://schemas.openxmlformats.org/markup-compatibility/2006">
      <mc:Choice Requires="x14">
        <control shapeId="786464" r:id="rId8" name="btn_VerificarAFsVoltar">
          <controlPr defaultSize="0" print="0" autoLine="0" r:id="rId9">
            <anchor moveWithCells="1">
              <from>
                <xdr:col>10</xdr:col>
                <xdr:colOff>1516380</xdr:colOff>
                <xdr:row>0</xdr:row>
                <xdr:rowOff>106680</xdr:rowOff>
              </from>
              <to>
                <xdr:col>11</xdr:col>
                <xdr:colOff>312420</xdr:colOff>
                <xdr:row>0</xdr:row>
                <xdr:rowOff>556260</xdr:rowOff>
              </to>
            </anchor>
          </controlPr>
        </control>
      </mc:Choice>
      <mc:Fallback>
        <control shapeId="786464" r:id="rId8" name="btn_VerificarAFsVoltar"/>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A2" sqref="A2:P3"/>
    </sheetView>
  </sheetViews>
  <sheetFormatPr defaultRowHeight="14.4" x14ac:dyDescent="0.3"/>
  <cols>
    <col min="1" max="1" width="11.33203125" bestFit="1" customWidth="1"/>
    <col min="2" max="2" width="35.33203125" customWidth="1"/>
    <col min="3" max="4" width="4" customWidth="1"/>
    <col min="5" max="6" width="7.44140625" bestFit="1" customWidth="1"/>
    <col min="7" max="7" width="8" bestFit="1" customWidth="1"/>
    <col min="8" max="8" width="10.33203125" bestFit="1" customWidth="1"/>
    <col min="9" max="9" width="11.44140625" bestFit="1" customWidth="1"/>
    <col min="10" max="10" width="12.88671875" bestFit="1" customWidth="1"/>
    <col min="11" max="11" width="16.6640625" bestFit="1" customWidth="1"/>
    <col min="12" max="12" width="12.109375" bestFit="1" customWidth="1"/>
    <col min="13" max="13" width="15.88671875" customWidth="1"/>
    <col min="14" max="15" width="29" customWidth="1"/>
    <col min="16" max="16" width="2.109375" customWidth="1"/>
  </cols>
  <sheetData>
    <row r="1" spans="1:16" ht="89.25" customHeight="1" x14ac:dyDescent="0.3">
      <c r="A1" s="286" t="s">
        <v>125</v>
      </c>
      <c r="B1" s="286"/>
      <c r="C1" s="286"/>
      <c r="D1" s="286"/>
      <c r="E1" s="286"/>
      <c r="F1" s="286"/>
      <c r="G1" s="286"/>
      <c r="H1" s="286"/>
      <c r="I1" s="286"/>
      <c r="J1" s="286"/>
      <c r="K1" s="286"/>
      <c r="L1" s="286"/>
      <c r="M1" s="286"/>
      <c r="N1" s="286"/>
      <c r="O1" s="286"/>
      <c r="P1" s="286"/>
    </row>
    <row r="2" spans="1:16" x14ac:dyDescent="0.3">
      <c r="A2" s="103" t="s">
        <v>0</v>
      </c>
      <c r="B2" s="104" t="s">
        <v>1</v>
      </c>
      <c r="C2" s="104" t="s">
        <v>20</v>
      </c>
      <c r="D2" s="104" t="s">
        <v>21</v>
      </c>
      <c r="E2" s="103" t="s">
        <v>77</v>
      </c>
      <c r="F2" s="103" t="s">
        <v>93</v>
      </c>
      <c r="G2" s="88" t="s">
        <v>94</v>
      </c>
      <c r="H2" s="88" t="s">
        <v>95</v>
      </c>
      <c r="I2" s="89" t="s">
        <v>92</v>
      </c>
      <c r="J2" s="91" t="s">
        <v>91</v>
      </c>
      <c r="K2" s="91" t="s">
        <v>5</v>
      </c>
      <c r="L2" s="106" t="s">
        <v>90</v>
      </c>
      <c r="M2" s="106" t="s">
        <v>88</v>
      </c>
      <c r="N2" s="106" t="s">
        <v>89</v>
      </c>
      <c r="O2" s="105" t="s">
        <v>81</v>
      </c>
      <c r="P2" s="101" t="s">
        <v>96</v>
      </c>
    </row>
    <row r="3" spans="1:16" ht="15.6" x14ac:dyDescent="0.3">
      <c r="A3" s="191"/>
      <c r="B3" s="192"/>
      <c r="C3" s="193"/>
      <c r="D3" s="194"/>
      <c r="E3" s="199"/>
      <c r="F3" s="199"/>
      <c r="G3" s="200"/>
      <c r="H3" s="195"/>
      <c r="I3" s="191"/>
      <c r="J3" s="196"/>
      <c r="K3" s="192"/>
      <c r="L3" s="197"/>
      <c r="M3" s="192"/>
      <c r="N3" s="192"/>
      <c r="O3" s="192"/>
      <c r="P3" s="198"/>
    </row>
  </sheetData>
  <sortState xmlns:xlrd2="http://schemas.microsoft.com/office/spreadsheetml/2017/richdata2" ref="A3:P3">
    <sortCondition ref="B2:B3"/>
    <sortCondition ref="A2:A3"/>
    <sortCondition ref="E2:E3"/>
    <sortCondition ref="F2:F3"/>
    <sortCondition ref="G2:G3"/>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8081" r:id="rId4" name="btn_VerifRcAfFilC">
          <controlPr defaultSize="0" print="0" autoLine="0" r:id="rId5">
            <anchor moveWithCells="1">
              <from>
                <xdr:col>12</xdr:col>
                <xdr:colOff>830580</xdr:colOff>
                <xdr:row>0</xdr:row>
                <xdr:rowOff>259080</xdr:rowOff>
              </from>
              <to>
                <xdr:col>13</xdr:col>
                <xdr:colOff>1645920</xdr:colOff>
                <xdr:row>0</xdr:row>
                <xdr:rowOff>708660</xdr:rowOff>
              </to>
            </anchor>
          </controlPr>
        </control>
      </mc:Choice>
      <mc:Fallback>
        <control shapeId="978081" r:id="rId4" name="btn_VerifRcAfFilC"/>
      </mc:Fallback>
    </mc:AlternateContent>
    <mc:AlternateContent xmlns:mc="http://schemas.openxmlformats.org/markup-compatibility/2006">
      <mc:Choice Requires="x14">
        <control shapeId="977922" r:id="rId6" name="btn_VerifRcAfVol">
          <controlPr defaultSize="0" print="0" autoLine="0" r:id="rId7">
            <anchor moveWithCells="1">
              <from>
                <xdr:col>13</xdr:col>
                <xdr:colOff>1813560</xdr:colOff>
                <xdr:row>0</xdr:row>
                <xdr:rowOff>259080</xdr:rowOff>
              </from>
              <to>
                <xdr:col>14</xdr:col>
                <xdr:colOff>1729740</xdr:colOff>
                <xdr:row>0</xdr:row>
                <xdr:rowOff>708660</xdr:rowOff>
              </to>
            </anchor>
          </controlPr>
        </control>
      </mc:Choice>
      <mc:Fallback>
        <control shapeId="977922" r:id="rId6" name="btn_VerifRcAfVol"/>
      </mc:Fallback>
    </mc:AlternateContent>
    <mc:AlternateContent xmlns:mc="http://schemas.openxmlformats.org/markup-compatibility/2006">
      <mc:Choice Requires="x14">
        <control shapeId="977921" r:id="rId8" name="btn_VerifRcAfOrd">
          <controlPr defaultSize="0" print="0" autoLine="0" r:id="rId9">
            <anchor moveWithCells="1">
              <from>
                <xdr:col>0</xdr:col>
                <xdr:colOff>68580</xdr:colOff>
                <xdr:row>0</xdr:row>
                <xdr:rowOff>259080</xdr:rowOff>
              </from>
              <to>
                <xdr:col>1</xdr:col>
                <xdr:colOff>1196340</xdr:colOff>
                <xdr:row>0</xdr:row>
                <xdr:rowOff>708660</xdr:rowOff>
              </to>
            </anchor>
          </controlPr>
        </control>
      </mc:Choice>
      <mc:Fallback>
        <control shapeId="977921" r:id="rId8" name="btn_VerifRcAfOrd"/>
      </mc:Fallback>
    </mc:AlternateContent>
    <mc:AlternateContent xmlns:mc="http://schemas.openxmlformats.org/markup-compatibility/2006">
      <mc:Choice Requires="x14">
        <control shapeId="977994" r:id="rId10" name="btn_VerifRcAfExport">
          <controlPr defaultSize="0" print="0" autoLine="0" r:id="rId11">
            <anchor moveWithCells="1">
              <from>
                <xdr:col>1</xdr:col>
                <xdr:colOff>1341120</xdr:colOff>
                <xdr:row>0</xdr:row>
                <xdr:rowOff>259080</xdr:rowOff>
              </from>
              <to>
                <xdr:col>4</xdr:col>
                <xdr:colOff>274320</xdr:colOff>
                <xdr:row>0</xdr:row>
                <xdr:rowOff>708660</xdr:rowOff>
              </to>
            </anchor>
          </controlPr>
        </control>
      </mc:Choice>
      <mc:Fallback>
        <control shapeId="977994" r:id="rId10" name="btn_VerifRcAfExport"/>
      </mc:Fallback>
    </mc:AlternateContent>
  </controls>
  <tableParts count="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6</vt:i4>
      </vt:variant>
    </vt:vector>
  </HeadingPairs>
  <TitlesOfParts>
    <vt:vector size="18" baseType="lpstr">
      <vt:lpstr>EstimativaDeAta</vt:lpstr>
      <vt:lpstr>Itens</vt:lpstr>
      <vt:lpstr>RC_AF</vt:lpstr>
      <vt:lpstr>ConferirCompra</vt:lpstr>
      <vt:lpstr>Filtros</vt:lpstr>
      <vt:lpstr>Consumo</vt:lpstr>
      <vt:lpstr>Excluir_do_Estoque</vt:lpstr>
      <vt:lpstr>Parâmetros</vt:lpstr>
      <vt:lpstr>Assinaturas</vt:lpstr>
      <vt:lpstr>RCsGeradas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2020-07-22T15:09:39Z</cp:lastPrinted>
  <dcterms:created xsi:type="dcterms:W3CDTF">2018-10-31T11:37:29Z</dcterms:created>
  <dcterms:modified xsi:type="dcterms:W3CDTF">2023-11-22T14:25:31Z</dcterms:modified>
</cp:coreProperties>
</file>