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tables/table1.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tables/table2.xml" ContentType="application/vnd.openxmlformats-officedocument.spreadsheetml.table+xml"/>
  <Override PartName="/xl/comments2.xml" ContentType="application/vnd.openxmlformats-officedocument.spreadsheetml.comments+xml"/>
  <Override PartName="/xl/drawings/drawing3.xml" ContentType="application/vnd.openxmlformats-officedocument.drawing+xml"/>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ctrlProps/ctrlProp1.xml" ContentType="application/vnd.ms-excel.controlproperties+xml"/>
  <Override PartName="/xl/tables/table3.xml" ContentType="application/vnd.openxmlformats-officedocument.spreadsheetml.table+xml"/>
  <Override PartName="/xl/comments3.xml" ContentType="application/vnd.openxmlformats-officedocument.spreadsheetml.comments+xml"/>
  <Override PartName="/xl/drawings/drawing4.xml" ContentType="application/vnd.openxmlformats-officedocument.drawing+xml"/>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tables/table4.xml" ContentType="application/vnd.openxmlformats-officedocument.spreadsheetml.table+xml"/>
  <Override PartName="/xl/drawings/drawing5.xml" ContentType="application/vnd.openxmlformats-officedocument.drawing+xml"/>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tables/table5.xml" ContentType="application/vnd.openxmlformats-officedocument.spreadsheetml.table+xml"/>
  <Override PartName="/xl/drawings/drawing6.xml" ContentType="application/vnd.openxmlformats-officedocument.drawing+xml"/>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tables/table6.xml" ContentType="application/vnd.openxmlformats-officedocument.spreadsheetml.table+xml"/>
  <Override PartName="/xl/comments4.xml" ContentType="application/vnd.openxmlformats-officedocument.spreadsheetml.comments+xml"/>
  <Override PartName="/xl/drawings/drawing7.xml" ContentType="application/vnd.openxmlformats-officedocument.drawing+xml"/>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tables/table7.xml" ContentType="application/vnd.openxmlformats-officedocument.spreadsheetml.table+xml"/>
  <Override PartName="/xl/comments5.xml" ContentType="application/vnd.openxmlformats-officedocument.spreadsheetml.comments+xml"/>
  <Override PartName="/xl/drawings/drawing8.xml" ContentType="application/vnd.openxmlformats-officedocument.drawing+xml"/>
  <Override PartName="/xl/activeX/activeX64.xml" ContentType="application/vnd.ms-office.activeX+xml"/>
  <Override PartName="/xl/activeX/activeX64.bin" ContentType="application/vnd.ms-office.activeX"/>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tables/table8.xml" ContentType="application/vnd.openxmlformats-officedocument.spreadsheetml.table+xml"/>
  <Override PartName="/xl/comments6.xml" ContentType="application/vnd.openxmlformats-officedocument.spreadsheetml.comments+xml"/>
  <Override PartName="/xl/drawings/drawing9.xml" ContentType="application/vnd.openxmlformats-officedocument.drawing+xml"/>
  <Override PartName="/xl/activeX/activeX67.xml" ContentType="application/vnd.ms-office.activeX+xml"/>
  <Override PartName="/xl/activeX/activeX67.bin" ContentType="application/vnd.ms-office.activeX"/>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tables/table9.xml" ContentType="application/vnd.openxmlformats-officedocument.spreadsheetml.table+xml"/>
  <Override PartName="/xl/comments7.xml" ContentType="application/vnd.openxmlformats-officedocument.spreadsheetml.comments+xml"/>
  <Override PartName="/xl/tables/table10.xml" ContentType="application/vnd.openxmlformats-officedocument.spreadsheetml.table+xml"/>
  <Override PartName="/xl/drawings/drawing10.xml" ContentType="application/vnd.openxmlformats-officedocument.drawing+xml"/>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activeX/activeX78.xml" ContentType="application/vnd.ms-office.activeX+xml"/>
  <Override PartName="/xl/activeX/activeX78.bin" ContentType="application/vnd.ms-office.activeX"/>
  <Override PartName="/xl/tables/table11.xml" ContentType="application/vnd.openxmlformats-officedocument.spreadsheetml.table+xml"/>
  <Override PartName="/xl/comments8.xml" ContentType="application/vnd.openxmlformats-officedocument.spreadsheetml.comments+xml"/>
  <Override PartName="/xl/drawings/drawing11.xml" ContentType="application/vnd.openxmlformats-officedocument.drawing+xml"/>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activeX/activeX82.xml" ContentType="application/vnd.ms-office.activeX+xml"/>
  <Override PartName="/xl/activeX/activeX82.bin" ContentType="application/vnd.ms-office.activeX"/>
  <Override PartName="/xl/tables/table12.xml" ContentType="application/vnd.openxmlformats-officedocument.spreadsheetml.table+xml"/>
  <Override PartName="/xl/comments9.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924" codeName="{E757BCB4-07E6-AE0B-56E0-F0EEF7A6E26C}"/>
  <workbookPr codeName="EstaPasta_de_trabalho"/>
  <mc:AlternateContent xmlns:mc="http://schemas.openxmlformats.org/markup-compatibility/2006">
    <mc:Choice Requires="x15">
      <x15ac:absPath xmlns:x15ac="http://schemas.microsoft.com/office/spreadsheetml/2010/11/ac" url="C:\Users\JREGIA\Documents\Fatec\Marcos\RT-Fatec-Estoque\Workbooks\local\Suprimentos\Compras\3 Planilhas Compras Estoque\2023\"/>
    </mc:Choice>
  </mc:AlternateContent>
  <xr:revisionPtr revIDLastSave="0" documentId="13_ncr:1_{4A0E677D-8279-4EEC-B048-91458164E980}" xr6:coauthVersionLast="47" xr6:coauthVersionMax="47" xr10:uidLastSave="{00000000-0000-0000-0000-000000000000}"/>
  <bookViews>
    <workbookView xWindow="13550" yWindow="-110" windowWidth="16220" windowHeight="8760" firstSheet="1" activeTab="1" xr2:uid="{00000000-000D-0000-FFFF-FFFF00000000}"/>
  </bookViews>
  <sheets>
    <sheet name="EstimativaDeAta" sheetId="28" state="hidden" r:id="rId1"/>
    <sheet name="Itens" sheetId="19" r:id="rId2"/>
    <sheet name="RC_AF" sheetId="5" r:id="rId3"/>
    <sheet name="ConferirCompra" sheetId="34" r:id="rId4"/>
    <sheet name="Filtros" sheetId="16" r:id="rId5"/>
    <sheet name="Consumo" sheetId="3" r:id="rId6"/>
    <sheet name="Excluir_do_Estoque" sheetId="4" r:id="rId7"/>
    <sheet name="Parâmetros" sheetId="23" r:id="rId8"/>
    <sheet name="Assinaturas" sheetId="31" r:id="rId9"/>
    <sheet name="RCsGeradas" sheetId="29" state="hidden" r:id="rId10"/>
    <sheet name="VerificarAFs" sheetId="30" r:id="rId11"/>
    <sheet name="VerificarRCsAFs" sheetId="32" r:id="rId12"/>
  </sheets>
  <functionGroups builtInGroupCount="19"/>
  <definedNames>
    <definedName name="_xlnm._FilterDatabase" localSheetId="8" hidden="1">Assinaturas!$B$10:$Z$11</definedName>
    <definedName name="_xlnm._FilterDatabase" localSheetId="5" hidden="1">Consumo!$A$2:$AD$2</definedName>
    <definedName name="_xlnm._FilterDatabase" localSheetId="0" hidden="1">EstimativaDeAta!$B$8:$Y$9</definedName>
    <definedName name="_xlnm._FilterDatabase" localSheetId="1" hidden="1">Itens!$D$1:$F$1</definedName>
    <definedName name="_xlnm._FilterDatabase" localSheetId="2" hidden="1">RC_AF!$A$2:$AK$6</definedName>
    <definedName name="_xlnm.Print_Titles" localSheetId="8">Assinaturas!$1:$10</definedName>
    <definedName name="_xlnm.Print_Titles" localSheetId="3">ConferirCompra!$1:$5</definedName>
    <definedName name="_xlnm.Print_Titles" localSheetId="0">EstimativaDeAta!$1:$8</definedName>
    <definedName name="_xlnm.Print_Titles" localSheetId="6">Excluir_do_Estoque!$1:$3</definedName>
    <definedName name="_xlnm.Print_Titles" localSheetId="10">VerificarAFs!$1:$2</definedName>
    <definedName name="_xlnm.Print_Titles" localSheetId="11">VerificarRCsAFs!$1:$2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R11" i="31" l="1"/>
  <c r="I11" i="31"/>
  <c r="BG5" i="19"/>
  <c r="BG6" i="19"/>
  <c r="BG4" i="19"/>
  <c r="AV5" i="19"/>
  <c r="AV6" i="19"/>
  <c r="AV4" i="19"/>
  <c r="AU6" i="19"/>
  <c r="AT6" i="19"/>
  <c r="AS5" i="19"/>
  <c r="AS6" i="19"/>
  <c r="AS4" i="19"/>
  <c r="AR5" i="19"/>
  <c r="AR6" i="19"/>
  <c r="AR4" i="19"/>
  <c r="T5" i="19"/>
  <c r="T6" i="19"/>
  <c r="T4" i="19"/>
  <c r="AA3" i="3"/>
  <c r="AU5" i="19" s="1"/>
  <c r="AA4" i="3"/>
  <c r="AU4" i="19" s="1"/>
  <c r="Z3" i="3"/>
  <c r="AT5" i="19" s="1"/>
  <c r="Z4" i="3"/>
  <c r="AT4" i="19" s="1"/>
  <c r="BH4" i="19" s="1"/>
  <c r="X3" i="3"/>
  <c r="X4" i="3"/>
  <c r="T3" i="3"/>
  <c r="V3" i="3" s="1"/>
  <c r="T4" i="3"/>
  <c r="V4" i="3" s="1"/>
  <c r="U4" i="3" l="1"/>
  <c r="U3" i="3"/>
  <c r="W4" i="3"/>
  <c r="W3" i="3"/>
  <c r="BH6" i="19"/>
  <c r="BH5" i="19"/>
  <c r="BB5" i="19"/>
  <c r="BB6" i="19"/>
  <c r="BB4" i="19"/>
  <c r="AZ5" i="19"/>
  <c r="AZ6" i="19"/>
  <c r="BA6" i="19" s="1"/>
  <c r="BE6" i="19" s="1"/>
  <c r="BF6" i="19" s="1"/>
  <c r="AZ4" i="19"/>
  <c r="AW5" i="19"/>
  <c r="AW6" i="19"/>
  <c r="AW4" i="19"/>
  <c r="L5" i="19"/>
  <c r="L6" i="19"/>
  <c r="L4" i="19"/>
  <c r="AP4" i="19"/>
  <c r="AP6" i="19"/>
  <c r="AP5" i="19"/>
  <c r="AO4" i="19"/>
  <c r="AO6" i="19"/>
  <c r="AO5" i="19"/>
  <c r="N4" i="19"/>
  <c r="N6" i="19"/>
  <c r="N5" i="19"/>
  <c r="N2" i="16"/>
  <c r="AO2" i="19" l="1"/>
  <c r="BA4" i="19"/>
  <c r="BE4" i="19" s="1"/>
  <c r="BC6" i="19"/>
  <c r="BC5" i="19"/>
  <c r="BA5" i="19"/>
  <c r="BE5" i="19" s="1"/>
  <c r="BF5" i="19" s="1"/>
  <c r="BC4" i="19"/>
  <c r="BD4" i="19" s="1"/>
  <c r="BD6" i="19"/>
  <c r="BF4" i="19"/>
  <c r="BD5" i="19"/>
  <c r="C2" i="29"/>
  <c r="D2" i="29" s="1"/>
  <c r="B3" i="29" l="1"/>
  <c r="P2" i="16" l="1"/>
  <c r="C3" i="29"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Marcos</author>
    <author>Administrador</author>
  </authors>
  <commentList>
    <comment ref="A8" authorId="0" shapeId="0" xr:uid="{00000000-0006-0000-0000-000001000000}">
      <text>
        <r>
          <rPr>
            <sz val="9"/>
            <color indexed="81"/>
            <rFont val="Segoe UI"/>
            <family val="2"/>
          </rPr>
          <t xml:space="preserve">Ordenado por: CÓDIGO_x000D_
_x000D_
          1ª Coluna  ==  CÓDIGO_x000D_
</t>
        </r>
      </text>
    </comment>
    <comment ref="C8" authorId="1" shapeId="0" xr:uid="{00000000-0006-0000-0000-000002000000}">
      <text>
        <r>
          <rPr>
            <b/>
            <sz val="9"/>
            <color indexed="81"/>
            <rFont val="Segoe UI"/>
            <family val="2"/>
          </rPr>
          <t>Marcos:</t>
        </r>
        <r>
          <rPr>
            <sz val="9"/>
            <color indexed="81"/>
            <rFont val="Segoe UI"/>
            <family val="2"/>
          </rPr>
          <t xml:space="preserve">
A especificação mostrará a descrição completa da tabela Itens (Informação contida nos comentários das células quando for diferente da descrição resumida).</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MARCOS VINICIO PEREIRA</author>
    <author>Administrador</author>
    <author>Marcos</author>
  </authors>
  <commentList>
    <comment ref="D1" authorId="0" shapeId="0" xr:uid="{A9020E74-A6F8-4349-97B8-AF4E6047FF3C}">
      <text>
        <r>
          <rPr>
            <sz val="10"/>
            <color indexed="81"/>
            <rFont val="Lucida Console"/>
            <family val="3"/>
          </rPr>
          <t>Data e hora do arquivo de RC´s que foi importado_x000D_
23/10/2023 17:35:02</t>
        </r>
      </text>
    </comment>
    <comment ref="AM1" authorId="1" shapeId="0" xr:uid="{00000000-0006-0000-0100-000002000000}">
      <text>
        <r>
          <rPr>
            <b/>
            <sz val="9"/>
            <color indexed="81"/>
            <rFont val="Segoe UI"/>
            <family val="2"/>
          </rPr>
          <t xml:space="preserve">Marcos:
</t>
        </r>
        <r>
          <rPr>
            <sz val="9"/>
            <color indexed="81"/>
            <rFont val="Segoe UI"/>
            <family val="2"/>
          </rPr>
          <t xml:space="preserve">Posição da fórmula do PROCV das colunas Média.
</t>
        </r>
      </text>
    </comment>
    <comment ref="AP1" authorId="1" shapeId="0" xr:uid="{00000000-0006-0000-0100-000003000000}">
      <text>
        <r>
          <rPr>
            <b/>
            <sz val="9"/>
            <color indexed="81"/>
            <rFont val="Segoe UI"/>
            <family val="2"/>
          </rPr>
          <t>Marcos:</t>
        </r>
        <r>
          <rPr>
            <sz val="9"/>
            <color indexed="81"/>
            <rFont val="Segoe UI"/>
            <family val="2"/>
          </rPr>
          <t xml:space="preserve">
Quantidade de semanas para criticidade de vencimentos de atas.
Primeira análise mais crítica.
</t>
        </r>
      </text>
    </comment>
    <comment ref="AV1" authorId="1" shapeId="0" xr:uid="{00000000-0006-0000-0100-000004000000}">
      <text>
        <r>
          <rPr>
            <sz val="9"/>
            <color indexed="81"/>
            <rFont val="Segoe UI"/>
            <family val="2"/>
          </rPr>
          <t xml:space="preserve">Coluna da datela Consumo onde se encontram os valores de média. Usado em PROCV nesta tabela.
</t>
        </r>
      </text>
    </comment>
    <comment ref="BE1" authorId="1" shapeId="0" xr:uid="{00000000-0006-0000-0100-000005000000}">
      <text>
        <r>
          <rPr>
            <b/>
            <sz val="9"/>
            <color indexed="81"/>
            <rFont val="Segoe UI"/>
            <family val="2"/>
          </rPr>
          <t>Marcos:</t>
        </r>
        <r>
          <rPr>
            <sz val="9"/>
            <color indexed="81"/>
            <rFont val="Segoe UI"/>
            <family val="2"/>
          </rPr>
          <t xml:space="preserve">
Meses para compra COM ATA</t>
        </r>
      </text>
    </comment>
    <comment ref="AO2" authorId="1" shapeId="0" xr:uid="{00000000-0006-0000-0100-000006000000}">
      <text>
        <r>
          <rPr>
            <b/>
            <sz val="9"/>
            <color indexed="81"/>
            <rFont val="Segoe UI"/>
            <family val="2"/>
          </rPr>
          <t xml:space="preserve">Marcos:
</t>
        </r>
        <r>
          <rPr>
            <sz val="9"/>
            <color indexed="81"/>
            <rFont val="Segoe UI"/>
            <family val="2"/>
          </rPr>
          <t xml:space="preserve">Total de itens para 
exclusão que estão na 
planilha 
[Excluir.xls]Plan1
</t>
        </r>
      </text>
    </comment>
    <comment ref="AP2" authorId="1" shapeId="0" xr:uid="{00000000-0006-0000-0100-000007000000}">
      <text>
        <r>
          <rPr>
            <b/>
            <sz val="9"/>
            <color indexed="81"/>
            <rFont val="Segoe UI"/>
            <family val="2"/>
          </rPr>
          <t xml:space="preserve">Marcos:
</t>
        </r>
        <r>
          <rPr>
            <sz val="9"/>
            <color indexed="81"/>
            <rFont val="Segoe UI"/>
            <family val="2"/>
          </rPr>
          <t xml:space="preserve">Quantidade de semanas para criticidade de vencimentos de atas.
Segunda análise menos crítica.
</t>
        </r>
      </text>
    </comment>
    <comment ref="AV2" authorId="1" shapeId="0" xr:uid="{00000000-0006-0000-0100-000008000000}">
      <text>
        <r>
          <rPr>
            <b/>
            <sz val="9"/>
            <color indexed="81"/>
            <rFont val="Segoe UI"/>
            <family val="2"/>
          </rPr>
          <t xml:space="preserve">Marcos:
</t>
        </r>
        <r>
          <rPr>
            <sz val="9"/>
            <color indexed="81"/>
            <rFont val="Segoe UI"/>
            <family val="2"/>
          </rPr>
          <t>Quantidade de meses utilizados para a média</t>
        </r>
      </text>
    </comment>
    <comment ref="AZ2" authorId="1" shapeId="0" xr:uid="{00000000-0006-0000-0100-000009000000}">
      <text>
        <r>
          <rPr>
            <b/>
            <sz val="9"/>
            <color indexed="81"/>
            <rFont val="Arial"/>
            <family val="2"/>
          </rPr>
          <t xml:space="preserve">Marcos:
</t>
        </r>
        <r>
          <rPr>
            <sz val="9"/>
            <color indexed="81"/>
            <rFont val="Arial"/>
            <family val="2"/>
          </rPr>
          <t xml:space="preserve">Quantidade de meses para somar aos meses de cada item no calculo do Ponto de Pedido (PontoPed) conforme consumo mensal. 
</t>
        </r>
      </text>
    </comment>
    <comment ref="BB2" authorId="1" shapeId="0" xr:uid="{00000000-0006-0000-0100-00000A000000}">
      <text>
        <r>
          <rPr>
            <b/>
            <sz val="9"/>
            <color indexed="81"/>
            <rFont val="Segoe UI"/>
            <family val="2"/>
          </rPr>
          <t xml:space="preserve">Marcos:
</t>
        </r>
        <r>
          <rPr>
            <sz val="9"/>
            <color indexed="81"/>
            <rFont val="Segoe UI"/>
            <family val="2"/>
          </rPr>
          <t xml:space="preserve">Meses para ponto de pedido específico
de cálculos de estoque físico abaixo do limite.
Utilizar 1 em princípio.
</t>
        </r>
      </text>
    </comment>
    <comment ref="BE2" authorId="1" shapeId="0" xr:uid="{00000000-0006-0000-0100-00000B000000}">
      <text>
        <r>
          <rPr>
            <b/>
            <sz val="9"/>
            <color indexed="81"/>
            <rFont val="Segoe UI"/>
            <family val="2"/>
          </rPr>
          <t xml:space="preserve">Marcos:
</t>
        </r>
        <r>
          <rPr>
            <sz val="9"/>
            <color indexed="81"/>
            <rFont val="Segoe UI"/>
            <family val="2"/>
          </rPr>
          <t xml:space="preserve">Meses para compra SEM ATA
</t>
        </r>
      </text>
    </comment>
    <comment ref="A3" authorId="0" shapeId="0" xr:uid="{10FACCDE-D9DD-451E-9CF3-BA9C04651840}">
      <text>
        <r>
          <rPr>
            <sz val="10"/>
            <color indexed="81"/>
            <rFont val="Lucida Console"/>
            <family val="3"/>
          </rPr>
          <t xml:space="preserve">Ordenado por: ATA DT.VALID., ATA Nº/ANO, CÓDIGO_x000D_
_x000D_
          1ª Coluna  ==  ATA DT.VALID._x000D_
          2ª Coluna  ==  ATA Nº/ANO_x000D_
          3ª Coluna  ==  CÓDIGO_x000D_
</t>
        </r>
      </text>
    </comment>
    <comment ref="B3" authorId="0" shapeId="0" xr:uid="{3D6703B0-44FA-42D5-823C-D537455638A1}">
      <text>
        <r>
          <rPr>
            <sz val="10"/>
            <color indexed="81"/>
            <rFont val="Lucida Console"/>
            <family val="3"/>
          </rPr>
          <t xml:space="preserve">     DESCRIÇÃO</t>
        </r>
      </text>
    </comment>
    <comment ref="C3" authorId="0" shapeId="0" xr:uid="{B4996825-B935-477B-ABB9-FC713F8261A8}">
      <text>
        <r>
          <rPr>
            <sz val="10"/>
            <color indexed="81"/>
            <rFont val="Lucida Console"/>
            <family val="3"/>
          </rPr>
          <t xml:space="preserve">     UNIDADE</t>
        </r>
      </text>
    </comment>
    <comment ref="D3" authorId="0" shapeId="0" xr:uid="{5A3A2307-59D4-4122-8C36-6AC468938229}">
      <text>
        <r>
          <rPr>
            <sz val="10"/>
            <color indexed="81"/>
            <rFont val="Lucida Console"/>
            <family val="3"/>
          </rPr>
          <t xml:space="preserve">     VALOR UNIT.</t>
        </r>
      </text>
    </comment>
    <comment ref="E3" authorId="0" shapeId="0" xr:uid="{18B166AF-B74B-41EB-9C38-0EDD49C32FB8}">
      <text>
        <r>
          <rPr>
            <sz val="10"/>
            <color indexed="81"/>
            <rFont val="Lucida Console"/>
            <family val="3"/>
          </rPr>
          <t xml:space="preserve">     MARCA</t>
        </r>
      </text>
    </comment>
    <comment ref="F3" authorId="0" shapeId="0" xr:uid="{86728FFD-2CA6-4CE0-97E6-0CDEDA4864DB}">
      <text>
        <r>
          <rPr>
            <sz val="10"/>
            <color indexed="81"/>
            <rFont val="Lucida Console"/>
            <family val="3"/>
          </rPr>
          <t xml:space="preserve">     FORNECEDOR</t>
        </r>
      </text>
    </comment>
    <comment ref="G3" authorId="0" shapeId="0" xr:uid="{63A86DE1-C590-4FF0-9BB4-2C479AC81A16}">
      <text>
        <r>
          <rPr>
            <sz val="10"/>
            <color indexed="81"/>
            <rFont val="Lucida Console"/>
            <family val="3"/>
          </rPr>
          <t xml:space="preserve">     LICITACAO</t>
        </r>
      </text>
    </comment>
    <comment ref="H3" authorId="0" shapeId="0" xr:uid="{EA7062ED-8C39-43B2-A8AE-5ECABA436AD6}">
      <text>
        <r>
          <rPr>
            <sz val="10"/>
            <color indexed="81"/>
            <rFont val="Lucida Console"/>
            <family val="3"/>
          </rPr>
          <t xml:space="preserve">     QTDE ATUAL</t>
        </r>
      </text>
    </comment>
    <comment ref="I3" authorId="0" shapeId="0" xr:uid="{9963B70B-2335-4A82-B803-C24E38301010}">
      <text>
        <r>
          <rPr>
            <sz val="10"/>
            <color indexed="81"/>
            <rFont val="Lucida Console"/>
            <family val="3"/>
          </rPr>
          <t xml:space="preserve">     COD. ALMOX</t>
        </r>
      </text>
    </comment>
    <comment ref="J3" authorId="0" shapeId="0" xr:uid="{A67859DA-C0E6-443B-9C67-B6C6B4CADF79}">
      <text>
        <r>
          <rPr>
            <sz val="10"/>
            <color indexed="81"/>
            <rFont val="Lucida Console"/>
            <family val="3"/>
          </rPr>
          <t xml:space="preserve">     PREÇO MÉDIO</t>
        </r>
      </text>
    </comment>
    <comment ref="K3" authorId="0" shapeId="0" xr:uid="{A9FBD0FC-3A0B-408E-92EC-58D4956EFF0A}">
      <text>
        <r>
          <rPr>
            <sz val="10"/>
            <color indexed="81"/>
            <rFont val="Lucida Console"/>
            <family val="3"/>
          </rPr>
          <t xml:space="preserve">     L.C. 6 MESES</t>
        </r>
      </text>
    </comment>
    <comment ref="L3" authorId="0" shapeId="0" xr:uid="{FCADC080-F148-4DFB-B607-92B6BDE9C74E}">
      <text>
        <r>
          <rPr>
            <sz val="10"/>
            <color indexed="81"/>
            <rFont val="Lucida Console"/>
            <family val="3"/>
          </rPr>
          <t xml:space="preserve">     TEMPO ESTOQUE</t>
        </r>
      </text>
    </comment>
    <comment ref="M3" authorId="0" shapeId="0" xr:uid="{D5E55F19-3961-4040-9B8F-1FFCF911000B}">
      <text>
        <r>
          <rPr>
            <sz val="10"/>
            <color indexed="81"/>
            <rFont val="Lucida Console"/>
            <family val="3"/>
          </rPr>
          <t xml:space="preserve">     LC</t>
        </r>
      </text>
    </comment>
    <comment ref="N3" authorId="0" shapeId="0" xr:uid="{4894EEBF-7FA3-4556-8F3F-E9A2B6C981CC}">
      <text>
        <r>
          <rPr>
            <sz val="10"/>
            <color indexed="81"/>
            <rFont val="Lucida Console"/>
            <family val="3"/>
          </rPr>
          <t xml:space="preserve">     TOTAL</t>
        </r>
      </text>
    </comment>
    <comment ref="O3" authorId="0" shapeId="0" xr:uid="{161DC18D-20F8-4942-B81D-816C75D33599}">
      <text>
        <r>
          <rPr>
            <sz val="10"/>
            <color indexed="81"/>
            <rFont val="Lucida Console"/>
            <family val="3"/>
          </rPr>
          <t xml:space="preserve">     ATA Nº/ANO</t>
        </r>
      </text>
    </comment>
    <comment ref="P3" authorId="0" shapeId="0" xr:uid="{F35CA573-C42C-41AC-BDCC-C4281809E2B8}">
      <text>
        <r>
          <rPr>
            <sz val="10"/>
            <color indexed="81"/>
            <rFont val="Lucida Console"/>
            <family val="3"/>
          </rPr>
          <t xml:space="preserve">     ATA SALDO</t>
        </r>
      </text>
    </comment>
    <comment ref="Q3" authorId="0" shapeId="0" xr:uid="{636BFF76-AC83-4083-AD09-0DCA2ACAB6F9}">
      <text>
        <r>
          <rPr>
            <sz val="10"/>
            <color indexed="81"/>
            <rFont val="Lucida Console"/>
            <family val="3"/>
          </rPr>
          <t xml:space="preserve">     ATA QTDE</t>
        </r>
      </text>
    </comment>
    <comment ref="R3" authorId="0" shapeId="0" xr:uid="{01F77D2C-311D-4F65-A7AF-12CA2FCCCB13}">
      <text>
        <r>
          <rPr>
            <sz val="10"/>
            <color indexed="81"/>
            <rFont val="Lucida Console"/>
            <family val="3"/>
          </rPr>
          <t xml:space="preserve">     ATA VALOR</t>
        </r>
      </text>
    </comment>
    <comment ref="S3" authorId="0" shapeId="0" xr:uid="{C8C30A14-2B96-4880-A56E-2897DAFB72D7}">
      <text>
        <r>
          <rPr>
            <sz val="10"/>
            <color indexed="81"/>
            <rFont val="Lucida Console"/>
            <family val="3"/>
          </rPr>
          <t xml:space="preserve">     ATA DT.VALID.</t>
        </r>
      </text>
    </comment>
    <comment ref="T3" authorId="0" shapeId="0" xr:uid="{725E1735-4B0D-44FE-82E1-356719B6F853}">
      <text>
        <r>
          <rPr>
            <sz val="10"/>
            <color indexed="81"/>
            <rFont val="Lucida Console"/>
            <family val="3"/>
          </rPr>
          <t xml:space="preserve">     ATA MESES</t>
        </r>
      </text>
    </comment>
    <comment ref="U3" authorId="0" shapeId="0" xr:uid="{CF010367-0408-439E-9A69-C333CD8A7075}">
      <text>
        <r>
          <rPr>
            <sz val="10"/>
            <color indexed="81"/>
            <rFont val="Lucida Console"/>
            <family val="3"/>
          </rPr>
          <t xml:space="preserve">     DESCRIÇÃO DA ESTRUTURA</t>
        </r>
      </text>
    </comment>
    <comment ref="V3" authorId="0" shapeId="0" xr:uid="{55EEE70A-45FC-4185-AD86-DABECC06EAC3}">
      <text>
        <r>
          <rPr>
            <sz val="10"/>
            <color indexed="81"/>
            <rFont val="Lucida Console"/>
            <family val="3"/>
          </rPr>
          <t xml:space="preserve">     ESTRUTURA</t>
        </r>
      </text>
    </comment>
    <comment ref="W3" authorId="0" shapeId="0" xr:uid="{C95EFCB4-E2D7-4FD0-82B4-1F0F762F9F3B}">
      <text>
        <r>
          <rPr>
            <sz val="10"/>
            <color indexed="81"/>
            <rFont val="Lucida Console"/>
            <family val="3"/>
          </rPr>
          <t xml:space="preserve">     SETOR</t>
        </r>
      </text>
    </comment>
    <comment ref="X3" authorId="0" shapeId="0" xr:uid="{75197901-1250-469E-BAEB-3389B6A9473E}">
      <text>
        <r>
          <rPr>
            <sz val="10"/>
            <color indexed="81"/>
            <rFont val="Lucida Console"/>
            <family val="3"/>
          </rPr>
          <t xml:space="preserve">     GRUPO</t>
        </r>
      </text>
    </comment>
    <comment ref="Y3" authorId="0" shapeId="0" xr:uid="{0C250056-EDFF-41C0-88C9-1076716A1502}">
      <text>
        <r>
          <rPr>
            <sz val="10"/>
            <color indexed="81"/>
            <rFont val="Lucida Console"/>
            <family val="3"/>
          </rPr>
          <t xml:space="preserve">     SUBGRUPO</t>
        </r>
      </text>
    </comment>
    <comment ref="Z3" authorId="0" shapeId="0" xr:uid="{9EDC3EB4-5972-4948-8C94-0A7FFBBB0F06}">
      <text>
        <r>
          <rPr>
            <sz val="10"/>
            <color indexed="81"/>
            <rFont val="Lucida Console"/>
            <family val="3"/>
          </rPr>
          <t xml:space="preserve">     RC Nº</t>
        </r>
      </text>
    </comment>
    <comment ref="AA3" authorId="0" shapeId="0" xr:uid="{D8EF5A91-9F7B-4578-BFD9-5B0D85AF3AAA}">
      <text>
        <r>
          <rPr>
            <sz val="10"/>
            <color indexed="81"/>
            <rFont val="Lucida Console"/>
            <family val="3"/>
          </rPr>
          <t xml:space="preserve">     RC ANO</t>
        </r>
      </text>
    </comment>
    <comment ref="AB3" authorId="0" shapeId="0" xr:uid="{F5D5D73B-07D5-4295-B3A5-17EE3597506C}">
      <text>
        <r>
          <rPr>
            <sz val="10"/>
            <color indexed="81"/>
            <rFont val="Lucida Console"/>
            <family val="3"/>
          </rPr>
          <t xml:space="preserve">     RC QTDE</t>
        </r>
      </text>
    </comment>
    <comment ref="AC3" authorId="0" shapeId="0" xr:uid="{1FDB20A7-C37B-44B0-AF08-E05AB831E0B2}">
      <text>
        <r>
          <rPr>
            <sz val="10"/>
            <color indexed="81"/>
            <rFont val="Lucida Console"/>
            <family val="3"/>
          </rPr>
          <t xml:space="preserve">     AF Nº</t>
        </r>
      </text>
    </comment>
    <comment ref="AD3" authorId="0" shapeId="0" xr:uid="{412C650C-AC2E-410B-ABA0-82F38487441A}">
      <text>
        <r>
          <rPr>
            <sz val="10"/>
            <color indexed="81"/>
            <rFont val="Lucida Console"/>
            <family val="3"/>
          </rPr>
          <t xml:space="preserve">     AF ANO</t>
        </r>
      </text>
    </comment>
    <comment ref="AE3" authorId="0" shapeId="0" xr:uid="{AC9C33A2-310B-4C26-B1ED-97614834A7A3}">
      <text>
        <r>
          <rPr>
            <sz val="10"/>
            <color indexed="81"/>
            <rFont val="Lucida Console"/>
            <family val="3"/>
          </rPr>
          <t xml:space="preserve">     AF SALDO</t>
        </r>
      </text>
    </comment>
    <comment ref="AF3" authorId="0" shapeId="0" xr:uid="{01DF1145-F010-4785-AF30-50E90E6528A7}">
      <text>
        <r>
          <rPr>
            <sz val="10"/>
            <color indexed="81"/>
            <rFont val="Lucida Console"/>
            <family val="3"/>
          </rPr>
          <t xml:space="preserve">     AF QTDE</t>
        </r>
      </text>
    </comment>
    <comment ref="AG3" authorId="0" shapeId="0" xr:uid="{FA1D49C1-2138-469C-A644-424E0EDFF06E}">
      <text>
        <r>
          <rPr>
            <sz val="10"/>
            <color indexed="81"/>
            <rFont val="Lucida Console"/>
            <family val="3"/>
          </rPr>
          <t xml:space="preserve">     AF FORN</t>
        </r>
      </text>
    </comment>
    <comment ref="AH3" authorId="0" shapeId="0" xr:uid="{BDC4278E-FBDD-43FD-91C5-2B3D82A72765}">
      <text>
        <r>
          <rPr>
            <sz val="10"/>
            <color indexed="81"/>
            <rFont val="Lucida Console"/>
            <family val="3"/>
          </rPr>
          <t xml:space="preserve">     AF VENC</t>
        </r>
      </text>
    </comment>
    <comment ref="AI3" authorId="0" shapeId="0" xr:uid="{37DB959F-A13E-4F18-8FC2-B4C7CEC1BC60}">
      <text>
        <r>
          <rPr>
            <sz val="10"/>
            <color indexed="81"/>
            <rFont val="Lucida Console"/>
            <family val="3"/>
          </rPr>
          <t xml:space="preserve">     PONTO PEDIDO</t>
        </r>
      </text>
    </comment>
    <comment ref="AJ3" authorId="0" shapeId="0" xr:uid="{83DA36F3-1B42-4C34-B2E2-89739694AD97}">
      <text>
        <r>
          <rPr>
            <sz val="10"/>
            <color indexed="81"/>
            <rFont val="Lucida Console"/>
            <family val="3"/>
          </rPr>
          <t xml:space="preserve">     DATA ENTREGA</t>
        </r>
      </text>
    </comment>
    <comment ref="AK3" authorId="0" shapeId="0" xr:uid="{B5FABDF5-A81E-4A81-950F-9E886357C05D}">
      <text>
        <r>
          <rPr>
            <sz val="10"/>
            <color indexed="81"/>
            <rFont val="Lucida Console"/>
            <family val="3"/>
          </rPr>
          <t xml:space="preserve">     DATA INCLUSÃO</t>
        </r>
      </text>
    </comment>
    <comment ref="AL3" authorId="0" shapeId="0" xr:uid="{E7DFF2FE-8533-434F-B935-BD953383B5F1}">
      <text>
        <r>
          <rPr>
            <sz val="10"/>
            <color indexed="81"/>
            <rFont val="Lucida Console"/>
            <family val="3"/>
          </rPr>
          <t xml:space="preserve">     DATA ALTERAÇÃO</t>
        </r>
      </text>
    </comment>
    <comment ref="AM3" authorId="0" shapeId="0" xr:uid="{0D15DCE9-BFE2-4436-A481-18FA0141915D}">
      <text>
        <r>
          <rPr>
            <sz val="10"/>
            <color indexed="81"/>
            <rFont val="Lucida Console"/>
            <family val="3"/>
          </rPr>
          <t xml:space="preserve">     DATA DESATIVAÇÃO</t>
        </r>
      </text>
    </comment>
    <comment ref="AN3" authorId="0" shapeId="0" xr:uid="{CB4BC1B6-A2CE-4C7A-9C62-70FE85B618C7}">
      <text>
        <r>
          <rPr>
            <sz val="10"/>
            <color indexed="81"/>
            <rFont val="Lucida Console"/>
            <family val="3"/>
          </rPr>
          <t xml:space="preserve">     DESCRIÇÃO DETALHADA</t>
        </r>
      </text>
    </comment>
    <comment ref="AO3" authorId="1" shapeId="0" xr:uid="{00000000-0006-0000-0100-000034000000}">
      <text>
        <r>
          <rPr>
            <b/>
            <sz val="9"/>
            <color indexed="81"/>
            <rFont val="Segoe UI"/>
            <family val="2"/>
          </rPr>
          <t>Marcos:</t>
        </r>
        <r>
          <rPr>
            <sz val="9"/>
            <color indexed="81"/>
            <rFont val="Segoe UI"/>
            <family val="2"/>
          </rPr>
          <t xml:space="preserve">
Itens que estão na lista de exclusão.
</t>
        </r>
      </text>
    </comment>
    <comment ref="AP3" authorId="1" shapeId="0" xr:uid="{00000000-0006-0000-0100-000035000000}">
      <text>
        <r>
          <rPr>
            <b/>
            <sz val="9"/>
            <color indexed="81"/>
            <rFont val="Segoe UI"/>
            <family val="2"/>
          </rPr>
          <t>Semanas ATA:</t>
        </r>
        <r>
          <rPr>
            <sz val="9"/>
            <color indexed="81"/>
            <rFont val="Segoe UI"/>
            <family val="2"/>
          </rPr>
          <t xml:space="preserve">
Quantidade de semanas para finalizar a validade da ata.
</t>
        </r>
      </text>
    </comment>
    <comment ref="AQ3" authorId="1" shapeId="0" xr:uid="{00000000-0006-0000-0100-000036000000}">
      <text>
        <r>
          <rPr>
            <b/>
            <sz val="9"/>
            <color indexed="81"/>
            <rFont val="Segoe UI"/>
            <family val="2"/>
          </rPr>
          <t>Recentes:</t>
        </r>
        <r>
          <rPr>
            <sz val="9"/>
            <color indexed="81"/>
            <rFont val="Segoe UI"/>
            <family val="2"/>
          </rPr>
          <t xml:space="preserve">
Quantidade total do item já relacionado em outras planilhas recentemente.</t>
        </r>
      </text>
    </comment>
    <comment ref="AR3" authorId="1" shapeId="0" xr:uid="{00000000-0006-0000-0100-000037000000}">
      <text>
        <r>
          <rPr>
            <b/>
            <sz val="9"/>
            <color indexed="81"/>
            <rFont val="Segoe UI"/>
            <family val="2"/>
          </rPr>
          <t>ÚltMov:</t>
        </r>
        <r>
          <rPr>
            <sz val="9"/>
            <color indexed="81"/>
            <rFont val="Segoe UI"/>
            <family val="2"/>
          </rPr>
          <t xml:space="preserve">
Competência da última movimentação de consumo no estoque</t>
        </r>
      </text>
    </comment>
    <comment ref="AT3" authorId="1" shapeId="0" xr:uid="{00000000-0006-0000-0100-000038000000}">
      <text>
        <r>
          <rPr>
            <b/>
            <sz val="9"/>
            <color indexed="81"/>
            <rFont val="Segoe UI"/>
            <family val="2"/>
          </rPr>
          <t xml:space="preserve">Consumo.
</t>
        </r>
        <r>
          <rPr>
            <sz val="9"/>
            <color indexed="81"/>
            <rFont val="Segoe UI"/>
            <family val="2"/>
          </rPr>
          <t>Soma do consum total do período mais a coluna pendentes.</t>
        </r>
      </text>
    </comment>
    <comment ref="AV3" authorId="1" shapeId="0" xr:uid="{00000000-0006-0000-0100-000039000000}">
      <text>
        <r>
          <rPr>
            <b/>
            <sz val="9"/>
            <color indexed="81"/>
            <rFont val="Segoe UI"/>
            <family val="2"/>
          </rPr>
          <t>Média:</t>
        </r>
        <r>
          <rPr>
            <sz val="9"/>
            <color indexed="81"/>
            <rFont val="Segoe UI"/>
            <family val="2"/>
          </rPr>
          <t xml:space="preserve">
Cálculo diferente do ADMC que desconsidera valores fora do desvio padrão.
</t>
        </r>
      </text>
    </comment>
    <comment ref="AW3" authorId="1" shapeId="0" xr:uid="{00000000-0006-0000-0100-00003A000000}">
      <text>
        <r>
          <rPr>
            <b/>
            <sz val="9"/>
            <color indexed="81"/>
            <rFont val="Segoe UI"/>
            <family val="2"/>
          </rPr>
          <t>Saldo:</t>
        </r>
        <r>
          <rPr>
            <sz val="9"/>
            <color indexed="81"/>
            <rFont val="Segoe UI"/>
            <family val="2"/>
          </rPr>
          <t xml:space="preserve">
Esta coluna exibe o saldo do item considerando as colunas:
QTD ATUAL = Saldo atual no sistema ADMC
RC QTDE = Quantidade do item em RC´s Pendentes
AF SALDO = Saldo do item em AF´s.</t>
        </r>
      </text>
    </comment>
    <comment ref="AX3" authorId="1" shapeId="0" xr:uid="{00000000-0006-0000-0100-00003B000000}">
      <text>
        <r>
          <rPr>
            <b/>
            <sz val="9"/>
            <color indexed="81"/>
            <rFont val="Segoe UI"/>
            <family val="2"/>
          </rPr>
          <t>PontoMês:</t>
        </r>
        <r>
          <rPr>
            <sz val="9"/>
            <color indexed="81"/>
            <rFont val="Segoe UI"/>
            <family val="2"/>
          </rPr>
          <t xml:space="preserve">
Estimativa mensal para ponto de pedido do item conforme tabela à parte.</t>
        </r>
      </text>
    </comment>
    <comment ref="AZ3" authorId="1" shapeId="0" xr:uid="{00000000-0006-0000-0100-00003C000000}">
      <text>
        <r>
          <rPr>
            <b/>
            <sz val="12"/>
            <color indexed="81"/>
            <rFont val="Segoe UI"/>
            <family val="2"/>
          </rPr>
          <t>O ponto de pedido será a média considerada (Coluna AI) multiplicada pelo número de meses que está na célula AJ2.
A coluna de média considerada é trazida dos cálculos da planilha "Consumo".</t>
        </r>
      </text>
    </comment>
    <comment ref="BA3" authorId="1" shapeId="0" xr:uid="{00000000-0006-0000-0100-00003D000000}">
      <text>
        <r>
          <rPr>
            <b/>
            <sz val="9"/>
            <color indexed="81"/>
            <rFont val="Segoe UI"/>
            <family val="2"/>
          </rPr>
          <t>Abaixo:</t>
        </r>
        <r>
          <rPr>
            <sz val="9"/>
            <color indexed="81"/>
            <rFont val="Segoe UI"/>
            <family val="2"/>
          </rPr>
          <t xml:space="preserve">
Quantidade abaixo do ponto de pedido.</t>
        </r>
      </text>
    </comment>
    <comment ref="BB3" authorId="2" shapeId="0" xr:uid="{00000000-0006-0000-0100-00003E000000}">
      <text>
        <r>
          <rPr>
            <sz val="10"/>
            <color indexed="81"/>
            <rFont val="Lucida Console"/>
            <family val="3"/>
          </rPr>
          <t>Filtro aplicado: ( &gt;0 )</t>
        </r>
      </text>
    </comment>
    <comment ref="BD3" authorId="1" shapeId="0" xr:uid="{00000000-0006-0000-0100-00003F000000}">
      <text>
        <r>
          <rPr>
            <b/>
            <sz val="16"/>
            <color indexed="81"/>
            <rFont val="Arial Black"/>
            <family val="2"/>
          </rPr>
          <t>Prioridade 0 ► Saldo = 0 / PontoPed &gt; 0
Prioridade 1 ► Saldo 01% ~ 10% do PontoPed
Prioridade 2 ► Saldo 10% ~ 25% do PontoPed
Prioridade 3 ► Saldo 25% ~ 50% do PontoPed
Prioridade 4 ► Saldo 50% ~ 75% do PontoPed
Prioridade 5 ► Saldo 75% ~ 100% do PontoPed
Prioridade 9 ► Saldo maior que o PontoPed ou PontoPed = 0</t>
        </r>
        <r>
          <rPr>
            <sz val="16"/>
            <color indexed="81"/>
            <rFont val="Arial Black"/>
            <family val="2"/>
          </rPr>
          <t xml:space="preserve">
</t>
        </r>
      </text>
    </comment>
    <comment ref="BE3" authorId="1" shapeId="0" xr:uid="{00000000-0006-0000-0100-000040000000}">
      <text>
        <r>
          <rPr>
            <sz val="9"/>
            <color indexed="81"/>
            <rFont val="Segoe UI"/>
            <family val="2"/>
          </rPr>
          <t>Sugestão</t>
        </r>
      </text>
    </comment>
    <comment ref="BF3" authorId="1" shapeId="0" xr:uid="{00000000-0006-0000-0100-000041000000}">
      <text>
        <r>
          <rPr>
            <b/>
            <sz val="9"/>
            <color indexed="81"/>
            <rFont val="Segoe UI"/>
            <family val="2"/>
          </rPr>
          <t>NãoComprado:</t>
        </r>
        <r>
          <rPr>
            <sz val="9"/>
            <color indexed="81"/>
            <rFont val="Segoe UI"/>
            <family val="2"/>
          </rPr>
          <t xml:space="preserve">
Percentual abaixo da sugestão que não está sendo comprado.</t>
        </r>
      </text>
    </comment>
    <comment ref="BI3" authorId="1" shapeId="0" xr:uid="{00000000-0006-0000-0100-000042000000}">
      <text>
        <r>
          <rPr>
            <b/>
            <sz val="9"/>
            <color indexed="81"/>
            <rFont val="Segoe UI"/>
            <family val="2"/>
          </rPr>
          <t xml:space="preserve">Filtro aplicado: </t>
        </r>
        <r>
          <rPr>
            <sz val="9"/>
            <color indexed="81"/>
            <rFont val="Segoe UI"/>
            <family val="2"/>
          </rPr>
          <t>( &gt;0 )</t>
        </r>
      </text>
    </comment>
    <comment ref="BK3" authorId="1" shapeId="0" xr:uid="{00000000-0006-0000-0100-000043000000}">
      <text>
        <r>
          <rPr>
            <sz val="9"/>
            <color indexed="81"/>
            <rFont val="Segoe UI"/>
            <family val="2"/>
          </rPr>
          <t>Fim</t>
        </r>
      </text>
    </comment>
    <comment ref="A4" authorId="0" shapeId="0" xr:uid="{48BF7A16-0486-4586-8D5F-F8CEB157EE5C}">
      <text>
        <r>
          <rPr>
            <sz val="10"/>
            <color indexed="81"/>
            <rFont val="Lucida Console"/>
            <family val="3"/>
          </rPr>
          <t>_x000D_
134246</t>
        </r>
      </text>
    </comment>
    <comment ref="B4" authorId="0" shapeId="0" xr:uid="{5F6679A9-9BFD-4E3E-A42B-584D06DBAF03}">
      <text>
        <r>
          <rPr>
            <sz val="10"/>
            <color indexed="81"/>
            <rFont val="Lucida Console"/>
            <family val="3"/>
          </rPr>
          <t>DESCRIÇÃO DETALHADA_x000D_
AREIA MEDIA LAVADA(GRANULAMETRIA 0,6 A 2,4 MM), CONFORME ABNT. O MATERIAL ENTREGUE DEVERA ESTAR APTO A ENSAIOS DE PENEIRAMENTO, CONFORME TABELA 2 - LIMITES DA DISTRIBUICAO GRANULOMETRICA DO AGREGADO MIUDO (ABNT 7211/2005).EQUIVALENCIA APROXIMADA EM TONELADAS: 1,30 A 1,50</t>
        </r>
      </text>
    </comment>
    <comment ref="G4" authorId="0" shapeId="0" xr:uid="{D3B460BA-224E-49D1-9371-1EA316424CCA}">
      <text>
        <r>
          <rPr>
            <sz val="10"/>
            <color indexed="81"/>
            <rFont val="Lucida Console"/>
            <family val="3"/>
          </rPr>
          <t>_x000D_
Últ estimativa : 1.100_x000D_
Enviada em     : 19.11.2021_x000D_
Ata - Venc     : 78/21 - 16.03.2022</t>
        </r>
      </text>
    </comment>
    <comment ref="S4" authorId="0" shapeId="0" xr:uid="{01680679-9950-4C24-A8B3-4024E3399324}">
      <text>
        <r>
          <rPr>
            <sz val="10"/>
            <color indexed="81"/>
            <rFont val="Lucida Console"/>
            <family val="3"/>
          </rPr>
          <t>_x000D_
ATA  168/23 | Venc: 04.10.2024 | Saldo:   4.950 | Fornec: TRANSNECO MATERIAIS DE CONSTRUCAO EM GERAL LTDA_x000D_
ATA  168/23 | Venc:   | Saldo:   4.950 | Fornec: TRANSNECO MATERIAIS DE CONSTRUCAO EM GERAL LTDA</t>
        </r>
      </text>
    </comment>
    <comment ref="W4" authorId="0" shapeId="0" xr:uid="{87F2DCF2-D5D1-4AC8-8A1D-37ECA2E7DEA8}">
      <text>
        <r>
          <rPr>
            <sz val="10"/>
            <color indexed="81"/>
            <rFont val="Lucida Console"/>
            <family val="3"/>
          </rPr>
          <t>_x000D_
DM-Construção</t>
        </r>
      </text>
    </comment>
    <comment ref="X4" authorId="0" shapeId="0" xr:uid="{99B1D25E-A780-4D24-91EE-5A7578089E9D}">
      <text>
        <r>
          <rPr>
            <sz val="10"/>
            <color indexed="81"/>
            <rFont val="Lucida Console"/>
            <family val="3"/>
          </rPr>
          <t>_x000D_
MAT.E EQUIP. P/ CONSTR.CIVIL E CONSERV. DE VIAS PUBL.</t>
        </r>
      </text>
    </comment>
    <comment ref="Y4" authorId="0" shapeId="0" xr:uid="{807D375E-0BF0-4A87-8073-03206913DC9D}">
      <text>
        <r>
          <rPr>
            <sz val="10"/>
            <color indexed="81"/>
            <rFont val="Lucida Console"/>
            <family val="3"/>
          </rPr>
          <t>_x000D_
PEDRA,PEDRISCO E AREIA</t>
        </r>
      </text>
    </comment>
    <comment ref="AW4" authorId="0" shapeId="0" xr:uid="{FC23978D-6744-40E2-B6F9-7C4700CE5171}">
      <text>
        <r>
          <rPr>
            <sz val="10"/>
            <color indexed="81"/>
            <rFont val="Lucida Console"/>
            <family val="3"/>
          </rPr>
          <t>Tempo de Estoque (Meses)_x000D_
_x000D_
35,5</t>
        </r>
      </text>
    </comment>
    <comment ref="A5" authorId="0" shapeId="0" xr:uid="{91F6BDF9-8834-45E8-8A4C-E9EF85B4D522}">
      <text>
        <r>
          <rPr>
            <sz val="10"/>
            <color indexed="81"/>
            <rFont val="Lucida Console"/>
            <family val="3"/>
          </rPr>
          <t>_x000D_
95228</t>
        </r>
      </text>
    </comment>
    <comment ref="B5" authorId="0" shapeId="0" xr:uid="{2E5CB4C3-4196-4E3E-8CB6-C112BFD67305}">
      <text>
        <r>
          <rPr>
            <sz val="10"/>
            <color indexed="81"/>
            <rFont val="Lucida Console"/>
            <family val="3"/>
          </rPr>
          <t xml:space="preserve">DESCRIÇÃO DETALHADA_x000D_
ABRACADEIRA DE NYLON COMPRIMENTO 200 MM </t>
        </r>
      </text>
    </comment>
    <comment ref="W5" authorId="0" shapeId="0" xr:uid="{62088569-9E36-4A23-9526-2D8837579A62}">
      <text>
        <r>
          <rPr>
            <sz val="10"/>
            <color indexed="81"/>
            <rFont val="Lucida Console"/>
            <family val="3"/>
          </rPr>
          <t>_x000D_
DM-Elétrica</t>
        </r>
      </text>
    </comment>
    <comment ref="X5" authorId="0" shapeId="0" xr:uid="{59542809-3F94-4DA6-85E2-5157AB959AAE}">
      <text>
        <r>
          <rPr>
            <sz val="10"/>
            <color indexed="81"/>
            <rFont val="Lucida Console"/>
            <family val="3"/>
          </rPr>
          <t>_x000D_
EQUIP. MAT. P/ GERACAO, TRANSM. DISTR. RETIF...</t>
        </r>
      </text>
    </comment>
    <comment ref="Y5" authorId="0" shapeId="0" xr:uid="{831D9630-01EB-46A1-8C2F-48709FF3A1C4}">
      <text>
        <r>
          <rPr>
            <sz val="10"/>
            <color indexed="81"/>
            <rFont val="Lucida Console"/>
            <family val="3"/>
          </rPr>
          <t>_x000D_
BRACADEIRAS E CINTAS</t>
        </r>
      </text>
    </comment>
    <comment ref="AW5" authorId="0" shapeId="0" xr:uid="{1AD45307-EC01-4398-A4F3-FF912912894E}">
      <text>
        <r>
          <rPr>
            <sz val="10"/>
            <color indexed="81"/>
            <rFont val="Lucida Console"/>
            <family val="3"/>
          </rPr>
          <t>Tempo de Estoque (Meses)_x000D_
_x000D_
1.000,0</t>
        </r>
      </text>
    </comment>
    <comment ref="A6" authorId="0" shapeId="0" xr:uid="{39ACF291-9590-43C5-A0FC-E0C8481A2A4D}">
      <text>
        <r>
          <rPr>
            <sz val="10"/>
            <color indexed="81"/>
            <rFont val="Lucida Console"/>
            <family val="3"/>
          </rPr>
          <t>_x000D_
131917</t>
        </r>
      </text>
    </comment>
    <comment ref="B6" authorId="0" shapeId="0" xr:uid="{32B005DA-95D3-4954-9880-B589BB165AED}">
      <text>
        <r>
          <rPr>
            <sz val="10"/>
            <color indexed="81"/>
            <rFont val="Lucida Console"/>
            <family val="3"/>
          </rPr>
          <t>DESCRIÇÃO DETALHADA_x000D_
APONTADOR DUPLO (LAPIS NORMAL E JUMBO), SEM DEPOSITO, CORPO METALICO EM ALUMINIO, LAMINA COM TRATAMENTO ANTI-FERRUGEM. DIMENSOES: 36MM X 31MM X 21MM (VARIACAO +/- 2MM).</t>
        </r>
      </text>
    </comment>
    <comment ref="W6" authorId="0" shapeId="0" xr:uid="{709EEC02-18E8-4A4C-93A1-4A6DC73FA7EA}">
      <text>
        <r>
          <rPr>
            <sz val="10"/>
            <color indexed="81"/>
            <rFont val="Lucida Console"/>
            <family val="3"/>
          </rPr>
          <t>_x000D_
Pedagógico</t>
        </r>
      </text>
    </comment>
    <comment ref="X6" authorId="0" shapeId="0" xr:uid="{6CCEA75B-8152-48D2-9856-9458F52CB775}">
      <text>
        <r>
          <rPr>
            <sz val="10"/>
            <color indexed="81"/>
            <rFont val="Lucida Console"/>
            <family val="3"/>
          </rPr>
          <t>_x000D_
MAQ., EQUIP., COMP., ACES., MAT. PARA ESCRIT.E ESCOLAR</t>
        </r>
      </text>
    </comment>
    <comment ref="Y6" authorId="0" shapeId="0" xr:uid="{A92C0D5A-A8EE-4857-B20E-65A00DF2A0DA}">
      <text>
        <r>
          <rPr>
            <sz val="10"/>
            <color indexed="81"/>
            <rFont val="Lucida Console"/>
            <family val="3"/>
          </rPr>
          <t>_x000D_
LAPIS, BORRACHA, APONTADORES, REGUAS E CORRETIVOS P/ ESCRIT.</t>
        </r>
      </text>
    </comment>
    <comment ref="AW6" authorId="0" shapeId="0" xr:uid="{4E626D69-2316-4D63-A830-7809AABBFC65}">
      <text>
        <r>
          <rPr>
            <sz val="10"/>
            <color indexed="81"/>
            <rFont val="Lucida Console"/>
            <family val="3"/>
          </rPr>
          <t>Tempo de Estoque (Meses)_x000D_
_x000D_
3.605,0</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MARCOS VINICIO PEREIRA</author>
  </authors>
  <commentList>
    <comment ref="A2" authorId="0" shapeId="0" xr:uid="{2D2B6C2B-40AE-4B24-96C4-787C163CA4AF}">
      <text>
        <r>
          <rPr>
            <sz val="10"/>
            <color indexed="81"/>
            <rFont val="Lucida Console"/>
            <family val="3"/>
          </rPr>
          <t xml:space="preserve">     CÓDIGO</t>
        </r>
      </text>
    </comment>
    <comment ref="B2" authorId="0" shapeId="0" xr:uid="{6086AEE0-8B3B-4A0C-B248-54D212E48EB3}">
      <text>
        <r>
          <rPr>
            <sz val="10"/>
            <color indexed="81"/>
            <rFont val="Lucida Console"/>
            <family val="3"/>
          </rPr>
          <t xml:space="preserve">     DESCRIÇÃO</t>
        </r>
      </text>
    </comment>
    <comment ref="C2" authorId="0" shapeId="0" xr:uid="{854F2FD6-C5C9-472C-AE69-28493EB18C7E}">
      <text>
        <r>
          <rPr>
            <sz val="10"/>
            <color indexed="81"/>
            <rFont val="Lucida Console"/>
            <family val="3"/>
          </rPr>
          <t xml:space="preserve">     UNIDADE</t>
        </r>
      </text>
    </comment>
    <comment ref="D2" authorId="0" shapeId="0" xr:uid="{5FA694BE-9ACE-4F21-8DF8-C036CE2C512A}">
      <text>
        <r>
          <rPr>
            <sz val="10"/>
            <color indexed="81"/>
            <rFont val="Lucida Console"/>
            <family val="3"/>
          </rPr>
          <t xml:space="preserve">     VALOR UNIT.</t>
        </r>
      </text>
    </comment>
    <comment ref="E2" authorId="0" shapeId="0" xr:uid="{035BF565-008A-4CC7-87C9-B668731BE762}">
      <text>
        <r>
          <rPr>
            <sz val="10"/>
            <color indexed="81"/>
            <rFont val="Lucida Console"/>
            <family val="3"/>
          </rPr>
          <t xml:space="preserve">     MARCA</t>
        </r>
      </text>
    </comment>
    <comment ref="F2" authorId="0" shapeId="0" xr:uid="{0CA50D95-572F-4C50-8EB7-709E8DB98137}">
      <text>
        <r>
          <rPr>
            <sz val="10"/>
            <color indexed="81"/>
            <rFont val="Lucida Console"/>
            <family val="3"/>
          </rPr>
          <t xml:space="preserve">     FORNECEDOR</t>
        </r>
      </text>
    </comment>
    <comment ref="G2" authorId="0" shapeId="0" xr:uid="{E6E12D7C-5B95-4CFA-BBDD-2D438F86A89E}">
      <text>
        <r>
          <rPr>
            <sz val="10"/>
            <color indexed="81"/>
            <rFont val="Lucida Console"/>
            <family val="3"/>
          </rPr>
          <t xml:space="preserve">     LICITACAO</t>
        </r>
      </text>
    </comment>
    <comment ref="H2" authorId="0" shapeId="0" xr:uid="{50C0D1EA-8AF9-4AC6-8E44-444CAA7FF606}">
      <text>
        <r>
          <rPr>
            <sz val="10"/>
            <color indexed="81"/>
            <rFont val="Lucida Console"/>
            <family val="3"/>
          </rPr>
          <t xml:space="preserve">     QTDE ATUAL</t>
        </r>
      </text>
    </comment>
    <comment ref="I2" authorId="0" shapeId="0" xr:uid="{4BE1334E-6630-41DF-9DE3-7872DC6A519E}">
      <text>
        <r>
          <rPr>
            <sz val="10"/>
            <color indexed="81"/>
            <rFont val="Lucida Console"/>
            <family val="3"/>
          </rPr>
          <t xml:space="preserve">     COD. ALMOX</t>
        </r>
      </text>
    </comment>
    <comment ref="J2" authorId="0" shapeId="0" xr:uid="{0F81AC1F-E1A1-40FF-8549-6213DE059C28}">
      <text>
        <r>
          <rPr>
            <sz val="10"/>
            <color indexed="81"/>
            <rFont val="Lucida Console"/>
            <family val="3"/>
          </rPr>
          <t xml:space="preserve">     PREÇO MÉDIO</t>
        </r>
      </text>
    </comment>
    <comment ref="K2" authorId="0" shapeId="0" xr:uid="{4079F854-680D-4029-A13E-C0DD94FF0F7A}">
      <text>
        <r>
          <rPr>
            <sz val="10"/>
            <color indexed="81"/>
            <rFont val="Lucida Console"/>
            <family val="3"/>
          </rPr>
          <t xml:space="preserve">     L.C. 6 MESES</t>
        </r>
      </text>
    </comment>
    <comment ref="L2" authorId="0" shapeId="0" xr:uid="{1DC92CFA-878B-42F8-A3B7-51223074CC22}">
      <text>
        <r>
          <rPr>
            <sz val="10"/>
            <color indexed="81"/>
            <rFont val="Lucida Console"/>
            <family val="3"/>
          </rPr>
          <t xml:space="preserve">     TEMPO ESTOQUE</t>
        </r>
      </text>
    </comment>
    <comment ref="M2" authorId="0" shapeId="0" xr:uid="{BE1735A3-4257-4E79-8F4E-C778A55C7582}">
      <text>
        <r>
          <rPr>
            <sz val="10"/>
            <color indexed="81"/>
            <rFont val="Lucida Console"/>
            <family val="3"/>
          </rPr>
          <t xml:space="preserve">     LC</t>
        </r>
      </text>
    </comment>
    <comment ref="N2" authorId="0" shapeId="0" xr:uid="{9977D204-0ED0-4616-B278-161051CB8681}">
      <text>
        <r>
          <rPr>
            <sz val="10"/>
            <color indexed="81"/>
            <rFont val="Lucida Console"/>
            <family val="3"/>
          </rPr>
          <t xml:space="preserve">     TOTAL</t>
        </r>
      </text>
    </comment>
    <comment ref="O2" authorId="0" shapeId="0" xr:uid="{E21090AD-4575-4E8A-8490-D0ABECE324E2}">
      <text>
        <r>
          <rPr>
            <sz val="10"/>
            <color indexed="81"/>
            <rFont val="Lucida Console"/>
            <family val="3"/>
          </rPr>
          <t xml:space="preserve">     ATA Nº/ANO</t>
        </r>
      </text>
    </comment>
    <comment ref="P2" authorId="0" shapeId="0" xr:uid="{45800AF0-035F-45A8-A27D-86061B6D7706}">
      <text>
        <r>
          <rPr>
            <sz val="10"/>
            <color indexed="81"/>
            <rFont val="Lucida Console"/>
            <family val="3"/>
          </rPr>
          <t xml:space="preserve">     ATA QTDE</t>
        </r>
      </text>
    </comment>
    <comment ref="Q2" authorId="0" shapeId="0" xr:uid="{CECCC10B-16A1-47E5-86F9-AF1A98889FAD}">
      <text>
        <r>
          <rPr>
            <sz val="10"/>
            <color indexed="81"/>
            <rFont val="Lucida Console"/>
            <family val="3"/>
          </rPr>
          <t xml:space="preserve">     ATA VALOR</t>
        </r>
      </text>
    </comment>
    <comment ref="R2" authorId="0" shapeId="0" xr:uid="{4FAAB083-56DB-4E65-9F64-7F1E34E008BE}">
      <text>
        <r>
          <rPr>
            <sz val="10"/>
            <color indexed="81"/>
            <rFont val="Lucida Console"/>
            <family val="3"/>
          </rPr>
          <t xml:space="preserve">     ATA DT.VALID.</t>
        </r>
      </text>
    </comment>
    <comment ref="S2" authorId="0" shapeId="0" xr:uid="{58023621-ACF6-4460-B79D-A6150929D67F}">
      <text>
        <r>
          <rPr>
            <sz val="10"/>
            <color indexed="81"/>
            <rFont val="Lucida Console"/>
            <family val="3"/>
          </rPr>
          <t xml:space="preserve">     DESCRIÇÃO DA ESTRUTURA</t>
        </r>
      </text>
    </comment>
    <comment ref="T2" authorId="0" shapeId="0" xr:uid="{F657DAD6-7AF8-4BF7-A4C3-4B84454CC402}">
      <text>
        <r>
          <rPr>
            <sz val="10"/>
            <color indexed="81"/>
            <rFont val="Lucida Console"/>
            <family val="3"/>
          </rPr>
          <t xml:space="preserve">     ESTRUTURA</t>
        </r>
      </text>
    </comment>
    <comment ref="U2" authorId="0" shapeId="0" xr:uid="{937D7874-CB48-4A4D-B1E1-3E609F936C41}">
      <text>
        <r>
          <rPr>
            <sz val="10"/>
            <color indexed="81"/>
            <rFont val="Lucida Console"/>
            <family val="3"/>
          </rPr>
          <t xml:space="preserve">     GRUPO</t>
        </r>
      </text>
    </comment>
    <comment ref="V2" authorId="0" shapeId="0" xr:uid="{F605ED42-D2C8-492B-8B81-C0556A5A00D4}">
      <text>
        <r>
          <rPr>
            <sz val="10"/>
            <color indexed="81"/>
            <rFont val="Lucida Console"/>
            <family val="3"/>
          </rPr>
          <t xml:space="preserve">     SUBGRUPO</t>
        </r>
      </text>
    </comment>
    <comment ref="W2" authorId="0" shapeId="0" xr:uid="{E588A348-0FFC-427C-A64D-68B2B58583B9}">
      <text>
        <r>
          <rPr>
            <sz val="10"/>
            <color indexed="81"/>
            <rFont val="Lucida Console"/>
            <family val="3"/>
          </rPr>
          <t xml:space="preserve">     RC Nº</t>
        </r>
      </text>
    </comment>
    <comment ref="X2" authorId="0" shapeId="0" xr:uid="{F41C0E22-CA4C-484B-99C8-6B77E24E2D11}">
      <text>
        <r>
          <rPr>
            <sz val="10"/>
            <color indexed="81"/>
            <rFont val="Lucida Console"/>
            <family val="3"/>
          </rPr>
          <t xml:space="preserve">     RC ANO </t>
        </r>
      </text>
    </comment>
    <comment ref="Y2" authorId="0" shapeId="0" xr:uid="{49F1C1FA-D4C4-4F99-A831-8F55FB724B50}">
      <text>
        <r>
          <rPr>
            <sz val="10"/>
            <color indexed="81"/>
            <rFont val="Lucida Console"/>
            <family val="3"/>
          </rPr>
          <t xml:space="preserve">     RC QTDE</t>
        </r>
      </text>
    </comment>
    <comment ref="Z2" authorId="0" shapeId="0" xr:uid="{773C2351-3E75-4DCB-AFB0-026CA689CC52}">
      <text>
        <r>
          <rPr>
            <sz val="10"/>
            <color indexed="81"/>
            <rFont val="Lucida Console"/>
            <family val="3"/>
          </rPr>
          <t xml:space="preserve">     AF Nº</t>
        </r>
      </text>
    </comment>
    <comment ref="AA2" authorId="0" shapeId="0" xr:uid="{303D57BE-7CEE-44F2-9266-16CD0B754BB7}">
      <text>
        <r>
          <rPr>
            <sz val="10"/>
            <color indexed="81"/>
            <rFont val="Lucida Console"/>
            <family val="3"/>
          </rPr>
          <t xml:space="preserve">     AF ANO</t>
        </r>
      </text>
    </comment>
    <comment ref="AB2" authorId="0" shapeId="0" xr:uid="{C1FE2D48-2D4C-4966-B138-27C61589E0C9}">
      <text>
        <r>
          <rPr>
            <sz val="10"/>
            <color indexed="81"/>
            <rFont val="Lucida Console"/>
            <family val="3"/>
          </rPr>
          <t xml:space="preserve">     AF SALDO</t>
        </r>
      </text>
    </comment>
    <comment ref="AC2" authorId="0" shapeId="0" xr:uid="{A981514A-CDD4-4FE0-A01B-E44CD8AD1BF9}">
      <text>
        <r>
          <rPr>
            <sz val="10"/>
            <color indexed="81"/>
            <rFont val="Lucida Console"/>
            <family val="3"/>
          </rPr>
          <t xml:space="preserve">     AF QTDE</t>
        </r>
      </text>
    </comment>
    <comment ref="AD2" authorId="0" shapeId="0" xr:uid="{C7967A0D-2392-4387-8838-1AC0E5629BE2}">
      <text>
        <r>
          <rPr>
            <sz val="10"/>
            <color indexed="81"/>
            <rFont val="Lucida Console"/>
            <family val="3"/>
          </rPr>
          <t xml:space="preserve">     AF FORN</t>
        </r>
      </text>
    </comment>
    <comment ref="AE2" authorId="0" shapeId="0" xr:uid="{E0D81132-E2AF-4D70-B8EE-575DB0862995}">
      <text>
        <r>
          <rPr>
            <sz val="10"/>
            <color indexed="81"/>
            <rFont val="Lucida Console"/>
            <family val="3"/>
          </rPr>
          <t xml:space="preserve">     AF VENC</t>
        </r>
      </text>
    </comment>
    <comment ref="AF2" authorId="0" shapeId="0" xr:uid="{B7A4C68E-9E3D-4D7D-8CB0-1CFF93C3F381}">
      <text>
        <r>
          <rPr>
            <sz val="10"/>
            <color indexed="81"/>
            <rFont val="Lucida Console"/>
            <family val="3"/>
          </rPr>
          <t xml:space="preserve">     PONTO PEDIDO</t>
        </r>
      </text>
    </comment>
    <comment ref="AG2" authorId="0" shapeId="0" xr:uid="{2E8D09C6-23D2-414E-88ED-F087AB783ABE}">
      <text>
        <r>
          <rPr>
            <sz val="10"/>
            <color indexed="81"/>
            <rFont val="Lucida Console"/>
            <family val="3"/>
          </rPr>
          <t xml:space="preserve">     DATA ENTREGA</t>
        </r>
      </text>
    </comment>
    <comment ref="AH2" authorId="0" shapeId="0" xr:uid="{F389DBF9-7302-458F-A1B5-B7674B3CD8F2}">
      <text>
        <r>
          <rPr>
            <sz val="10"/>
            <color indexed="81"/>
            <rFont val="Lucida Console"/>
            <family val="3"/>
          </rPr>
          <t xml:space="preserve">     DATA INCLUSÃO</t>
        </r>
      </text>
    </comment>
    <comment ref="AI2" authorId="0" shapeId="0" xr:uid="{30EBCDBA-0D07-4F07-A7D8-E75CB5A317EF}">
      <text>
        <r>
          <rPr>
            <sz val="10"/>
            <color indexed="81"/>
            <rFont val="Lucida Console"/>
            <family val="3"/>
          </rPr>
          <t xml:space="preserve">     DATA ALTERAÇÃO</t>
        </r>
      </text>
    </comment>
    <comment ref="AJ2" authorId="0" shapeId="0" xr:uid="{4D75B3AA-0C07-4E48-A762-7867A87F94A1}">
      <text>
        <r>
          <rPr>
            <sz val="10"/>
            <color indexed="81"/>
            <rFont val="Lucida Console"/>
            <family val="3"/>
          </rPr>
          <t xml:space="preserve">     DATA DESATIVAÇÃO</t>
        </r>
      </text>
    </comment>
    <comment ref="AK2" authorId="0" shapeId="0" xr:uid="{FAD92E66-3022-41ED-90A5-9A73DDE7AD91}">
      <text>
        <r>
          <rPr>
            <sz val="10"/>
            <color indexed="81"/>
            <rFont val="Lucida Console"/>
            <family val="3"/>
          </rPr>
          <t xml:space="preserve">     DESCRIÇÃO DETALHADA</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MARCOS VINICIO PEREIRA</author>
  </authors>
  <commentList>
    <comment ref="E1" authorId="0" shapeId="0" xr:uid="{566DA093-3E4E-48E3-9EB9-1D964547795F}">
      <text>
        <r>
          <rPr>
            <sz val="9"/>
            <color indexed="81"/>
            <rFont val="Segoe UI"/>
            <family val="2"/>
          </rPr>
          <t>Total de linhas da planilha = 4</t>
        </r>
      </text>
    </comment>
    <comment ref="A2" authorId="0" shapeId="0" xr:uid="{299A2776-2426-4402-A13C-D8BE5635D02C}">
      <text>
        <r>
          <rPr>
            <sz val="10"/>
            <color indexed="81"/>
            <rFont val="Lucida Console"/>
            <family val="3"/>
          </rPr>
          <t xml:space="preserve">Ordenado por: CÓDIGO_x000D_
_x000D_
</t>
        </r>
      </text>
    </comment>
    <comment ref="F2" authorId="0" shapeId="0" xr:uid="{E96BF106-249B-4528-8586-2CE5120AE0E3}">
      <text>
        <r>
          <rPr>
            <sz val="10"/>
            <color indexed="81"/>
            <rFont val="Lucida Console"/>
            <family val="3"/>
          </rPr>
          <t xml:space="preserve"> 10_22</t>
        </r>
      </text>
    </comment>
    <comment ref="G2" authorId="0" shapeId="0" xr:uid="{5E8007BB-3F9E-49B9-834F-79497B82B57B}">
      <text>
        <r>
          <rPr>
            <sz val="10"/>
            <color indexed="81"/>
            <rFont val="Lucida Console"/>
            <family val="3"/>
          </rPr>
          <t xml:space="preserve"> 11_22</t>
        </r>
      </text>
    </comment>
    <comment ref="H2" authorId="0" shapeId="0" xr:uid="{34CE43F9-7131-4F2E-990A-1B6356860568}">
      <text>
        <r>
          <rPr>
            <sz val="10"/>
            <color indexed="81"/>
            <rFont val="Lucida Console"/>
            <family val="3"/>
          </rPr>
          <t xml:space="preserve"> 12_22</t>
        </r>
      </text>
    </comment>
    <comment ref="I2" authorId="0" shapeId="0" xr:uid="{26BE5FB7-4147-4AAC-8651-C9184296C7B9}">
      <text>
        <r>
          <rPr>
            <sz val="10"/>
            <color indexed="81"/>
            <rFont val="Lucida Console"/>
            <family val="3"/>
          </rPr>
          <t xml:space="preserve"> 01_23</t>
        </r>
      </text>
    </comment>
    <comment ref="J2" authorId="0" shapeId="0" xr:uid="{D711BD1D-F4A0-4610-9704-FBE48248B4D5}">
      <text>
        <r>
          <rPr>
            <sz val="10"/>
            <color indexed="81"/>
            <rFont val="Lucida Console"/>
            <family val="3"/>
          </rPr>
          <t xml:space="preserve"> 02_23</t>
        </r>
      </text>
    </comment>
    <comment ref="K2" authorId="0" shapeId="0" xr:uid="{6A730F86-CAD1-4361-9838-296A87B6F81E}">
      <text>
        <r>
          <rPr>
            <sz val="10"/>
            <color indexed="81"/>
            <rFont val="Lucida Console"/>
            <family val="3"/>
          </rPr>
          <t xml:space="preserve"> 03_23</t>
        </r>
      </text>
    </comment>
    <comment ref="L2" authorId="0" shapeId="0" xr:uid="{83957F2B-5D0C-4D83-8555-20F0DF1F265E}">
      <text>
        <r>
          <rPr>
            <sz val="10"/>
            <color indexed="81"/>
            <rFont val="Lucida Console"/>
            <family val="3"/>
          </rPr>
          <t xml:space="preserve"> 04_23</t>
        </r>
      </text>
    </comment>
    <comment ref="M2" authorId="0" shapeId="0" xr:uid="{72E844D2-F178-4D04-8BE0-4CDD04B35F06}">
      <text>
        <r>
          <rPr>
            <sz val="10"/>
            <color indexed="81"/>
            <rFont val="Lucida Console"/>
            <family val="3"/>
          </rPr>
          <t xml:space="preserve"> 05_23</t>
        </r>
      </text>
    </comment>
    <comment ref="N2" authorId="0" shapeId="0" xr:uid="{92B53C85-8C1B-4F31-AEA3-19EFC47577CD}">
      <text>
        <r>
          <rPr>
            <sz val="10"/>
            <color indexed="81"/>
            <rFont val="Lucida Console"/>
            <family val="3"/>
          </rPr>
          <t xml:space="preserve"> 06_23</t>
        </r>
      </text>
    </comment>
    <comment ref="O2" authorId="0" shapeId="0" xr:uid="{3CD442E3-0198-4EB6-927D-8F5B232BF26E}">
      <text>
        <r>
          <rPr>
            <sz val="10"/>
            <color indexed="81"/>
            <rFont val="Lucida Console"/>
            <family val="3"/>
          </rPr>
          <t xml:space="preserve"> 07_23</t>
        </r>
      </text>
    </comment>
    <comment ref="P2" authorId="0" shapeId="0" xr:uid="{4E6EAA01-F6FD-44A6-90D2-D82E7DFBFD2A}">
      <text>
        <r>
          <rPr>
            <sz val="10"/>
            <color indexed="81"/>
            <rFont val="Lucida Console"/>
            <family val="3"/>
          </rPr>
          <t xml:space="preserve"> 08_23</t>
        </r>
      </text>
    </comment>
    <comment ref="Q2" authorId="0" shapeId="0" xr:uid="{26ADAA47-54A5-4842-B483-A4F615480132}">
      <text>
        <r>
          <rPr>
            <sz val="10"/>
            <color indexed="81"/>
            <rFont val="Lucida Console"/>
            <family val="3"/>
          </rPr>
          <t xml:space="preserve"> 09_23</t>
        </r>
      </text>
    </comment>
    <comment ref="R2" authorId="0" shapeId="0" xr:uid="{6CF671F4-1BBF-425C-B540-801E16F8C7EC}">
      <text>
        <r>
          <rPr>
            <sz val="10"/>
            <color indexed="81"/>
            <rFont val="Lucida Console"/>
            <family val="3"/>
          </rPr>
          <t>Data de inclusão do item no ADMC</t>
        </r>
      </text>
    </comment>
    <comment ref="T2" authorId="0" shapeId="0" xr:uid="{EF4A4288-9361-4783-9D4F-D2F75D3FB303}">
      <text>
        <r>
          <rPr>
            <sz val="10"/>
            <color indexed="81"/>
            <rFont val="Lucida Console"/>
            <family val="3"/>
          </rPr>
          <t>Média aritmética simples dos valores das colunas F até 09_23._x000D_
Divisor = 12</t>
        </r>
      </text>
    </comment>
    <comment ref="U2" authorId="0" shapeId="0" xr:uid="{0EE95B75-ECB5-41F9-8040-C9F23BF16BA9}">
      <text>
        <r>
          <rPr>
            <sz val="10"/>
            <color indexed="81"/>
            <rFont val="Lucida Console"/>
            <family val="3"/>
          </rPr>
          <t>1ª Faixa do Desvio Padrão</t>
        </r>
      </text>
    </comment>
    <comment ref="V2" authorId="0" shapeId="0" xr:uid="{2FE441E0-DE8B-4AA8-AEE3-266F98993311}">
      <text>
        <r>
          <rPr>
            <sz val="10"/>
            <color indexed="81"/>
            <rFont val="Lucida Console"/>
            <family val="3"/>
          </rPr>
          <t>2ª Faixa do Desvio Padrão</t>
        </r>
      </text>
    </comment>
    <comment ref="W2" authorId="0" shapeId="0" xr:uid="{6EC83E70-1F62-44D1-9AE2-9947B7DAA8DD}">
      <text>
        <r>
          <rPr>
            <sz val="10"/>
            <color indexed="81"/>
            <rFont val="Lucida Console"/>
            <family val="3"/>
          </rPr>
          <t>3ª Faixa do Desvio Padrão</t>
        </r>
      </text>
    </comment>
    <comment ref="X2" authorId="0" shapeId="0" xr:uid="{2D6D4727-B4D0-44BB-9A2A-C7D4DB885B7B}">
      <text>
        <r>
          <rPr>
            <sz val="10"/>
            <color indexed="81"/>
            <rFont val="Lucida Console"/>
            <family val="3"/>
          </rPr>
          <t>Número da faixa de corte utilizada. Informar valores entre 1 e 3.</t>
        </r>
      </text>
    </comment>
    <comment ref="Y2" authorId="0" shapeId="0" xr:uid="{18822B3F-F341-4B13-BD5C-3A99601CF267}">
      <text>
        <r>
          <rPr>
            <sz val="10"/>
            <color indexed="81"/>
            <rFont val="Lucida Console"/>
            <family val="3"/>
          </rPr>
          <t>Média considerada (Menos valores fora do desvio padrão).</t>
        </r>
      </text>
    </comment>
    <comment ref="Z2" authorId="0" shapeId="0" xr:uid="{1CABB60B-75CF-4342-AA8D-6CF9384CF7AC}">
      <text>
        <r>
          <rPr>
            <sz val="10"/>
            <color indexed="81"/>
            <rFont val="Lucida Console"/>
            <family val="3"/>
          </rPr>
          <t>Consumo do Período mais a coluna Pendentes.</t>
        </r>
      </text>
    </comment>
    <comment ref="AA2" authorId="0" shapeId="0" xr:uid="{204A9CAA-5290-4B07-87CD-BC2082C2A74C}">
      <text>
        <r>
          <rPr>
            <sz val="10"/>
            <color indexed="81"/>
            <rFont val="Lucida Console"/>
            <family val="3"/>
          </rPr>
          <t>O maior consumo registrado no período entre as colunas 10_22 e 09_23</t>
        </r>
      </text>
    </comment>
    <comment ref="R3" authorId="0" shapeId="0" xr:uid="{2AE8D083-2E8F-447C-807A-55470208CF14}">
      <text>
        <r>
          <rPr>
            <sz val="10"/>
            <color indexed="81"/>
            <rFont val="Lucida Console"/>
            <family val="3"/>
          </rPr>
          <t>17.10.2006</t>
        </r>
      </text>
    </comment>
    <comment ref="Y3" authorId="0" shapeId="0" xr:uid="{CE439C74-C48F-4413-AA04-4831963AF450}">
      <text>
        <r>
          <rPr>
            <sz val="10"/>
            <color indexed="81"/>
            <rFont val="Courier New"/>
            <family val="3"/>
          </rPr>
          <t>_x000D_
    DESCRIÇÃO DO CÁLCULO_x000D_
Código    : 95.228_x000D_
Corte     : 1.817_x000D_
-----------------------------_x000D_
Pendente  : 954_x000D_
22 / 10_2 : _x000D_
22 / 11_2 : _x000D_
22 / 12_2 : _x000D_
23 / 01_2 : 300_x000D_
23 / 02_2 : 202_x000D_
23 / 03_2 : 200_x000D_
23 / 04_2 : 500_x000D_
23 / 05_2 : 35_x000D_
23 / 06_2 : 1.300_x000D_
23 / 07_2 : 1.800_x000D_
23 / 08_2 : 1.400_x000D_
23 / 09_2 : 46_x000D_
_x000D_
    TOTAL : ( 6.737 )_x000D_
  DIVISOR : 12_x000D_
    MÉDIA : 561,42</t>
        </r>
      </text>
    </comment>
    <comment ref="AB3" authorId="0" shapeId="0" xr:uid="{8789E749-22A1-4793-8477-B6207871F4A9}">
      <text>
        <r>
          <rPr>
            <sz val="10"/>
            <color indexed="81"/>
            <rFont val="Lucida Console"/>
            <family val="3"/>
          </rPr>
          <t>Última movimentação no estoque em 09/2023 quantidade 46.</t>
        </r>
      </text>
    </comment>
    <comment ref="R4" authorId="0" shapeId="0" xr:uid="{7ED39FB5-ED2D-4096-B067-B96C5A886B61}">
      <text>
        <r>
          <rPr>
            <sz val="10"/>
            <color indexed="81"/>
            <rFont val="Lucida Console"/>
            <family val="3"/>
          </rPr>
          <t>07.02.2018</t>
        </r>
      </text>
    </comment>
    <comment ref="Y4" authorId="0" shapeId="0" xr:uid="{BF4BF0B8-8EF9-4490-93CB-EDA6AABC9C66}">
      <text>
        <r>
          <rPr>
            <sz val="10"/>
            <color indexed="81"/>
            <rFont val="Courier New"/>
            <family val="3"/>
          </rPr>
          <t>_x000D_
    DESCRIÇÃO DO CÁLCULO_x000D_
Código    : 134.246_x000D_
Corte     : 179_x000D_
-----------------------------_x000D_
Pendente  : 19_x000D_
22 / 10_2 : 97_x000D_
22 / 11_2 : 94_x000D_
22 / 12_2 : 87_x000D_
23 / 01_2 : 82_x000D_
23 / 02_2 : 140_x000D_
23 / 03_2 : 114_x000D_
23 / 04_2 : 103_x000D_
23 / 05_2 : 166_x000D_
23 / 06_2 : 98_x000D_
23 / 07_2 : 89_x000D_
23 / 08_2 : 106_x000D_
23 / 09_2 : 28_x000D_
_x000D_
    TOTAL : ( 1.223 )_x000D_
  DIVISOR : 12_x000D_
    MÉDIA : 101,92</t>
        </r>
      </text>
    </comment>
    <comment ref="AB4" authorId="0" shapeId="0" xr:uid="{5A1A594D-B208-45C0-95EC-C62EF1627455}">
      <text>
        <r>
          <rPr>
            <sz val="10"/>
            <color indexed="81"/>
            <rFont val="Lucida Console"/>
            <family val="3"/>
          </rPr>
          <t>Última movimentação no estoque em 09/2023 quantidade 28.</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MARCOS VINICIO PEREIRA</author>
    <author>Marcos</author>
  </authors>
  <commentList>
    <comment ref="A3" authorId="0" shapeId="0" xr:uid="{174C1CF5-7055-4880-A428-3B2C9EF81F71}">
      <text>
        <r>
          <rPr>
            <sz val="10"/>
            <color indexed="81"/>
            <rFont val="Lucida Console"/>
            <family val="3"/>
          </rPr>
          <t xml:space="preserve">Ordenado por: CÓDIGO_x000D_
_x000D_
          1ª Coluna  ==  CÓDIGO_x000D_
</t>
        </r>
      </text>
    </comment>
    <comment ref="H3" authorId="1" shapeId="0" xr:uid="{00000000-0006-0000-0600-000002000000}">
      <text>
        <r>
          <rPr>
            <sz val="10"/>
            <color indexed="81"/>
            <rFont val="Lucida Console"/>
            <family val="3"/>
          </rPr>
          <t>Filtro aplicado: ( &lt;&gt;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MARCOS VINICIO PEREIRA</author>
    <author>Marcos</author>
  </authors>
  <commentList>
    <comment ref="A2" authorId="0" shapeId="0" xr:uid="{D4EF2F8E-474A-4B87-9530-F3E3AF05CD9C}">
      <text>
        <r>
          <rPr>
            <sz val="10"/>
            <color indexed="81"/>
            <rFont val="Lucida Console"/>
            <family val="3"/>
          </rPr>
          <t xml:space="preserve">Ordenado por: Referência_x000D_
_x000D_
          1ª Coluna  ==  Referência_x000D_
</t>
        </r>
      </text>
    </comment>
    <comment ref="D2" authorId="1" shapeId="0" xr:uid="{00000000-0006-0000-0700-000002000000}">
      <text>
        <r>
          <rPr>
            <b/>
            <sz val="9"/>
            <color indexed="81"/>
            <rFont val="Segoe UI"/>
            <family val="2"/>
          </rPr>
          <t>Marcos:</t>
        </r>
        <r>
          <rPr>
            <sz val="9"/>
            <color indexed="81"/>
            <rFont val="Segoe UI"/>
            <family val="2"/>
          </rPr>
          <t xml:space="preserve">
Informação de montagem da planilha de base.
Utilizada para garantir que determinado parâmetro não será excluído da planilha na exclusão geral.</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MARCOS VINICIO PEREIRA</author>
    <author>Marcos</author>
  </authors>
  <commentList>
    <comment ref="A10" authorId="0" shapeId="0" xr:uid="{52F44DFC-9121-479A-9CD6-D63AD10CA859}">
      <text>
        <r>
          <rPr>
            <sz val="10"/>
            <color indexed="81"/>
            <rFont val="Lucida Console"/>
            <family val="3"/>
          </rPr>
          <t xml:space="preserve">Ordenado por: VIGÊNCIA DA ATA, ATA, FORNECEDOR, GRUPO, CÓDIGO_x000D_
_x000D_
          1ª Coluna  ==  VIGÊNCIA DA ATA_x000D_
          2ª Coluna  ==  ATA_x000D_
          3ª Coluna  ==  FORNECEDOR_x000D_
          4ª Coluna  ==  GRUPO_x000D_
          5ª Coluna  ==  CÓDIGO_x000D_
</t>
        </r>
      </text>
    </comment>
    <comment ref="E10" authorId="1" shapeId="0" xr:uid="{00000000-0006-0000-0800-000002000000}">
      <text>
        <r>
          <rPr>
            <sz val="10"/>
            <color indexed="81"/>
            <rFont val="Lucida Console"/>
            <family val="3"/>
          </rPr>
          <t>Filtro aplicado: ( 61 )</t>
        </r>
      </text>
    </comment>
    <comment ref="J10" authorId="1" shapeId="0" xr:uid="{00000000-0006-0000-0800-000003000000}">
      <text>
        <r>
          <rPr>
            <b/>
            <sz val="9"/>
            <color indexed="81"/>
            <rFont val="Segoe UI"/>
            <family val="2"/>
          </rPr>
          <t xml:space="preserve">Filtro aplicado: </t>
        </r>
        <r>
          <rPr>
            <sz val="9"/>
            <color indexed="81"/>
            <rFont val="Segoe UI"/>
            <family val="2"/>
          </rPr>
          <t>( 177/18 )</t>
        </r>
      </text>
    </comment>
    <comment ref="W10" authorId="1" shapeId="0" xr:uid="{00000000-0006-0000-0800-000004000000}">
      <text>
        <r>
          <rPr>
            <sz val="10"/>
            <color indexed="81"/>
            <rFont val="Lucida Console"/>
            <family val="3"/>
          </rPr>
          <t>Filtro aplicado: (  )</t>
        </r>
      </text>
    </comment>
    <comment ref="X10" authorId="1" shapeId="0" xr:uid="{00000000-0006-0000-0800-000005000000}">
      <text>
        <r>
          <rPr>
            <sz val="10"/>
            <color indexed="81"/>
            <rFont val="Lucida Console"/>
            <family val="3"/>
          </rPr>
          <t>Filtro aplicado: (  )</t>
        </r>
      </text>
    </comment>
    <comment ref="Y10" authorId="1" shapeId="0" xr:uid="{00000000-0006-0000-0800-000006000000}">
      <text>
        <r>
          <rPr>
            <b/>
            <sz val="9"/>
            <color indexed="81"/>
            <rFont val="Segoe UI"/>
            <family val="2"/>
          </rPr>
          <t xml:space="preserve">Origem Automática:
</t>
        </r>
        <r>
          <rPr>
            <sz val="9"/>
            <color indexed="81"/>
            <rFont val="Segoe UI"/>
            <family val="2"/>
          </rPr>
          <t xml:space="preserve">O preenchimento automático ocorre por preenchimento da planilha de "Complementos" e por "Comentário na coluna UNIDADE da planilha Itens"
</t>
        </r>
      </text>
    </comment>
    <comment ref="C11" authorId="1" shapeId="0" xr:uid="{00000000-0006-0000-0800-000007000000}">
      <text>
        <r>
          <rPr>
            <sz val="10"/>
            <color indexed="81"/>
            <rFont val="Lucida Console"/>
            <family val="3"/>
          </rPr>
          <t>_x000D_
PERFILADO - 38 X 38 MM, PERFURADO,  C/ 6M DE COMPRIMENTO</t>
        </r>
      </text>
    </comment>
    <comment ref="E11" authorId="1" shapeId="0" xr:uid="{00000000-0006-0000-0800-000008000000}">
      <text>
        <r>
          <rPr>
            <sz val="10"/>
            <color indexed="81"/>
            <rFont val="Lucida Console"/>
            <family val="3"/>
          </rPr>
          <t>_x000D_
METAIS,LAMINAD.,PERFILADOS E ARTEFATOS METALICOS</t>
        </r>
      </text>
    </comment>
    <comment ref="F11" authorId="1" shapeId="0" xr:uid="{00000000-0006-0000-0800-000009000000}">
      <text>
        <r>
          <rPr>
            <sz val="10"/>
            <color indexed="81"/>
            <rFont val="Lucida Console"/>
            <family val="3"/>
          </rPr>
          <t>_x000D_
PERFIS E BARRA</t>
        </r>
      </text>
    </comment>
    <comment ref="T11" authorId="1" shapeId="0" xr:uid="{00000000-0006-0000-0800-00000A000000}">
      <text>
        <r>
          <rPr>
            <sz val="10"/>
            <color indexed="81"/>
            <rFont val="Lucida Console"/>
            <family val="3"/>
          </rPr>
          <t>76806|PERFILADO - 38 X 38 MM, PERFURADO,  C/ 6M DE COMPRIMENTO|BR|10|30,1|301|10/17 \ Aguardando Impróspero!||12||||</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Marcos</author>
    <author>Administrador</author>
  </authors>
  <commentList>
    <comment ref="A2" authorId="0" shapeId="0" xr:uid="{00000000-0006-0000-0A00-000001000000}">
      <text>
        <r>
          <rPr>
            <sz val="10"/>
            <color indexed="81"/>
            <rFont val="Lucida Console"/>
            <family val="3"/>
          </rPr>
          <t xml:space="preserve">Ordenado por: FORNECEDOR, AF ANO, AF Nº, CÓDIGO_x000D_
_x000D_
          1ª Coluna  ==  FORNECEDOR_x000D_
          2ª Coluna  ==  AF ANO_x000D_
          3ª Coluna  ==  AF Nº_x000D_
          4ª Coluna  ==  CÓDIGO_x000D_
</t>
        </r>
      </text>
    </comment>
    <comment ref="B2" authorId="1" shapeId="0" xr:uid="{00000000-0006-0000-0A00-000002000000}">
      <text>
        <r>
          <rPr>
            <b/>
            <sz val="9"/>
            <color indexed="81"/>
            <rFont val="Segoe UI"/>
            <family val="2"/>
          </rPr>
          <t xml:space="preserve">   </t>
        </r>
        <r>
          <rPr>
            <sz val="9"/>
            <color indexed="81"/>
            <rFont val="Segoe UI"/>
            <family val="2"/>
          </rPr>
          <t xml:space="preserve">  AF Nº</t>
        </r>
      </text>
    </comment>
    <comment ref="C2" authorId="1" shapeId="0" xr:uid="{00000000-0006-0000-0A00-000003000000}">
      <text>
        <r>
          <rPr>
            <b/>
            <sz val="9"/>
            <color indexed="81"/>
            <rFont val="Segoe UI"/>
            <family val="2"/>
          </rPr>
          <t xml:space="preserve">   </t>
        </r>
        <r>
          <rPr>
            <sz val="9"/>
            <color indexed="81"/>
            <rFont val="Segoe UI"/>
            <family val="2"/>
          </rPr>
          <t xml:space="preserve">  AF SALDO</t>
        </r>
      </text>
    </comment>
    <comment ref="D2" authorId="1" shapeId="0" xr:uid="{00000000-0006-0000-0A00-000004000000}">
      <text>
        <r>
          <rPr>
            <b/>
            <sz val="9"/>
            <color indexed="81"/>
            <rFont val="Segoe UI"/>
            <family val="2"/>
          </rPr>
          <t xml:space="preserve">   </t>
        </r>
        <r>
          <rPr>
            <sz val="9"/>
            <color indexed="81"/>
            <rFont val="Segoe UI"/>
            <family val="2"/>
          </rPr>
          <t xml:space="preserve">  AF QTDE</t>
        </r>
      </text>
    </comment>
    <comment ref="E2" authorId="1" shapeId="0" xr:uid="{00000000-0006-0000-0A00-000005000000}">
      <text>
        <r>
          <rPr>
            <b/>
            <sz val="9"/>
            <color indexed="81"/>
            <rFont val="Segoe UI"/>
            <family val="2"/>
          </rPr>
          <t xml:space="preserve">   </t>
        </r>
        <r>
          <rPr>
            <sz val="9"/>
            <color indexed="81"/>
            <rFont val="Segoe UI"/>
            <family val="2"/>
          </rPr>
          <t xml:space="preserve">  CÓDIGO</t>
        </r>
      </text>
    </comment>
    <comment ref="F2" authorId="1" shapeId="0" xr:uid="{00000000-0006-0000-0A00-000006000000}">
      <text>
        <r>
          <rPr>
            <b/>
            <sz val="9"/>
            <color indexed="81"/>
            <rFont val="Segoe UI"/>
            <family val="2"/>
          </rPr>
          <t xml:space="preserve">   </t>
        </r>
        <r>
          <rPr>
            <sz val="9"/>
            <color indexed="81"/>
            <rFont val="Segoe UI"/>
            <family val="2"/>
          </rPr>
          <t xml:space="preserve">  DESCRIÇÃO</t>
        </r>
      </text>
    </comment>
    <comment ref="H2" authorId="1" shapeId="0" xr:uid="{00000000-0006-0000-0A00-000007000000}">
      <text>
        <r>
          <rPr>
            <b/>
            <sz val="9"/>
            <color indexed="81"/>
            <rFont val="Segoe UI"/>
            <family val="2"/>
          </rPr>
          <t xml:space="preserve">   </t>
        </r>
        <r>
          <rPr>
            <sz val="9"/>
            <color indexed="81"/>
            <rFont val="Segoe UI"/>
            <family val="2"/>
          </rPr>
          <t xml:space="preserve">  FORNECEDOR</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Marcos</author>
  </authors>
  <commentList>
    <comment ref="A2" authorId="0" shapeId="0" xr:uid="{00000000-0006-0000-0B00-000001000000}">
      <text>
        <r>
          <rPr>
            <sz val="10"/>
            <color indexed="81"/>
            <rFont val="Lucida Console"/>
            <family val="3"/>
          </rPr>
          <t xml:space="preserve">Ordenado por: DESCRIÇÃO, CÓDIGO, TIPO, ANO, Nº_x000D_
_x000D_
          1ª Coluna  ==  DESCRIÇÃO_x000D_
          2ª Coluna  ==  CÓDIGO_x000D_
          3ª Coluna  ==  TIPO_x000D_
          4ª Coluna  ==  ANO_x000D_
          5ª Coluna  ==  Nº_x000D_
</t>
        </r>
      </text>
    </comment>
  </commentList>
</comments>
</file>

<file path=xl/sharedStrings.xml><?xml version="1.0" encoding="utf-8"?>
<sst xmlns="http://schemas.openxmlformats.org/spreadsheetml/2006/main" count="1916" uniqueCount="932">
  <si>
    <t>CÓDIGO</t>
  </si>
  <si>
    <t>DESCRIÇÃO</t>
  </si>
  <si>
    <t>UNIDADE</t>
  </si>
  <si>
    <t>VALOR UNIT.</t>
  </si>
  <si>
    <t>MARCA</t>
  </si>
  <si>
    <t>FORNECEDOR</t>
  </si>
  <si>
    <t>LICITACAO</t>
  </si>
  <si>
    <t>QTDE ATUAL</t>
  </si>
  <si>
    <t>COD. ALMOX</t>
  </si>
  <si>
    <t>PREÇO MÉDIO</t>
  </si>
  <si>
    <t>L.C. 6 MESES</t>
  </si>
  <si>
    <t>TEMPO ESTOQUE</t>
  </si>
  <si>
    <t>LC</t>
  </si>
  <si>
    <t>TOTAL</t>
  </si>
  <si>
    <t>ATA Nº/ANO</t>
  </si>
  <si>
    <t>ATA QTDE</t>
  </si>
  <si>
    <t>ATA VALOR</t>
  </si>
  <si>
    <t>ATA DT.VALID.</t>
  </si>
  <si>
    <t>DESCRIÇÃO DA ESTRUTURA</t>
  </si>
  <si>
    <t>ESTRUTURA</t>
  </si>
  <si>
    <t>GRUPO</t>
  </si>
  <si>
    <t>SUBGRUPO</t>
  </si>
  <si>
    <t>RC Nº</t>
  </si>
  <si>
    <t>RC QTDE</t>
  </si>
  <si>
    <t>AF Nº</t>
  </si>
  <si>
    <t>AF ANO</t>
  </si>
  <si>
    <t>AF SALDO</t>
  </si>
  <si>
    <t>AF QTDE</t>
  </si>
  <si>
    <t>PONTO PEDIDO</t>
  </si>
  <si>
    <t>DATA ENTREGA</t>
  </si>
  <si>
    <t>Excluir?</t>
  </si>
  <si>
    <t>UN</t>
  </si>
  <si>
    <t>Média</t>
  </si>
  <si>
    <t>Semanas ATA</t>
  </si>
  <si>
    <t>SUBGR</t>
  </si>
  <si>
    <t>PontoPed</t>
  </si>
  <si>
    <t>PrioriSaldo</t>
  </si>
  <si>
    <t>DATA INCLUSÃO</t>
  </si>
  <si>
    <t>DATA ALTERAÇÃO</t>
  </si>
  <si>
    <t>DATA DESATIVAÇÃO</t>
  </si>
  <si>
    <t>DESCRIÇÃO DETALHADA</t>
  </si>
  <si>
    <t>ITEM</t>
  </si>
  <si>
    <t>SUBG</t>
  </si>
  <si>
    <t>COMPRA</t>
  </si>
  <si>
    <t>VALOR TOTAL</t>
  </si>
  <si>
    <t>ATA</t>
  </si>
  <si>
    <t>VIGÊNCIA DA ATA</t>
  </si>
  <si>
    <t>RC</t>
  </si>
  <si>
    <t>OBSERVAÇÕES</t>
  </si>
  <si>
    <t>FICHA</t>
  </si>
  <si>
    <t>PROJ</t>
  </si>
  <si>
    <t>ÚltMov</t>
  </si>
  <si>
    <t>Descrição</t>
  </si>
  <si>
    <t>Recentes</t>
  </si>
  <si>
    <t>Consumo</t>
  </si>
  <si>
    <t>Fim</t>
  </si>
  <si>
    <t>Referência</t>
  </si>
  <si>
    <t>Valor</t>
  </si>
  <si>
    <t>Observações</t>
  </si>
  <si>
    <t>Sugestão</t>
  </si>
  <si>
    <t>NãoComprado</t>
  </si>
  <si>
    <t>TRANSF</t>
  </si>
  <si>
    <t>CaminhoPadrãoDasPlanilhasDeCompraNaRede</t>
  </si>
  <si>
    <t>Caminho padrão na rede. Mudar somente se necessário.</t>
  </si>
  <si>
    <t>Código do Item</t>
  </si>
  <si>
    <t>ESPECIFICAÇÃO</t>
  </si>
  <si>
    <t>QUANTIDADE ESTIMADA</t>
  </si>
  <si>
    <t>PLANILHA Nº 4 / TEMP</t>
  </si>
  <si>
    <t>SALDO ESTOQUE</t>
  </si>
  <si>
    <t>Divisão de Suprimentos</t>
  </si>
  <si>
    <t>Saldo</t>
  </si>
  <si>
    <t>Abaixo</t>
  </si>
  <si>
    <t>TIPO</t>
  </si>
  <si>
    <t>VALOR</t>
  </si>
  <si>
    <t>Assinatura</t>
  </si>
  <si>
    <t>Diferente</t>
  </si>
  <si>
    <t>OBSERVAÇÃO</t>
  </si>
  <si>
    <t>DIVISÃO DE SUPRIMENTOS</t>
  </si>
  <si>
    <t>PontoQtM</t>
  </si>
  <si>
    <t>PontoMês</t>
  </si>
  <si>
    <t>DEST</t>
  </si>
  <si>
    <t>AbaixoFisico</t>
  </si>
  <si>
    <t>STATUS</t>
  </si>
  <si>
    <t>SITUAÇÃO</t>
  </si>
  <si>
    <t>PREVISÃO</t>
  </si>
  <si>
    <t>ESTOQUE</t>
  </si>
  <si>
    <t>SALDO</t>
  </si>
  <si>
    <t>ANO</t>
  </si>
  <si>
    <t>Nº</t>
  </si>
  <si>
    <t>QTDE</t>
  </si>
  <si>
    <t>FIM</t>
  </si>
  <si>
    <t>AF FORN</t>
  </si>
  <si>
    <t>AF VENC</t>
  </si>
  <si>
    <t>US_NOME</t>
  </si>
  <si>
    <t>US_DATH</t>
  </si>
  <si>
    <t>G:\Suprimentos\Compras\3 Planilhas Compras Estoque\</t>
  </si>
  <si>
    <t>PctAb</t>
  </si>
  <si>
    <t>ESTOQUE FÍSICO</t>
  </si>
  <si>
    <t>COMPRAS EM ANDAMENTO</t>
  </si>
  <si>
    <t>ÚLTIMA ENTRADA ESTOQUE</t>
  </si>
  <si>
    <t>ÚLTIMA SAÍDA</t>
  </si>
  <si>
    <t>SUGESTÃO DE COMPRA</t>
  </si>
  <si>
    <t>QUANT ESTIMADA PELO SETOR</t>
  </si>
  <si>
    <t>04_MESES</t>
  </si>
  <si>
    <t>Pend</t>
  </si>
  <si>
    <t>CompraAnterior</t>
  </si>
  <si>
    <t>%Pend</t>
  </si>
  <si>
    <t>Pico</t>
  </si>
  <si>
    <t>TOTAL CONSUMO ÚLTIMO ANO</t>
  </si>
  <si>
    <t>TEMPO ESTOQUE (MESES)</t>
  </si>
  <si>
    <t>ATA MESES</t>
  </si>
  <si>
    <t>RC ANO</t>
  </si>
  <si>
    <t>ATA SALDO</t>
  </si>
  <si>
    <t>DURAÇÃO EM MESES</t>
  </si>
  <si>
    <t>ITENS PARA EXCLUIR DO ESTOQUE - Transferidos</t>
  </si>
  <si>
    <t>COMPRA_EXTRA</t>
  </si>
  <si>
    <t>COMPRA EXTRA</t>
  </si>
  <si>
    <t>Última Estimativa</t>
  </si>
  <si>
    <t>PLANILHA PARA EMISSÃO DE RC's  -  MATERIAIS DE ESTOQUE</t>
  </si>
  <si>
    <t>Situação das RCs e AFs dos Itens Selecionados_x000D_
Posição de RCs atualizada em 19.12.2019_x000D_
Posição de AFs atualizada em 16.12.2019</t>
  </si>
  <si>
    <t>Situação das AF´s dos Itens Selecionados</t>
  </si>
  <si>
    <t>ESTIMATIVA ANTERIOR</t>
  </si>
  <si>
    <t>INFORMAR "OK" OU NOVA QUANTIDADE</t>
  </si>
  <si>
    <t>SETOR</t>
  </si>
  <si>
    <t>Conferir Compra Cronograma</t>
  </si>
  <si>
    <t>&lt;&lt; nome do setor &gt;&gt;</t>
  </si>
  <si>
    <t>Estimar quantidade para &lt;1&gt; meses.</t>
  </si>
  <si>
    <t>CONSUMO</t>
  </si>
  <si>
    <t>Manter</t>
  </si>
  <si>
    <t>X</t>
  </si>
  <si>
    <t xml:space="preserve">RASCUNHO DA ESTIMATIVA DE REABERTURA DE ATA Nº NNN / AAAA_x000D_
XXXXXXXXXXXXXXXXXXXX_x000D_
Obs.: X = Fora de Estoque ou na Lista de Exclusão / 0 = Não estimado por excesso de saldo_x000D_
Vencimento e Previsão de Renovação </t>
  </si>
  <si>
    <t>AF_PrazoParaDesconsiderarQuantidadeDaEntregaAtrasada</t>
  </si>
  <si>
    <t>Quantidade de dias para desconsiderar Afs com atraso na entrega. Isto irá zerar apenas na Itens.</t>
  </si>
  <si>
    <t>ApuraçãoDoCronograma</t>
  </si>
  <si>
    <t>Assinaturas_ChaveUltimaAlteração</t>
  </si>
  <si>
    <t>Assinaturas_Texto_Conferência_de_RCs</t>
  </si>
  <si>
    <t xml:space="preserve">               Roteiro Conferência RCs Emitidas
01) (  ) Lançar os nºs de RCs na planilha Assinaturas
02) (  ) Lançar as folhas geradas de RCs na planilha RCsGeradas. Conferir o total com o líquido da Assinaturas
03) (  ) Verificar na RC se a Orçamentária está correta = 280
04) (  ) Verificar na RC o Endereço de Entrega (Observar casos para entrega no Eldorado)
05) (  ) Verificar na RC se Projeto/Ficha estão corretos
06) (  ) Verificar na RC o Nº da Ata
07) (  ) Verificar na RC a observação Planilha nº nnn/ano
08) (  ) Verificar na RC se tem Complemento na Descrição de cada item
09) (  ) Verificar na RC se a descrição do Projeto confere com a Justificativa (Infantil, fundamental)
10) (  ) Verificar a necessidade de carimbar 25%, FUNDEB ou VERBA FEDERAL
11) (  ) Atualizar Saldos de Ata na planilha "Itens em Ata"
12) (  ) Se tiver alterações de quantidades notificar o Contratos (Vitor/Fernanda)</t>
  </si>
  <si>
    <t>Texto do qual será gerada a impressão de conferência.</t>
  </si>
  <si>
    <t>Assinaturas_Texto_Conferência_de_RCs_Quantidade</t>
  </si>
  <si>
    <t>Quantidade de vezes que o texto de conferência sairá em uma página</t>
  </si>
  <si>
    <t>AtalhoDeComentárioAtivo</t>
  </si>
  <si>
    <t>Ativa rotina executada pelo CTRL + M para comentar células automaticamente</t>
  </si>
  <si>
    <t>Atas_PrazoParaVerificarRenovação</t>
  </si>
  <si>
    <t>Dias de prazo para verificar renovação de ata. Usado em relatório.</t>
  </si>
  <si>
    <t>ConferirCompra_ColunaDeApuração</t>
  </si>
  <si>
    <t>Coluna que será utilizada na apuração da planilha ConferirCompra</t>
  </si>
  <si>
    <t>ConsumoLCMeses</t>
  </si>
  <si>
    <t>Última coluna de meses da planilha Consumo</t>
  </si>
  <si>
    <t>ConsumoLCTotal</t>
  </si>
  <si>
    <t>Última coluna da planilha Consumo</t>
  </si>
  <si>
    <t>ConsumoLR</t>
  </si>
  <si>
    <t>Última linha da planilha Consumo</t>
  </si>
  <si>
    <t>ConsumoMesesMédia</t>
  </si>
  <si>
    <t>Meses de médias lidos na planilha de consumo</t>
  </si>
  <si>
    <t>ConsumoPosiçãoParaProcV</t>
  </si>
  <si>
    <t>Posição da Fórmula ProcV da Coluna de Médias.</t>
  </si>
  <si>
    <t>ConsumoSomarPendentes</t>
  </si>
  <si>
    <t>Define se a coluna PENDENTES entrará na soma do consumo e médias.</t>
  </si>
  <si>
    <t>CronogramaListaDeFornecedoresIgnoradosDeAta</t>
  </si>
  <si>
    <t>&lt;&lt; vazio &gt;&gt; Use o link ao lado para preencher =&gt;</t>
  </si>
  <si>
    <t>COLUNA_DA_TABELA#tabItens#FORNECEDOR</t>
  </si>
  <si>
    <t>EstimativaDeAta_Altura_da_Linha</t>
  </si>
  <si>
    <t>Altura da linha para impressão.</t>
  </si>
  <si>
    <t>EstimativaDeAta_Ano</t>
  </si>
  <si>
    <t>AAAA</t>
  </si>
  <si>
    <t>EstimativaDeAta_Arquivo_Importado</t>
  </si>
  <si>
    <t>EstimativaDeAta_Descrição</t>
  </si>
  <si>
    <t>XXXXXXXXXXXXXXXXXXXX</t>
  </si>
  <si>
    <t>EstimativaDeAta_Número</t>
  </si>
  <si>
    <t>NNN</t>
  </si>
  <si>
    <t>EstimativaDeAta_OcultarColunas_ColunasAnaliseOcultar</t>
  </si>
  <si>
    <t>GRUPO,SUBG,COMPRA,ATA,ATA QTDE,VIGÊNCIA DA ATA,FORNECEDOR,RC Nº,RC QTDE,AF Nº,AF SALDO,DATA ENTREGA,RC,FICHA,PROJ,OBSERVAÇÕES</t>
  </si>
  <si>
    <t>Colunas que serão ocultadas na planilha "EstimativaDeAta" para análise</t>
  </si>
  <si>
    <t>EstimativaDeAta_OcultarColunas_ColunasAOcultar</t>
  </si>
  <si>
    <t>GRUPO,SUBG,COMPRA,VALOR TOTAL,ATA,ATA QTDE,VIGÊNCIA DA ATA,FORNECEDOR,RC Nº,RC QTDE,AF Nº,AF SALDO,Recentes,DATA ENTREGA,RC,FICHA,PROJ,OBSERVAÇÕES</t>
  </si>
  <si>
    <t>Colunas que serão ocultadas na planilha "EstimativaDeAta"</t>
  </si>
  <si>
    <t>EstimativaDeAta_OcultarColunas_EmAnálise</t>
  </si>
  <si>
    <t>Qual tipo de ocultação de coluna será utilizada na "EstimativaDeAta"</t>
  </si>
  <si>
    <t>EstimativaDeAta_Vencimento</t>
  </si>
  <si>
    <t>GráficoItensZerados</t>
  </si>
  <si>
    <t>G:\Suprimentos\Compras\Formulários\Gráfico_Itens_Zerados.xlsx</t>
  </si>
  <si>
    <t>Caminho e nome do arquivo de impressão de gráfico de itens zerados.</t>
  </si>
  <si>
    <t>GruposIgnoradosNosZerados</t>
  </si>
  <si>
    <t>Grupos que serão ignorados no gráfico de itens zerados.</t>
  </si>
  <si>
    <t>Importação_Tempo_Último_Processamento</t>
  </si>
  <si>
    <t>ItensCélulaDeDataEHoraDoArquivoDeRCs</t>
  </si>
  <si>
    <t>D1</t>
  </si>
  <si>
    <t>Célula da planilha "Itens" em que será exibida a data e hora do arquivo de RC´s</t>
  </si>
  <si>
    <t>ItensColunaDeCompra</t>
  </si>
  <si>
    <t>Coluna da planilha Itens em que serão lançadas as quantidades de compra</t>
  </si>
  <si>
    <t>ItensControleDeFiltroEspecial</t>
  </si>
  <si>
    <t>ItensDestaqueDeLinhaAtiva</t>
  </si>
  <si>
    <t>ItensDestaqueDeLinhaColunas</t>
  </si>
  <si>
    <t>CÓDIGO,DESCRIÇÃO,LC,ATA QTDE,DATA ENTREGA,Recentes,PontoMês,Sugestão,COMPRA_EXTRA</t>
  </si>
  <si>
    <t>Colunas que ficarão em destaque quando a linha for selecionada na planilha "Itens"</t>
  </si>
  <si>
    <t>ItensOcultarColunas</t>
  </si>
  <si>
    <t>ItensOcultarColunas_ColunasAOcultar</t>
  </si>
  <si>
    <t>MARCA,COD. ALMOX,PREÇO MÉDIO,ATA VALOR,DESCRIÇÃO DA ESTRUTURA,ESTRUTURA,AF QTDE,PONTO PEDIDO,DATA INCLUSÃO,DATA ALTERAÇÃO,DATA DESATIVAÇÃO,DESCRIÇÃO DETALHADA,Excluir?,ATA VALOR,PctAb</t>
  </si>
  <si>
    <t>Colunas que serão ocultadas na planilha "Itens"</t>
  </si>
  <si>
    <t>ItensOcultarColunas_ColunasAOcultarCronograma</t>
  </si>
  <si>
    <t>Pend,%Pend,CompraAnterior</t>
  </si>
  <si>
    <t>Colunas ocultas quando a planilha não for de apuração de cronograma</t>
  </si>
  <si>
    <t>ItensOcultarColunas_ColunasAtaAOcultar</t>
  </si>
  <si>
    <t xml:space="preserve">MARCA,FORNECEDOR,LICITACAO,COD. ALMOX,PREÇO MÉDIO,L.C. 6 MESES,ATA VALOR,DESCRIÇÃO DA ESTRUTURA,ESTRUTURA,AF QTDE,PONTO PEDIDO,DATA ENTREGA,DATA ALTERAÇÃO,DATA DESATIVAÇÃO,DESCRIÇÃO DETALHADA,Excluir?,Semanas ATA,Recentes,PontoPed,PctAb,PrioriSaldo,Sugestão,NãoComprado </t>
  </si>
  <si>
    <t>Colunas que serão ocultadas na planilha "Itens" para apuração de Ata</t>
  </si>
  <si>
    <t>ItensQuantidadeDeMesesAbaixoFisico</t>
  </si>
  <si>
    <t xml:space="preserve">Parãmetro fixo de meses para ponto de pedido específico de cálculos de estoque físico abaixo do limite. </t>
  </si>
  <si>
    <t>ItensQuantidadeDeMesesFixoDeSugestãoEmAta</t>
  </si>
  <si>
    <t>Quantidade de meses para estimar compra acima do ponto de pedido para itens em ata.</t>
  </si>
  <si>
    <t>ItensQuantidadeDeMesesFixoDeSugestãoForaDeAta</t>
  </si>
  <si>
    <t>Quantidade de meses para estimar compra acima do ponto de pedido para itens fora de ata.</t>
  </si>
  <si>
    <t>ItensQuantidadeDeSemanas_1_ParaVencimentoDeAta</t>
  </si>
  <si>
    <t>Quantidade de dias fixo utilizado no cálculo de semanas para vencimento de ata ser sinalizado com vermelho</t>
  </si>
  <si>
    <t>ItensQuantidadeDeSemanas_2_ParaVencimentoDeAta</t>
  </si>
  <si>
    <t>Quantidade de dias fixo utilizado no cálculo de semanas para vencimento de ata ser sinalizado com laranja</t>
  </si>
  <si>
    <t>LocalNaRedeDaItensEmAta</t>
  </si>
  <si>
    <t>G:\Suprimentos\Compras\1 Estimativas de ATA 14-08-17</t>
  </si>
  <si>
    <t>Local onde a planilha de itens em ata estará guardada.</t>
  </si>
  <si>
    <t>ManterColunasUS</t>
  </si>
  <si>
    <t>Mantém as colunas US_NOME e US_DATH visíveis até fechar a planilha</t>
  </si>
  <si>
    <t>Objetivo_da_Planilha</t>
  </si>
  <si>
    <t>COMPRAS</t>
  </si>
  <si>
    <t>PlanilhaPrincipal</t>
  </si>
  <si>
    <t>Itens</t>
  </si>
  <si>
    <t>ABA#</t>
  </si>
  <si>
    <t>RelatórioAtaComVencimentoErrado_ItensSemPontoPed</t>
  </si>
  <si>
    <t>54|62</t>
  </si>
  <si>
    <t>Grupos que serão ignorados no relatório de Itens Em Ata Sem Ponto de Pedido.</t>
  </si>
  <si>
    <t>TotalDeLinhas</t>
  </si>
  <si>
    <t>VerificarAFs_CaminhoPadrãoDaPlanilhaDoFollowUp</t>
  </si>
  <si>
    <t>S:\Acompanhamento_Compras\</t>
  </si>
  <si>
    <t>Local onde a planilha de acompanhamento de AF´s do Follow-up se encontra</t>
  </si>
  <si>
    <t>VerificarAFs_NomePadrãoDaPlanilhaDoFollowUp</t>
  </si>
  <si>
    <t>Saldo AFs Pendentes.xlsx</t>
  </si>
  <si>
    <t>Nome da planilha de acompanhamento de AF´s do Follow-up</t>
  </si>
  <si>
    <t>VerificarRCsAFs_CaminhoPadrãoDaPlanilha</t>
  </si>
  <si>
    <t>G:\Suprimentos\Compras\0 MATRIZ PLANILHA RCs E ATAs PENDENTES\</t>
  </si>
  <si>
    <t>Local onde a planilha de acompanhamento de RC´s se encontra</t>
  </si>
  <si>
    <t>VerificarRCsComAlterações_AnoDeInício</t>
  </si>
  <si>
    <t>Ano de início da verificação de RCs com alterações pendentes.</t>
  </si>
  <si>
    <t>Define que a planilha está apurando itens para compra pelo cronograma (fora de ata). Dinâmico.</t>
  </si>
  <si>
    <t>Chave que identifica a última alteração das Assinaturas. Dinâmico.</t>
  </si>
  <si>
    <t>O que será colocado no Ano da Ata na planilha de Estimativa de Ata. Dinâmico.</t>
  </si>
  <si>
    <t>Caminho e nome do arquivo importado para a tela de filtros. Dinâmico.</t>
  </si>
  <si>
    <t>O que será colocado na Descrição da planilha de Estimativa de Ata. Dinâmico.</t>
  </si>
  <si>
    <t>O que será colocado em Número da Ata na planilha de Estimativa de Ata. Dinâmico.</t>
  </si>
  <si>
    <t>Vencimento da ATA e Previsão da sua Renovação. Dinâmico.</t>
  </si>
  <si>
    <t>Tempo decorrido do último processamento de importação de planilhas. Dinâmico.</t>
  </si>
  <si>
    <t>Controle que define que um filtro especial está habilitado. Dinâmico.</t>
  </si>
  <si>
    <t>Ativa/desativa a mudança de cor da linha que está em destaque na planilha "Itens". Dinâmico.</t>
  </si>
  <si>
    <t>Sinaliza se o botão Ocultar Colunas da tabela "Itens" está ativo. Dinâmico.</t>
  </si>
  <si>
    <t>ATA ou COMPRAS. Dinâmico.</t>
  </si>
  <si>
    <t>Quantidade total de linhas geradas. Dinâmico.</t>
  </si>
  <si>
    <t>22.11.2023 - 11:18:27</t>
  </si>
  <si>
    <t>LINHA DE PEDREIRO - ROLO COM 100 M</t>
  </si>
  <si>
    <t>RL</t>
  </si>
  <si>
    <t>rafael.brito</t>
  </si>
  <si>
    <t>LUVA DE LATEX PARA PROCEDIMENTOS TAM "M"</t>
  </si>
  <si>
    <t>PC</t>
  </si>
  <si>
    <t>priscila.miranda</t>
  </si>
  <si>
    <t>LUVA DE LATEX PARA PROCEDIMENTOS TAM "G"</t>
  </si>
  <si>
    <t>ACUCAR REFINADO AMORFO/MICROCRISTALINO - 5 KG</t>
  </si>
  <si>
    <t>PT</t>
  </si>
  <si>
    <t>COLCHETE LATONADO N° 08 - CAIXA C/ 72 UNIDADES</t>
  </si>
  <si>
    <t>CX</t>
  </si>
  <si>
    <t>marcos.pereira</t>
  </si>
  <si>
    <t>CABO DE ACO GALVANIZADO DE 1/4"</t>
  </si>
  <si>
    <t>M</t>
  </si>
  <si>
    <t>CABO DE ACO POLIDO COM ALMA DE ACO DE 5/16"</t>
  </si>
  <si>
    <t>ENVELOPE BRANCO - CARTA - 114 X 162 MM- GRAMATURA MINIMA 56 G/M²</t>
  </si>
  <si>
    <t>GRAMPO DE ACO DE 1/4" P/ CABO DE ACO</t>
  </si>
  <si>
    <t>ENVELOPE PARDO - TIPO SACO 200 X 280MM- GRAMATURA MINIMA 80 G/M²</t>
  </si>
  <si>
    <t>6/10/2019  2:10:29 PM</t>
  </si>
  <si>
    <t>SABAO EM PEDRA C/ 200 GR - COMUM, A BASE DE GLICERINA,SAIS</t>
  </si>
  <si>
    <t>PD</t>
  </si>
  <si>
    <t>FOSFORO P/ ACENDIMENTO, PEQUENO, PACOTE C/ 10 CX DE 40 UN C</t>
  </si>
  <si>
    <t>VASSOURA DE PELO DE 40 CM, COM CABO EM MADEIRA, MEDINDO NO MINIMO: 1,15 M DE COMPRIMENTO X 2,5 CM DE DIAMETRO</t>
  </si>
  <si>
    <t>LAVATINA DE NYLON P/ VASO SANITARIO (VASSOURINHA)</t>
  </si>
  <si>
    <t>SABONETE COMUM 90 G</t>
  </si>
  <si>
    <t xml:space="preserve">SAPONACEO EM PO, 300G </t>
  </si>
  <si>
    <t>BUCHA DE FIBRA DE COCO - MEDIA - N° 03</t>
  </si>
  <si>
    <t>AGUARRAZ MINERAL/VEGETAL - 900 ML</t>
  </si>
  <si>
    <t>LT</t>
  </si>
  <si>
    <t>BROXA RETANGULAR - 16,5 X 6 CM</t>
  </si>
  <si>
    <t>CORANTE PARA COLORIR TINTA LATEX - VERDE - 50 ML</t>
  </si>
  <si>
    <t>TB</t>
  </si>
  <si>
    <t>CORANTE PARA COLORIR TINTA LATEX - AMARELO - 50 ML</t>
  </si>
  <si>
    <t>CORANTE PARA COLORIR TINTA LATEX - AZUL ESCURO - 50 ML</t>
  </si>
  <si>
    <t>CORANTE PARA COLORIR TINTA LATEX - PRETO - 50 ML</t>
  </si>
  <si>
    <t>CORANTE PARA COLORIR TINTA LATEX - VERMELHO - 50 ML</t>
  </si>
  <si>
    <t>PORTA CADEADO DE FERRO ZINCADO DE 1 1/2"</t>
  </si>
  <si>
    <t>TRINCHA PARA PINTURA - 1", COM CERDAS 100% NATURAIS</t>
  </si>
  <si>
    <t>TRINCHA PARA PINTURA - 3", COM CERDAS 100% NATURAIS</t>
  </si>
  <si>
    <t>COTOVELO DE REDUCAO EM PVC SOLDAVEL DE 1" X 3/4"</t>
  </si>
  <si>
    <t>COTOVELO 90 GRAUS EM PVC RIGIDO SOLDAVEL DE 20 MM (1/2")</t>
  </si>
  <si>
    <t>VERNIZ SINTETICO BRILHANTE, GL C/ 3.600 ML</t>
  </si>
  <si>
    <t>GL</t>
  </si>
  <si>
    <t>ESPATULA DE ACO CARBONO COM CABO - N° 08</t>
  </si>
  <si>
    <t>5/27/2019  3:31:16 PM</t>
  </si>
  <si>
    <t>LAMINA DE SERRA EM ACO RAPIDO 1/2" X 12" 24 DENTES</t>
  </si>
  <si>
    <t>DISJUNTOR TERMOMAGNETICO BIPOLAR UL 40A X 110 / 220V</t>
  </si>
  <si>
    <t>LUVA DE REDUCAO EM PVC RIGIDO SOLDAVEL DE 3/4" X 1/2"</t>
  </si>
  <si>
    <t>LUVA DE PVC RIGIDO SOLDAVEL DE 1/2"</t>
  </si>
  <si>
    <t>NIPLE DUPLO EM PVC RIGIDO ROSQUEAVEL DE 1"</t>
  </si>
  <si>
    <t>NIPLE DUPLO EM PVC RIGIDO ROSQUEAVEL DE 3/4 (25 MM)</t>
  </si>
  <si>
    <t>ELETRODUTO FLEXIVEL CORRUGADO DE 1/2" - COR AMARELA</t>
  </si>
  <si>
    <t>LUMINARIA FECHADA TIPO CALHA P/ LAMPADA FLUORESCENTE 1 X 40</t>
  </si>
  <si>
    <t>CABO DE COBRE ISOLACAO PVS 750V C/ COBERTURA DE PVC 2 X2,5 MM2</t>
  </si>
  <si>
    <t>GRAMPO ISOLANTE FIX-FIO 1,0 A 2,5 MM2  (TIPO MIGUELAO) - CX</t>
  </si>
  <si>
    <t>CAIXILHO DE FERRO PERFILADO BASCULANTE - MEDIDAS: 0,80 X 0,</t>
  </si>
  <si>
    <t>LAMPADA FLUORESCENTE LUZ DO DIA 20W - BASE G13 - 230V</t>
  </si>
  <si>
    <t>LAMPADA LUZ MISTA 250W X 230V- BASE E27</t>
  </si>
  <si>
    <t>LAMPADA LUZ MISTA 250W X 230V- BASE E40</t>
  </si>
  <si>
    <t>BOLSA EM POLIETILENO FLEXIVEL DIAM. 1.1/2" P/ BACIA SANITAR</t>
  </si>
  <si>
    <t>PREGO GALV. C/ CABECA P/ FIXACAO DE TELHA DE CIMENTO AMIANT</t>
  </si>
  <si>
    <t>KG</t>
  </si>
  <si>
    <t>PREGO COMUM S/ CABECA - 15 X 21</t>
  </si>
  <si>
    <t>TE DE PVC RIGIDO SOLDAVEL 1/2"</t>
  </si>
  <si>
    <t>LAVATORIO LOUCA SIMPLES S/ COLUNA PADRAO POPULAR NA COR</t>
  </si>
  <si>
    <t>TE DE REDUCAO EM PVC RIGIDO SOLDAVEL 3/4" X 1/2"</t>
  </si>
  <si>
    <t>REGISTRO DE GAVETA EM LIGA DE COBRE DE 1/2" SEM CANOPLA</t>
  </si>
  <si>
    <t>REGISTRO DE GAVETA EM LIGA DE COBRE DE 2" SEM CANOPLA</t>
  </si>
  <si>
    <t>SIFAO DE LUXO (COPO) EM PVC 1" X 1.1/2"- COMPLETO C/ VALVULA P/ LAVATORIO</t>
  </si>
  <si>
    <t>6/27/2019  2:54:12 PM</t>
  </si>
  <si>
    <t>TORNEIRA BOIA P/ CAIXA D'AGUA C/ CORPO PLASTICO DE 1"</t>
  </si>
  <si>
    <t>TORNEIRA DE PRESSAO EM LATAO NATURAL CURTA 3/4"P/ TANQUE E</t>
  </si>
  <si>
    <t>DOBRADICA DE FERRO POLIDO 3.1/2</t>
  </si>
  <si>
    <t>TRINCO FECHO CHATO 4"</t>
  </si>
  <si>
    <t>6/11/2019  2:59:49 PM</t>
  </si>
  <si>
    <t>LIMPADOR GERAL DE MULTIPLO USO - LIMPEZA INSTANTANEA</t>
  </si>
  <si>
    <t>FR</t>
  </si>
  <si>
    <t>BALDE PLASTICO - 20 L.</t>
  </si>
  <si>
    <t>ABRACADEIRA GALVANIZADA TIPO U DE 1"</t>
  </si>
  <si>
    <t>ABRACADEIRA GALVANIZADA TIPO U DE 1/2"</t>
  </si>
  <si>
    <t>ABRACADEIRA REGULAVEL ROSCA SEM FIM DE 3/4"</t>
  </si>
  <si>
    <t>6/11/2019  2:47:16 PM</t>
  </si>
  <si>
    <t>SABAO DE COCO, PEDACO C/ 200 GR</t>
  </si>
  <si>
    <t>SOQUETE DE BAQUELITE EXTERNO C/ RABICHO E PROTETOR DE BOR</t>
  </si>
  <si>
    <t>ENGATE DE PVC BRANCO FLEXIVEL DE 1/2"- COMP. 40 CM P/LAVATORIO</t>
  </si>
  <si>
    <t>TUBO DE PVC RIGIDO SOLDAVEL DE 20 MM - 1/2" - BARRA COM 6 METROS</t>
  </si>
  <si>
    <t>BR</t>
  </si>
  <si>
    <t>FECHADURA DE EMBUTIR S/ TAMBOR - INTERNA</t>
  </si>
  <si>
    <t>COTOVELO 45 GRAUS EM PVC RIGIDO SOLDAVEL 2"</t>
  </si>
  <si>
    <t>TELHA DE BARRO COZIDO - TIPO FRANCESA</t>
  </si>
  <si>
    <t>TINTA ESMALTE SINTETICO BRILHANTE - AMARELO OURO - GALAO COM 3.600 ML</t>
  </si>
  <si>
    <t>TINTA SMALTE SINTETICO BRILHANTE BRANCO, GALAO C 3.600 ML</t>
  </si>
  <si>
    <t>5/28/2019  9:21:22 AM</t>
  </si>
  <si>
    <t>TINTA ESMALTE SINTETICO BRILHANTE PRETO, GL COM 3.600 ML</t>
  </si>
  <si>
    <t>TINTA ESMALTE SINTETICO BRILHANTE VERMELHO - GL C/ 3.600 ML</t>
  </si>
  <si>
    <t>TINTA ESMALTE SINTETICO BRILHANTE - AZUL DEL REY - GALAO C/ 3.600 ML</t>
  </si>
  <si>
    <t>CHAPA DE MADEIRA COMPENSADA DE VIROLA - MEDIDAS: 2,20 M X 1,60 M X 6 MM</t>
  </si>
  <si>
    <t>FRIGIDEIRA DE ALUMINIO, C/ REVESTIMENTO ANTI-ADERENTE, 26CM, C/ TAMPA</t>
  </si>
  <si>
    <t>GARRAFA TERMICA - 1 LITRO, TAMPA EM FORMATO DE ROSCA</t>
  </si>
  <si>
    <t>GARRAFA TERMICA - 5 LITROS</t>
  </si>
  <si>
    <t>PENEIRA MALHA FINA ARO DE MADEIRA - 70CM</t>
  </si>
  <si>
    <t>PANELA DE PRESSAO 07 LITROS</t>
  </si>
  <si>
    <t>PANELA DE PRESSAO 12 LITROS</t>
  </si>
  <si>
    <t>PANELA DE PRESSAO 20 LITROS</t>
  </si>
  <si>
    <t>COLHER DE INOX P/ SOBREMESA</t>
  </si>
  <si>
    <t>ESCUMADEIRA DE ALUMINIO, MEDIA, NR. 12</t>
  </si>
  <si>
    <t>ESCUMADEIRA DE ALUMINIO - GRANDE - N.14</t>
  </si>
  <si>
    <t>COADOR DE PANO P/ CAFE - DIAM. 16 CM</t>
  </si>
  <si>
    <t>BULE DE ALUMINIO - 3 LITROS</t>
  </si>
  <si>
    <t>GARFO P/ MESA INOX</t>
  </si>
  <si>
    <t>GARFO P/ SOBREMESA INOX</t>
  </si>
  <si>
    <t>FACA P/ CARNE E COZINHA - TAMANHO 8"</t>
  </si>
  <si>
    <t>FACA P/ DESOSSAR</t>
  </si>
  <si>
    <t>FACA P/ MESA - INOX - 20 CM</t>
  </si>
  <si>
    <t>CHALEIRA DE ALUMINIO - 3 LITROS</t>
  </si>
  <si>
    <t>COLHER DE INOX P/ SOPA</t>
  </si>
  <si>
    <t>CONCHA DE ALUMINIO - DIAMETRO 10 CM</t>
  </si>
  <si>
    <t>ASSADEIRA DE ALUMINIO - MED. APROX. 41 X 29 X 5 CM</t>
  </si>
  <si>
    <t>TALHADEIRA DE ACO 200 X 19 MM DE 3/4 X 8"</t>
  </si>
  <si>
    <t>LIXA CINTA DE PANO P/ MADEIRA - 6,00 M X 15 CM - GRAO 60</t>
  </si>
  <si>
    <t>LIXA D'AGUA EM FOLHA 225 X 275 MM GRAO 180</t>
  </si>
  <si>
    <t>FL</t>
  </si>
  <si>
    <t>PREGO COMUM S/ CABECA - 13 X 15</t>
  </si>
  <si>
    <t>PREGO COMUM DE CABECA CHATA - 13 X 15</t>
  </si>
  <si>
    <t>PREGO COMUM DE CABECA CHATA - 16 X 21</t>
  </si>
  <si>
    <t>BROCA DE WIDIA 1/8"</t>
  </si>
  <si>
    <t>BROCA DE WIDIA 3/16"</t>
  </si>
  <si>
    <t>BROCA DE WIDIA 5/32"</t>
  </si>
  <si>
    <t>COPO DE VIDRO AMERICANO - 200 ML</t>
  </si>
  <si>
    <t>RASTELO DE ACO 12 DENTES</t>
  </si>
  <si>
    <t>PREGO COMUM S/ CABECA - 10 X 10</t>
  </si>
  <si>
    <t>PREGO COMUM S/ CABECA - 12 X 12</t>
  </si>
  <si>
    <t>REBITE DE REPUCHO EM ALUMINIO C/ MANDRIL DE ACO 6 X 35 MM</t>
  </si>
  <si>
    <t>PAPEL TERMICO P/ FAX  30M X 216MM</t>
  </si>
  <si>
    <t>BB</t>
  </si>
  <si>
    <t>PAPEL CREPOM - RL C/ 48 X 200 CM - PRETO</t>
  </si>
  <si>
    <t>DESEMPENADEIRA DE MADEIRA - 12 X 20CM</t>
  </si>
  <si>
    <t>ROLO DE LA DE CARNEIRO P/ PINTURA - 23 CM C/ CABO</t>
  </si>
  <si>
    <t>GARFO P/ COZINHA - 2 DENTES - GRANDE</t>
  </si>
  <si>
    <t>PREGO COMUM DE CABECA CHATA - 08 X 08</t>
  </si>
  <si>
    <t>PREGO COMUM S/ CABECA - 13 X 18</t>
  </si>
  <si>
    <t>COLHER EM ACO INOX P/ ARROZ- GRANDE</t>
  </si>
  <si>
    <t>ABRACADEIRA GALVANIZADA TIPO D DE 1/2"</t>
  </si>
  <si>
    <t>CAIXILHO DE FERRO PERFILADO BASCULANTE - MEDIDAS: 1,00 X 1,</t>
  </si>
  <si>
    <t>ENCOSTO EM MADEIRA COMPENSADA MULTILAMINADA, C/ FRENTE E</t>
  </si>
  <si>
    <t>ASSENTO EM MADEIRA  REVESTIDO C/ LAMINADO MELAMINICO 10MM</t>
  </si>
  <si>
    <t>PRIMER ANTICORROSIVO, SECAGEM RAPIDA, COR CINZA, GL C/ 3,6ML</t>
  </si>
  <si>
    <t>REGISTRO DE GAVETA EM LIGA DE COBRE DE 1.1/4 - S/ CANOPLA</t>
  </si>
  <si>
    <t>PREGO COMUM S/ CABECA - 14 X 21</t>
  </si>
  <si>
    <t>ABRACADEIRA REGULAVEL ROSCA SEM FIM DE 1"</t>
  </si>
  <si>
    <t>ABRACADEIRA REGULAVEL ROSCA SEM FIM DE 1/2"</t>
  </si>
  <si>
    <t>DISCO DE CORTE 10" X 1/8" X 5/8" (254 X 3,2 X 15,8 MM - DIA</t>
  </si>
  <si>
    <t>BUCHA DE FIXACAO N° 12 - DE NYLON</t>
  </si>
  <si>
    <t>LAVATORIO DE LOUCA C/ COLUNA - 52 X 42 CM</t>
  </si>
  <si>
    <t>COTOVELO GALVANIZADO DE 1, 1/2" X 90°, DE ACO ZINCADO A FOGO - NBR 6323</t>
  </si>
  <si>
    <t>TINTA P/ PISO - AMARELA - GL C/ 3.600 ML</t>
  </si>
  <si>
    <t>TINTA P/ PISO - BRANCO - GALAO COM 3.600 ML</t>
  </si>
  <si>
    <t>COTOVELO DE REDUCAO EM PVC RIGIDO SOLDAVEL DE 3/4" X 1/2"</t>
  </si>
  <si>
    <t>REGISTRO DE GAVETA DE 2.1/2" - S/ CANOPLA</t>
  </si>
  <si>
    <t>ROLO DE ESPUMA P/ PINTURA - 15 CM C/ CABO</t>
  </si>
  <si>
    <t>ROLO DE ESPUMA P/ PINTURA - 09 CM C/ CABO</t>
  </si>
  <si>
    <t>PAPEL CAMURCA - 60 X 40 CM - ABOBORA</t>
  </si>
  <si>
    <t>TINTA P/ PISO - VERDE ESCURO - LT C/ 18 L</t>
  </si>
  <si>
    <t>VALVULA P/ PIA AMERICANA EM PVC CROMADO - 1.1/2"</t>
  </si>
  <si>
    <t>DESENTUPIDOR DE BACIA SANITARIA, CABO LONGO</t>
  </si>
  <si>
    <t>CABO FLEXIVEL - 2,5 MM2 - PRETO</t>
  </si>
  <si>
    <t>LEITEIRA DE ALUMINIO 3 L  - C/ TAMPA</t>
  </si>
  <si>
    <t>LEITEIRA DE ALUMINIO 5 L - C/ TAMPA</t>
  </si>
  <si>
    <t>TINTA P/ PISO - PRETO - GL C/3.600 ML</t>
  </si>
  <si>
    <t>ARAME FARPADO DE ACO GALVANIZADO A FOGO CORDOALHA 1,60 MM</t>
  </si>
  <si>
    <t>PREGO COMUM S/ CABECA - 8 X 8</t>
  </si>
  <si>
    <t>PREGO COMUM S/ CABECA - 16 X 21</t>
  </si>
  <si>
    <t>PREGO COMUM S/ CABECA - 17 X 21</t>
  </si>
  <si>
    <t>PNEU 185/60 R 14 RADIAL</t>
  </si>
  <si>
    <t xml:space="preserve">LUVA DE PVC, 1", RIGIDO SOLDAVEL </t>
  </si>
  <si>
    <t>FILTRO DE LUZ RETANGULAR P/ MASCARA DE PROTECAO, TONALIDADE</t>
  </si>
  <si>
    <t>LUVA DE RASPA  - CANO MEDIO</t>
  </si>
  <si>
    <t>PR</t>
  </si>
  <si>
    <t>PERNEIRA DE PROTECAO CONFECCIONADA EM RASPA DE COURO VACUM, FECHAMENTO EM VELCRO, COR E ESPESSURA UNIFORME, SEM FIAPOS DE COURO</t>
  </si>
  <si>
    <t>TINTA P/ PISO - VERMELHO - LT C/ 18 L</t>
  </si>
  <si>
    <t>CORDAO DE COBRE PARALELO ISOLACAO 300 V - 2 X 1,5 MM2  - ROLO COM 100 METROS</t>
  </si>
  <si>
    <t>CHAPA DE MADEIRA ISOLANTE C/ 12 MM DE ESPESS - MED: 1,22 X 2,44 M</t>
  </si>
  <si>
    <t>ROLAMENTO - 6203 - ZZ</t>
  </si>
  <si>
    <t>DISCO DE CORTE - 12" X 1/8" X 5/8" (300 X 3,2 X 15,9 MM DIA</t>
  </si>
  <si>
    <t>ABRACADEIRA TIPO "D" - 1"</t>
  </si>
  <si>
    <t>CABO CTP-APL - SN - 50/10 PARES</t>
  </si>
  <si>
    <t>PNEU 165/70 R 13, RADIAL PARA EIXO DIRECIONAL E LIVRE, INDICE DE CARGA 78 (CARGA POR PNEU 425 KG), INDICE DE VELOCIDADE T (ATE 190 KM/H), PROFUNDIDADE DOS SULCOS 8,0 MM.</t>
  </si>
  <si>
    <t>CABO FLEXIVEL - 6 MM2 - VERDE</t>
  </si>
  <si>
    <t>PARAFUSO FRANCES - 2" X 5/16" - C/ PORCA E ARRUELA</t>
  </si>
  <si>
    <t>PARAFUSO FRANCES - 1.1/2" X 5/16" - C/ PORCA E ARRUELA</t>
  </si>
  <si>
    <t>FILTRO DE LUZ REDONDO P/ MASCARA DE PROTECAO - ESPESS 2MM,</t>
  </si>
  <si>
    <t>ARRUELA GALVANIZADA DE 1/2</t>
  </si>
  <si>
    <t>CHAPA DE MADEIRA CHAPADUR - MED:2,75 X 1,22 M - ESPESSURA:3,2 MM (PODENDO VARIAR +/- 0,2 MM)</t>
  </si>
  <si>
    <t>CORDAO PARALELO - 2 X 4 MM2</t>
  </si>
  <si>
    <t>PNEU 185 R14, PARA ASFALTO RADIAL SEM CAMARA</t>
  </si>
  <si>
    <t>RESPIRO P/ ENTRADA DE AR - P/ USO EM ARMARIO</t>
  </si>
  <si>
    <t>HASTE GALVANIZADA - 1/4" X 300 MM - P/ FIXACAO DE TELHAS DE</t>
  </si>
  <si>
    <t>CHAPA DE LAMINADO MELAMINICO C/ 3,08 X 1,25 M, ESPESSURA 0,8 MM</t>
  </si>
  <si>
    <t>DISCO DE LIXA N° 60 - 7" E FURO 7/8"</t>
  </si>
  <si>
    <t>PREGO COMUM DE CABECA CHATA - 6 X 6</t>
  </si>
  <si>
    <t>ESCORREDOR P/ ARROZ (LAVA ARROZ) EM ALUMINIO - 35 CM DIAME</t>
  </si>
  <si>
    <t>CACAROLA DE ALUMINIO FUNDIDO(BATIDO) - C/ DUAS ALCAS E TAMP</t>
  </si>
  <si>
    <t>GARRAFAO TERMICO C/ TORNEIRA - CAPACIDADE P/ 09 LITROS</t>
  </si>
  <si>
    <t>LAMPADA FLUORESCENTE - 32W / 220V</t>
  </si>
  <si>
    <t>REATOR ELETRONICO 2 X 32 P/ LAMPADA FLUORESCENTE 32W / 220V</t>
  </si>
  <si>
    <t>CACAROLA DE ALUMINIO C/ ALCAS LATERAIS E C/ TAMPA - CAPACID</t>
  </si>
  <si>
    <t>NIPLE DUPLO EM PVC RIGIDO ROSQUEAVEL DE 1/2"</t>
  </si>
  <si>
    <t>TELHA DE BARRO COZIDO - TIPO PAULISTINHA</t>
  </si>
  <si>
    <t>TINTA LATEX ACRILICA FOSCA - PESSEGO - 18 LITROS</t>
  </si>
  <si>
    <t>5/22/2019  9:57:19 AM</t>
  </si>
  <si>
    <t>LUMINARIA FECHADA TIPO CALHA - P/ LAMPADA FLUORESCENTE - 1</t>
  </si>
  <si>
    <t>BATENTE DE GARAPEIRA 0,62 X 2,10 M</t>
  </si>
  <si>
    <t>TE DE REDUCAO SOLDAVEL 4" X 2"</t>
  </si>
  <si>
    <t>BATENTE DE GARAPEIRA 0,72 X 2,10 M</t>
  </si>
  <si>
    <t>JG</t>
  </si>
  <si>
    <t>PREGO COMUM S/ CABECA 15 X 15</t>
  </si>
  <si>
    <t>MOURAO DE CONCRETO ARMADO CURVO - 2,45 X 0,45 M PARA ALAMBRADO</t>
  </si>
  <si>
    <t>TINTA P/ PISO - AZUL MARINHO - LATA C/ 18 LITROS</t>
  </si>
  <si>
    <t xml:space="preserve">TE DE PVC SOLDAVEL P/ ESGOTO 1.1/2" ( 40 MM )  </t>
  </si>
  <si>
    <t>CORANTE PARA COLORIR TINTA LATEX - OCRE - 50 ML</t>
  </si>
  <si>
    <t>6/6/2019  4:40:08 PM</t>
  </si>
  <si>
    <t>PUXADOR PARA PORTA - TIPO CONCHA CROMADO</t>
  </si>
  <si>
    <t>PNEU 325 X 8 COM 02 LONAS - PARA CARRINHO DE MAO, TIPO PERU</t>
  </si>
  <si>
    <t>CAMARA DE AR PARA PNEU 3,25 X 8 - PARA CARRINHO DE MAO, TIPO PERUZ</t>
  </si>
  <si>
    <t>TELA DE ARAME GALVANIZADO - FIO 10 - MALHA 2.1/2" X 2 METROS DE ALTURA</t>
  </si>
  <si>
    <t>LIXEIRA COM PEDAL E TAMPA - CAPACIDADE PARA 100 LITROS</t>
  </si>
  <si>
    <t>PORTA PAPEL HIGIENICO - ROLO INDUSTRIAL</t>
  </si>
  <si>
    <t>MISTURA PARA O PREPARO DE BOLO FORMIGUEIRO</t>
  </si>
  <si>
    <t>FACA DE CORTE DE LEGUMES COM CABO DE POLIETILENO OU POLIPROPILENO BRANCO -</t>
  </si>
  <si>
    <t>RALADOR DE LEGUMES EM INOX</t>
  </si>
  <si>
    <t>CONDULETE "LL" 2</t>
  </si>
  <si>
    <t>TINTA ESMALTE SINTETICO BRILHANTE VERDE COLONIAL - GALAO CO</t>
  </si>
  <si>
    <t>BACIA DE PLASTICO - CAPACIDADE P/ 32 LITROS</t>
  </si>
  <si>
    <t>REATOR ELETRONICO SERIE 2 X 40 W - 127V / 220 V - ALTO FATO</t>
  </si>
  <si>
    <t>PRATO DE POLIPROPILENO AZUL ESCURO,C/BORDA,3 CM ALT X 22CM</t>
  </si>
  <si>
    <t>TIGELA (POLIPROPILENO) - CAP 350 ML. 6CM DE ALT X 11 CM DIA</t>
  </si>
  <si>
    <t>CABO FLEXIVEL - 6 MM2 - PRETO</t>
  </si>
  <si>
    <t>PORCA SEXTAVADA DE ACO DE 5/16"</t>
  </si>
  <si>
    <t>PORCA SEXTAVADA DE ACO DE 3/8"</t>
  </si>
  <si>
    <t>PORCA SEXTAVADA DE ACO DE 1/2"</t>
  </si>
  <si>
    <t>BARRA/FIO REDONDO PARA CONSTRUCAO, DE ACO CA50 - 5/8" - BARRA COM 12 METROS</t>
  </si>
  <si>
    <t>CANTONEIRA DE FERRO - BARRA COM 6 M - 1/4" X 1"</t>
  </si>
  <si>
    <t>LIXA CINTA DE PANO, PARA MADEIRA, GRAU 60 - MED. 1,5 M X 15CM</t>
  </si>
  <si>
    <t>LIXA CINTA DE PANO, PARA MADEIRA, GRAU 80 - MED. 1,5 M X 15</t>
  </si>
  <si>
    <t>DISCO DE LIXA N. 50 - 7" E FURO 7/8" - PARA LIXADEIRA MANUA</t>
  </si>
  <si>
    <t>SIFAO COPO, EM PVC RIGIDO, 1 1/2 X 2" - PARA PIA AMERICANA</t>
  </si>
  <si>
    <t>TELA DE ARAME GALVANIZADO, FIO 10, MALHA C/ 2 1/2", COM 04</t>
  </si>
  <si>
    <t>TELHA DE BARRO COZIDO, TIPO PLANA, CAPA E CANAL</t>
  </si>
  <si>
    <t>TINTA P/ PISO - AMARELO - LATA COM 18 LITROS</t>
  </si>
  <si>
    <t>TINTA P/ PISO - BRANCA - C/ 18 LT</t>
  </si>
  <si>
    <t>CUMEEIRA ARTICULADA PARA TELHA KALHETAO 90 - INFERIOR</t>
  </si>
  <si>
    <t>CUMEEIRA ARTICULADA PARA TELHA CALHETAO 90 - SUPERIOR</t>
  </si>
  <si>
    <t>CABO FLEXIVEL - 2,5 MM2 - VERDE</t>
  </si>
  <si>
    <t>SABONETE LIQUIDO PEROLADO - BOMBONA C/ 05 LITROS</t>
  </si>
  <si>
    <t>BN</t>
  </si>
  <si>
    <t>TAMPO REDONDO, PARA MESA, C/ 1,10 M DE DIAMETRO, EM COMPENSADO DE 18 MM,</t>
  </si>
  <si>
    <t>VIGA "U", CHAPA DOBRAGA ENRIJECIDA - 100 X 50 X 2,25 X 6.0</t>
  </si>
  <si>
    <t>SENSOR DE MICROONDAS DE ALARME PARA AREA SEMI ABERTA</t>
  </si>
  <si>
    <t>6/24/2019  9:40:53 AM</t>
  </si>
  <si>
    <t>PROTETOR DE LINHA, PARA ALARME, TIPO LD</t>
  </si>
  <si>
    <t>6/12/2019  2:41:30 PM</t>
  </si>
  <si>
    <t>RESPIRADOR SEMI-FACIAL, COM ENCAIXE TIPO ROSCA PARA 02 CARTUCHOS DE FILTROS</t>
  </si>
  <si>
    <t>DOBRADICA DE PRESSAO EM ACO, CURVA, COMPLETA, PARA ARMARIOS</t>
  </si>
  <si>
    <t>6/14/2019  1:24:39 PM</t>
  </si>
  <si>
    <t>VERNIZ MARITIMO - GALAO C/ 3,6 LITROS</t>
  </si>
  <si>
    <t>LIXEIRA DE PLASTICO C/ TAMPA E PEDAL  - 30 LITROS</t>
  </si>
  <si>
    <t>ROLO DE ESPUMA P/ PINTURA - 23 CM C/ CABO</t>
  </si>
  <si>
    <t>LIXEIRA COM TAMPA E PEDAL - CAPACIDADE DE 60 LITROS</t>
  </si>
  <si>
    <t>CABO FLEXIVEL - 1,5MM - PRETO</t>
  </si>
  <si>
    <t>CORREDICA BASE PARA GAVETA 450 MM</t>
  </si>
  <si>
    <t>CORREDICA BASE PARA GAVETA 350 MM</t>
  </si>
  <si>
    <t>ALGODAO HIDROFILO EM FLOCOS - PT COM 100 GRAMAS</t>
  </si>
  <si>
    <t xml:space="preserve">RESERVATORIO INTERNO PARA SABONETEIRA EM PLASTICO - CAPACIDADE 800 ML </t>
  </si>
  <si>
    <t>CHAPA DE ACO INOXIDAVEL 304 - A 240 - MED. 0,40 MM X 1240 MM X 3500 MM</t>
  </si>
  <si>
    <t>CABO FLEXIVEL BITOLA 4,0 MM2, 750 VOLTS, ISOLACAO DE PVC 70° C, COR PRETA</t>
  </si>
  <si>
    <t>CABO FLEXIVEL BITOLA 16,0 MM2, 750 VOLTS, ISOLACAO DE PVC 70° C, COR PRETA</t>
  </si>
  <si>
    <t>CABO FLEXIVEL BITOLA 4,0 MM2, 750 VOLTS, ISOLACAO DE PVC 70° C, COR VERDE</t>
  </si>
  <si>
    <t>CABO FLEXIVEL BITOLA 16,0 MM2, 750 VOLTS, ISOLACAO DE PVC 70° C, COR VERDE</t>
  </si>
  <si>
    <t>LIXEIRA DE PLASTICO COM TAMPA E PEDAL - CAPACIDADE PARA 10 LITROS</t>
  </si>
  <si>
    <t>VIGA DE GARAPEIRA BRUTA - 6 CM X 12 CM X 3,50 M COMPRIMENTO</t>
  </si>
  <si>
    <t>VIGA DE GARAPEIRA BRUTA - 6 X 16 X 3,50 M COMPRIMENTO</t>
  </si>
  <si>
    <t>RODO DE ALUMINIO DE 40 CM C/ CABO DE ALUMINIO MED. 1,30 M - BORRACHA UNICA E SUBSTITUIVEL (VARIACAO +/-05 CM DO CABO)</t>
  </si>
  <si>
    <t>PAPEL DE SEDA BRANCO CALANDRADO 14 X 14 CM (GUARDANAPO TIPO TV), 100% FIBRAS CELULOSICAS, EM PACOTES COM 500 UNIDADES</t>
  </si>
  <si>
    <t>LIXEIRA BASCULANTE, COM TAMPA E ALCA, 59 LITROS</t>
  </si>
  <si>
    <t>5/21/2019  11:24:44 AM</t>
  </si>
  <si>
    <t>COLHER EM POLIETILENO, MEDINDO ENTRE 60 E 65 CM DE COMPRIMENTO</t>
  </si>
  <si>
    <t>GRAMPO ROSEIRA Nº 10</t>
  </si>
  <si>
    <t>PIA DE ACO INOX COM 01 CUBA, MEDINDO 1,20 M DE COMP. E LARGURA MINIMA DE 53 CM</t>
  </si>
  <si>
    <t xml:space="preserve">FILTRO QUIMICO PARA  VAPORES ORGANICOS </t>
  </si>
  <si>
    <t>PA DE CALDEIRAO EM POLIETILENO, SEM FUROS - MED. 1,5 CM X 9 CM X 75 CM</t>
  </si>
  <si>
    <t>LAMPADA HALOGENA 300W, 220 VOLTS</t>
  </si>
  <si>
    <t>TELA ONDULADA FIO 14, MALHA 3/4 - MED. 10 X 1,74 M</t>
  </si>
  <si>
    <t>PNEU 225/75 R15, RADIAL PARA EIXO DIRECIONAL E LIVRE, INDICE DE CARGA 105 (CARGA POR PNEU 925 KG), INDICE DE VELOCIDADE S (ATE 180 KM POR/H), PROFUNDIDADE DOS SULCOS 11,0 MM.</t>
  </si>
  <si>
    <t>GRELHA COM PORTA GRELHA, REDONDA EM ALUMINIO 4"</t>
  </si>
  <si>
    <t>CORREDICA BASE PARA GAVETA DE 30 CM</t>
  </si>
  <si>
    <t>SIFAO SANFONADO (CORRUGADO) DUPLO - UNIVERSAL</t>
  </si>
  <si>
    <t>TABUA PARA CARNE, EM POLIPROPILENO, INQUEBRAVEL, DE FACIL HIGIENIZACAO E QUE NAO PERMITA A PROLIFERACAO DE FUNGOS, BACTERIAS E ODORES - ESPESSURA 1,5 CM - MEDIDAS: 25 X 37CM (PODERA TER VARIACAO DE +/- 5 CM)</t>
  </si>
  <si>
    <t>ABRACADEIRA GALVANIZADA TIPO "D" 1 1/4"</t>
  </si>
  <si>
    <t>6/11/2019  2:46:24 PM</t>
  </si>
  <si>
    <t>PINO TRIFASICO DE SEGURANCA 2 P + T - 30 A X 250 W</t>
  </si>
  <si>
    <t>PISO CERAMICO ANTI-DERRAPANTE, PEI 5, TRAFEGO ALTO, MEDIDA APROX. 354 X 354 MM</t>
  </si>
  <si>
    <t>M2</t>
  </si>
  <si>
    <t>REPARO P/ VALVULA DE DESCARGA - MARCA HYDRA-MAX</t>
  </si>
  <si>
    <t>REATOR CHOQUE, EXTERNO, TIPO CANECO ALTO FATOR DE POTENCIA 250 W X 220 V PARA LAMPADAS A VAPOR SODIO DE 4,5 HS X 220 V</t>
  </si>
  <si>
    <t>PEGADOR DE MACARRAO EM ACO INOX, COMPRIMENTO APROXIMADO DE 20 CM</t>
  </si>
  <si>
    <t>CORANTE PARA COLORIR TINTA LATEX - VIOLETA - 50 ML</t>
  </si>
  <si>
    <t>TAMPA PARA CONDULETE 3/4" PARA 1 CONDUTOR RJ</t>
  </si>
  <si>
    <t>DISCO DE DESBASTE DE  FERRO - 4 1/2" X 3/16" X 7/8" - PARA USO EM LIXADEIRA E FABRICADO CONFORME NORMAS ABNT</t>
  </si>
  <si>
    <t>HOLOFOTE RETANGULAR, COM BASE 27 EM ALUMINIO ESTAMPADO MEDINDO 280 X 300 X 160 MM COM GRADE PROTETORA</t>
  </si>
  <si>
    <t>REATOR DE PARTIDA RAPIDA ELETRONICO - 2 X 20W  - 110/220V</t>
  </si>
  <si>
    <t>PONTEIRA REDONDA DE BORRACHA,  EXTERNA DE 5/8"</t>
  </si>
  <si>
    <t>PASTILHA CERAMICA TELADA, 10 X 10 CM, COR VERDE</t>
  </si>
  <si>
    <t>PASTILHA CERAMICA 10 X 10 CM TELADO COR VERMELHA</t>
  </si>
  <si>
    <t>PANO DE FLANELA 30 X 60CM - BRANCA</t>
  </si>
  <si>
    <t>PNEU 225/70 R15, 08 LONAS</t>
  </si>
  <si>
    <t>PNEU 205/75 - R 16, 08 LONAS, LISO</t>
  </si>
  <si>
    <t>DISJUNTOR NORMA DIN CURVA B PADRAO, BIPOLAR, 10 AMPERES</t>
  </si>
  <si>
    <t>DISJUNTOR NORMA DIN CURVA B PADRAO, BIPOLAR, 20 AMPERES</t>
  </si>
  <si>
    <t>DISJUNTOR NORMA DIN CURVA C PADRAO, BIPOLAR, 80 AMPERES</t>
  </si>
  <si>
    <t>DISJUNTOR NORMA DIN CURVA C PADRAO, BIPOLAR, 100 AMPERES</t>
  </si>
  <si>
    <t xml:space="preserve">BOTINA DE COURO N° 38, C/BICO DE ACO, SOLADO PU  </t>
  </si>
  <si>
    <t>BOTINA DE COURO N° 41, C/BICO DE ACO, SOLADO PU</t>
  </si>
  <si>
    <t>BOTINA DE COURO N° 42, C/BICO DE ACO, SOLADO PU</t>
  </si>
  <si>
    <t>LUVA DE PROTECAO,  CONFECCIONADA EM RASPA DE COURO,  DORSO EM LONA, PUNHO IGUAL A 7 CM.</t>
  </si>
  <si>
    <t>LIXA CINTA DE PANO P/MADEIRA - 6,90M X 15CM - GRAM. 60</t>
  </si>
  <si>
    <t>LIXA CINTA DE PANO P/MADEIRA - 610 X 100MM - GRAM. 80</t>
  </si>
  <si>
    <t>PARAFUSO ZINCO AMARELO, CABECA CHATA - PH 2,5 X 16 -  CAIXA COM 1.000 UNIDADES</t>
  </si>
  <si>
    <t>TINTA LATEX ACRILICO FOSCA TERRACOTA - LATA COM 18 LITROS</t>
  </si>
  <si>
    <t>TINTA ESMALTE SINTETICO BRILHANTE, COR VERDE FOLHA - GALAO COM 3,600 ML</t>
  </si>
  <si>
    <t>TINTA ESMALTE SINTETICO BRILHANTE, COR VERDE LIMAO - GALAO COM 3,600 ML</t>
  </si>
  <si>
    <t>CABO DE COBRE, ISOLACAO PVS 750V COM COBERTURA DE PVC - 2 X 1,5 MM</t>
  </si>
  <si>
    <t>CABO DE COBRE, ISOLACAO PVS 750V COM COBERTURA DE PVC - 3 X 2,5 MM</t>
  </si>
  <si>
    <t>MASSA CORRIDA A OLEO PARA NIVELAR MADEIRA - GALAO COM 3.600 ML</t>
  </si>
  <si>
    <t>TINTA LATEX ACRILICA FOSCA - COR AZUL REAL - LATA COM 18 LITROS</t>
  </si>
  <si>
    <t xml:space="preserve">VASSOURA DE PIACAVA N° 05 </t>
  </si>
  <si>
    <t>VASSOURAO DE PIACAVA TIPO PREFEITURA - 40 CM</t>
  </si>
  <si>
    <t>CABO FLEXIVEL 25MM, 1KV - COR PRETO</t>
  </si>
  <si>
    <t>PAPEL SULFITE A4, 210 X 297, 75G, NA COR VERDE - PACOTE COM 500 FOLHAS</t>
  </si>
  <si>
    <t>PAPEL DE SEDA - 48 X 60 CM - VERDE CLARO</t>
  </si>
  <si>
    <t xml:space="preserve">MANGOTE DE RASPA </t>
  </si>
  <si>
    <t>PERNEIRA DE PROTECAO</t>
  </si>
  <si>
    <t xml:space="preserve">AVENTAL DE RASPA,  EM COURO. </t>
  </si>
  <si>
    <t>AVENTAL - TIPO JALECO, EM TECIDO MISTO DE POLIESTER E ALGODAO , C/MANGA CURTA - COR: AZUL CLARO - TAM: P</t>
  </si>
  <si>
    <t>6/12/2019  11:52:18 AM</t>
  </si>
  <si>
    <t>AVENTAL - TIPO JALECO, EM TECIDO MISTO DE POLIESTER E ALGODAO , C/MANGA CURTA - COR: AZUL CLARO - TAM: M</t>
  </si>
  <si>
    <t>AVENTAL - TIPO JALECO, EM TECIDO MISTO DE POLIESTER E ALGODAO , C/MANGA CURTA - COR: AZUL CLARO - TAM: G</t>
  </si>
  <si>
    <t>AVENTAL - TIPO JALECO, EM TECIDO MISTO DE POLIESTER E ALGODAO , C/MANGA CURTA - COR: AZUL CLARO - TAM: GG</t>
  </si>
  <si>
    <t>LIXA PARA PAREDE Nº 80</t>
  </si>
  <si>
    <t>HASTE GALVANIZADA - 5/16" X 150 MM - P/ FIXACAO DE TELHAS DE FIBROCIMENTO - C/ PORCA, ARRUELA DE ALUMINIO E PLASTICA</t>
  </si>
  <si>
    <t>CABO FLEXIVEL BITOLA 50 MM², ISOLACAO DE PVC 70° C, 1KV, 750V, ANTICHAMA, COR PRETA</t>
  </si>
  <si>
    <t>ROLAMENTO 32216, FABRICACAO NACIONAL, PARA USO EM PLAY GROUND</t>
  </si>
  <si>
    <t>COLA HOTMELT, BRANCA, GRANULADA - PARA COLADEIRA DE FITA DE BORDO AM 753B - SACO COM 25 KG</t>
  </si>
  <si>
    <t>SO</t>
  </si>
  <si>
    <t>FITA DE BORDA EM PVC TEXTURIZADA, 35MM - ROLO COM 50 MTS</t>
  </si>
  <si>
    <t xml:space="preserve">BOTA DE PVC, CANO LONGO - N° 38 </t>
  </si>
  <si>
    <t>BOTA DE PVC, CANO LONGO - N° 39</t>
  </si>
  <si>
    <t xml:space="preserve">BOTA DE PVC, CANO LONGO - N° 40 </t>
  </si>
  <si>
    <t>BOTA DE PVC, CANO LONGO - N° 41</t>
  </si>
  <si>
    <t xml:space="preserve">BOTA DE PVC, CANO LONGO - N° 42  </t>
  </si>
  <si>
    <t>PENEIRA DE ARAME - MALHA MEDIA, ARO DE MADEIRA - 55 CM</t>
  </si>
  <si>
    <t>CONDULETE EM LIGA DE ALUMINIO FUNDIDO TIPO "LL" - DIAMETRO 1 1/2" - S/VEDACAO</t>
  </si>
  <si>
    <t>CURVA LONGA DE ACO P/ELETRODUTO GALVANIZADO A FOGO - DIAMETRO 1 1/2"</t>
  </si>
  <si>
    <t>6/11/2019  3:22:46 PM</t>
  </si>
  <si>
    <t>CABO DE COBRE FLEXIVEL, BITOLA 10,0MM2, 1KV,  ISOLACAO DE PVC 70ºC, COR PRETA</t>
  </si>
  <si>
    <t>FIO DE NYLON DE 3,0MM, QUADRADO, USO EM ROCADEIRA LATERAL STIHL FS 220 - PESO APROXIMADO: ROLO C/2 KG</t>
  </si>
  <si>
    <t>CABO DE COBRE FLEXIVEL, BITOLA 10,0 MM2, 1KV, ISOLACAO DE PVC 70º, COR AZUL CLARO</t>
  </si>
  <si>
    <t>LUVA DE VAQUETA - COMPRIMENTO DE 28 CM</t>
  </si>
  <si>
    <t>NIPLE DUPLO DE REDUCAO ROSQUEAVEL 3/4 X 1/2 EM METAL</t>
  </si>
  <si>
    <t>TAMPO EM COMPENSADO DE 18MM REVESTIDO EM LAMINADO MELAMINICO, ACABAMENTO EM PERFIL DE PVC - 0,73 X 0,42 X 0,40M ()VARIACAO DE +/- 5CM)</t>
  </si>
  <si>
    <t>T HORIZONTAL 90° P/ELETROCALHA 200X50</t>
  </si>
  <si>
    <t>TERMINAL GALVANIZADO P/ELETROCALHA - LARGURA 300MM X ALTURA 50MM</t>
  </si>
  <si>
    <t>GOTEJADOR GALVANIZADO P/ELETROCALHA - LARGURA 300MM X ALTURA 50MM</t>
  </si>
  <si>
    <t>DESVIO A DIREITA, GALVANIZADO P/ELETROCALHA - LARGURA 300MM X ALTURA 50MM</t>
  </si>
  <si>
    <t>DESVIO A ESQUERDA, GALVANIZADO P/ELETROCALHA - LARGURA 300MM X ALTURA 50MM</t>
  </si>
  <si>
    <t>CURVA DE INVERSAO PERFURADA, P/ELETROCALHA - LARGURA 300MM X ALTURA 50MM</t>
  </si>
  <si>
    <t>COTOVELO RETO PERFURADO, GALVANIZADO, P/ELETROCALHA - 200 X 50MM</t>
  </si>
  <si>
    <t>CRUZETA 90º, PERFURADA, GALVANIZADA, P/ELETROCALHA - 200 X 50MM</t>
  </si>
  <si>
    <t>T VERTICAL DESCIDA LATERAL, PERFURADA, GALVANIZADO, PARA ELETROCALHA - 200 X 50MM</t>
  </si>
  <si>
    <t>DESVIO A DIREITA, PERFURADO, GALVANIZADO P/ELETROCALHA - LARGURA 200MM X ALTURA 50MM</t>
  </si>
  <si>
    <t>DESVIO A ESQUERDA, PERFURADO, GALVANIZADO P/ELETROCALHA - LARGURA 200MM X ALTURA 50MM</t>
  </si>
  <si>
    <t>GANCHO HORIZONTAL, GALVANIZADO P/ELETROCALHA - LARGURA 210MM X ALTURA 70MM</t>
  </si>
  <si>
    <t>SUPORTE ANGULAR, GALVANIZADO, P/ELETROCALHA -  210 X 50MM</t>
  </si>
  <si>
    <t>GANCHO VERTICAL, GALVANIZADO, P/ELETROCALHA -  210 X 70MM</t>
  </si>
  <si>
    <t>CABO UTP 24 AWG X 4 PARES CATEGORIA 6, CM</t>
  </si>
  <si>
    <t>6/3/2019  3:12:16 PM</t>
  </si>
  <si>
    <t>TERMINAL GALVANIZADO P/ELETROCALHA - LARGURA 100MM X ALTURA 50MM</t>
  </si>
  <si>
    <t>SUSPENSOR P/CABO DE ACO (P/PERFILADO)</t>
  </si>
  <si>
    <t>CONDULETE EM LIGA DE ALUMINIO FUNDIDO, TIPO "C",  Ø2", S/VEDACAO</t>
  </si>
  <si>
    <t>GOTEJADOR GALVANIZADO P/ELETROCALHA - LARGURA 200MM X ALTURA 50MM</t>
  </si>
  <si>
    <t>CABO DE COBRE FLEXIVEL, BITOLA 35,0MM2, 1KV,  ISOLACAO DE PVC 70ºC, COR VERDE</t>
  </si>
  <si>
    <t>CABO FLEXIVEL BITOLA 16,0 MM2, 1 KV, ISOLACAO DE PVC 70º,  ANTI-CHAMA. COR AZUL CLARA</t>
  </si>
  <si>
    <t>LUMINARIA DE SOBREPOR ALETADA, 2 LAMPADAS TUBULARES DE 32W</t>
  </si>
  <si>
    <t>LUMINARIA DE SOBREPOR HERMETICA, 2 LAMPADAS TUBULARES DE 32W</t>
  </si>
  <si>
    <t>PASTA PARA LIMPEZA - 1 KG</t>
  </si>
  <si>
    <t>PO</t>
  </si>
  <si>
    <t>PINO T-50 - P/PINADEIRA</t>
  </si>
  <si>
    <t>FIO TELEFONICO EXTERNO FE - AA - 80</t>
  </si>
  <si>
    <t>CALCADO SEM COMPONENTES METALICOS Nº 36</t>
  </si>
  <si>
    <t>CALCADO SEM COMPONENTES METALICOS Nº 37</t>
  </si>
  <si>
    <t>CALCADO SEM COMPONENTES METALICOS Nº 38</t>
  </si>
  <si>
    <t>CALCADO SEM COMPONENTES METALICOS Nº 39</t>
  </si>
  <si>
    <t>CALCADO SEM COMPONENTES METALICOS Nº 40</t>
  </si>
  <si>
    <t>CALCADO SEM COMPONENTES METALICOS Nº 41</t>
  </si>
  <si>
    <t>SAPATO DE COURO N° 42, SOLADO DE POLIURETANO BIDENSIDADE,  SEM COMPONENTES METALICOS</t>
  </si>
  <si>
    <t>TAMPO PARA CARTEIRA - VERDE CLARO - 400MM X 600MM X 18MM</t>
  </si>
  <si>
    <t>DISPENSADOR PARA PAPEL TOALHA INTERFOLHA. DIMENSOES: 320X250X130MM (AXLXP)</t>
  </si>
  <si>
    <t xml:space="preserve">CALCA DE BRIM N° 46, CONFECCIONADA EM TECIDO MISTO 67% ALGODAO NA COR AZUL MARINHO.   </t>
  </si>
  <si>
    <t>CAMISA DE BRIM, N° 4, CONFECCIONADA EM TECIDO 100% ALGODAO, NA COR AZUL MARINHO</t>
  </si>
  <si>
    <t>CAMISA DE BRIM, N° 5, CONFECCIONADA EM TECIDO 100% ALGODAO, NA COR AZUL MARINHO</t>
  </si>
  <si>
    <t>TINTA ACRÍLICA BRANCA</t>
  </si>
  <si>
    <t>REVESTIMENTO CERAMICO PARA PISOS - 41 X 41 CM - PEI 4 - COR PALHA</t>
  </si>
  <si>
    <t>SUPORTE PARA CONDULETE</t>
  </si>
  <si>
    <t>TINTA ACRILICA LAVAVEL - AZUL CLARO - 18 LITROS</t>
  </si>
  <si>
    <t>6/6/2019  4:40:22 PM</t>
  </si>
  <si>
    <t>TINTA ACRILICA, A BASE DE AGUA, LAVAVEL, SEM CHEIRO (APOS 3 HORAS APLICACAO), PARA USO INTERNO, COR VERDE CLARO, ACABAMENTO ACETINADO, LATA COM 18 LITROS, RENDIMENTO ENTRE 225 A 275 M2/DEMAO</t>
  </si>
  <si>
    <t>5/15/2019  5:13:06 PM</t>
  </si>
  <si>
    <t>TINTA ACRILICA, A BASE DE AGUA, LAVAVEL, SEM CHEIRO (APOS 3 HORAS APLICACAO), PARA USO INTERNO, COR AMARELO CLARO, ACABAMENTO ACETINADO, LATA COM 18 LITROS, RENDIMENTO ENTRE 225 A 275 M2/DEMAO</t>
  </si>
  <si>
    <t>TINTA ACRILICA LAVAVEL. - BEGE - 18 LITROS</t>
  </si>
  <si>
    <t>CALCADO DE SEGURANCA, N° 45 SEM COMPONENTES METALICOS</t>
  </si>
  <si>
    <t>SAPATO DE SEGURANCA N° 37,  MOD. FEMININO.</t>
  </si>
  <si>
    <t>SAPATO DE COURO N° 38, MOD. FEMININO.</t>
  </si>
  <si>
    <t>LUVA DE RASPA DE COURO, CANO LONGO</t>
  </si>
  <si>
    <t>5/20/2019  1:23:50 PM</t>
  </si>
  <si>
    <t>ESCORREDOR DE PRATO EM INOX</t>
  </si>
  <si>
    <t xml:space="preserve">CONTATOR LC1 D18M7  </t>
  </si>
  <si>
    <t>SABONETEIRA EM ABS NA COR BRANCA</t>
  </si>
  <si>
    <t>LIXA PARA LIXADEIRA DE CINTA</t>
  </si>
  <si>
    <t>SUPORTE EM ACRILICO E TAMPA EM INOX, PARA AFIXAR NA PAREDE, PARA ARMAZENAR COPOS CAFE 50ML</t>
  </si>
  <si>
    <t>SUPORTE EM ACRILICO E TAMPA EM INOX, PARA FIXAR NA PAREDE, PARA ARMAZENAR COPOS AGUA 200ML</t>
  </si>
  <si>
    <t>QUEROSENE - GARRAFA PLASTICA COM MINIMO DE 900 ML</t>
  </si>
  <si>
    <t>GF</t>
  </si>
  <si>
    <t>PUXADOR EXTERNO PARA ARMARIO</t>
  </si>
  <si>
    <t xml:space="preserve">VASSOURA PARA GRAMA  REGULAVEL 22 PALHETAS ACHATADAS  COM CABO </t>
  </si>
  <si>
    <t xml:space="preserve">HOLOFOTE RETANGULAR COM BASE E-40 EM ALUMINIO </t>
  </si>
  <si>
    <t>REATOR PARA LAMPADA DE VAPOR METALICO</t>
  </si>
  <si>
    <t>CABO DE COBRE FLEXIVEL BITOLA 35 MM²,  0,6/1 KV ISOLACAO DE PVC 70° C, COR PRETA</t>
  </si>
  <si>
    <t>BOTA DE PVC N° 38 - CANO CURTO</t>
  </si>
  <si>
    <t>BOTA DE PVC N° 40 - CANO CURTO</t>
  </si>
  <si>
    <t>BOTA DE PVC N° 41 - CANO CURTO</t>
  </si>
  <si>
    <t>BOTA DE PVC N° 42 - CANO CURTO</t>
  </si>
  <si>
    <t>PASTA SUSPENSA, DE POLIPROPILENO(PP-LINE), COM ESPESSURA 0,55MM, NA COR AZUL, NO TAMANHO OFICIO(23,5X36,0)CM, HASTE DE POLIESTIRENO(PS), PONTEIRAS DE PLASTICO, PRENDEDORES INTERNOS DE POLIETILENO(PE), MODELO NORMAL, VISOR EM ACETATO E ETIQUETA BRANCA. COM HASTES DE SUSTENTACAO SOLDADA A PASTA</t>
  </si>
  <si>
    <t>SACO PLASTICO PARA LIXO, COR AZUL, CAPACIDADE DE VOLUME DE 15 LITROS, NAS MEDIDAS 39 CM DE LARG X 58 CM DE ALT X 0,06 MM OU 60 MICRAS DE ESPESSURA (0,03 MM POR PAREDE) - PACOTE COM 100 UNIDADES</t>
  </si>
  <si>
    <t>edmilson.scandola</t>
  </si>
  <si>
    <t xml:space="preserve">GUIA DE CONCRETO PRE MOLDADA FINA, PADRAO PMRJ. MEDIDAS: 10CM (ESPESSURA TOPO) X 12CM (ESPESSURA BASE) X 30CM (ALTURA) X 1M (COMPRIMENTO). </t>
  </si>
  <si>
    <t>CANECA PLASTICA (POLIPROPILENO), CAPACIDADE P/ 330 ML</t>
  </si>
  <si>
    <t>CABO DE COBRE FLEXIVEL BITOLA  95 MM²,  750 V ISOLACAO DE PVC 70° C, COR VERDE - ANTI-CHAMA.</t>
  </si>
  <si>
    <t>CABO DE COBRE FLEXIVEL BITOLA 70 MM²,  0,6/1 KV ISOLACAO DE PVC 70° COR AZUL CLARO - ANTI-CHAMA.</t>
  </si>
  <si>
    <t xml:space="preserve">RODIZIO GIRATORIO DE 1" 1/2 PARA CARRINHO </t>
  </si>
  <si>
    <t xml:space="preserve">CARRINHO DE MAO 150 KG ( 60 LITROS)  TOTALMENTE GALVANIZADO  </t>
  </si>
  <si>
    <t>PLUG MOVEL 2P 90° PADRAO NBR 14136 DE 20A/250V GIGANTE</t>
  </si>
  <si>
    <t>PINO ADAPTADOR PARA TOMADA 2P+T UNIVERSAL PARA TOMADA 2P+T 10A PADRAO NBR 14136</t>
  </si>
  <si>
    <t xml:space="preserve">ELETRODO P/ SOLDA 2,5 MM E 6013  </t>
  </si>
  <si>
    <t>6/5/2019  10:16:37 AM</t>
  </si>
  <si>
    <t>CABO DE COBRE FLEXIVEL BITOLA 70 MM²,  0,6/1 KV ISOLACAO DE PVC 70° C, COR PRETO - ANTI-CHAMA</t>
  </si>
  <si>
    <t>TABUA DE GARAPEIRA BRUTA - MEDIDAS: 2,5 CM X 30 CM X 5,00 M</t>
  </si>
  <si>
    <t>TORNEIRA BICO DE GANSO COM 18 CM DE COMPRIMENTO, TIPO MESA</t>
  </si>
  <si>
    <t>PISO CARRARA. COR: BRANCO. MEDINDO: A: 44,4 X 44,4CM. SERIE MAMORE CARRARA. PORCELLANATO ESMALTADO.</t>
  </si>
  <si>
    <t>PISO DE BORRACHA MODELO S, ISENTO DE SUBSTANCIAS TOXICAS COM ABSORCAO DE IMPACTOS ANTI DERRAPANTES, NA MEDIDA 270X180X60MM</t>
  </si>
  <si>
    <t xml:space="preserve">CUMEEIRA DE FIBROCIMENTO ONDA DA MEDIDA 0,50 CM X 15° </t>
  </si>
  <si>
    <t>CONDULETE EM LIGA DE ALUMINIO FUNDIDO TIPO "LR"  - 3/4</t>
  </si>
  <si>
    <t>CONDULETE EM LIGA DE ALUMINIO FUNDIDO TIPO "E"  - 1</t>
  </si>
  <si>
    <t>CONDULETE EM LIGA DE ALUMINIO FUNDIDO TIPO "LL" -  3/4</t>
  </si>
  <si>
    <t>CONDULETE EM LIGA DE ALUMINIO FUNDIDO TIPO "T"  - 1</t>
  </si>
  <si>
    <t>CONDULETE EM LIGA DE ALUMINIO FUNDIDO TIPO "X"  - 3/4</t>
  </si>
  <si>
    <t xml:space="preserve">TELHA DE FIBROCIMENTO ONDA NA MEDIDA 0,50 CM X 3,70 M X 0,60 CM X 6 MM DE ESPESSURA </t>
  </si>
  <si>
    <t>PEDRA MINEIRA 30 X30 CM</t>
  </si>
  <si>
    <t>REATOR INTERNO A VAPOR METALICO - 70W, 220 V</t>
  </si>
  <si>
    <t>CHAPA EM MDF, BRANCO, 02 FACES 2,75 X 1,83 X 25 MM</t>
  </si>
  <si>
    <t>CH</t>
  </si>
  <si>
    <t xml:space="preserve">ROLAMENTO 6300 - ZZ </t>
  </si>
  <si>
    <t xml:space="preserve">PISO CERAMICO ANTI-DERRAPANTE PEI-5 MEDINDO 52 X 52CM - COR: </t>
  </si>
  <si>
    <t>PISO HIDRAULICO, ANTIDERRAPANTE, COR PRETO</t>
  </si>
  <si>
    <t>PISO HIDRAULICO, ANTIDERRAPANTE, COR VERMELHO</t>
  </si>
  <si>
    <t>PLASTICO CRISTAL TRANSPARENTE DE 0,40 MICRONS X 1,40 M LARGURA  X 30 M DE COMPRIMENTO</t>
  </si>
  <si>
    <t>CONDULETE DE ALUMINIO TIPO E 11/2´´ SEM ROSCA</t>
  </si>
  <si>
    <t>PRATO RASO</t>
  </si>
  <si>
    <t>FECHADURA DE SOBREPOR PARA GAVETA, 22MM</t>
  </si>
  <si>
    <t>FECHADURA DE SOBREPOR PARA GAVETA, COM CILINDRO, 31 MM</t>
  </si>
  <si>
    <t>6/14/2019  1:32:45 PM</t>
  </si>
  <si>
    <t>REVESTIMENTO CERAMICO - MEDIDA: A 32,5 X 57 CM - COR: SPECTRO LAVANDA</t>
  </si>
  <si>
    <t>REVESTIMENTO CERAMICO - MEDIDA: A 32,5 X 57 CM - COR: SPECTRO OLIVA</t>
  </si>
  <si>
    <t>MODULO DE EXPANSAO DE 8 ZONAS COM FIO + 2 SAIDAS DE RELES PROGRAMAVEIS DISPONIVEIS PARA CONTROLE DE LUZES, PORTAS, FECHADURAS E PORTOES (COMPATIVEIS COM CENTRAIS ADEMCO VISTA 48 LA.MODELO: 4229)</t>
  </si>
  <si>
    <t>TOMADA TELEFONICA PADRAO TELEBRAS DE EMBUTIR, COM SUPORTE E COM CONECTOR RJ-11 E PLACA 4X2", COM PARAFUSOS</t>
  </si>
  <si>
    <t xml:space="preserve">TOMADA PADRAO  DE SOBREPOR </t>
  </si>
  <si>
    <t>PINO ADAPTADOR REVERSO DE TOMADA</t>
  </si>
  <si>
    <t>GUARNICAO ADESIVA, EM EPDM PRETA, MEDIDA: 11 X 6,4 MM (VARIACAO: +/- 1 MM)</t>
  </si>
  <si>
    <t>6/11/2019  2:49:51 PM</t>
  </si>
  <si>
    <t>PASTILHA CERAMICA 10 X 10 CM TELADO, COR BOUDOUX</t>
  </si>
  <si>
    <t>CABO DE COBRE FLEXIVEL BITOLA 10MM², 6,6/1 KV, ISOLACAO DE PVC 70ºC, COR VERDE - ANTICHAMA - ROLO COM 100 METROS</t>
  </si>
  <si>
    <t>CABO DE COBRE FLEXIVEL BITOLA 25 MM², 0.6/1 KV, ISOLACAO DE PVC 70ºC, COR VERDE - ANTICHAMA - ROLO COM 100 METROS</t>
  </si>
  <si>
    <t>PASTILHA CERAMICA TELADO MEDINDO 10 X 10 CM - COR AZUL CEU</t>
  </si>
  <si>
    <t>PASTILHA CERAMICA TELADO MEDINDO 10 X 10 CM - COR CREMA</t>
  </si>
  <si>
    <t>PASTILHA CERAMICA TELADO MEDINDO 10 X 10 CM - COR CATANO CLARO</t>
  </si>
  <si>
    <t>PASTILHA CERAMICA MEDINDO 10 X 10 CM - COR CATANO MEDIO</t>
  </si>
  <si>
    <t>PASTILHA CERAMICA TELADO MEDINDO 10 X 10 CM - COR LARANJA</t>
  </si>
  <si>
    <t>LAMPADA A VAPOR DE SODIO TUBULAR 250W, BASE E-40, 220V. MAXIMA TEMPERATURA NA BASE 250ºC, MAXIMA TEMPERATURA NO BULBO 350ºC, FLUXO LUMINOSO (MINIMO) 25.000 LM</t>
  </si>
  <si>
    <t>LAMPADA A VAPOR METALICO TUBULAR 250W, BASE E-40, 220V. MAXIMA TEMPERATURA NA BASE 250ºC, MAXIMA TEMPERATURA NO BULBO 550ºC, FLUXO LUMINOSO (MINIMO) 19.000 LM</t>
  </si>
  <si>
    <t>PNEU 205/55 R16</t>
  </si>
  <si>
    <t>LAMPADA A VAPOR METALICO TUBULAR 400W, BASE E-40, 220V, MAXIMA TEMPERATURA NA BASE 250ºC, MAXIMA TEMPERATURA NO BULBO 600ºC</t>
  </si>
  <si>
    <t>DISCO DE DESBASTE DE 4 ¹/2  X 1/4 X 7/8 - CONFORME NORMAS DA ABNT</t>
  </si>
  <si>
    <t>5/29/2019  4:52:30 PM</t>
  </si>
  <si>
    <t xml:space="preserve">LUMINARIA AUTONOMA DE EMERGENCIA COM LEDS, ALIMENTACAO 110/220V </t>
  </si>
  <si>
    <t>CRUZETA E ACO GALVANIZADO AO FOGO</t>
  </si>
  <si>
    <t>LAMPADA  DE VAPOR METALICO OVOIDE 400W</t>
  </si>
  <si>
    <t>PNEU 275/80R22,5 - 16 LONAS, RADIAL PARA EIXO TRATIVO, PISO MISTO (ASFALTO/TERRA),CAPACIDADE DE CARGA SIMPLES/DUPLO (KG) 3250/3000, CODIGO DE VELOCIDADE "K", PROFUNDIDADE DOS SULCOS MINIMO 26,0 MM</t>
  </si>
  <si>
    <t>CIMENTO COLANTE - SACO COM 20 KG (PARA USO INTERNO E EXTERNO)</t>
  </si>
  <si>
    <t>PERFIL CADEIRA DE FERRO, COM 30 CM DE LARGURA X 2,5 DE ALTURA - BARRA COM 3 METROS</t>
  </si>
  <si>
    <t>PINO F15 - CAIXA COM 5.000 PINOS</t>
  </si>
  <si>
    <t>PINO F20 - CAIXA COM 5.000 PINOS</t>
  </si>
  <si>
    <t>PINO F35 - CAIXA COM 5.000 PINOS</t>
  </si>
  <si>
    <t>PINO F40 - CAIXA COM 5.000 PINOS</t>
  </si>
  <si>
    <t>PINO F45 - CAIXA COM 5.000 PINOS</t>
  </si>
  <si>
    <t xml:space="preserve">CABO DE COBRE FLEXIVEL BITOLA 120 MM2 , ISOLACAO 0,6/1 KV, COR PRETA - ANTICHAMA </t>
  </si>
  <si>
    <t xml:space="preserve">CABO DE COBRE FLEXIVEL BITOLA 95 MM2 , ISOLACAO 0,6/1 KV, COR PRETA - ANTICHAMA </t>
  </si>
  <si>
    <t>ANEL DE VEDACAO EM BORRACHA PARA BACIA SANITARIA - MEDIDA 100MM</t>
  </si>
  <si>
    <t>LUMINARIA HERMETICA, 02 LAMPADAS FLUORESCENTES TUBULARES DE 40 W, CORPO DE REFLETOR EM CHAPA DE ACO, TRATADA NA COR BRANCA, DIFUSOR MOLDADO EM FORMA DE "U" EM POLIESTIRENO PLANO MARTELADO, ALOJAMENTO PARA REATOR NO PROPRIO CORPO MEDIDAS: 75 X 204 X 1240 MM (VARIACAO DE +/- 20 MM)</t>
  </si>
  <si>
    <t>CABO DE COBRE FLEXIVEL, BITOLA 35,0MM2, 1KV,  ISOLACAO DE PVC 70ºC, COR AZUL CLARO- ANTI-CHAMA</t>
  </si>
  <si>
    <t>PISO DE BORRACHA MODELO S, COR : TERRACOTA NA MEDIDA: 270 X 180 X 60 MM.</t>
  </si>
  <si>
    <t>LAMPADA VAPOR METALICO, PADRAO HQI, 70 W - 220 V</t>
  </si>
  <si>
    <t>PNEU 700/12, 14 LONAS, PNEUMATICO - PARA EMPILHADEIRA</t>
  </si>
  <si>
    <t>LAMPADA FLUORESCENTE COMPACTA, BULBO 3U, POTENCIA 20 W, TENSAO DE TRABALHO 220V, 60 HZ, TEMPERATURA DE COR: 6400K (BRANCA LUZ DO DIA) , ROSCA E27, COM SELO PROCEL LETRA A, FATOR DE POTENCIA MINIMO 0,5  VIDA MEDIANA: 6000 HORAS. DIMENSOES: COMPRIMENTO MAXIMO -170 MM, DIAMETRO MAXIMO-50 MM.</t>
  </si>
  <si>
    <t>TOMADA MODULAR 2P+T 20 A/250V NBR 14136 COM SUPORTE E PLACA 4X2" DE UM POSTO.</t>
  </si>
  <si>
    <t>INTERRUPTOR MODULAR SIMPLES 10 A/250V COM SUPORTE E PLACA 4X2" DE UM POSTO.</t>
  </si>
  <si>
    <t>INTERRUPTOR MODULAR PARALELO MONOPOLAR 10 A/250V COM SUPORTE E PLACA 4X2" DE UM POSTO.</t>
  </si>
  <si>
    <t>INTERRUPTOR MODULAR PARALELO BIPOLAR 10 A/250V COM SUPORTE E PLACA 4X2" DE UM POSTO.</t>
  </si>
  <si>
    <t>INTERRUPTOR MODULAR BIPOLAR 10A/250V COM SUPORTE E PLACA 4X2", COMPATIVEL COM A MARCA ILUS.</t>
  </si>
  <si>
    <t>REVESTIMENTO CERAMICO PARA PISOS - 45 X 45 CM, NA COR PALHA.</t>
  </si>
  <si>
    <t>REVESTIMENTO CERAMICO PARA PISOS - 45 X 45 CM, NA COR MARFIM.</t>
  </si>
  <si>
    <t>ALCOOL ETILICO HIDRATADO EM GEL 70° INPM - PARA USO DOMESTICO- FRASCO COM NO MINIMO 480 GR</t>
  </si>
  <si>
    <t>CAIXA PARA TELEFONIA TIPO TPF-10 COM TAMPA, PARA USO EXTERNO EM POSTE, COM BLOCO BER 10 PARES, PADRAO ANATEL.</t>
  </si>
  <si>
    <t xml:space="preserve">PLACA CENTRAL PARA ALARMES ADEMCO VISTA 48 PLACA DE MONITORAMENTO LOCAL DO TIPO MICRO-PROCESSADA, COM NO MINIMO 08 PERIMETROS, CARREGADOR DE BATERIA, FORMATO DE COMUNICACAO CONTACT ID. </t>
  </si>
  <si>
    <t>TECLADO PARA ALARMES- COMPATIBILIDADE COM PLACA CENTRAL DE ALARME ADEMCO VISTA 48, VISOR DE CRISTAL LIQUIDO ALFANUMERICO, TECLAS ILUMINADAS.</t>
  </si>
  <si>
    <t>SIRENE- POTENCIA SONORA DE 120 DB, ALIMENTACAO 12V, SUPORTE PARA FIXACAO.</t>
  </si>
  <si>
    <t>BOTAO ALARME PANICO BLOQUEADOR</t>
  </si>
  <si>
    <t>SENSOR INFRAVERMELHO DUPLO</t>
  </si>
  <si>
    <t>6/24/2019  9:41:50 AM</t>
  </si>
  <si>
    <t>SENSOR PARA AMBIENTE EXTERNO - IMUNE A ANIMAIS DE ATE 30 KG, BLINDAGEM CONTRA EMI/RFI, DOIS PIRO SENSORES INFRAVERMELHO (DUPLO ELEMENTO), COBERTURA COM ANGULO 110º, ALCANCE &gt; 10M, COMPENSACAO AUTOMATICA DE TEMPERATURA, LED LIGADO/DESLIGADO SELECIONAVEL, CONSUMO DE 30 MA, COM 12 VDC.</t>
  </si>
  <si>
    <t>PROTETOR REDE ELETRICA - PROTECAO CONTRA DESCARGAS ELETRICAS, COMPOSICAO VARISTORES E CENTELHADOR DE GAS, BORNE PARA CONEXAO FIO TERRA, BIVOLT, MONOFASICO 110V OU 220V.</t>
  </si>
  <si>
    <t>FITA DE BORDO EM PVC TEXTURIZADA, COR BRANCA, MEDIDAS 45 X 0,45MM, ROLO COM 300 METROS</t>
  </si>
  <si>
    <t>PROTETOR DE LINHA TELEFONICA</t>
  </si>
  <si>
    <t>TAMPA CEGA DE ALUMINIO PARA CONDULETE DE 1.1/2"</t>
  </si>
  <si>
    <t xml:space="preserve">PNEU 28 X 9 - 15 (7,0) MACICO PARA EMPILHADEIRA </t>
  </si>
  <si>
    <t>CABO DE COBRE FLEXIVEL BITOLA 120MM², 750 V, ISOLACAO DE PVC - 70°C - COR VERDE</t>
  </si>
  <si>
    <t>CONECTOR CABO-HASTE 5/8"</t>
  </si>
  <si>
    <t>6/11/2019  3:11:36 PM</t>
  </si>
  <si>
    <t>CABO PARA ALARME (4 VIAS AWG24) - METROS DE CABO COM QUATRO VIAS DE CORES COM NO MINIMO 4X0,50 MM DE DIAMETRO POR FIO (AWG24) SOLIDO.</t>
  </si>
  <si>
    <t>CAPA DE CHUVA NA COR AMARELA, CONFECCIONADA EM PVC LAMINADO COM FORRO DE POLIESTER - TAM. G</t>
  </si>
  <si>
    <t>OLEO LUBRIFICANTE PARA MOTORES 2 TEMPOS, PROPORCAO DE MISTURA DE NO MINIMO 1:50, FRASCO COM 500 ML. DEVERA ESTAR GRAVADO NA EMBALAGEM A PROPORCAO DE DILUICAO DO PRODUTO</t>
  </si>
  <si>
    <t>RESPIRADOR PURIFICADOR DE AR TIPO PECA SEMIFACIAL FILTRANTE PARA PARTICULAS - PFF2, FORMATO TIPO CONCHA</t>
  </si>
  <si>
    <t>TUBO DE FERRO METALON REDONDO, DIAMETRO EXTERNO 21 MM, ESPESSURA DE 2 MM - BARRA C/ 6 M</t>
  </si>
  <si>
    <t>CHAPA DE POLICARBONATO COMPACTO CRISTAL, ESPESSURA DE 5 MM, TAMANHO: 2000 X 1000 MM - VARIACAO DE +/- 20 MM</t>
  </si>
  <si>
    <t>OCULOS DE PROTECAO CONTRA IMPACTOS</t>
  </si>
  <si>
    <t>GIZAO DE CERA REDONDO, ATOXICO, COM 6 CORES</t>
  </si>
  <si>
    <t>PASTA PLASTICA COM ELASTICO, SEM LOMBADA, MEDINDO 235MM X 350MM</t>
  </si>
  <si>
    <t xml:space="preserve">PINCEL PARA PINTURA, CABO EM MADEIRA CURTO, FORMATO CHATO, CERDA BRANCA, TAMANHO 12. </t>
  </si>
  <si>
    <t xml:space="preserve">PINCEL PARA PINTURA, CABO EM MADEIRA CURTO, FORMATO CHATO, CERDA BRANCA, TAMANHO 16. </t>
  </si>
  <si>
    <t xml:space="preserve">PINCEL PARA PINTURA, CABO EM MADEIRA LONGO, FORMATO CHATO, CERDA BRANCA, TAMANHO 24. </t>
  </si>
  <si>
    <t>MINIDICIONÁRIO</t>
  </si>
  <si>
    <t>CABO DE COBRE FLEXIVEL, BITOLA 50MM2, 750 V, ISOLACAO DE PVC 70° C, COR VERDE - ANTI-CHAMA</t>
  </si>
  <si>
    <t>CABO DE COBRE FLEXIVEL BITOLA 25 MM², 0,6/1 KV ISOLACAO DE PVC 70° C, ANTICHAMA, COR AZUL-CLARO   ** NAO UTILIZAR - VIDE COD. 140242 **</t>
  </si>
  <si>
    <t>PINCEL PARA PINTURA, CABO EM MADEIRA CURTO, FORMATO CHATO, CERDA BRANCA, TAMANHO 20</t>
  </si>
  <si>
    <t>REVESTIMENTO CERAMICO PARA PISOS - 45 X 45 CM, PODENDO VARIAR +/- 2 CM,  4 MM DE ESPESSURA, PODENDO VARIAR +/- 1 MM,  DE PEI 4 - NA COR BRANCA.</t>
  </si>
  <si>
    <t>LAMPADA LED BULBO 10W - LAMPADA LED BULBO, BASE E27, POTENCIA 10W, TENSAO 100-240V</t>
  </si>
  <si>
    <t>6/6/2019  11:17:37 AM</t>
  </si>
  <si>
    <t>LAMPADA LED BULBO 20W - LAMPADA LED BULBO, BASE E27, POTENCIA 20W, TENSAO 100-240V</t>
  </si>
  <si>
    <t>6/6/2019  11:18:20 AM</t>
  </si>
  <si>
    <t>ESTICADOR EM FERRO GALVANIZADO PARA CABO DE ACO DE ATE 5/16"</t>
  </si>
  <si>
    <t>CUMEEIRA ARTICULADA FIBRA SINTETICA CRFS, 1,10 X 06 MM - SUPERIOR</t>
  </si>
  <si>
    <t>CUMEEIRA ARTICULADA FIBRA SINTETICA CRFS, 1,10 X 06 MM - INFERIOR</t>
  </si>
  <si>
    <t>ADESIVO SELANTE PARA VEDACAO/CALAFETACAO  DE CALHAS RUFOS E AFINS,  A BASE DE POLIURETANO - TUBO DE 350 A 400 GRAMAS</t>
  </si>
  <si>
    <t>TELHA TRAPEZOIDAL 5000MM COMPRIMENTO X 1056MM LARGURA X 38 MM ALTURA</t>
  </si>
  <si>
    <t xml:space="preserve">CUMEEIRA PARA TELHA TRAPEZOIDAL, MODELO L38 </t>
  </si>
  <si>
    <t>PAPEL MANILHA EM BOBINA, COR ROSA - 60 CM X 250 M (VARIACAO: DE +/- 5 CM NA LARGURA E 10 M NO COMPRIMENTO), 55G/M2 (+/- 05G) - BOBINA COM PESO MINIMO DE 8 KG</t>
  </si>
  <si>
    <t>APONTADOR PARA LÁPIS Nº 2</t>
  </si>
  <si>
    <t>BORRACHA BRANCA COMUM (SEM CINTA), MEDIDA: 40MM X 30MM X 10MM.</t>
  </si>
  <si>
    <t>CADERNO BROCHURA, 96 FOLHAS, CAPA DURA.</t>
  </si>
  <si>
    <t>CADERNO ESPIRAL CAPA DURA 1/4 96 FLS, CAPA DURA.</t>
  </si>
  <si>
    <t>CADERNO ESPIRAL UNIVERSITARIO, 200 FOLHAS, CAPA DURA.</t>
  </si>
  <si>
    <t>CADERNO ESPIRAL UNIVERSITARIO, 96 FOLHAS, CAPA DURA.</t>
  </si>
  <si>
    <t>COLA BRANCA 90G</t>
  </si>
  <si>
    <t xml:space="preserve">REGUA DE 30CM EM POLIESTIRENO. COR: TRANSPARENTE, CRISTAL. </t>
  </si>
  <si>
    <t>TESOURA ESCOLAR</t>
  </si>
  <si>
    <t>REATOR ELETROMAGNETICO DE ALTA PRESSAO PARA LAMPADA A VAPOR DE SODIO E METALICA, 250W, 220V/60HZ, USO INTERNO</t>
  </si>
  <si>
    <t>REATOR ELETROMAGNETICO DE ALTA PRESSAO PARA LAMPADA A VAPOR DE SODIO E METALICA, 400W, 220V/60HZ</t>
  </si>
  <si>
    <t xml:space="preserve">PAPEL KRAFT (PAPEL PARDO) EM BOBINA - 60 CM X 150 M </t>
  </si>
  <si>
    <t>5/22/2019  8:03:23 AM</t>
  </si>
  <si>
    <t>CADERNO DE DESENHO ESPIRAL, 96 FOLHAS, CAPA DURA.</t>
  </si>
  <si>
    <t>CANETA HIDROGRAFICA PONTA FINA/MEDIA, CONJUNTO COM 12  CORES</t>
  </si>
  <si>
    <t>CJ</t>
  </si>
  <si>
    <t>GIZ DE CERA JUMBO, COM NO MINIMO 12 CORES, ATOXICO.</t>
  </si>
  <si>
    <t>LAPIS DE COR, SEXTAVADO, COM 24 CORES</t>
  </si>
  <si>
    <t>CANETA ESFEROGRAFICA AZUL, CORPO SEXTAVADO.</t>
  </si>
  <si>
    <t>CANETA ESFEROGRAFICA VERMELHA, CORPO SEXTAVADO.</t>
  </si>
  <si>
    <t>DUCHA HIGIENICA ELETRICA COM REGISTRO, 220 VOLTS, POTENCIA MINIMA DE 4.000 WATTS, COM PELO MENOS 3 AJUSTES DE TEMPERATURA, COM DUCHA MANUAL CONTENDO, ESQUICHO, MANGUEIRA FLEXIVEL DE NO MINIMO 1,2M E SUPORTE PARA DUCHA, COMPATIVEL COM A INSTALACAO DE DISJUNTOR DIFERENCIAL RESIDUAL, APROVADA PELO INMETRO. GARANTIA MINIMA 12 MESES</t>
  </si>
  <si>
    <t>PORCELANATO DE ACORDO COM A NORMA ISO 13006/NBR13818/1997, RETIFICADO, BEGE CLARO/CREME (SEM VARIACAO DE TONALIDADE (V1), DIMENSOES 55 X 55 (VARIACAO +/- 7 CM). INDICACAO DE USO: AREAS INSTITUCIONAIS OU COMERCIAIS INTERNAS COM TRAFEGO INTENSO DE PESSOAS E TRANSITO EVENTUAL DE EQUIPAMENTOS LEVES. CARACTERISTICAS: RESISTENCIA AO ESCORREGAMENTO (COF) MENOR QUE 0,4 BAIXA ABSORCAO DE AGUA, MENOR OU IGUAL A 0,5% (BLA) ALTA RESISTENCIA MECANICA (PEI 4 OU PEI 5) ALTA RESISTENCIA A ATAQUES QUIMICOS (CLASSE A)</t>
  </si>
  <si>
    <t>PORCELANATO DE ACORDO COM A NORMA ISO 13006/NBR13818/1997, RETIFICADO, BEGE CLARO/CREME (VARIACAO LEVE DE TONALIDADE (V1 OU V2), DIMENSOES 55 X 55 (VARIACAO +/- 7 CM). APRESENTAR TEXTURA RUGOSA, POREM NAO GRANILHADA. INDICACAO DE USO: AREAS INSTITUCIONAIS OU COMERCIAIS COM TRAFEGO INTENSO DE PESSOAS E TRANSITO EVENTUAL DE EQUIPAMENTOS LEVES, COM ACESSO PARA RUA OU CALCADAS E AMBIENTES EXTERNOS COM AREAS PLANAS. CARACTERISTICAS: RESISTENCIA AO ESCORREGAMENTO (COF) MAIOR QUE 0,4 BAIXA ABSORCAO DE AGUA, MENOR OU IGUAL A 0,5% (BLA) ALTA RESISTENCIA MECANICA (PEI 4 OU PEI 5) ALTA RESISTENCIA A ATAQUES QUIMICOS (CLASSE A)</t>
  </si>
  <si>
    <t>CALCADO DE SEGURANCA, TIPO BOTINA - Nº 38</t>
  </si>
  <si>
    <t>CALCADO DE SEGURANCA, TIPO BOTINA - Nº 42</t>
  </si>
  <si>
    <t>OCULOS CONTRA IMPACTOS DE SOBREPOSICAO</t>
  </si>
  <si>
    <t>TINTA ESMALTE SINTETICO BRILHANTE, PADRAO PREMIUM, COR AZUL ROYAL, GALAO COM 3.600 ML.</t>
  </si>
  <si>
    <t>TINTA LATEX ACRILICA SEMIBRILHO, PADRAO PREMIUM, COR AMARELO MELAO MADURO OU SIMILAR, LATA COM 18 LITROS.</t>
  </si>
  <si>
    <t>TINTA LATEX ACRILICA SEMIBRILHO, PADRAO PREMIUM, COR AZUL BIONICO OU SIMILAR, LATA COM 18 LITROS.</t>
  </si>
  <si>
    <t>TINTA LATEX ACRILICA SEMIBRILHO, PADRAO PREMIUM, COR BRANCO, LATA COM 18 LITROS.</t>
  </si>
  <si>
    <t>TINTA ESMALTE SINTETICO BRILHANTE, PADRAO PREMIUM, COR BRANCA, GALAO COM 3.600 ML.</t>
  </si>
  <si>
    <t>TINTA ESMALTE SINTETICO BRILHANTE, PADRAO PREMIUM, COR AZUL DEL REY, GALAO COM 3.600 ML.</t>
  </si>
  <si>
    <t>APONTADOR PARA LAPIS Nº 02, COM DEPOSITO.</t>
  </si>
  <si>
    <t>LAPIS GRAFITE Nº 2, SEXTAVADO, CORPO FEITO EM MADEIRA.</t>
  </si>
  <si>
    <t>TESOURA ESCOLAR, MEDINDO 140 MM (+/- 5 MM),  PONTA ARREDONDADA, LAMINAS EM ACO INOX FIXADAS COM PARAFUSO OU REBITE PERFEITAMENTE AJUSTADAS, CABO EM POLIPROPILENO / RESINA TERMOPLASTICA ANATOMICO EMBORRACHADO INTERNAMENTE PARA MAIOR CONFORTO, COM ESPACO MINIMO PARA TRES DEDOS EM UM DOS LADOS. EMBALADA INDIVIDUALMENTE, COM SELO DO INMETRO.</t>
  </si>
  <si>
    <t>LAMPADA LED TUBULAR T8, FAIXA MINIMA DE TENSAO 100-240 V, FLUXO LUMINOSO MINIMO 900 LM, POTENCIA DE 9 A 10 W, EFICIENCIA ENERGETICA MINIMA DE 98 LM/W, BASE G13, COMPRIMENTO 600 A 604 MM, IRC MINIMO 80, VIDA UTIL MINIMA DE 25.000HS, ANGULO DE FACHO MINIMO DE 120º, TEMPERATURA DE COR DE 5000 A 6500K, GARANTIA MINIMA 3 ANOS, MODELO COM CERTIFICACAO INMETRO E PROCEL</t>
  </si>
  <si>
    <t>6/6/2019  10:46:52 AM</t>
  </si>
  <si>
    <t>TINTA ESMALTE SINTETICO BRILHANTE, PADRAO PREMIUM, COR AMARELO OURO, GALAO COM 3.600 ML, A BASE DE SOLVENTE, INDICADA PARA MADEIRAS E METAIS, TEMPO MAXIMO DE ATE 08 HORAS PARA A SECAGEM FINAL, RENDIMENTO TEORICO DE NO MINIMO 45 M2/GALAO, ACABAMENTO UNIFORME, ALTA QUALIDADE, FACILIDADE DE APLICACAO, BOM ALASTRAMENTO, BOA ADERENCIA, SECAGEM RAPIDA, ALTA RESISTENCIA CONTRA AS INTEMPERIES, VALIDADE DE NO MINIMO 12 MESES DE ESTOCAGEM NO ATO DA ENTREGA. PRODUTO CLASSIFICADO CONFORME A NORMA DA ABNT NBR 11702/2010 - TIPO: 4.2.1.1 E A NBR 15494/2010. TODAS AS INFORMACOES DEVERAO ESTAR LITOGRAFADAS NA EMBALAGEM.</t>
  </si>
  <si>
    <t>TINTA ESMALTE SINTETICO BRILHANTE, PADRAO PREMIUM, COR PRETA, GALAO COM 3.600 ML, A BASE DE SOLVENTE, INDICADA PARA MADEIRAS E METAIS, TEMPO MAXIMO DE ATE 08 HORAS PARA A SECAGEM FINAL, RENDIMENTO TEORICO DE NO MINIMO 45 M2/GALAO, ACABAMENTO UNIFORME, ALTA QUALIDADE, FACILIDADE DE APLICACAO, BOM ALASTRAMENTO, BOA ADERENCIA, SECAGEM RAPIDA, ALTA RESISTENCIA CONTRA AS INTEMPERIES, VALIDADE DE NO MINIMO 12 MESES DE ESTOCAGEM NO ATO DA ENTREGA. PRODUTO CLASSIFICADO CONFORME A NORMA DA ABNT NBR 11702/2010 - TIPO: 4.2.1.1 E A NBR 15494/2010. TODAS AS INFORMACOES DEVERAO ESTAR LITOGRAFADAS NA EMBALAGEM.</t>
  </si>
  <si>
    <t>TINTA ESMALTE SINTETICO BRILHANTE, PADRAO PREMIUM, COR VERMELHA, GALAO COM 3.600 ML, A BASE DE SOLVENTE, INDICADA PARA MADEIRAS E METAIS, TEMPO MAXIMO DE ATE 08 HORAS PARA A SECAGEM FINAL, RENDIMENTO TEORICO DE NO MINIMO 45 M2/GALAO, ACABAMENTO UNIFORME, ALTA QUALIDADE, FACILIDADE DE APLICACAO, BOM ALASTRAMENTO, BOA ADERENCIA, SECAGEM RAPIDA, ALTA RESISTENCIA CONTRA AS INTEMPERIES, VALIDADE DE NO MINIMO 12 MESES DE ESTOCAGEM NO ATO DA ENTREGA. PRODUTO CLASSIFICADO CONFORME A NORMA DA ABNT NBR 11702/2010 - TIPO: 4.2.1.1 E A NBR 15494/2010. TODAS AS INFORMACOES DEVERAO ESTAR LITOGRAFADAS NA EMBALAGEM.</t>
  </si>
  <si>
    <t>TINTA ESMALTE SINTETICO BRILHANTE, PADRAO PREMIUM, COR VERDE FOLHA, GALAO COM 3.600 ML, A BASE DE SOLVENTE, INDICADA PARA MADEIRAS E METAIS, TEMPO MAXIMO DE ATE 08 HORAS PARA A SECAGEM FINAL, RENDIMENTO TEORICO DE NO MINIMO 45 M2/GALAO, ACABAMENTO UNIFORME, ALTA QUALIDADE, FACILIDADE DE APLICACAO, BOM ALASTRAMENTO, BOA ADERENCIA, SECAGEM RAPIDA, ALTA RESISTENCIA CONTRA AS INTEMPERIES, VALIDADE DE NO MINIMO 12 MESES DE ESTOCAGEM NO ATO DA ENTREGA. PRODUTO CLASSIFICADO CONFORME A NORMA DA ABNT NBR 11702/2010 - TIPO: 4.2.1.1 E A NBR 15494/2010. TODAS AS INFORMACOES DEVERAO ESTAR LITOGRAFADAS NA EMBALAGEM.</t>
  </si>
  <si>
    <t>CAMISA DE BRIM N° 5, CONFECCIONADA EM TECIDO 100% ALGODAO, NA COR AZUL MARINHO, MANGAS LONGAS.</t>
  </si>
  <si>
    <t>BOTINA DE SEGURANCA CONFECCIONADA EM COURO, FECHAMENTO EM CADARCO, BIQUEIRA  DE COMPOSITE,  SOLADO DE POLIURETANO BIDENSIDADE INJETADO DIRETAMENTE NO CABEDAL, PALMILHA DE MONTAGEM COSTURADA PELO SISTEMA STROBEL, PALMILHA INTERNA REMOVIVEL, SISTEMA DE ABSORCAO DE ENERGIA NA AREA DO CALCANHAR. TAM:36</t>
  </si>
  <si>
    <t>BOTINA DE SEGURANCA CONFECCIONADA EM COURO, FECHAMENTO EM CADARCO, BIQUEIRA  DE COMPOSITE,  SOLADO DE POLIURETANO BIDENSIDADE INJETADO DIRETAMENTE NO CABEDAL, PALMILHA DE MONTAGEM COSTURADA PELO SISTEMA STROBEL, PALMILHA INTERNA REMOVIVEL, SISTEMA DE ABSORCAO DE ENERGIA NA AREA DO CALCANHAR. TAM:37</t>
  </si>
  <si>
    <t>BOTINA DE SEGURANCA CONFECCIONADA EM COURO, FECHAMENTO EM CADARCO, BIQUEIRA  DE COMPOSITE,  SOLADO DE POLIURETANO BIDENSIDADE INJETADO DIRETAMENTE NO CABEDAL, PALMILHA DE MONTAGEM COSTURADA PELO SISTEMA STROBEL, PALMILHA INTERNA REMOVIVEL, SISTEMA DE ABSORCAO DE ENERGIA NA AREA DO CALCANHAR. TAM:38</t>
  </si>
  <si>
    <t>BOTA DE PVC, CANO LONGO Nº 36 - BOTA DE SEGURANCA NA COR PRETA, CONFECCIONADA EM PVC, CANO LONGO, IMPERMEAVEL INTEIRO POLIMERICO, PROPRIEDADES ANTIDERRAPANTES.</t>
  </si>
  <si>
    <t>BOTA DE PVC, CANO LONGO Nº 37 - BOTA DE SEGURANCA NA COR PRETA, CONFECCIONADA EM PVC, CANO LONGO, IMPERMEAVEL INTEIRO POLIMERICO, PROPRIEDADES ANTIDERRAPANTES.</t>
  </si>
  <si>
    <t>BOTA DE PVC, CANO LONGO Nº 38 - BOTA DE SEGURANCA NA COR PRETA, CONFECCIONADA EM PVC, CANO LONGO, IMPERMEAVEL INTEIRO POLIMERICO, PROPRIEDADES ANTIDERRAPANTES.</t>
  </si>
  <si>
    <t>BOTA DE PVC, CANO LONGO Nº 39 - BOTA DE SEGURANCA NA COR PRETA, CONFECCIONADA EM PVC, CANO LONGO, IMPERMEAVEL INTEIRO POLIMERICO, PROPRIEDADES ANTIDERRAPANTES.</t>
  </si>
  <si>
    <t>BOTA DE PVC, CANO LONGO Nº 40 - BOTA DE SEGURANCA NA COR PRETA, CONFECCIONADA EM PVC, CANO LONGO, IMPERMEAVEL INTEIRO POLIMERICO, PROPRIEDADES ANTIDERRAPANTES.</t>
  </si>
  <si>
    <t>BOTA DE PVC, CANO LONGO Nº 41 - BOTA DE SEGURANCA NA COR PRETA, CONFECCIONADA EM PVC, CANO LONGO, IMPERMEAVEL INTEIRO POLIMERICO, PROPRIEDADES ANTIDERRAPANTES.</t>
  </si>
  <si>
    <t>BOTA DE PVC, CANO LONGO Nº 42 - BOTA DE SEGURANCA NA COR PRETA, CONFECCIONADA EM PVC, CANO LONGO, IMPERMEAVEL INTEIRO POLIMERICO, PROPRIEDADES ANTIDERRAPANTES.</t>
  </si>
  <si>
    <t>CABO PP DE COBRE FLEXIVEL COM PRIMEIRA E SEGUNDA CAMADA EM PVC, ISOLACAO DE 500 V,  3 VIAS DE 1,5 MM, SENDO A VIA TERRA NA COR VERDE.     ** NAO UTILIZAR - VIDE COD. 140241 **</t>
  </si>
  <si>
    <t>CABO PP DE COBRE FLEXIVEL COM PRIMEIRA E SEGUNDA CAMADA EM PVC, ISOLACAO DE 500 V,  3 VIAS DE 2,5 MM, SENDO A VIA TERRA NA COR VERDE.     ** NAO UTILIZAR - VIDE COD. 140063 **</t>
  </si>
  <si>
    <t>LUMINARIA HERMETICA PARA 2 LAMPADAS LED/FLUORESCENTES TUBULARES, SOQUETES T5 E T8 - DIMENSOES (A X L X C): 84 X 106 X 1250 MM (VARIACAO: +/- 10 MM).</t>
  </si>
  <si>
    <t>ROLO PARA PINTURA 23 CM, CONFECCIONADO EM LA DE CARNEIRO 100% NATURAL COM ALTURA MINIMA DE 30 MM, CABO TIPO GARFO-GAIOLA PRODUZIDO EM ACO ZINCADO COM PUNHO E BUCHA DE POLIETILENO OU SIMILAR</t>
  </si>
  <si>
    <t xml:space="preserve">ABRACADEIRA DE NYLON COMPRIMENTO 200 MM </t>
  </si>
  <si>
    <t/>
  </si>
  <si>
    <t xml:space="preserve"> </t>
  </si>
  <si>
    <t>BRACADEIRAS E CINTAS</t>
  </si>
  <si>
    <t>APONTADOR DUPLO (LAPIS NORMAL E JUMBO), SEM DEPOSITO, CORPO METALICO EM ALUMINIO</t>
  </si>
  <si>
    <t>LAPIS, BORRACHA, APONTADORES, REGUAS E CORRETIVOS P/ ESCRIT.</t>
  </si>
  <si>
    <t>AREIA MEDIA LAVADA(GRANULAMETRIA 0,6 A 2,4 MM), CONFORME ABNT. O MATERIAL ENTREGUE DEVERA ESTAR APTO A ENSAIOS DE PENEIRAMENTO, CONFORME TABELA 2 - LIMITES DA DISTRIBUICAO GRANULOMETRICA DO AGREGADO MIUDO (ABNT 7211/2005).EQUIVALENCIA APROXIMADA EM TONELADAS: 1,30 A 1,50</t>
  </si>
  <si>
    <t>M3</t>
  </si>
  <si>
    <t>NATURAL</t>
  </si>
  <si>
    <t>TRANSNECO MATERIAIS DE CONSTRUCAO EM GERAL LTDA</t>
  </si>
  <si>
    <t>PE   164/23</t>
  </si>
  <si>
    <t>168/23</t>
  </si>
  <si>
    <t>PEDRA,PEDRISCO E AREIA</t>
  </si>
  <si>
    <t>DM-Elétrica</t>
  </si>
  <si>
    <t>.</t>
  </si>
  <si>
    <t>Pedagógico</t>
  </si>
  <si>
    <t>DM-Construção</t>
  </si>
  <si>
    <t>*</t>
  </si>
  <si>
    <t>DESCRICAO</t>
  </si>
  <si>
    <t>CODIGO</t>
  </si>
  <si>
    <t>QTD.PENDENTE</t>
  </si>
  <si>
    <t>10_22</t>
  </si>
  <si>
    <t>11_22</t>
  </si>
  <si>
    <t>12_22</t>
  </si>
  <si>
    <t>01_23</t>
  </si>
  <si>
    <t>02_23</t>
  </si>
  <si>
    <t>03_23</t>
  </si>
  <si>
    <t>04_23</t>
  </si>
  <si>
    <t>05_23</t>
  </si>
  <si>
    <t>06_23</t>
  </si>
  <si>
    <t>07_23</t>
  </si>
  <si>
    <t>08_23</t>
  </si>
  <si>
    <t>09_23</t>
  </si>
  <si>
    <t>DtIncl</t>
  </si>
  <si>
    <t>Div</t>
  </si>
  <si>
    <t>Média.A</t>
  </si>
  <si>
    <t>DP1</t>
  </si>
  <si>
    <t>DP2</t>
  </si>
  <si>
    <t>DP3</t>
  </si>
  <si>
    <t>Nº DP</t>
  </si>
  <si>
    <t>Média.C</t>
  </si>
  <si>
    <t>Consumo.C</t>
  </si>
  <si>
    <t>09.2023</t>
  </si>
  <si>
    <t>Prefeitura Municipal</t>
  </si>
  <si>
    <t>Secretaria de Educação</t>
  </si>
  <si>
    <t>PREFEITURA MUNICIPAL</t>
  </si>
  <si>
    <t>SECRETARIA DE EDUCAÇÃO</t>
  </si>
  <si>
    <t>PLANILHA Nº 1 / 2023</t>
  </si>
  <si>
    <t>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</si>
</sst>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5">
    <numFmt numFmtId="164" formatCode="_(&quot;R$&quot;* #,##0.00_);_(&quot;R$&quot;* \(#,##0.00\);_(&quot;R$&quot;* &quot;-&quot;??_);_(@_)"/>
    <numFmt numFmtId="165" formatCode="#,##0.0"/>
    <numFmt numFmtId="166" formatCode="#,###;#,###;@"/>
    <numFmt numFmtId="167" formatCode="#,##0;;;@"/>
    <numFmt numFmtId="168" formatCode="#,##0_ ;\-#,##0\ "/>
    <numFmt numFmtId="169" formatCode="###0;;;@"/>
    <numFmt numFmtId="170" formatCode="dd\.mm\.yyyy"/>
    <numFmt numFmtId="171" formatCode="dd\.mm\.yy"/>
    <numFmt numFmtId="172" formatCode="mm\.yyyy"/>
    <numFmt numFmtId="173" formatCode="#,##0.00;;;@"/>
    <numFmt numFmtId="174" formatCode="_(&quot;R$&quot;* #,##0.00_);;;@"/>
    <numFmt numFmtId="175" formatCode="#,##0.00_ ;;;@"/>
    <numFmt numFmtId="176" formatCode="#,###_;;;@"/>
    <numFmt numFmtId="177" formatCode="#,##0.00_ "/>
    <numFmt numFmtId="178" formatCode="#,##0.0000_ "/>
    <numFmt numFmtId="179" formatCode="#,##0_ "/>
    <numFmt numFmtId="180" formatCode="#,##0_ ;;;@"/>
    <numFmt numFmtId="181" formatCode="0.0_ "/>
    <numFmt numFmtId="182" formatCode="@_ "/>
    <numFmt numFmtId="183" formatCode="dd\.mm\.yyyy;;;@"/>
    <numFmt numFmtId="184" formatCode="00"/>
    <numFmt numFmtId="185" formatCode="0_ "/>
    <numFmt numFmtId="186" formatCode="####;;;@"/>
    <numFmt numFmtId="187" formatCode="g"/>
    <numFmt numFmtId="188" formatCode="mm\.yyyy;;;@"/>
    <numFmt numFmtId="189" formatCode="_ @"/>
    <numFmt numFmtId="190" formatCode="0\ %"/>
    <numFmt numFmtId="191" formatCode="d/m/yy\ h:mm;@"/>
    <numFmt numFmtId="192" formatCode="#0.0_ "/>
    <numFmt numFmtId="193" formatCode="_@"/>
    <numFmt numFmtId="194" formatCode="#,###"/>
    <numFmt numFmtId="195" formatCode="#,##0.000"/>
    <numFmt numFmtId="196" formatCode="###,###"/>
    <numFmt numFmtId="197" formatCode="#,##0.0;;;@"/>
    <numFmt numFmtId="198" formatCode="[$-416]mmm\ /\ yy;@"/>
  </numFmts>
  <fonts count="61" x14ac:knownFonts="1">
    <font>
      <sz val="11"/>
      <color theme="1"/>
      <name val="Calibri"/>
      <family val="2"/>
      <scheme val="minor"/>
    </font>
    <font>
      <b/>
      <sz val="11"/>
      <color theme="1"/>
      <name val="Calibri"/>
      <family val="2"/>
      <scheme val="minor"/>
    </font>
    <font>
      <sz val="9"/>
      <color indexed="81"/>
      <name val="Segoe UI"/>
      <family val="2"/>
    </font>
    <font>
      <b/>
      <sz val="9"/>
      <color indexed="81"/>
      <name val="Segoe UI"/>
      <family val="2"/>
    </font>
    <font>
      <b/>
      <sz val="14"/>
      <color theme="1"/>
      <name val="Calibri"/>
      <family val="2"/>
      <scheme val="minor"/>
    </font>
    <font>
      <b/>
      <sz val="12"/>
      <color theme="1"/>
      <name val="Calibri"/>
      <family val="2"/>
      <scheme val="minor"/>
    </font>
    <font>
      <sz val="11"/>
      <color theme="0"/>
      <name val="Calibri"/>
      <family val="2"/>
      <scheme val="minor"/>
    </font>
    <font>
      <b/>
      <sz val="9"/>
      <color indexed="81"/>
      <name val="Arial"/>
      <family val="2"/>
    </font>
    <font>
      <sz val="9"/>
      <color indexed="81"/>
      <name val="Arial"/>
      <family val="2"/>
    </font>
    <font>
      <b/>
      <sz val="11"/>
      <color rgb="FFC00000"/>
      <name val="Calibri"/>
      <family val="2"/>
      <scheme val="minor"/>
    </font>
    <font>
      <sz val="12"/>
      <color theme="1"/>
      <name val="Calibri"/>
      <family val="2"/>
      <scheme val="minor"/>
    </font>
    <font>
      <b/>
      <sz val="11"/>
      <color theme="9" tint="-0.24994659260841701"/>
      <name val="Calibri"/>
      <family val="2"/>
      <scheme val="minor"/>
    </font>
    <font>
      <b/>
      <sz val="14"/>
      <color theme="0"/>
      <name val="Calibri"/>
      <family val="2"/>
      <scheme val="minor"/>
    </font>
    <font>
      <b/>
      <sz val="16"/>
      <color indexed="81"/>
      <name val="Arial Black"/>
      <family val="2"/>
    </font>
    <font>
      <sz val="16"/>
      <color indexed="81"/>
      <name val="Arial Black"/>
      <family val="2"/>
    </font>
    <font>
      <b/>
      <sz val="12"/>
      <color indexed="81"/>
      <name val="Segoe UI"/>
      <family val="2"/>
    </font>
    <font>
      <sz val="11"/>
      <color rgb="FFFFFFFF"/>
      <name val="Calibri"/>
      <family val="2"/>
      <scheme val="minor"/>
    </font>
    <font>
      <b/>
      <sz val="30"/>
      <color theme="1"/>
      <name val="Calibri"/>
      <family val="2"/>
      <scheme val="minor"/>
    </font>
    <font>
      <b/>
      <i/>
      <sz val="28"/>
      <color rgb="FFFF0000"/>
      <name val="Calibri"/>
      <family val="2"/>
      <scheme val="minor"/>
    </font>
    <font>
      <sz val="11"/>
      <color theme="1"/>
      <name val="Calibri"/>
      <family val="2"/>
      <scheme val="minor"/>
    </font>
    <font>
      <sz val="9"/>
      <color theme="1"/>
      <name val="Calibri"/>
      <family val="2"/>
      <scheme val="minor"/>
    </font>
    <font>
      <b/>
      <sz val="14"/>
      <color theme="1"/>
      <name val="Arial"/>
      <family val="2"/>
    </font>
    <font>
      <sz val="11"/>
      <color theme="1"/>
      <name val="Calibri"/>
      <family val="2"/>
    </font>
    <font>
      <b/>
      <sz val="11"/>
      <color theme="1"/>
      <name val="Calibri"/>
      <family val="2"/>
    </font>
    <font>
      <b/>
      <sz val="11"/>
      <color rgb="FFFF0000"/>
      <name val="Calibri"/>
      <family val="2"/>
      <scheme val="minor"/>
    </font>
    <font>
      <b/>
      <sz val="11"/>
      <color rgb="FF008E40"/>
      <name val="Calibri"/>
      <family val="2"/>
      <scheme val="minor"/>
    </font>
    <font>
      <b/>
      <sz val="16"/>
      <color theme="1"/>
      <name val="Calibri"/>
      <family val="2"/>
      <scheme val="minor"/>
    </font>
    <font>
      <sz val="14"/>
      <color theme="1"/>
      <name val="Calibri"/>
      <family val="2"/>
      <scheme val="minor"/>
    </font>
    <font>
      <b/>
      <sz val="10"/>
      <color rgb="FFCC3300"/>
      <name val="Verdana"/>
      <family val="2"/>
    </font>
    <font>
      <b/>
      <sz val="11"/>
      <name val="Calibri"/>
      <family val="2"/>
      <scheme val="minor"/>
    </font>
    <font>
      <b/>
      <sz val="11"/>
      <color rgb="FF008DF6"/>
      <name val="Calibri"/>
      <family val="2"/>
    </font>
    <font>
      <sz val="10"/>
      <name val="Arial"/>
      <family val="2"/>
    </font>
    <font>
      <b/>
      <sz val="12"/>
      <color theme="1"/>
      <name val="Arial"/>
      <family val="2"/>
    </font>
    <font>
      <b/>
      <sz val="11"/>
      <color theme="1"/>
      <name val="Arial"/>
      <family val="2"/>
    </font>
    <font>
      <sz val="11"/>
      <color rgb="FF000000"/>
      <name val="Calibri"/>
      <family val="2"/>
    </font>
    <font>
      <b/>
      <sz val="11"/>
      <color rgb="FFFF0000"/>
      <name val="Calibri"/>
      <family val="2"/>
    </font>
    <font>
      <b/>
      <sz val="11"/>
      <color rgb="FF562EEA"/>
      <name val="Calibri"/>
      <family val="2"/>
    </font>
    <font>
      <b/>
      <sz val="11"/>
      <color theme="0"/>
      <name val="Calibri"/>
      <family val="2"/>
      <scheme val="minor"/>
    </font>
    <font>
      <b/>
      <sz val="20"/>
      <color theme="1"/>
      <name val="Calibri"/>
      <family val="2"/>
      <scheme val="minor"/>
    </font>
    <font>
      <b/>
      <sz val="22"/>
      <color theme="1"/>
      <name val="Calibri"/>
      <family val="2"/>
      <scheme val="minor"/>
    </font>
    <font>
      <sz val="8"/>
      <color theme="1"/>
      <name val="Calibri"/>
      <family val="2"/>
      <scheme val="minor"/>
    </font>
    <font>
      <b/>
      <sz val="12"/>
      <name val="Calibri"/>
      <family val="2"/>
      <scheme val="minor"/>
    </font>
    <font>
      <b/>
      <sz val="12"/>
      <color rgb="FFFF0000"/>
      <name val="Calibri"/>
      <family val="2"/>
      <scheme val="minor"/>
    </font>
    <font>
      <b/>
      <sz val="28"/>
      <color theme="1"/>
      <name val="Calibri"/>
      <family val="2"/>
      <scheme val="minor"/>
    </font>
    <font>
      <b/>
      <sz val="14"/>
      <color rgb="FFFF0000"/>
      <name val="Calibri"/>
      <family val="2"/>
      <scheme val="minor"/>
    </font>
    <font>
      <b/>
      <u/>
      <sz val="28"/>
      <color theme="1"/>
      <name val="Calibri"/>
      <family val="2"/>
      <scheme val="minor"/>
    </font>
    <font>
      <i/>
      <sz val="12"/>
      <color rgb="FF3019D7"/>
      <name val="Calibri"/>
      <family val="2"/>
      <scheme val="minor"/>
    </font>
    <font>
      <sz val="11"/>
      <name val="Calibri"/>
      <family val="2"/>
      <scheme val="minor"/>
    </font>
    <font>
      <b/>
      <sz val="11"/>
      <color rgb="FF562EEA"/>
      <name val="Calibri"/>
      <family val="2"/>
      <scheme val="minor"/>
    </font>
    <font>
      <b/>
      <sz val="11"/>
      <name val="Calibri"/>
      <family val="2"/>
    </font>
    <font>
      <sz val="12"/>
      <name val="Calibri"/>
      <family val="2"/>
      <scheme val="minor"/>
    </font>
    <font>
      <sz val="10"/>
      <color indexed="81"/>
      <name val="Lucida Console"/>
      <family val="3"/>
    </font>
    <font>
      <b/>
      <sz val="11"/>
      <color rgb="FF008E40"/>
      <name val="Calibri"/>
      <family val="2"/>
    </font>
    <font>
      <i/>
      <sz val="10"/>
      <color rgb="FF008E40"/>
      <name val="Eras Demi ITC"/>
      <family val="2"/>
    </font>
    <font>
      <b/>
      <sz val="10"/>
      <name val="Courier New"/>
      <family val="3"/>
    </font>
    <font>
      <b/>
      <u/>
      <sz val="12"/>
      <color rgb="FFFF0000"/>
      <name val="Calibri"/>
      <family val="2"/>
      <scheme val="minor"/>
    </font>
    <font>
      <b/>
      <sz val="11"/>
      <color theme="9" tint="-0.499984740745262"/>
      <name val="Calibri"/>
      <family val="2"/>
      <scheme val="minor"/>
    </font>
    <font>
      <b/>
      <sz val="10"/>
      <color rgb="FF562EEA"/>
      <name val="Courier New"/>
      <family val="3"/>
    </font>
    <font>
      <b/>
      <sz val="16"/>
      <color theme="1"/>
      <name val="Calibri"/>
      <family val="2"/>
      <scheme val="minor"/>
    </font>
    <font>
      <sz val="9"/>
      <name val="Calibri"/>
      <family val="2"/>
      <scheme val="minor"/>
    </font>
    <font>
      <sz val="10"/>
      <color indexed="81"/>
      <name val="Courier New"/>
      <family val="3"/>
    </font>
  </fonts>
  <fills count="9">
    <fill>
      <patternFill patternType="none"/>
    </fill>
    <fill>
      <patternFill patternType="gray125"/>
    </fill>
    <fill>
      <patternFill patternType="solid">
        <fgColor rgb="FFFFFF00"/>
        <bgColor indexed="64"/>
      </patternFill>
    </fill>
    <fill>
      <patternFill patternType="solid">
        <fgColor theme="7" tint="0.59999389629810485"/>
        <bgColor indexed="64"/>
      </patternFill>
    </fill>
    <fill>
      <patternFill patternType="solid">
        <fgColor theme="0"/>
        <bgColor indexed="64"/>
      </patternFill>
    </fill>
    <fill>
      <patternFill patternType="solid">
        <fgColor rgb="FF00B050"/>
        <bgColor indexed="64"/>
      </patternFill>
    </fill>
    <fill>
      <patternFill patternType="solid">
        <fgColor theme="5"/>
        <bgColor theme="5"/>
      </patternFill>
    </fill>
    <fill>
      <gradientFill>
        <stop position="0">
          <color theme="0"/>
        </stop>
        <stop position="1">
          <color theme="7" tint="0.39997558519241921"/>
        </stop>
      </gradientFill>
    </fill>
    <fill>
      <patternFill patternType="solid">
        <fgColor indexed="13"/>
        <bgColor indexed="64"/>
      </patternFill>
    </fill>
  </fills>
  <borders count="31">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style="thin">
        <color indexed="64"/>
      </top>
      <bottom/>
      <diagonal/>
    </border>
    <border>
      <left/>
      <right/>
      <top style="thin">
        <color indexed="64"/>
      </top>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right/>
      <top/>
      <bottom style="thin">
        <color theme="1"/>
      </bottom>
      <diagonal/>
    </border>
    <border>
      <left style="medium">
        <color indexed="64"/>
      </left>
      <right/>
      <top/>
      <bottom/>
      <diagonal/>
    </border>
    <border>
      <left/>
      <right/>
      <top style="thin">
        <color theme="1"/>
      </top>
      <bottom style="thin">
        <color theme="1"/>
      </bottom>
      <diagonal/>
    </border>
    <border>
      <left/>
      <right style="thin">
        <color theme="5"/>
      </right>
      <top style="thin">
        <color theme="1"/>
      </top>
      <bottom style="thin">
        <color theme="1"/>
      </bottom>
      <diagonal/>
    </border>
    <border>
      <left style="thin">
        <color theme="5"/>
      </left>
      <right/>
      <top style="thin">
        <color theme="1"/>
      </top>
      <bottom style="thin">
        <color theme="1"/>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dashed">
        <color indexed="64"/>
      </left>
      <right style="dashed">
        <color indexed="64"/>
      </right>
      <top style="dashed">
        <color indexed="64"/>
      </top>
      <bottom style="dashed">
        <color indexed="64"/>
      </bottom>
      <diagonal/>
    </border>
    <border>
      <left/>
      <right style="dashed">
        <color indexed="64"/>
      </right>
      <top/>
      <bottom style="dashed">
        <color indexed="64"/>
      </bottom>
      <diagonal/>
    </border>
    <border>
      <left style="dashed">
        <color indexed="64"/>
      </left>
      <right style="dashed">
        <color indexed="64"/>
      </right>
      <top/>
      <bottom style="dashed">
        <color indexed="64"/>
      </bottom>
      <diagonal/>
    </border>
    <border>
      <left style="dashed">
        <color indexed="64"/>
      </left>
      <right/>
      <top/>
      <bottom style="dashed">
        <color indexed="64"/>
      </bottom>
      <diagonal/>
    </border>
    <border>
      <left/>
      <right style="dashed">
        <color indexed="64"/>
      </right>
      <top style="dashed">
        <color indexed="64"/>
      </top>
      <bottom style="dashed">
        <color indexed="64"/>
      </bottom>
      <diagonal/>
    </border>
    <border>
      <left style="dashed">
        <color indexed="64"/>
      </left>
      <right/>
      <top style="dashed">
        <color indexed="64"/>
      </top>
      <bottom style="dashed">
        <color indexed="64"/>
      </bottom>
      <diagonal/>
    </border>
    <border>
      <left/>
      <right style="thin">
        <color indexed="64"/>
      </right>
      <top style="thin">
        <color indexed="64"/>
      </top>
      <bottom/>
      <diagonal/>
    </border>
    <border>
      <left/>
      <right style="thin">
        <color indexed="64"/>
      </right>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diagonal/>
    </border>
  </borders>
  <cellStyleXfs count="4">
    <xf numFmtId="0" fontId="0" fillId="0" borderId="0"/>
    <xf numFmtId="164" fontId="19" fillId="0" borderId="0" applyFont="0" applyFill="0" applyBorder="0" applyAlignment="0" applyProtection="0"/>
    <xf numFmtId="0" fontId="20" fillId="0" borderId="0"/>
    <xf numFmtId="0" fontId="31" fillId="0" borderId="0">
      <alignment horizontal="justify"/>
    </xf>
  </cellStyleXfs>
  <cellXfs count="372">
    <xf numFmtId="0" fontId="0" fillId="0" borderId="0" xfId="0"/>
    <xf numFmtId="4" fontId="0" fillId="0" borderId="0" xfId="0" applyNumberFormat="1" applyAlignment="1">
      <alignment horizontal="right" indent="1"/>
    </xf>
    <xf numFmtId="3" fontId="0" fillId="0" borderId="0" xfId="0" applyNumberFormat="1" applyAlignment="1">
      <alignment horizontal="right" indent="1"/>
    </xf>
    <xf numFmtId="0" fontId="0" fillId="0" borderId="0" xfId="0" applyAlignment="1">
      <alignment horizontal="center"/>
    </xf>
    <xf numFmtId="0" fontId="0" fillId="0" borderId="0" xfId="0" applyAlignment="1">
      <alignment horizontal="left" indent="1"/>
    </xf>
    <xf numFmtId="1" fontId="0" fillId="0" borderId="0" xfId="0" applyNumberFormat="1" applyAlignment="1">
      <alignment horizontal="center"/>
    </xf>
    <xf numFmtId="0" fontId="6" fillId="0" borderId="0" xfId="0" applyFont="1" applyAlignment="1">
      <alignment horizontal="center"/>
    </xf>
    <xf numFmtId="3" fontId="0" fillId="0" borderId="0" xfId="0" applyNumberFormat="1" applyAlignment="1">
      <alignment horizontal="center" vertical="center"/>
    </xf>
    <xf numFmtId="3" fontId="6" fillId="0" borderId="0" xfId="0" applyNumberFormat="1" applyFont="1" applyAlignment="1">
      <alignment horizontal="center" vertical="center"/>
    </xf>
    <xf numFmtId="3" fontId="0" fillId="0" borderId="0" xfId="0" applyNumberFormat="1"/>
    <xf numFmtId="0" fontId="0" fillId="0" borderId="0" xfId="0" applyAlignment="1">
      <alignment horizontal="right" indent="1"/>
    </xf>
    <xf numFmtId="166" fontId="0" fillId="0" borderId="0" xfId="0" applyNumberFormat="1" applyAlignment="1">
      <alignment horizontal="center"/>
    </xf>
    <xf numFmtId="3" fontId="0" fillId="0" borderId="0" xfId="0" applyNumberFormat="1" applyAlignment="1">
      <alignment horizontal="center"/>
    </xf>
    <xf numFmtId="166" fontId="0" fillId="0" borderId="0" xfId="0" applyNumberFormat="1"/>
    <xf numFmtId="0" fontId="10" fillId="0" borderId="0" xfId="0" applyFont="1" applyAlignment="1">
      <alignment horizontal="center" vertical="center"/>
    </xf>
    <xf numFmtId="0" fontId="10" fillId="0" borderId="0" xfId="0" applyFont="1" applyAlignment="1">
      <alignment vertical="center"/>
    </xf>
    <xf numFmtId="167" fontId="9" fillId="0" borderId="0" xfId="0" applyNumberFormat="1" applyFont="1" applyAlignment="1">
      <alignment horizontal="right" indent="1"/>
    </xf>
    <xf numFmtId="167" fontId="0" fillId="0" borderId="0" xfId="0" applyNumberFormat="1" applyAlignment="1">
      <alignment horizontal="right" indent="1"/>
    </xf>
    <xf numFmtId="168" fontId="0" fillId="0" borderId="0" xfId="0" applyNumberFormat="1" applyAlignment="1">
      <alignment horizontal="right" indent="1"/>
    </xf>
    <xf numFmtId="167" fontId="0" fillId="0" borderId="0" xfId="0" applyNumberFormat="1"/>
    <xf numFmtId="169" fontId="0" fillId="0" borderId="0" xfId="0" applyNumberFormat="1" applyAlignment="1">
      <alignment horizontal="right" indent="1"/>
    </xf>
    <xf numFmtId="167" fontId="11" fillId="0" borderId="0" xfId="0" applyNumberFormat="1" applyFont="1" applyAlignment="1">
      <alignment horizontal="center"/>
    </xf>
    <xf numFmtId="167" fontId="11" fillId="0" borderId="0" xfId="0" applyNumberFormat="1" applyFont="1"/>
    <xf numFmtId="0" fontId="0" fillId="0" borderId="0" xfId="0" applyAlignment="1">
      <alignment horizontal="left" vertical="top" indent="1"/>
    </xf>
    <xf numFmtId="3" fontId="0" fillId="0" borderId="0" xfId="0" applyNumberFormat="1" applyAlignment="1">
      <alignment horizontal="right" vertical="top" indent="1"/>
    </xf>
    <xf numFmtId="0" fontId="0" fillId="0" borderId="0" xfId="0" applyAlignment="1">
      <alignment horizontal="center" vertical="top"/>
    </xf>
    <xf numFmtId="1" fontId="0" fillId="0" borderId="0" xfId="0" applyNumberFormat="1" applyAlignment="1">
      <alignment horizontal="right" vertical="top" indent="1"/>
    </xf>
    <xf numFmtId="0" fontId="6" fillId="0" borderId="0" xfId="0" applyFont="1" applyAlignment="1">
      <alignment horizontal="justify"/>
    </xf>
    <xf numFmtId="0" fontId="0" fillId="0" borderId="0" xfId="0" quotePrefix="1"/>
    <xf numFmtId="3" fontId="10" fillId="0" borderId="0" xfId="0" applyNumberFormat="1" applyFont="1" applyAlignment="1">
      <alignment horizontal="right" indent="1"/>
    </xf>
    <xf numFmtId="0" fontId="17" fillId="0" borderId="0" xfId="0" applyFont="1" applyAlignment="1">
      <alignment horizontal="left" vertical="center"/>
    </xf>
    <xf numFmtId="170" fontId="0" fillId="0" borderId="0" xfId="0" applyNumberFormat="1"/>
    <xf numFmtId="170" fontId="0" fillId="0" borderId="0" xfId="0" applyNumberFormat="1" applyAlignment="1">
      <alignment horizontal="center"/>
    </xf>
    <xf numFmtId="0" fontId="5" fillId="0" borderId="0" xfId="0" applyFont="1" applyAlignment="1">
      <alignment horizontal="center" vertical="center"/>
    </xf>
    <xf numFmtId="0" fontId="0" fillId="3" borderId="1" xfId="0" applyFill="1" applyBorder="1" applyAlignment="1">
      <alignment horizontal="center" vertical="center"/>
    </xf>
    <xf numFmtId="3" fontId="0" fillId="3" borderId="1" xfId="0" applyNumberFormat="1" applyFill="1" applyBorder="1" applyAlignment="1">
      <alignment horizontal="center" vertical="center"/>
    </xf>
    <xf numFmtId="165" fontId="6" fillId="0" borderId="0" xfId="0" applyNumberFormat="1" applyFont="1" applyAlignment="1">
      <alignment horizontal="right" vertical="top" indent="1"/>
    </xf>
    <xf numFmtId="0" fontId="0" fillId="0" borderId="0" xfId="0" applyAlignment="1">
      <alignment horizontal="center" vertical="center"/>
    </xf>
    <xf numFmtId="0" fontId="0" fillId="0" borderId="0" xfId="0" applyAlignment="1">
      <alignment vertical="center"/>
    </xf>
    <xf numFmtId="3" fontId="0" fillId="0" borderId="0" xfId="0" applyNumberFormat="1" applyAlignment="1">
      <alignment horizontal="right" vertical="center" indent="1"/>
    </xf>
    <xf numFmtId="3" fontId="1" fillId="0" borderId="0" xfId="0" applyNumberFormat="1" applyFont="1" applyAlignment="1">
      <alignment horizontal="right" indent="1"/>
    </xf>
    <xf numFmtId="171" fontId="0" fillId="0" borderId="0" xfId="0" applyNumberFormat="1" applyAlignment="1">
      <alignment horizontal="center"/>
    </xf>
    <xf numFmtId="165" fontId="0" fillId="0" borderId="0" xfId="0" applyNumberFormat="1"/>
    <xf numFmtId="165" fontId="10" fillId="0" borderId="0" xfId="0" applyNumberFormat="1" applyFont="1" applyAlignment="1">
      <alignment horizontal="center" vertical="center"/>
    </xf>
    <xf numFmtId="1" fontId="0" fillId="0" borderId="0" xfId="0" applyNumberFormat="1" applyAlignment="1">
      <alignment horizontal="center" vertical="top"/>
    </xf>
    <xf numFmtId="0" fontId="18" fillId="0" borderId="0" xfId="0" applyFont="1" applyAlignment="1">
      <alignment horizontal="left"/>
    </xf>
    <xf numFmtId="3" fontId="0" fillId="3" borderId="1" xfId="0" applyNumberFormat="1" applyFill="1" applyBorder="1" applyAlignment="1" applyProtection="1">
      <alignment horizontal="center" vertical="center"/>
      <protection locked="0"/>
    </xf>
    <xf numFmtId="3" fontId="0" fillId="0" borderId="1" xfId="0" applyNumberFormat="1" applyBorder="1" applyAlignment="1">
      <alignment horizontal="center" vertical="top"/>
    </xf>
    <xf numFmtId="0" fontId="1" fillId="2" borderId="7" xfId="0" applyFont="1" applyFill="1" applyBorder="1" applyAlignment="1">
      <alignment horizontal="center" vertical="center" textRotation="90"/>
    </xf>
    <xf numFmtId="3" fontId="1" fillId="2" borderId="8" xfId="0" applyNumberFormat="1" applyFont="1" applyFill="1" applyBorder="1" applyAlignment="1">
      <alignment horizontal="center" vertical="center"/>
    </xf>
    <xf numFmtId="0" fontId="1" fillId="2" borderId="8" xfId="0" applyFont="1" applyFill="1" applyBorder="1" applyAlignment="1">
      <alignment horizontal="center" vertical="center"/>
    </xf>
    <xf numFmtId="0" fontId="1" fillId="2" borderId="8" xfId="0" applyFont="1" applyFill="1" applyBorder="1" applyAlignment="1">
      <alignment horizontal="center" vertical="center" textRotation="90"/>
    </xf>
    <xf numFmtId="49" fontId="1" fillId="2" borderId="8" xfId="0" applyNumberFormat="1" applyFont="1" applyFill="1" applyBorder="1" applyAlignment="1">
      <alignment horizontal="center" vertical="center" wrapText="1"/>
    </xf>
    <xf numFmtId="171" fontId="1" fillId="2" borderId="8" xfId="0" applyNumberFormat="1" applyFont="1" applyFill="1" applyBorder="1" applyAlignment="1">
      <alignment horizontal="center" vertical="center" wrapText="1"/>
    </xf>
    <xf numFmtId="170" fontId="1" fillId="2" borderId="8" xfId="0" applyNumberFormat="1" applyFont="1" applyFill="1" applyBorder="1" applyAlignment="1">
      <alignment horizontal="center" vertical="center"/>
    </xf>
    <xf numFmtId="3" fontId="1" fillId="2" borderId="8" xfId="0" applyNumberFormat="1" applyFont="1" applyFill="1" applyBorder="1" applyAlignment="1">
      <alignment horizontal="center" vertical="center" textRotation="90"/>
    </xf>
    <xf numFmtId="4" fontId="0" fillId="0" borderId="0" xfId="0" applyNumberFormat="1"/>
    <xf numFmtId="0" fontId="1" fillId="0" borderId="0" xfId="0" applyFont="1"/>
    <xf numFmtId="164" fontId="0" fillId="0" borderId="0" xfId="0" applyNumberFormat="1"/>
    <xf numFmtId="49" fontId="1" fillId="2" borderId="8" xfId="0" applyNumberFormat="1" applyFont="1" applyFill="1" applyBorder="1" applyAlignment="1">
      <alignment horizontal="center" vertical="center"/>
    </xf>
    <xf numFmtId="172" fontId="0" fillId="0" borderId="0" xfId="0" applyNumberFormat="1"/>
    <xf numFmtId="172" fontId="10" fillId="0" borderId="0" xfId="0" applyNumberFormat="1" applyFont="1" applyAlignment="1">
      <alignment horizontal="center" vertical="center"/>
    </xf>
    <xf numFmtId="171" fontId="1" fillId="2" borderId="8" xfId="0" applyNumberFormat="1" applyFont="1" applyFill="1" applyBorder="1" applyAlignment="1">
      <alignment horizontal="left" vertical="center" wrapText="1" indent="1"/>
    </xf>
    <xf numFmtId="171" fontId="0" fillId="0" borderId="0" xfId="0" applyNumberFormat="1" applyAlignment="1">
      <alignment horizontal="left" indent="1"/>
    </xf>
    <xf numFmtId="3" fontId="10" fillId="0" borderId="0" xfId="0" applyNumberFormat="1" applyFont="1" applyAlignment="1">
      <alignment horizontal="center"/>
    </xf>
    <xf numFmtId="14" fontId="0" fillId="0" borderId="0" xfId="0" applyNumberFormat="1"/>
    <xf numFmtId="14" fontId="6" fillId="0" borderId="0" xfId="0" applyNumberFormat="1" applyFont="1"/>
    <xf numFmtId="167" fontId="1" fillId="2" borderId="8" xfId="0" applyNumberFormat="1" applyFont="1" applyFill="1" applyBorder="1" applyAlignment="1">
      <alignment horizontal="center" vertical="center"/>
    </xf>
    <xf numFmtId="173" fontId="0" fillId="0" borderId="0" xfId="0" applyNumberFormat="1"/>
    <xf numFmtId="3" fontId="1" fillId="0" borderId="8" xfId="0" applyNumberFormat="1" applyFont="1" applyBorder="1" applyAlignment="1">
      <alignment horizontal="right" vertical="top" indent="1"/>
    </xf>
    <xf numFmtId="0" fontId="1" fillId="0" borderId="8" xfId="0" applyFont="1" applyBorder="1" applyAlignment="1">
      <alignment horizontal="center" vertical="top" wrapText="1"/>
    </xf>
    <xf numFmtId="49" fontId="1" fillId="0" borderId="8" xfId="0" applyNumberFormat="1" applyFont="1" applyBorder="1" applyAlignment="1">
      <alignment horizontal="center" vertical="top"/>
    </xf>
    <xf numFmtId="1" fontId="1" fillId="0" borderId="8" xfId="0" applyNumberFormat="1" applyFont="1" applyBorder="1" applyAlignment="1">
      <alignment horizontal="right" vertical="top" indent="1"/>
    </xf>
    <xf numFmtId="167" fontId="24" fillId="0" borderId="0" xfId="0" applyNumberFormat="1" applyFont="1" applyAlignment="1">
      <alignment horizontal="right" indent="1"/>
    </xf>
    <xf numFmtId="0" fontId="0" fillId="0" borderId="0" xfId="0" applyAlignment="1">
      <alignment horizontal="left"/>
    </xf>
    <xf numFmtId="3" fontId="0" fillId="0" borderId="0" xfId="0" applyNumberFormat="1" applyAlignment="1">
      <alignment horizontal="center" vertical="top"/>
    </xf>
    <xf numFmtId="3" fontId="25" fillId="0" borderId="0" xfId="0" applyNumberFormat="1" applyFont="1" applyAlignment="1">
      <alignment horizontal="right" indent="1"/>
    </xf>
    <xf numFmtId="165" fontId="0" fillId="0" borderId="0" xfId="0" applyNumberFormat="1" applyAlignment="1">
      <alignment horizontal="right" vertical="top" indent="1"/>
    </xf>
    <xf numFmtId="0" fontId="1" fillId="0" borderId="2" xfId="0" applyFont="1" applyBorder="1" applyAlignment="1">
      <alignment horizontal="center" vertical="top" wrapText="1"/>
    </xf>
    <xf numFmtId="0" fontId="26" fillId="0" borderId="0" xfId="0" applyFont="1" applyAlignment="1">
      <alignment horizontal="center" vertical="top"/>
    </xf>
    <xf numFmtId="3" fontId="5" fillId="0" borderId="0" xfId="0" applyNumberFormat="1" applyFont="1" applyAlignment="1">
      <alignment horizontal="right" vertical="center"/>
    </xf>
    <xf numFmtId="3" fontId="5" fillId="0" borderId="0" xfId="0" applyNumberFormat="1" applyFont="1" applyAlignment="1">
      <alignment horizontal="right" indent="1"/>
    </xf>
    <xf numFmtId="3" fontId="5" fillId="0" borderId="0" xfId="0" applyNumberFormat="1" applyFont="1" applyAlignment="1">
      <alignment horizontal="center"/>
    </xf>
    <xf numFmtId="0" fontId="26" fillId="0" borderId="0" xfId="0" applyFont="1" applyAlignment="1">
      <alignment horizontal="left" vertical="top" indent="1"/>
    </xf>
    <xf numFmtId="167" fontId="0" fillId="3" borderId="1" xfId="0" applyNumberFormat="1" applyFill="1" applyBorder="1" applyAlignment="1">
      <alignment horizontal="center" vertical="center"/>
    </xf>
    <xf numFmtId="0" fontId="1" fillId="0" borderId="8" xfId="0" applyFont="1" applyBorder="1" applyAlignment="1">
      <alignment horizontal="left" indent="1"/>
    </xf>
    <xf numFmtId="3" fontId="1" fillId="0" borderId="8" xfId="0" applyNumberFormat="1" applyFont="1" applyBorder="1" applyAlignment="1">
      <alignment horizontal="center"/>
    </xf>
    <xf numFmtId="3" fontId="6" fillId="0" borderId="0" xfId="0" applyNumberFormat="1" applyFont="1" applyAlignment="1">
      <alignment horizontal="center"/>
    </xf>
    <xf numFmtId="3" fontId="37" fillId="6" borderId="11" xfId="0" applyNumberFormat="1" applyFont="1" applyFill="1" applyBorder="1" applyAlignment="1">
      <alignment horizontal="center" vertical="center"/>
    </xf>
    <xf numFmtId="3" fontId="37" fillId="6" borderId="12" xfId="0" applyNumberFormat="1" applyFont="1" applyFill="1" applyBorder="1" applyAlignment="1">
      <alignment horizontal="center" vertical="center"/>
    </xf>
    <xf numFmtId="3" fontId="37" fillId="6" borderId="13" xfId="0" applyNumberFormat="1" applyFont="1" applyFill="1" applyBorder="1" applyAlignment="1">
      <alignment horizontal="center" vertical="center"/>
    </xf>
    <xf numFmtId="49" fontId="37" fillId="6" borderId="11" xfId="0" applyNumberFormat="1" applyFont="1" applyFill="1" applyBorder="1" applyAlignment="1">
      <alignment horizontal="left" vertical="center" indent="1"/>
    </xf>
    <xf numFmtId="0" fontId="21" fillId="0" borderId="0" xfId="2" applyFont="1" applyAlignment="1">
      <alignment horizontal="center" vertical="center"/>
    </xf>
    <xf numFmtId="0" fontId="21" fillId="0" borderId="0" xfId="2" applyFont="1" applyAlignment="1">
      <alignment horizontal="left" vertical="center" indent="1"/>
    </xf>
    <xf numFmtId="167" fontId="21" fillId="0" borderId="0" xfId="2" applyNumberFormat="1" applyFont="1" applyAlignment="1">
      <alignment horizontal="right" vertical="center" indent="1"/>
    </xf>
    <xf numFmtId="0" fontId="1" fillId="2" borderId="8" xfId="0" applyFont="1" applyFill="1" applyBorder="1" applyAlignment="1">
      <alignment horizontal="right" vertical="center" wrapText="1" indent="1"/>
    </xf>
    <xf numFmtId="170" fontId="12" fillId="5" borderId="0" xfId="0" applyNumberFormat="1" applyFont="1" applyFill="1" applyAlignment="1">
      <alignment horizontal="center" vertical="center" textRotation="1"/>
    </xf>
    <xf numFmtId="4" fontId="10" fillId="0" borderId="0" xfId="0" applyNumberFormat="1" applyFont="1" applyAlignment="1">
      <alignment horizontal="center" vertical="center"/>
    </xf>
    <xf numFmtId="0" fontId="21" fillId="0" borderId="0" xfId="2" applyFont="1" applyAlignment="1">
      <alignment horizontal="left" vertical="center"/>
    </xf>
    <xf numFmtId="3" fontId="1" fillId="2" borderId="6" xfId="0" applyNumberFormat="1" applyFont="1" applyFill="1" applyBorder="1" applyAlignment="1">
      <alignment horizontal="center" vertical="center"/>
    </xf>
    <xf numFmtId="0" fontId="1" fillId="2" borderId="6" xfId="0" applyFont="1" applyFill="1" applyBorder="1" applyAlignment="1">
      <alignment horizontal="center" vertical="center" textRotation="90"/>
    </xf>
    <xf numFmtId="3" fontId="37" fillId="6" borderId="0" xfId="0" applyNumberFormat="1" applyFont="1" applyFill="1" applyAlignment="1">
      <alignment horizontal="center" vertical="center"/>
    </xf>
    <xf numFmtId="1" fontId="37" fillId="6" borderId="11" xfId="0" applyNumberFormat="1" applyFont="1" applyFill="1" applyBorder="1" applyAlignment="1">
      <alignment horizontal="center" vertical="center"/>
    </xf>
    <xf numFmtId="1" fontId="37" fillId="6" borderId="11" xfId="0" applyNumberFormat="1" applyFont="1" applyFill="1" applyBorder="1" applyAlignment="1">
      <alignment horizontal="left" vertical="center"/>
    </xf>
    <xf numFmtId="1" fontId="37" fillId="6" borderId="11" xfId="0" applyNumberFormat="1" applyFont="1" applyFill="1" applyBorder="1" applyAlignment="1">
      <alignment horizontal="left" vertical="center" indent="1"/>
    </xf>
    <xf numFmtId="3" fontId="37" fillId="6" borderId="0" xfId="0" applyNumberFormat="1" applyFont="1" applyFill="1" applyAlignment="1">
      <alignment horizontal="left" vertical="center" indent="1"/>
    </xf>
    <xf numFmtId="3" fontId="37" fillId="6" borderId="0" xfId="0" applyNumberFormat="1" applyFont="1" applyFill="1" applyAlignment="1">
      <alignment horizontal="left" vertical="center"/>
    </xf>
    <xf numFmtId="1" fontId="1" fillId="0" borderId="2" xfId="0" applyNumberFormat="1" applyFont="1" applyBorder="1" applyAlignment="1">
      <alignment horizontal="center" vertical="center"/>
    </xf>
    <xf numFmtId="1" fontId="10" fillId="0" borderId="0" xfId="0" applyNumberFormat="1" applyFont="1" applyAlignment="1">
      <alignment horizontal="center" vertical="center"/>
    </xf>
    <xf numFmtId="3" fontId="10" fillId="0" borderId="0" xfId="0" applyNumberFormat="1" applyFont="1" applyAlignment="1">
      <alignment horizontal="right" vertical="center" indent="1"/>
    </xf>
    <xf numFmtId="49" fontId="10" fillId="0" borderId="0" xfId="0" applyNumberFormat="1" applyFont="1" applyAlignment="1">
      <alignment horizontal="left" vertical="center" wrapText="1" indent="1"/>
    </xf>
    <xf numFmtId="179" fontId="42" fillId="0" borderId="0" xfId="0" applyNumberFormat="1" applyFont="1" applyAlignment="1">
      <alignment horizontal="right" vertical="center"/>
    </xf>
    <xf numFmtId="170" fontId="10" fillId="0" borderId="0" xfId="0" applyNumberFormat="1" applyFont="1" applyAlignment="1">
      <alignment horizontal="center" vertical="center" wrapText="1"/>
    </xf>
    <xf numFmtId="0" fontId="10" fillId="0" borderId="0" xfId="0" applyFont="1" applyAlignment="1">
      <alignment horizontal="left" vertical="center" wrapText="1" indent="1"/>
    </xf>
    <xf numFmtId="0" fontId="0" fillId="0" borderId="2" xfId="0" applyBorder="1" applyAlignment="1">
      <alignment horizontal="center" vertical="center"/>
    </xf>
    <xf numFmtId="3" fontId="29" fillId="0" borderId="0" xfId="0" applyNumberFormat="1" applyFont="1" applyAlignment="1">
      <alignment horizontal="right" vertical="center" indent="1"/>
    </xf>
    <xf numFmtId="0" fontId="1" fillId="0" borderId="22" xfId="0" applyFont="1" applyBorder="1" applyAlignment="1">
      <alignment horizontal="center" vertical="center"/>
    </xf>
    <xf numFmtId="3" fontId="0" fillId="0" borderId="23" xfId="0" applyNumberFormat="1" applyBorder="1" applyAlignment="1">
      <alignment horizontal="center" vertical="center"/>
    </xf>
    <xf numFmtId="0" fontId="0" fillId="0" borderId="23" xfId="0" applyBorder="1" applyAlignment="1">
      <alignment horizontal="center" vertical="center"/>
    </xf>
    <xf numFmtId="0" fontId="1" fillId="0" borderId="23" xfId="0" applyFont="1" applyBorder="1" applyAlignment="1">
      <alignment horizontal="center" vertical="center"/>
    </xf>
    <xf numFmtId="0" fontId="1" fillId="0" borderId="23" xfId="0" applyFont="1" applyBorder="1" applyAlignment="1">
      <alignment horizontal="center" vertical="center" textRotation="90"/>
    </xf>
    <xf numFmtId="3" fontId="1" fillId="0" borderId="23" xfId="0" applyNumberFormat="1" applyFont="1" applyBorder="1" applyAlignment="1">
      <alignment horizontal="center" vertical="center" wrapText="1"/>
    </xf>
    <xf numFmtId="0" fontId="1" fillId="0" borderId="23" xfId="0" applyFont="1" applyBorder="1" applyAlignment="1">
      <alignment horizontal="center" vertical="center" wrapText="1"/>
    </xf>
    <xf numFmtId="49" fontId="1" fillId="0" borderId="23" xfId="0" applyNumberFormat="1" applyFont="1" applyBorder="1" applyAlignment="1">
      <alignment horizontal="center" vertical="center" wrapText="1"/>
    </xf>
    <xf numFmtId="171" fontId="1" fillId="0" borderId="23" xfId="0" applyNumberFormat="1" applyFont="1" applyBorder="1" applyAlignment="1">
      <alignment horizontal="center" vertical="center" wrapText="1"/>
    </xf>
    <xf numFmtId="171" fontId="1" fillId="0" borderId="23" xfId="0" applyNumberFormat="1" applyFont="1" applyBorder="1" applyAlignment="1">
      <alignment horizontal="left" vertical="center" wrapText="1" indent="1"/>
    </xf>
    <xf numFmtId="170" fontId="1" fillId="0" borderId="23" xfId="0" applyNumberFormat="1" applyFont="1" applyBorder="1" applyAlignment="1">
      <alignment horizontal="center" vertical="center"/>
    </xf>
    <xf numFmtId="3" fontId="1" fillId="0" borderId="23" xfId="0" applyNumberFormat="1" applyFont="1" applyBorder="1" applyAlignment="1">
      <alignment horizontal="center" vertical="center"/>
    </xf>
    <xf numFmtId="3" fontId="1" fillId="0" borderId="23" xfId="0" applyNumberFormat="1" applyFont="1" applyBorder="1" applyAlignment="1">
      <alignment horizontal="center" vertical="center" textRotation="90"/>
    </xf>
    <xf numFmtId="0" fontId="1" fillId="0" borderId="23" xfId="0" applyFont="1" applyBorder="1" applyAlignment="1">
      <alignment horizontal="left" vertical="center" indent="1"/>
    </xf>
    <xf numFmtId="0" fontId="1" fillId="0" borderId="24" xfId="0" applyFont="1" applyBorder="1" applyAlignment="1">
      <alignment horizontal="center" vertical="center" wrapText="1"/>
    </xf>
    <xf numFmtId="3" fontId="0" fillId="0" borderId="21" xfId="0" applyNumberFormat="1" applyBorder="1" applyAlignment="1">
      <alignment horizontal="center" vertical="center"/>
    </xf>
    <xf numFmtId="0" fontId="0" fillId="0" borderId="21" xfId="0" applyBorder="1" applyAlignment="1">
      <alignment horizontal="left" vertical="center" wrapText="1" indent="1"/>
    </xf>
    <xf numFmtId="0" fontId="0" fillId="0" borderId="21" xfId="0" applyBorder="1" applyAlignment="1">
      <alignment horizontal="center" vertical="center"/>
    </xf>
    <xf numFmtId="3" fontId="1" fillId="0" borderId="21" xfId="0" applyNumberFormat="1" applyFont="1" applyBorder="1" applyAlignment="1">
      <alignment horizontal="right" vertical="center" indent="1"/>
    </xf>
    <xf numFmtId="3" fontId="0" fillId="0" borderId="21" xfId="1" applyNumberFormat="1" applyFont="1" applyFill="1" applyBorder="1" applyAlignment="1">
      <alignment horizontal="right" vertical="center" indent="1"/>
    </xf>
    <xf numFmtId="49" fontId="0" fillId="0" borderId="21" xfId="0" applyNumberFormat="1" applyBorder="1" applyAlignment="1">
      <alignment horizontal="center" vertical="center"/>
    </xf>
    <xf numFmtId="167" fontId="0" fillId="0" borderId="21" xfId="0" applyNumberFormat="1" applyBorder="1" applyAlignment="1">
      <alignment horizontal="right" vertical="center" indent="1"/>
    </xf>
    <xf numFmtId="171" fontId="0" fillId="0" borderId="21" xfId="0" applyNumberFormat="1" applyBorder="1" applyAlignment="1">
      <alignment horizontal="center" vertical="center"/>
    </xf>
    <xf numFmtId="171" fontId="0" fillId="0" borderId="21" xfId="0" applyNumberFormat="1" applyBorder="1" applyAlignment="1">
      <alignment horizontal="left" vertical="center"/>
    </xf>
    <xf numFmtId="0" fontId="0" fillId="0" borderId="21" xfId="0" applyBorder="1" applyAlignment="1">
      <alignment vertical="center"/>
    </xf>
    <xf numFmtId="170" fontId="0" fillId="0" borderId="21" xfId="0" applyNumberFormat="1" applyBorder="1" applyAlignment="1">
      <alignment horizontal="center" vertical="center"/>
    </xf>
    <xf numFmtId="1" fontId="0" fillId="0" borderId="21" xfId="0" applyNumberFormat="1" applyBorder="1" applyAlignment="1">
      <alignment horizontal="center" vertical="center"/>
    </xf>
    <xf numFmtId="0" fontId="0" fillId="0" borderId="21" xfId="0" applyBorder="1" applyAlignment="1">
      <alignment horizontal="left" vertical="center"/>
    </xf>
    <xf numFmtId="3" fontId="5" fillId="0" borderId="0" xfId="0" applyNumberFormat="1" applyFont="1" applyAlignment="1">
      <alignment horizontal="right" vertical="center" indent="1"/>
    </xf>
    <xf numFmtId="166" fontId="0" fillId="0" borderId="0" xfId="0" applyNumberFormat="1" applyAlignment="1">
      <alignment horizontal="left"/>
    </xf>
    <xf numFmtId="49" fontId="0" fillId="0" borderId="0" xfId="0" applyNumberFormat="1" applyAlignment="1">
      <alignment horizontal="center" vertical="top"/>
    </xf>
    <xf numFmtId="0" fontId="50" fillId="0" borderId="0" xfId="0" applyFont="1" applyAlignment="1">
      <alignment horizontal="center" vertical="center"/>
    </xf>
    <xf numFmtId="3" fontId="50" fillId="0" borderId="0" xfId="0" applyNumberFormat="1" applyFont="1" applyAlignment="1">
      <alignment horizontal="center"/>
    </xf>
    <xf numFmtId="49" fontId="29" fillId="0" borderId="9" xfId="0" applyNumberFormat="1" applyFont="1" applyBorder="1" applyAlignment="1">
      <alignment horizontal="center" vertical="top"/>
    </xf>
    <xf numFmtId="49" fontId="29" fillId="0" borderId="9" xfId="0" applyNumberFormat="1" applyFont="1" applyBorder="1" applyAlignment="1">
      <alignment horizontal="left" vertical="top" indent="1"/>
    </xf>
    <xf numFmtId="178" fontId="29" fillId="0" borderId="9" xfId="0" applyNumberFormat="1" applyFont="1" applyBorder="1" applyAlignment="1">
      <alignment horizontal="right" vertical="top" indent="1"/>
    </xf>
    <xf numFmtId="179" fontId="29" fillId="0" borderId="9" xfId="0" applyNumberFormat="1" applyFont="1" applyBorder="1" applyAlignment="1">
      <alignment horizontal="right" vertical="top"/>
    </xf>
    <xf numFmtId="3" fontId="29" fillId="0" borderId="9" xfId="0" applyNumberFormat="1" applyFont="1" applyBorder="1" applyAlignment="1">
      <alignment horizontal="right" indent="1"/>
    </xf>
    <xf numFmtId="177" fontId="29" fillId="0" borderId="9" xfId="0" applyNumberFormat="1" applyFont="1" applyBorder="1" applyAlignment="1">
      <alignment horizontal="right" vertical="top"/>
    </xf>
    <xf numFmtId="181" fontId="29" fillId="0" borderId="9" xfId="0" applyNumberFormat="1" applyFont="1" applyBorder="1" applyAlignment="1">
      <alignment horizontal="right" vertical="top"/>
    </xf>
    <xf numFmtId="180" fontId="29" fillId="0" borderId="9" xfId="0" applyNumberFormat="1" applyFont="1" applyBorder="1" applyAlignment="1">
      <alignment horizontal="right" vertical="top"/>
    </xf>
    <xf numFmtId="182" fontId="29" fillId="0" borderId="9" xfId="0" applyNumberFormat="1" applyFont="1" applyBorder="1" applyAlignment="1">
      <alignment horizontal="right" vertical="top"/>
    </xf>
    <xf numFmtId="175" fontId="29" fillId="0" borderId="9" xfId="0" applyNumberFormat="1" applyFont="1" applyBorder="1" applyAlignment="1">
      <alignment horizontal="right" vertical="top"/>
    </xf>
    <xf numFmtId="183" fontId="29" fillId="0" borderId="9" xfId="0" applyNumberFormat="1" applyFont="1" applyBorder="1" applyAlignment="1">
      <alignment horizontal="center" vertical="top"/>
    </xf>
    <xf numFmtId="1" fontId="29" fillId="0" borderId="9" xfId="0" applyNumberFormat="1" applyFont="1" applyBorder="1" applyAlignment="1">
      <alignment horizontal="center" vertical="top"/>
    </xf>
    <xf numFmtId="184" fontId="29" fillId="0" borderId="9" xfId="0" applyNumberFormat="1" applyFont="1" applyBorder="1" applyAlignment="1">
      <alignment horizontal="center" vertical="top"/>
    </xf>
    <xf numFmtId="185" fontId="29" fillId="0" borderId="9" xfId="0" applyNumberFormat="1" applyFont="1" applyBorder="1" applyAlignment="1">
      <alignment horizontal="right" vertical="top"/>
    </xf>
    <xf numFmtId="180" fontId="29" fillId="0" borderId="9" xfId="0" applyNumberFormat="1" applyFont="1" applyBorder="1" applyAlignment="1">
      <alignment horizontal="center" vertical="top"/>
    </xf>
    <xf numFmtId="186" fontId="29" fillId="0" borderId="9" xfId="0" applyNumberFormat="1" applyFont="1" applyBorder="1" applyAlignment="1">
      <alignment horizontal="center" vertical="top"/>
    </xf>
    <xf numFmtId="180" fontId="29" fillId="0" borderId="9" xfId="0" applyNumberFormat="1" applyFont="1" applyBorder="1" applyAlignment="1">
      <alignment horizontal="left" vertical="top" indent="1"/>
    </xf>
    <xf numFmtId="3" fontId="41" fillId="0" borderId="0" xfId="0" applyNumberFormat="1" applyFont="1" applyAlignment="1">
      <alignment horizontal="center"/>
    </xf>
    <xf numFmtId="49" fontId="27" fillId="0" borderId="29" xfId="0" applyNumberFormat="1" applyFont="1" applyBorder="1" applyAlignment="1">
      <alignment horizontal="left" vertical="center" wrapText="1" indent="1"/>
    </xf>
    <xf numFmtId="0" fontId="27" fillId="0" borderId="29" xfId="0" applyFont="1" applyBorder="1" applyAlignment="1">
      <alignment horizontal="center" vertical="center"/>
    </xf>
    <xf numFmtId="179" fontId="4" fillId="0" borderId="29" xfId="0" applyNumberFormat="1" applyFont="1" applyBorder="1" applyAlignment="1">
      <alignment vertical="center"/>
    </xf>
    <xf numFmtId="171" fontId="27" fillId="0" borderId="29" xfId="0" applyNumberFormat="1" applyFont="1" applyBorder="1" applyAlignment="1">
      <alignment horizontal="center" vertical="center"/>
    </xf>
    <xf numFmtId="49" fontId="27" fillId="0" borderId="29" xfId="0" applyNumberFormat="1" applyFont="1" applyBorder="1" applyAlignment="1">
      <alignment horizontal="center" vertical="center"/>
    </xf>
    <xf numFmtId="179" fontId="27" fillId="0" borderId="29" xfId="0" applyNumberFormat="1" applyFont="1" applyBorder="1" applyAlignment="1">
      <alignment vertical="center"/>
    </xf>
    <xf numFmtId="179" fontId="26" fillId="0" borderId="29" xfId="0" applyNumberFormat="1" applyFont="1" applyBorder="1" applyAlignment="1">
      <alignment vertical="center"/>
    </xf>
    <xf numFmtId="192" fontId="27" fillId="0" borderId="29" xfId="0" applyNumberFormat="1" applyFont="1" applyBorder="1" applyAlignment="1">
      <alignment vertical="center"/>
    </xf>
    <xf numFmtId="180" fontId="27" fillId="0" borderId="29" xfId="0" applyNumberFormat="1" applyFont="1" applyBorder="1" applyAlignment="1">
      <alignment horizontal="right" vertical="center"/>
    </xf>
    <xf numFmtId="179" fontId="44" fillId="0" borderId="29" xfId="0" applyNumberFormat="1" applyFont="1" applyBorder="1" applyAlignment="1">
      <alignment vertical="center"/>
    </xf>
    <xf numFmtId="0" fontId="27" fillId="0" borderId="30" xfId="0" applyFont="1" applyBorder="1" applyAlignment="1">
      <alignment horizontal="center" vertical="center"/>
    </xf>
    <xf numFmtId="49" fontId="27" fillId="0" borderId="30" xfId="0" applyNumberFormat="1" applyFont="1" applyBorder="1" applyAlignment="1">
      <alignment horizontal="center" vertical="center"/>
    </xf>
    <xf numFmtId="0" fontId="27" fillId="0" borderId="17" xfId="0" applyFont="1" applyBorder="1" applyAlignment="1">
      <alignment horizontal="center" vertical="center"/>
    </xf>
    <xf numFmtId="0" fontId="27" fillId="0" borderId="30" xfId="0" applyFont="1" applyBorder="1" applyAlignment="1">
      <alignment horizontal="center" vertical="center" textRotation="90"/>
    </xf>
    <xf numFmtId="0" fontId="27" fillId="0" borderId="30" xfId="0" applyFont="1" applyBorder="1" applyAlignment="1">
      <alignment horizontal="center" vertical="center" wrapText="1"/>
    </xf>
    <xf numFmtId="0" fontId="27" fillId="0" borderId="30" xfId="0" applyFont="1" applyBorder="1" applyAlignment="1">
      <alignment horizontal="center" vertical="center" textRotation="90" wrapText="1"/>
    </xf>
    <xf numFmtId="0" fontId="10" fillId="0" borderId="30" xfId="0" applyFont="1" applyBorder="1" applyAlignment="1">
      <alignment horizontal="center" vertical="center" wrapText="1"/>
    </xf>
    <xf numFmtId="0" fontId="27" fillId="0" borderId="10" xfId="0" applyFont="1" applyBorder="1" applyAlignment="1">
      <alignment horizontal="center" vertical="center" wrapText="1"/>
    </xf>
    <xf numFmtId="0" fontId="29" fillId="0" borderId="0" xfId="0" applyFont="1" applyAlignment="1">
      <alignment horizontal="center" vertical="center"/>
    </xf>
    <xf numFmtId="180" fontId="27" fillId="0" borderId="29" xfId="0" applyNumberFormat="1" applyFont="1" applyBorder="1" applyAlignment="1">
      <alignment vertical="center"/>
    </xf>
    <xf numFmtId="0" fontId="1" fillId="0" borderId="2" xfId="0" applyFont="1" applyBorder="1" applyAlignment="1">
      <alignment horizontal="right" indent="1"/>
    </xf>
    <xf numFmtId="180" fontId="47" fillId="0" borderId="0" xfId="0" applyNumberFormat="1" applyFont="1" applyAlignment="1">
      <alignment horizontal="right" vertical="center" wrapText="1" indent="1"/>
    </xf>
    <xf numFmtId="0" fontId="27" fillId="0" borderId="0" xfId="0" applyFont="1" applyAlignment="1">
      <alignment horizontal="left" vertical="top" indent="1"/>
    </xf>
    <xf numFmtId="0" fontId="4" fillId="0" borderId="0" xfId="0" applyFont="1" applyAlignment="1">
      <alignment horizontal="left" vertical="top" indent="1"/>
    </xf>
    <xf numFmtId="179" fontId="10" fillId="7" borderId="0" xfId="0" applyNumberFormat="1" applyFont="1" applyFill="1" applyAlignment="1">
      <alignment horizontal="right" vertical="center"/>
    </xf>
    <xf numFmtId="49" fontId="10" fillId="7" borderId="0" xfId="0" applyNumberFormat="1" applyFont="1" applyFill="1" applyAlignment="1">
      <alignment horizontal="left" vertical="center" wrapText="1" indent="1"/>
    </xf>
    <xf numFmtId="1" fontId="46" fillId="7" borderId="0" xfId="0" applyNumberFormat="1" applyFont="1" applyFill="1" applyAlignment="1">
      <alignment horizontal="center" vertical="center"/>
    </xf>
    <xf numFmtId="184" fontId="46" fillId="7" borderId="0" xfId="0" applyNumberFormat="1" applyFont="1" applyFill="1" applyAlignment="1">
      <alignment horizontal="center" vertical="center"/>
    </xf>
    <xf numFmtId="179" fontId="41" fillId="7" borderId="0" xfId="0" applyNumberFormat="1" applyFont="1" applyFill="1" applyAlignment="1">
      <alignment horizontal="right" vertical="center"/>
    </xf>
    <xf numFmtId="179" fontId="42" fillId="7" borderId="0" xfId="0" applyNumberFormat="1" applyFont="1" applyFill="1" applyAlignment="1">
      <alignment horizontal="right" vertical="center"/>
    </xf>
    <xf numFmtId="170" fontId="10" fillId="7" borderId="0" xfId="0" applyNumberFormat="1" applyFont="1" applyFill="1" applyAlignment="1">
      <alignment horizontal="center" vertical="center"/>
    </xf>
    <xf numFmtId="0" fontId="10" fillId="7" borderId="0" xfId="0" applyFont="1" applyFill="1" applyAlignment="1">
      <alignment horizontal="center" vertical="center"/>
    </xf>
    <xf numFmtId="3" fontId="42" fillId="7" borderId="0" xfId="0" applyNumberFormat="1" applyFont="1" applyFill="1" applyAlignment="1">
      <alignment horizontal="center" vertical="center"/>
    </xf>
    <xf numFmtId="179" fontId="55" fillId="7" borderId="0" xfId="0" applyNumberFormat="1" applyFont="1" applyFill="1" applyAlignment="1">
      <alignment horizontal="right" vertical="center"/>
    </xf>
    <xf numFmtId="173" fontId="0" fillId="0" borderId="0" xfId="0" applyNumberFormat="1" applyAlignment="1">
      <alignment horizontal="right" indent="1"/>
    </xf>
    <xf numFmtId="0" fontId="24" fillId="0" borderId="0" xfId="0" applyFont="1" applyAlignment="1">
      <alignment horizontal="center" vertical="center"/>
    </xf>
    <xf numFmtId="0" fontId="0" fillId="0" borderId="1" xfId="0" applyBorder="1" applyAlignment="1">
      <alignment horizontal="center" vertical="top"/>
    </xf>
    <xf numFmtId="179" fontId="9" fillId="0" borderId="1" xfId="0" applyNumberFormat="1" applyFont="1" applyBorder="1" applyAlignment="1">
      <alignment horizontal="right" vertical="top"/>
    </xf>
    <xf numFmtId="185" fontId="0" fillId="0" borderId="1" xfId="0" applyNumberFormat="1" applyBorder="1" applyAlignment="1">
      <alignment horizontal="right" vertical="top"/>
    </xf>
    <xf numFmtId="178" fontId="0" fillId="0" borderId="1" xfId="1" applyNumberFormat="1" applyFont="1" applyFill="1" applyBorder="1" applyAlignment="1">
      <alignment horizontal="right" vertical="top"/>
    </xf>
    <xf numFmtId="174" fontId="0" fillId="0" borderId="1" xfId="1" applyNumberFormat="1" applyFont="1" applyFill="1" applyBorder="1" applyAlignment="1">
      <alignment vertical="top"/>
    </xf>
    <xf numFmtId="182" fontId="0" fillId="0" borderId="1" xfId="0" applyNumberFormat="1" applyBorder="1" applyAlignment="1">
      <alignment horizontal="right" vertical="top"/>
    </xf>
    <xf numFmtId="167" fontId="0" fillId="0" borderId="1" xfId="0" applyNumberFormat="1" applyBorder="1" applyAlignment="1">
      <alignment horizontal="right" vertical="top"/>
    </xf>
    <xf numFmtId="171" fontId="0" fillId="0" borderId="1" xfId="0" applyNumberFormat="1" applyBorder="1" applyAlignment="1">
      <alignment horizontal="center" vertical="top"/>
    </xf>
    <xf numFmtId="171" fontId="0" fillId="0" borderId="1" xfId="0" applyNumberFormat="1" applyBorder="1" applyAlignment="1">
      <alignment horizontal="left" vertical="top"/>
    </xf>
    <xf numFmtId="0" fontId="0" fillId="0" borderId="1" xfId="0" applyBorder="1" applyAlignment="1">
      <alignment vertical="top"/>
    </xf>
    <xf numFmtId="1" fontId="0" fillId="0" borderId="1" xfId="0" applyNumberFormat="1" applyBorder="1" applyAlignment="1">
      <alignment horizontal="right" vertical="top"/>
    </xf>
    <xf numFmtId="170" fontId="0" fillId="0" borderId="1" xfId="0" applyNumberFormat="1" applyBorder="1" applyAlignment="1">
      <alignment horizontal="center" vertical="top"/>
    </xf>
    <xf numFmtId="49" fontId="40" fillId="0" borderId="1" xfId="0" applyNumberFormat="1" applyFont="1" applyBorder="1" applyAlignment="1">
      <alignment horizontal="left" vertical="top"/>
    </xf>
    <xf numFmtId="22" fontId="40" fillId="0" borderId="1" xfId="0" applyNumberFormat="1" applyFont="1" applyBorder="1" applyAlignment="1">
      <alignment horizontal="left" vertical="top"/>
    </xf>
    <xf numFmtId="49" fontId="0" fillId="0" borderId="1" xfId="0" applyNumberFormat="1" applyBorder="1" applyAlignment="1">
      <alignment horizontal="left" vertical="top"/>
    </xf>
    <xf numFmtId="193" fontId="0" fillId="0" borderId="1" xfId="0" applyNumberFormat="1" applyBorder="1" applyAlignment="1">
      <alignment horizontal="left" vertical="top"/>
    </xf>
    <xf numFmtId="194" fontId="0" fillId="0" borderId="0" xfId="0" applyNumberFormat="1" applyAlignment="1">
      <alignment horizontal="center"/>
    </xf>
    <xf numFmtId="195" fontId="0" fillId="0" borderId="0" xfId="0" applyNumberFormat="1" applyAlignment="1">
      <alignment horizontal="right" indent="1"/>
    </xf>
    <xf numFmtId="194" fontId="0" fillId="0" borderId="0" xfId="0" applyNumberFormat="1" applyAlignment="1">
      <alignment horizontal="right" indent="1"/>
    </xf>
    <xf numFmtId="165" fontId="0" fillId="0" borderId="0" xfId="0" applyNumberFormat="1" applyAlignment="1">
      <alignment horizontal="right" indent="1"/>
    </xf>
    <xf numFmtId="196" fontId="0" fillId="0" borderId="0" xfId="0" applyNumberFormat="1" applyAlignment="1">
      <alignment horizontal="right" indent="1"/>
    </xf>
    <xf numFmtId="3" fontId="56" fillId="0" borderId="1" xfId="0" applyNumberFormat="1" applyFont="1" applyBorder="1" applyAlignment="1">
      <alignment horizontal="center" vertical="top"/>
    </xf>
    <xf numFmtId="3" fontId="44" fillId="0" borderId="26" xfId="0" applyNumberFormat="1" applyFont="1" applyBorder="1" applyAlignment="1">
      <alignment horizontal="center" vertical="center"/>
    </xf>
    <xf numFmtId="0" fontId="1" fillId="0" borderId="25" xfId="0" applyFont="1" applyBorder="1" applyAlignment="1">
      <alignment horizontal="center" vertical="center"/>
    </xf>
    <xf numFmtId="3" fontId="4" fillId="0" borderId="21" xfId="0" applyNumberFormat="1" applyFont="1" applyBorder="1" applyAlignment="1">
      <alignment horizontal="center" vertical="center"/>
    </xf>
    <xf numFmtId="0" fontId="1" fillId="0" borderId="23" xfId="0" applyFont="1" applyBorder="1" applyAlignment="1">
      <alignment horizontal="center" vertical="center" textRotation="90" wrapText="1"/>
    </xf>
    <xf numFmtId="180" fontId="1" fillId="0" borderId="21" xfId="0" applyNumberFormat="1" applyFont="1" applyBorder="1" applyAlignment="1">
      <alignment horizontal="center" vertical="center" textRotation="90"/>
    </xf>
    <xf numFmtId="197" fontId="0" fillId="0" borderId="21" xfId="1" applyNumberFormat="1" applyFont="1" applyFill="1" applyBorder="1" applyAlignment="1">
      <alignment horizontal="right" vertical="center" indent="1"/>
    </xf>
    <xf numFmtId="0" fontId="58" fillId="0" borderId="0" xfId="0" applyFont="1" applyAlignment="1">
      <alignment horizontal="center" vertical="top"/>
    </xf>
    <xf numFmtId="0" fontId="4" fillId="0" borderId="0" xfId="0" applyFont="1" applyAlignment="1">
      <alignment horizontal="center" vertical="center"/>
    </xf>
    <xf numFmtId="21" fontId="27" fillId="0" borderId="0" xfId="0" applyNumberFormat="1" applyFont="1" applyAlignment="1">
      <alignment horizontal="left" vertical="top" indent="1"/>
    </xf>
    <xf numFmtId="0" fontId="0" fillId="0" borderId="0" xfId="0" applyAlignment="1">
      <alignment horizontal="left" vertical="center" wrapText="1" indent="1"/>
    </xf>
    <xf numFmtId="189" fontId="59" fillId="0" borderId="1" xfId="0" applyNumberFormat="1" applyFont="1" applyBorder="1" applyAlignment="1">
      <alignment horizontal="left" vertical="top"/>
    </xf>
    <xf numFmtId="3" fontId="0" fillId="0" borderId="0" xfId="0" applyNumberFormat="1" applyAlignment="1" applyProtection="1">
      <alignment horizontal="right" indent="1"/>
      <protection locked="0"/>
    </xf>
    <xf numFmtId="4" fontId="0" fillId="0" borderId="0" xfId="0" applyNumberFormat="1" applyAlignment="1" applyProtection="1">
      <alignment horizontal="right" indent="1"/>
      <protection locked="0"/>
    </xf>
    <xf numFmtId="198" fontId="0" fillId="0" borderId="0" xfId="0" applyNumberFormat="1" applyAlignment="1">
      <alignment horizontal="center"/>
    </xf>
    <xf numFmtId="194" fontId="0" fillId="0" borderId="0" xfId="0" applyNumberFormat="1" applyAlignment="1">
      <alignment horizontal="center" vertical="top"/>
    </xf>
    <xf numFmtId="49" fontId="37" fillId="0" borderId="0" xfId="0" applyNumberFormat="1" applyFont="1" applyAlignment="1">
      <alignment horizontal="left" vertical="top" indent="1"/>
    </xf>
    <xf numFmtId="49" fontId="37" fillId="0" borderId="0" xfId="0" applyNumberFormat="1" applyFont="1" applyAlignment="1">
      <alignment horizontal="right" indent="1"/>
    </xf>
    <xf numFmtId="177" fontId="37" fillId="0" borderId="0" xfId="0" applyNumberFormat="1" applyFont="1" applyAlignment="1">
      <alignment horizontal="right" vertical="top"/>
    </xf>
    <xf numFmtId="180" fontId="37" fillId="0" borderId="0" xfId="0" applyNumberFormat="1" applyFont="1" applyAlignment="1">
      <alignment horizontal="center" vertical="center"/>
    </xf>
    <xf numFmtId="180" fontId="37" fillId="0" borderId="0" xfId="0" applyNumberFormat="1" applyFont="1" applyAlignment="1">
      <alignment horizontal="right" vertical="top"/>
    </xf>
    <xf numFmtId="175" fontId="37" fillId="0" borderId="0" xfId="0" applyNumberFormat="1" applyFont="1" applyAlignment="1">
      <alignment horizontal="left" vertical="top"/>
    </xf>
    <xf numFmtId="183" fontId="37" fillId="0" borderId="0" xfId="0" applyNumberFormat="1" applyFont="1" applyAlignment="1">
      <alignment horizontal="center" vertical="top"/>
    </xf>
    <xf numFmtId="183" fontId="37" fillId="0" borderId="0" xfId="0" applyNumberFormat="1" applyFont="1" applyAlignment="1">
      <alignment horizontal="left" vertical="top"/>
    </xf>
    <xf numFmtId="175" fontId="37" fillId="0" borderId="0" xfId="0" applyNumberFormat="1" applyFont="1" applyAlignment="1">
      <alignment horizontal="right" vertical="top"/>
    </xf>
    <xf numFmtId="180" fontId="37" fillId="0" borderId="0" xfId="0" applyNumberFormat="1" applyFont="1" applyAlignment="1">
      <alignment horizontal="left" vertical="top"/>
    </xf>
    <xf numFmtId="187" fontId="37" fillId="0" borderId="0" xfId="0" applyNumberFormat="1" applyFont="1" applyAlignment="1">
      <alignment horizontal="center" vertical="top"/>
    </xf>
    <xf numFmtId="0" fontId="37" fillId="0" borderId="0" xfId="0" applyFont="1" applyAlignment="1">
      <alignment horizontal="left" vertical="top"/>
    </xf>
    <xf numFmtId="1" fontId="0" fillId="0" borderId="0" xfId="0" applyNumberFormat="1" applyAlignment="1">
      <alignment horizontal="right" indent="1"/>
    </xf>
    <xf numFmtId="49" fontId="40" fillId="0" borderId="0" xfId="0" applyNumberFormat="1" applyFont="1" applyAlignment="1">
      <alignment horizontal="left"/>
    </xf>
    <xf numFmtId="191" fontId="40" fillId="0" borderId="0" xfId="0" applyNumberFormat="1" applyFont="1" applyAlignment="1">
      <alignment horizontal="left"/>
    </xf>
    <xf numFmtId="176" fontId="0" fillId="0" borderId="0" xfId="0" applyNumberFormat="1" applyAlignment="1">
      <alignment horizontal="right" vertical="top"/>
    </xf>
    <xf numFmtId="49" fontId="0" fillId="0" borderId="0" xfId="0" applyNumberFormat="1" applyAlignment="1">
      <alignment horizontal="left" vertical="top" indent="1"/>
    </xf>
    <xf numFmtId="178" fontId="0" fillId="0" borderId="0" xfId="0" applyNumberFormat="1" applyAlignment="1">
      <alignment horizontal="right" vertical="top" indent="1"/>
    </xf>
    <xf numFmtId="179" fontId="0" fillId="0" borderId="0" xfId="0" applyNumberFormat="1" applyAlignment="1">
      <alignment horizontal="right" vertical="top"/>
    </xf>
    <xf numFmtId="177" fontId="0" fillId="0" borderId="0" xfId="0" applyNumberFormat="1" applyAlignment="1">
      <alignment horizontal="right" vertical="top"/>
    </xf>
    <xf numFmtId="181" fontId="0" fillId="0" borderId="0" xfId="0" applyNumberFormat="1" applyAlignment="1">
      <alignment horizontal="right" vertical="top"/>
    </xf>
    <xf numFmtId="180" fontId="0" fillId="0" borderId="0" xfId="0" applyNumberFormat="1" applyAlignment="1">
      <alignment horizontal="right" vertical="top"/>
    </xf>
    <xf numFmtId="182" fontId="0" fillId="0" borderId="0" xfId="0" applyNumberFormat="1" applyAlignment="1">
      <alignment horizontal="right" vertical="top"/>
    </xf>
    <xf numFmtId="175" fontId="0" fillId="0" borderId="0" xfId="0" applyNumberFormat="1" applyAlignment="1">
      <alignment horizontal="right" vertical="top"/>
    </xf>
    <xf numFmtId="183" fontId="0" fillId="0" borderId="0" xfId="0" applyNumberFormat="1" applyAlignment="1">
      <alignment horizontal="center" vertical="top"/>
    </xf>
    <xf numFmtId="184" fontId="0" fillId="0" borderId="0" xfId="0" applyNumberFormat="1" applyAlignment="1">
      <alignment horizontal="center" vertical="top"/>
    </xf>
    <xf numFmtId="185" fontId="0" fillId="0" borderId="0" xfId="0" applyNumberFormat="1" applyAlignment="1">
      <alignment horizontal="right" vertical="top"/>
    </xf>
    <xf numFmtId="180" fontId="1" fillId="0" borderId="0" xfId="0" applyNumberFormat="1" applyFont="1" applyAlignment="1">
      <alignment horizontal="center" vertical="top"/>
    </xf>
    <xf numFmtId="186" fontId="1" fillId="0" borderId="0" xfId="0" applyNumberFormat="1" applyFont="1" applyAlignment="1">
      <alignment horizontal="center" vertical="top"/>
    </xf>
    <xf numFmtId="180" fontId="1" fillId="0" borderId="0" xfId="0" applyNumberFormat="1" applyFont="1" applyAlignment="1">
      <alignment horizontal="right" vertical="top"/>
    </xf>
    <xf numFmtId="49" fontId="1" fillId="0" borderId="0" xfId="0" applyNumberFormat="1" applyFont="1" applyAlignment="1">
      <alignment horizontal="left" vertical="top"/>
    </xf>
    <xf numFmtId="183" fontId="1" fillId="0" borderId="0" xfId="0" applyNumberFormat="1" applyFont="1" applyAlignment="1">
      <alignment horizontal="center" vertical="top"/>
    </xf>
    <xf numFmtId="176" fontId="0" fillId="8" borderId="0" xfId="0" applyNumberFormat="1" applyFill="1" applyAlignment="1" applyProtection="1">
      <alignment horizontal="right" vertical="top"/>
      <protection locked="0"/>
    </xf>
    <xf numFmtId="49" fontId="49" fillId="8" borderId="0" xfId="0" applyNumberFormat="1" applyFont="1" applyFill="1" applyAlignment="1" applyProtection="1">
      <alignment horizontal="left" vertical="top" indent="1"/>
      <protection locked="0"/>
    </xf>
    <xf numFmtId="180" fontId="28" fillId="8" borderId="0" xfId="0" applyNumberFormat="1" applyFont="1" applyFill="1" applyAlignment="1" applyProtection="1">
      <alignment horizontal="right" vertical="top"/>
      <protection locked="0"/>
    </xf>
    <xf numFmtId="180" fontId="0" fillId="8" borderId="0" xfId="0" applyNumberFormat="1" applyFill="1" applyAlignment="1" applyProtection="1">
      <alignment horizontal="right" vertical="top"/>
      <protection locked="0"/>
    </xf>
    <xf numFmtId="183" fontId="29" fillId="8" borderId="0" xfId="0" applyNumberFormat="1" applyFont="1" applyFill="1" applyAlignment="1" applyProtection="1">
      <alignment horizontal="center" vertical="top"/>
      <protection locked="0"/>
    </xf>
    <xf numFmtId="180" fontId="30" fillId="8" borderId="0" xfId="0" applyNumberFormat="1" applyFont="1" applyFill="1" applyAlignment="1" applyProtection="1">
      <alignment horizontal="right" vertical="top"/>
      <protection locked="0"/>
    </xf>
    <xf numFmtId="179" fontId="22" fillId="8" borderId="0" xfId="0" applyNumberFormat="1" applyFont="1" applyFill="1" applyAlignment="1" applyProtection="1">
      <alignment horizontal="right" vertical="top"/>
      <protection locked="0"/>
    </xf>
    <xf numFmtId="180" fontId="36" fillId="8" borderId="0" xfId="0" applyNumberFormat="1" applyFont="1" applyFill="1" applyAlignment="1">
      <alignment horizontal="right" vertical="top"/>
    </xf>
    <xf numFmtId="180" fontId="35" fillId="8" borderId="0" xfId="0" applyNumberFormat="1" applyFont="1" applyFill="1" applyAlignment="1">
      <alignment horizontal="right" vertical="top"/>
    </xf>
    <xf numFmtId="176" fontId="37" fillId="0" borderId="0" xfId="0" applyNumberFormat="1" applyFont="1" applyAlignment="1">
      <alignment horizontal="left" vertical="top"/>
    </xf>
    <xf numFmtId="49" fontId="37" fillId="0" borderId="0" xfId="0" applyNumberFormat="1" applyFont="1" applyAlignment="1">
      <alignment horizontal="center" vertical="top"/>
    </xf>
    <xf numFmtId="178" fontId="37" fillId="0" borderId="0" xfId="0" applyNumberFormat="1" applyFont="1" applyAlignment="1">
      <alignment horizontal="right" vertical="top" indent="1"/>
    </xf>
    <xf numFmtId="179" fontId="37" fillId="0" borderId="0" xfId="0" applyNumberFormat="1" applyFont="1" applyAlignment="1">
      <alignment horizontal="right" vertical="top"/>
    </xf>
    <xf numFmtId="181" fontId="37" fillId="0" borderId="0" xfId="0" applyNumberFormat="1" applyFont="1" applyAlignment="1">
      <alignment horizontal="right" vertical="top"/>
    </xf>
    <xf numFmtId="177" fontId="37" fillId="0" borderId="0" xfId="0" applyNumberFormat="1" applyFont="1" applyAlignment="1">
      <alignment horizontal="center" vertical="center"/>
    </xf>
    <xf numFmtId="182" fontId="37" fillId="0" borderId="0" xfId="0" applyNumberFormat="1" applyFont="1" applyAlignment="1">
      <alignment horizontal="left" vertical="top"/>
    </xf>
    <xf numFmtId="183" fontId="37" fillId="0" borderId="0" xfId="0" applyNumberFormat="1" applyFont="1" applyAlignment="1">
      <alignment horizontal="right" vertical="top"/>
    </xf>
    <xf numFmtId="184" fontId="37" fillId="0" borderId="0" xfId="0" applyNumberFormat="1" applyFont="1" applyAlignment="1">
      <alignment horizontal="left" vertical="top"/>
    </xf>
    <xf numFmtId="1" fontId="37" fillId="0" borderId="0" xfId="0" applyNumberFormat="1" applyFont="1" applyAlignment="1">
      <alignment horizontal="left" vertical="top"/>
    </xf>
    <xf numFmtId="185" fontId="37" fillId="0" borderId="0" xfId="0" applyNumberFormat="1" applyFont="1" applyAlignment="1">
      <alignment horizontal="right" vertical="top"/>
    </xf>
    <xf numFmtId="180" fontId="37" fillId="0" borderId="0" xfId="0" applyNumberFormat="1" applyFont="1" applyAlignment="1">
      <alignment horizontal="center" vertical="top"/>
    </xf>
    <xf numFmtId="186" fontId="37" fillId="0" borderId="0" xfId="0" applyNumberFormat="1" applyFont="1" applyAlignment="1">
      <alignment horizontal="left" vertical="top"/>
    </xf>
    <xf numFmtId="186" fontId="37" fillId="0" borderId="0" xfId="0" applyNumberFormat="1" applyFont="1" applyAlignment="1">
      <alignment horizontal="center" vertical="top"/>
    </xf>
    <xf numFmtId="49" fontId="37" fillId="0" borderId="0" xfId="0" applyNumberFormat="1" applyFont="1" applyAlignment="1">
      <alignment horizontal="left" vertical="top"/>
    </xf>
    <xf numFmtId="188" fontId="37" fillId="0" borderId="0" xfId="0" applyNumberFormat="1" applyFont="1" applyAlignment="1">
      <alignment horizontal="left" vertical="top"/>
    </xf>
    <xf numFmtId="179" fontId="37" fillId="0" borderId="0" xfId="0" applyNumberFormat="1" applyFont="1" applyAlignment="1">
      <alignment horizontal="left" vertical="top"/>
    </xf>
    <xf numFmtId="1" fontId="37" fillId="0" borderId="0" xfId="0" applyNumberFormat="1" applyFont="1" applyAlignment="1">
      <alignment horizontal="center" vertical="top"/>
    </xf>
    <xf numFmtId="0" fontId="21" fillId="0" borderId="0" xfId="0" applyFont="1" applyAlignment="1">
      <alignment horizontal="center" vertical="center" wrapText="1"/>
    </xf>
    <xf numFmtId="0" fontId="21" fillId="0" borderId="0" xfId="2" applyFont="1" applyAlignment="1">
      <alignment horizontal="center" vertical="center"/>
    </xf>
    <xf numFmtId="0" fontId="32" fillId="0" borderId="0" xfId="2" applyFont="1" applyAlignment="1">
      <alignment horizontal="center" vertical="center" wrapText="1"/>
    </xf>
    <xf numFmtId="0" fontId="32" fillId="0" borderId="0" xfId="2" applyFont="1" applyAlignment="1">
      <alignment horizontal="center" vertical="center"/>
    </xf>
    <xf numFmtId="0" fontId="33" fillId="0" borderId="0" xfId="2" applyFont="1" applyAlignment="1">
      <alignment horizontal="center" vertical="center"/>
    </xf>
    <xf numFmtId="0" fontId="33" fillId="0" borderId="0" xfId="2" applyFont="1" applyAlignment="1">
      <alignment horizontal="center" vertical="center" wrapText="1"/>
    </xf>
    <xf numFmtId="0" fontId="0" fillId="0" borderId="0" xfId="0" applyAlignment="1">
      <alignment horizontal="center"/>
    </xf>
    <xf numFmtId="0" fontId="43" fillId="0" borderId="14" xfId="0" applyFont="1" applyBorder="1" applyAlignment="1">
      <alignment horizontal="center" vertical="center" wrapText="1"/>
    </xf>
    <xf numFmtId="0" fontId="43" fillId="0" borderId="15" xfId="0" applyFont="1" applyBorder="1" applyAlignment="1">
      <alignment horizontal="center" vertical="center" wrapText="1"/>
    </xf>
    <xf numFmtId="0" fontId="43" fillId="0" borderId="16" xfId="0" applyFont="1" applyBorder="1" applyAlignment="1">
      <alignment horizontal="center" vertical="center" wrapText="1"/>
    </xf>
    <xf numFmtId="0" fontId="43" fillId="0" borderId="18" xfId="0" applyFont="1" applyBorder="1" applyAlignment="1">
      <alignment horizontal="center" vertical="center"/>
    </xf>
    <xf numFmtId="0" fontId="43" fillId="0" borderId="19" xfId="0" applyFont="1" applyBorder="1" applyAlignment="1">
      <alignment horizontal="center" vertical="center"/>
    </xf>
    <xf numFmtId="0" fontId="43" fillId="0" borderId="20" xfId="0" applyFont="1" applyBorder="1" applyAlignment="1">
      <alignment horizontal="center" vertical="center"/>
    </xf>
    <xf numFmtId="0" fontId="45" fillId="0" borderId="10" xfId="0" applyFont="1" applyBorder="1" applyAlignment="1">
      <alignment horizontal="center" vertical="center" wrapText="1"/>
    </xf>
    <xf numFmtId="0" fontId="45" fillId="0" borderId="0" xfId="0" applyFont="1" applyAlignment="1">
      <alignment horizontal="center" vertical="center" wrapText="1"/>
    </xf>
    <xf numFmtId="0" fontId="45" fillId="0" borderId="17" xfId="0" applyFont="1" applyBorder="1" applyAlignment="1">
      <alignment horizontal="center" vertical="center" wrapText="1"/>
    </xf>
    <xf numFmtId="0" fontId="0" fillId="0" borderId="10" xfId="0" applyBorder="1" applyAlignment="1">
      <alignment horizontal="center"/>
    </xf>
    <xf numFmtId="0" fontId="16" fillId="0" borderId="0" xfId="0" applyFont="1" applyAlignment="1">
      <alignment horizontal="center"/>
    </xf>
    <xf numFmtId="0" fontId="38" fillId="2" borderId="10" xfId="0" applyFont="1" applyFill="1" applyBorder="1" applyAlignment="1">
      <alignment horizontal="center" vertical="center"/>
    </xf>
    <xf numFmtId="0" fontId="38" fillId="2" borderId="0" xfId="0" applyFont="1" applyFill="1" applyAlignment="1">
      <alignment horizontal="center" vertical="center"/>
    </xf>
    <xf numFmtId="3" fontId="0" fillId="4" borderId="0" xfId="0" applyNumberFormat="1" applyFill="1" applyAlignment="1">
      <alignment horizontal="center" vertical="top"/>
    </xf>
    <xf numFmtId="0" fontId="21" fillId="0" borderId="3" xfId="0" applyFont="1" applyBorder="1" applyAlignment="1">
      <alignment horizontal="center" vertical="center"/>
    </xf>
    <xf numFmtId="0" fontId="21" fillId="0" borderId="4" xfId="0" applyFont="1" applyBorder="1" applyAlignment="1">
      <alignment horizontal="center" vertical="center"/>
    </xf>
    <xf numFmtId="0" fontId="21" fillId="0" borderId="27" xfId="0" applyFont="1" applyBorder="1" applyAlignment="1">
      <alignment horizontal="center" vertical="center"/>
    </xf>
    <xf numFmtId="0" fontId="21" fillId="0" borderId="5" xfId="0" applyFont="1" applyBorder="1" applyAlignment="1">
      <alignment horizontal="center" vertical="center"/>
    </xf>
    <xf numFmtId="0" fontId="21" fillId="0" borderId="0" xfId="0" applyFont="1" applyAlignment="1">
      <alignment horizontal="center" vertical="center"/>
    </xf>
    <xf numFmtId="0" fontId="21" fillId="0" borderId="28" xfId="0" applyFont="1" applyBorder="1" applyAlignment="1">
      <alignment horizontal="center" vertical="center"/>
    </xf>
    <xf numFmtId="0" fontId="21" fillId="0" borderId="6" xfId="0" applyFont="1" applyBorder="1" applyAlignment="1">
      <alignment horizontal="center" vertical="center"/>
    </xf>
    <xf numFmtId="0" fontId="21" fillId="0" borderId="2" xfId="0" applyFont="1" applyBorder="1" applyAlignment="1">
      <alignment horizontal="center" vertical="center"/>
    </xf>
    <xf numFmtId="0" fontId="21" fillId="0" borderId="7" xfId="0" applyFont="1" applyBorder="1" applyAlignment="1">
      <alignment horizontal="center" vertical="center"/>
    </xf>
    <xf numFmtId="0" fontId="21" fillId="0" borderId="0" xfId="2" applyFont="1" applyAlignment="1">
      <alignment horizontal="center" vertical="center" wrapText="1"/>
    </xf>
    <xf numFmtId="0" fontId="39" fillId="0" borderId="0" xfId="0" applyFont="1" applyAlignment="1">
      <alignment horizontal="center" vertical="center" wrapText="1"/>
    </xf>
    <xf numFmtId="0" fontId="39" fillId="0" borderId="0" xfId="0" applyFont="1" applyAlignment="1">
      <alignment horizontal="center" vertical="center"/>
    </xf>
    <xf numFmtId="176" fontId="0" fillId="0" borderId="0" xfId="0" applyNumberFormat="1" applyFill="1" applyAlignment="1" applyProtection="1">
      <alignment horizontal="right" vertical="top"/>
      <protection locked="0"/>
    </xf>
    <xf numFmtId="49" fontId="49" fillId="0" borderId="0" xfId="0" applyNumberFormat="1" applyFont="1" applyFill="1" applyAlignment="1" applyProtection="1">
      <alignment horizontal="left" vertical="top" indent="1"/>
      <protection locked="0"/>
    </xf>
    <xf numFmtId="49" fontId="0" fillId="0" borderId="0" xfId="0" applyNumberFormat="1" applyFill="1" applyAlignment="1" applyProtection="1">
      <alignment horizontal="center" vertical="top"/>
      <protection locked="0"/>
    </xf>
    <xf numFmtId="178" fontId="0" fillId="0" borderId="0" xfId="0" applyNumberFormat="1" applyFill="1" applyAlignment="1" applyProtection="1">
      <alignment horizontal="right" vertical="top" indent="1"/>
      <protection locked="0"/>
    </xf>
    <xf numFmtId="49" fontId="0" fillId="0" borderId="0" xfId="0" applyNumberFormat="1" applyFill="1" applyAlignment="1" applyProtection="1">
      <alignment horizontal="left" vertical="top" indent="1"/>
      <protection locked="0"/>
    </xf>
    <xf numFmtId="179" fontId="9" fillId="0" borderId="0" xfId="0" applyNumberFormat="1" applyFont="1" applyFill="1" applyAlignment="1" applyProtection="1">
      <alignment horizontal="right" vertical="top"/>
      <protection locked="0"/>
    </xf>
    <xf numFmtId="3" fontId="0" fillId="0" borderId="0" xfId="0" applyNumberFormat="1" applyFill="1" applyAlignment="1" applyProtection="1">
      <alignment horizontal="right" vertical="top" indent="1"/>
      <protection locked="0"/>
    </xf>
    <xf numFmtId="177" fontId="0" fillId="0" borderId="0" xfId="0" applyNumberFormat="1" applyFill="1" applyAlignment="1" applyProtection="1">
      <alignment horizontal="right" vertical="top"/>
      <protection locked="0"/>
    </xf>
    <xf numFmtId="179" fontId="0" fillId="0" borderId="0" xfId="0" applyNumberFormat="1" applyFill="1" applyAlignment="1" applyProtection="1">
      <alignment horizontal="right" vertical="top"/>
      <protection locked="0"/>
    </xf>
    <xf numFmtId="181" fontId="0" fillId="0" borderId="0" xfId="0" applyNumberFormat="1" applyFill="1" applyAlignment="1" applyProtection="1">
      <alignment horizontal="right" vertical="top"/>
      <protection locked="0"/>
    </xf>
    <xf numFmtId="180" fontId="28" fillId="0" borderId="0" xfId="0" applyNumberFormat="1" applyFont="1" applyFill="1" applyAlignment="1" applyProtection="1">
      <alignment horizontal="right" vertical="top"/>
      <protection locked="0"/>
    </xf>
    <xf numFmtId="175" fontId="0" fillId="0" borderId="0" xfId="0" applyNumberFormat="1" applyFill="1" applyAlignment="1" applyProtection="1">
      <alignment horizontal="right" vertical="top"/>
      <protection locked="0"/>
    </xf>
    <xf numFmtId="182" fontId="0" fillId="0" borderId="0" xfId="0" applyNumberFormat="1" applyFill="1" applyAlignment="1" applyProtection="1">
      <alignment horizontal="right" vertical="top"/>
      <protection locked="0"/>
    </xf>
    <xf numFmtId="179" fontId="11" fillId="0" borderId="0" xfId="0" applyNumberFormat="1" applyFont="1" applyFill="1" applyAlignment="1" applyProtection="1">
      <alignment horizontal="right" vertical="top"/>
      <protection locked="0"/>
    </xf>
    <xf numFmtId="180" fontId="0" fillId="0" borderId="0" xfId="0" applyNumberFormat="1" applyFill="1" applyAlignment="1" applyProtection="1">
      <alignment horizontal="right" vertical="top"/>
      <protection locked="0"/>
    </xf>
    <xf numFmtId="183" fontId="0" fillId="0" borderId="0" xfId="0" applyNumberFormat="1" applyFill="1" applyAlignment="1" applyProtection="1">
      <alignment horizontal="center" vertical="top"/>
      <protection locked="0"/>
    </xf>
    <xf numFmtId="180" fontId="29" fillId="0" borderId="0" xfId="0" applyNumberFormat="1" applyFont="1" applyFill="1" applyAlignment="1" applyProtection="1">
      <alignment horizontal="right" vertical="top"/>
      <protection locked="0"/>
    </xf>
    <xf numFmtId="1" fontId="54" fillId="0" borderId="0" xfId="0" applyNumberFormat="1" applyFont="1" applyFill="1" applyAlignment="1" applyProtection="1">
      <alignment horizontal="center" vertical="top"/>
      <protection locked="0"/>
    </xf>
    <xf numFmtId="185" fontId="57" fillId="0" borderId="0" xfId="0" applyNumberFormat="1" applyFont="1" applyFill="1" applyAlignment="1" applyProtection="1">
      <alignment horizontal="left" vertical="top"/>
      <protection locked="0"/>
    </xf>
    <xf numFmtId="184" fontId="48" fillId="0" borderId="0" xfId="0" applyNumberFormat="1" applyFont="1" applyFill="1" applyAlignment="1" applyProtection="1">
      <alignment horizontal="center" vertical="top"/>
      <protection locked="0"/>
    </xf>
    <xf numFmtId="185" fontId="48" fillId="0" borderId="0" xfId="0" applyNumberFormat="1" applyFont="1" applyFill="1" applyAlignment="1" applyProtection="1">
      <alignment horizontal="right" vertical="top"/>
      <protection locked="0"/>
    </xf>
    <xf numFmtId="180" fontId="9" fillId="0" borderId="0" xfId="0" applyNumberFormat="1" applyFont="1" applyFill="1" applyAlignment="1" applyProtection="1">
      <alignment horizontal="center" vertical="top"/>
      <protection locked="0"/>
    </xf>
    <xf numFmtId="186" fontId="9" fillId="0" borderId="0" xfId="0" applyNumberFormat="1" applyFont="1" applyFill="1" applyAlignment="1" applyProtection="1">
      <alignment horizontal="center" vertical="top"/>
      <protection locked="0"/>
    </xf>
    <xf numFmtId="180" fontId="9" fillId="0" borderId="0" xfId="0" applyNumberFormat="1" applyFont="1" applyFill="1" applyAlignment="1" applyProtection="1">
      <alignment horizontal="right" vertical="top"/>
      <protection locked="0"/>
    </xf>
    <xf numFmtId="49" fontId="47" fillId="0" borderId="0" xfId="0" applyNumberFormat="1" applyFont="1" applyFill="1" applyAlignment="1" applyProtection="1">
      <alignment horizontal="left" vertical="top"/>
      <protection locked="0"/>
    </xf>
    <xf numFmtId="183" fontId="29" fillId="0" borderId="0" xfId="0" applyNumberFormat="1" applyFont="1" applyFill="1" applyAlignment="1" applyProtection="1">
      <alignment horizontal="center" vertical="top"/>
      <protection locked="0"/>
    </xf>
    <xf numFmtId="187" fontId="0" fillId="0" borderId="0" xfId="0" applyNumberFormat="1" applyFill="1" applyAlignment="1" applyProtection="1">
      <alignment horizontal="center" vertical="top"/>
      <protection locked="0"/>
    </xf>
    <xf numFmtId="3" fontId="22" fillId="0" borderId="0" xfId="0" applyNumberFormat="1" applyFont="1" applyFill="1" applyAlignment="1" applyProtection="1">
      <alignment horizontal="center" vertical="top"/>
      <protection locked="0"/>
    </xf>
    <xf numFmtId="180" fontId="30" fillId="0" borderId="0" xfId="0" applyNumberFormat="1" applyFont="1" applyFill="1" applyAlignment="1" applyProtection="1">
      <alignment horizontal="right" vertical="top"/>
      <protection locked="0"/>
    </xf>
    <xf numFmtId="188" fontId="23" fillId="0" borderId="0" xfId="0" applyNumberFormat="1" applyFont="1" applyFill="1" applyAlignment="1" applyProtection="1">
      <alignment horizontal="center" vertical="top"/>
      <protection locked="0"/>
    </xf>
    <xf numFmtId="180" fontId="52" fillId="0" borderId="0" xfId="0" applyNumberFormat="1" applyFont="1" applyFill="1" applyAlignment="1" applyProtection="1">
      <alignment horizontal="right" vertical="top"/>
      <protection locked="0"/>
    </xf>
    <xf numFmtId="180" fontId="53" fillId="0" borderId="0" xfId="0" applyNumberFormat="1" applyFont="1" applyFill="1" applyAlignment="1" applyProtection="1">
      <alignment horizontal="right" vertical="top"/>
      <protection locked="0"/>
    </xf>
    <xf numFmtId="180" fontId="22" fillId="0" borderId="0" xfId="0" applyNumberFormat="1" applyFont="1" applyFill="1" applyAlignment="1" applyProtection="1">
      <alignment horizontal="right" vertical="top"/>
      <protection locked="0"/>
    </xf>
    <xf numFmtId="179" fontId="22" fillId="0" borderId="0" xfId="0" applyNumberFormat="1" applyFont="1" applyFill="1" applyAlignment="1" applyProtection="1">
      <alignment horizontal="right" vertical="top"/>
      <protection locked="0"/>
    </xf>
    <xf numFmtId="9" fontId="22" fillId="0" borderId="0" xfId="0" applyNumberFormat="1" applyFont="1" applyFill="1" applyAlignment="1" applyProtection="1">
      <alignment horizontal="right" vertical="top"/>
      <protection locked="0"/>
    </xf>
    <xf numFmtId="1" fontId="22" fillId="0" borderId="0" xfId="0" applyNumberFormat="1" applyFont="1" applyFill="1" applyAlignment="1" applyProtection="1">
      <alignment horizontal="center" vertical="top"/>
      <protection locked="0"/>
    </xf>
    <xf numFmtId="180" fontId="36" fillId="0" borderId="0" xfId="0" applyNumberFormat="1" applyFont="1" applyFill="1" applyAlignment="1">
      <alignment horizontal="right" vertical="top"/>
    </xf>
    <xf numFmtId="180" fontId="35" fillId="0" borderId="0" xfId="0" applyNumberFormat="1" applyFont="1" applyFill="1" applyAlignment="1">
      <alignment horizontal="right" vertical="top"/>
    </xf>
    <xf numFmtId="190" fontId="35" fillId="0" borderId="0" xfId="0" applyNumberFormat="1" applyFont="1" applyFill="1" applyAlignment="1">
      <alignment horizontal="right" vertical="top"/>
    </xf>
    <xf numFmtId="49" fontId="22" fillId="0" borderId="0" xfId="0" applyNumberFormat="1" applyFont="1" applyFill="1" applyAlignment="1" applyProtection="1">
      <alignment horizontal="center" vertical="top"/>
      <protection locked="0"/>
    </xf>
  </cellXfs>
  <cellStyles count="4">
    <cellStyle name="Moeda" xfId="1" builtinId="4"/>
    <cellStyle name="Normal" xfId="0" builtinId="0"/>
    <cellStyle name="Normal 2" xfId="3" xr:uid="{00000000-0005-0000-0000-000002000000}"/>
    <cellStyle name="Normal 36" xfId="2" xr:uid="{00000000-0005-0000-0000-000003000000}"/>
  </cellStyles>
  <dxfs count="322">
    <dxf>
      <font>
        <strike val="0"/>
        <outline val="0"/>
        <shadow val="0"/>
        <u val="none"/>
        <vertAlign val="baseline"/>
        <sz val="14"/>
        <color theme="1"/>
        <name val="Calibri"/>
        <scheme val="minor"/>
      </font>
      <fill>
        <patternFill patternType="none">
          <fgColor indexed="64"/>
          <bgColor indexed="65"/>
        </patternFill>
      </fill>
      <alignment horizontal="left" vertical="top" textRotation="0" wrapText="0" indent="1" justifyLastLine="0" shrinkToFit="0" readingOrder="0"/>
    </dxf>
    <dxf>
      <font>
        <strike val="0"/>
        <outline val="0"/>
        <shadow val="0"/>
        <u val="none"/>
        <vertAlign val="baseline"/>
        <sz val="14"/>
        <color theme="1"/>
        <name val="Calibri"/>
        <scheme val="minor"/>
      </font>
      <fill>
        <patternFill patternType="none">
          <fgColor indexed="64"/>
          <bgColor indexed="65"/>
        </patternFill>
      </fill>
      <alignment horizontal="left" vertical="top" textRotation="0" wrapText="0" indent="1" justifyLastLine="0" shrinkToFit="0" readingOrder="0"/>
    </dxf>
    <dxf>
      <font>
        <b/>
        <i val="0"/>
        <strike val="0"/>
        <condense val="0"/>
        <extend val="0"/>
        <outline val="0"/>
        <shadow val="0"/>
        <u val="none"/>
        <vertAlign val="baseline"/>
        <sz val="14"/>
        <color theme="1"/>
        <name val="Calibri"/>
        <scheme val="minor"/>
      </font>
      <fill>
        <patternFill patternType="none">
          <fgColor indexed="64"/>
          <bgColor indexed="65"/>
        </patternFill>
      </fill>
      <alignment horizontal="left" vertical="top" textRotation="0" wrapText="0" indent="1" justifyLastLine="0" shrinkToFit="0" readingOrder="0"/>
    </dxf>
    <dxf>
      <font>
        <strike val="0"/>
        <outline val="0"/>
        <shadow val="0"/>
        <u val="none"/>
        <vertAlign val="baseline"/>
        <sz val="11"/>
        <name val="Calibri"/>
        <scheme val="none"/>
      </font>
      <numFmt numFmtId="30" formatCode="@"/>
      <fill>
        <patternFill patternType="none">
          <fgColor indexed="64"/>
          <bgColor indexed="65"/>
        </patternFill>
      </fill>
    </dxf>
    <dxf>
      <font>
        <strike val="0"/>
        <outline val="0"/>
        <shadow val="0"/>
        <u val="none"/>
        <vertAlign val="baseline"/>
        <sz val="11"/>
        <name val="Calibri"/>
        <scheme val="none"/>
      </font>
      <numFmt numFmtId="30" formatCode="@"/>
      <fill>
        <patternFill patternType="none">
          <fgColor indexed="64"/>
          <bgColor indexed="65"/>
        </patternFill>
      </fill>
      <alignment horizontal="center" vertical="top" textRotation="0" wrapText="0" indent="0" justifyLastLine="0" shrinkToFit="0" readingOrder="0"/>
      <protection locked="0" hidden="0"/>
    </dxf>
    <dxf>
      <font>
        <b/>
        <i val="0"/>
        <strike val="0"/>
        <condense val="0"/>
        <extend val="0"/>
        <outline val="0"/>
        <shadow val="0"/>
        <u val="none"/>
        <vertAlign val="baseline"/>
        <sz val="11"/>
        <color rgb="FFFF0000"/>
        <name val="Calibri"/>
        <scheme val="none"/>
      </font>
      <numFmt numFmtId="180" formatCode="#,##0_ ;;;@"/>
      <fill>
        <patternFill patternType="none">
          <fgColor indexed="64"/>
          <bgColor indexed="65"/>
        </patternFill>
      </fill>
      <alignment horizontal="right" vertical="top" textRotation="0" wrapText="0" indent="0" justifyLastLine="0" shrinkToFit="0" readingOrder="0"/>
    </dxf>
    <dxf>
      <font>
        <b/>
        <i val="0"/>
        <strike val="0"/>
        <condense val="0"/>
        <extend val="0"/>
        <outline val="0"/>
        <shadow val="0"/>
        <u val="none"/>
        <vertAlign val="baseline"/>
        <sz val="11"/>
        <color rgb="FFFF0000"/>
        <name val="Calibri"/>
        <scheme val="none"/>
      </font>
      <numFmt numFmtId="180" formatCode="#,##0_ ;;;@"/>
      <fill>
        <patternFill patternType="none">
          <fgColor indexed="64"/>
          <bgColor indexed="65"/>
        </patternFill>
      </fill>
      <alignment horizontal="right" vertical="top" textRotation="0" wrapText="0" indent="0" justifyLastLine="0" shrinkToFit="0" readingOrder="0"/>
    </dxf>
    <dxf>
      <font>
        <b/>
        <i val="0"/>
        <strike val="0"/>
        <condense val="0"/>
        <extend val="0"/>
        <outline val="0"/>
        <shadow val="0"/>
        <u val="none"/>
        <vertAlign val="baseline"/>
        <sz val="11"/>
        <color rgb="FFFF0000"/>
        <name val="Calibri"/>
        <scheme val="none"/>
      </font>
      <numFmt numFmtId="190" formatCode="0\ %"/>
      <fill>
        <patternFill patternType="none">
          <fgColor indexed="64"/>
          <bgColor indexed="65"/>
        </patternFill>
      </fill>
      <alignment horizontal="right" vertical="top" textRotation="0" wrapText="0" indent="0" justifyLastLine="0" shrinkToFit="0" readingOrder="0"/>
    </dxf>
    <dxf>
      <font>
        <b/>
        <i val="0"/>
        <strike val="0"/>
        <condense val="0"/>
        <extend val="0"/>
        <outline val="0"/>
        <shadow val="0"/>
        <u val="none"/>
        <vertAlign val="baseline"/>
        <sz val="11"/>
        <color rgb="FFFF0000"/>
        <name val="Calibri"/>
        <scheme val="none"/>
      </font>
      <numFmt numFmtId="180" formatCode="#,##0_ ;;;@"/>
      <fill>
        <patternFill patternType="none">
          <fgColor indexed="64"/>
          <bgColor indexed="65"/>
        </patternFill>
      </fill>
      <alignment horizontal="right" vertical="top" textRotation="0" wrapText="0" indent="0" justifyLastLine="0" shrinkToFit="0" readingOrder="0"/>
    </dxf>
    <dxf>
      <font>
        <b/>
        <i val="0"/>
        <strike val="0"/>
        <outline val="0"/>
        <shadow val="0"/>
        <u val="none"/>
        <vertAlign val="baseline"/>
        <sz val="11"/>
        <color rgb="FFFF0000"/>
        <name val="Calibri"/>
        <scheme val="none"/>
      </font>
      <numFmt numFmtId="180" formatCode="#,##0_ ;;;@"/>
      <fill>
        <patternFill patternType="none">
          <fgColor indexed="64"/>
          <bgColor indexed="65"/>
        </patternFill>
      </fill>
      <alignment horizontal="right" vertical="top" textRotation="0" wrapText="0" indent="0" justifyLastLine="0" shrinkToFit="0" readingOrder="0"/>
    </dxf>
    <dxf>
      <font>
        <b/>
        <i val="0"/>
        <strike val="0"/>
        <outline val="0"/>
        <shadow val="0"/>
        <u val="none"/>
        <vertAlign val="baseline"/>
        <sz val="11"/>
        <color rgb="FF562EEA"/>
        <name val="Calibri"/>
        <scheme val="none"/>
      </font>
      <numFmt numFmtId="180" formatCode="#,##0_ ;;;@"/>
      <fill>
        <patternFill patternType="none">
          <fgColor indexed="64"/>
          <bgColor indexed="65"/>
        </patternFill>
      </fill>
      <alignment horizontal="right" vertical="top" textRotation="0" wrapText="0" indent="0" justifyLastLine="0" shrinkToFit="0" readingOrder="0"/>
    </dxf>
    <dxf>
      <font>
        <b val="0"/>
        <i val="0"/>
        <strike val="0"/>
        <condense val="0"/>
        <extend val="0"/>
        <outline val="0"/>
        <shadow val="0"/>
        <u val="none"/>
        <vertAlign val="baseline"/>
        <sz val="11"/>
        <color theme="1"/>
        <name val="Calibri"/>
        <scheme val="none"/>
      </font>
      <numFmt numFmtId="1" formatCode="0"/>
      <fill>
        <patternFill patternType="none">
          <fgColor indexed="64"/>
          <bgColor indexed="65"/>
        </patternFill>
      </fill>
      <alignment horizontal="center" vertical="top" textRotation="0" wrapText="0" indent="0" justifyLastLine="0" shrinkToFit="0" readingOrder="0"/>
      <protection locked="0" hidden="0"/>
    </dxf>
    <dxf>
      <font>
        <b val="0"/>
        <i val="0"/>
        <strike val="0"/>
        <condense val="0"/>
        <extend val="0"/>
        <outline val="0"/>
        <shadow val="0"/>
        <u val="none"/>
        <vertAlign val="baseline"/>
        <sz val="11"/>
        <color theme="1"/>
        <name val="Calibri"/>
        <scheme val="none"/>
      </font>
      <numFmt numFmtId="13" formatCode="0%"/>
      <fill>
        <patternFill patternType="none">
          <fgColor indexed="64"/>
          <bgColor indexed="65"/>
        </patternFill>
      </fill>
      <alignment horizontal="right" vertical="top" textRotation="0" wrapText="0" indent="0" justifyLastLine="0" shrinkToFit="0" readingOrder="0"/>
      <protection locked="0" hidden="0"/>
    </dxf>
    <dxf>
      <font>
        <b val="0"/>
        <i val="0"/>
        <strike val="0"/>
        <condense val="0"/>
        <extend val="0"/>
        <outline val="0"/>
        <shadow val="0"/>
        <u val="none"/>
        <vertAlign val="baseline"/>
        <sz val="11"/>
        <color theme="1"/>
        <name val="Calibri"/>
        <scheme val="none"/>
      </font>
      <numFmt numFmtId="180" formatCode="#,##0_ ;;;@"/>
      <fill>
        <patternFill patternType="none">
          <fgColor indexed="64"/>
          <bgColor indexed="65"/>
        </patternFill>
      </fill>
      <alignment horizontal="right" vertical="top" textRotation="0" wrapText="0" indent="0" justifyLastLine="0" shrinkToFit="0" readingOrder="0"/>
      <protection locked="0" hidden="0"/>
    </dxf>
    <dxf>
      <font>
        <b val="0"/>
        <i val="0"/>
        <strike val="0"/>
        <condense val="0"/>
        <extend val="0"/>
        <outline val="0"/>
        <shadow val="0"/>
        <u val="none"/>
        <vertAlign val="baseline"/>
        <sz val="11"/>
        <color theme="1"/>
        <name val="Calibri"/>
        <scheme val="none"/>
      </font>
      <numFmt numFmtId="180" formatCode="#,##0_ ;;;@"/>
      <fill>
        <patternFill patternType="none">
          <fgColor indexed="64"/>
          <bgColor indexed="65"/>
        </patternFill>
      </fill>
      <alignment horizontal="right" vertical="top" textRotation="0" wrapText="0" indent="0" justifyLastLine="0" shrinkToFit="0" readingOrder="0"/>
      <protection locked="0" hidden="0"/>
    </dxf>
    <dxf>
      <font>
        <b val="0"/>
        <i val="0"/>
        <strike val="0"/>
        <condense val="0"/>
        <extend val="0"/>
        <outline val="0"/>
        <shadow val="0"/>
        <u val="none"/>
        <vertAlign val="baseline"/>
        <sz val="11"/>
        <color theme="1"/>
        <name val="Calibri"/>
        <scheme val="none"/>
      </font>
      <numFmt numFmtId="179" formatCode="#,##0_ "/>
      <fill>
        <patternFill patternType="none">
          <fgColor indexed="64"/>
          <bgColor indexed="65"/>
        </patternFill>
      </fill>
      <alignment horizontal="right" vertical="top" textRotation="0" wrapText="0" indent="0" justifyLastLine="0" shrinkToFit="0" readingOrder="0"/>
      <protection locked="0" hidden="0"/>
    </dxf>
    <dxf>
      <font>
        <b val="0"/>
        <i val="0"/>
        <strike val="0"/>
        <condense val="0"/>
        <extend val="0"/>
        <outline val="0"/>
        <shadow val="0"/>
        <u val="none"/>
        <vertAlign val="baseline"/>
        <sz val="11"/>
        <color theme="1"/>
        <name val="Calibri"/>
        <scheme val="none"/>
      </font>
      <numFmt numFmtId="179" formatCode="#,##0_ "/>
      <fill>
        <patternFill patternType="none">
          <fgColor indexed="64"/>
          <bgColor indexed="65"/>
        </patternFill>
      </fill>
      <alignment horizontal="right" vertical="top" textRotation="0" wrapText="0" indent="0" justifyLastLine="0" shrinkToFit="0" readingOrder="0"/>
      <protection locked="0" hidden="0"/>
    </dxf>
    <dxf>
      <font>
        <b val="0"/>
        <i val="0"/>
        <strike val="0"/>
        <condense val="0"/>
        <extend val="0"/>
        <outline val="0"/>
        <shadow val="0"/>
        <u val="none"/>
        <vertAlign val="baseline"/>
        <sz val="11"/>
        <color theme="1"/>
        <name val="Calibri"/>
        <scheme val="none"/>
      </font>
      <numFmt numFmtId="179" formatCode="#,##0_ "/>
      <fill>
        <patternFill patternType="none">
          <fgColor indexed="64"/>
          <bgColor indexed="65"/>
        </patternFill>
      </fill>
      <alignment horizontal="right" vertical="top" textRotation="0" wrapText="0" indent="0" justifyLastLine="0" shrinkToFit="0" readingOrder="0"/>
      <protection locked="0" hidden="0"/>
    </dxf>
    <dxf>
      <font>
        <b/>
        <i val="0"/>
        <strike val="0"/>
        <condense val="0"/>
        <extend val="0"/>
        <outline val="0"/>
        <shadow val="0"/>
        <u val="none"/>
        <vertAlign val="baseline"/>
        <sz val="11"/>
        <color rgb="FFC00000"/>
        <name val="Calibri"/>
        <scheme val="minor"/>
      </font>
      <numFmt numFmtId="179" formatCode="#,##0_ "/>
      <fill>
        <patternFill patternType="none">
          <fgColor indexed="64"/>
          <bgColor indexed="65"/>
        </patternFill>
      </fill>
      <alignment horizontal="right" vertical="top" textRotation="0" wrapText="0" indent="0" justifyLastLine="0" shrinkToFit="0" readingOrder="0"/>
      <protection locked="0" hidden="0"/>
    </dxf>
    <dxf>
      <font>
        <b val="0"/>
        <i val="0"/>
        <strike val="0"/>
        <condense val="0"/>
        <extend val="0"/>
        <outline val="0"/>
        <shadow val="0"/>
        <u val="none"/>
        <vertAlign val="baseline"/>
        <sz val="11"/>
        <color theme="1"/>
        <name val="Calibri"/>
        <scheme val="none"/>
      </font>
      <numFmt numFmtId="180" formatCode="#,##0_ ;;;@"/>
      <fill>
        <patternFill patternType="none">
          <fgColor indexed="64"/>
          <bgColor indexed="65"/>
        </patternFill>
      </fill>
      <alignment horizontal="right" vertical="top" textRotation="0" wrapText="0" indent="0" justifyLastLine="0" shrinkToFit="0" readingOrder="0"/>
      <protection locked="0" hidden="0"/>
    </dxf>
    <dxf>
      <font>
        <b val="0"/>
        <i/>
        <strike val="0"/>
        <condense val="0"/>
        <extend val="0"/>
        <outline val="0"/>
        <shadow val="0"/>
        <u val="none"/>
        <vertAlign val="baseline"/>
        <sz val="10"/>
        <color rgb="FF008E40"/>
        <name val="Eras Demi ITC"/>
        <scheme val="none"/>
      </font>
      <numFmt numFmtId="180" formatCode="#,##0_ ;;;@"/>
      <fill>
        <patternFill patternType="none">
          <fgColor indexed="64"/>
          <bgColor indexed="65"/>
        </patternFill>
      </fill>
      <alignment horizontal="right" vertical="top" textRotation="0" wrapText="0" indent="0" justifyLastLine="0" shrinkToFit="0" readingOrder="0"/>
      <protection locked="0" hidden="0"/>
    </dxf>
    <dxf>
      <font>
        <b/>
        <i val="0"/>
        <strike val="0"/>
        <condense val="0"/>
        <extend val="0"/>
        <outline val="0"/>
        <shadow val="0"/>
        <u val="none"/>
        <vertAlign val="baseline"/>
        <sz val="11"/>
        <color rgb="FF008E40"/>
        <name val="Calibri"/>
        <scheme val="none"/>
      </font>
      <numFmt numFmtId="180" formatCode="#,##0_ ;;;@"/>
      <fill>
        <patternFill patternType="none">
          <fgColor indexed="64"/>
          <bgColor indexed="65"/>
        </patternFill>
      </fill>
      <alignment horizontal="right" vertical="top" textRotation="0" wrapText="0" indent="0" justifyLastLine="0" shrinkToFit="0" readingOrder="0"/>
      <protection locked="0" hidden="0"/>
    </dxf>
    <dxf>
      <font>
        <b/>
        <i val="0"/>
        <strike val="0"/>
        <condense val="0"/>
        <extend val="0"/>
        <outline val="0"/>
        <shadow val="0"/>
        <u val="none"/>
        <vertAlign val="baseline"/>
        <sz val="11"/>
        <color rgb="FF008E40"/>
        <name val="Calibri"/>
        <scheme val="none"/>
      </font>
      <numFmt numFmtId="180" formatCode="#,##0_ ;;;@"/>
      <fill>
        <patternFill patternType="none">
          <fgColor indexed="64"/>
          <bgColor indexed="65"/>
        </patternFill>
      </fill>
      <alignment horizontal="right" vertical="top" textRotation="0" wrapText="0" indent="0" justifyLastLine="0" shrinkToFit="0" readingOrder="0"/>
      <protection locked="0" hidden="0"/>
    </dxf>
    <dxf>
      <font>
        <b/>
        <i val="0"/>
        <strike val="0"/>
        <condense val="0"/>
        <extend val="0"/>
        <outline val="0"/>
        <shadow val="0"/>
        <u val="none"/>
        <vertAlign val="baseline"/>
        <sz val="11"/>
        <color theme="1"/>
        <name val="Calibri"/>
        <scheme val="none"/>
      </font>
      <numFmt numFmtId="188" formatCode="mm\.yyyy;;;@"/>
      <fill>
        <patternFill patternType="none">
          <fgColor indexed="64"/>
          <bgColor indexed="65"/>
        </patternFill>
      </fill>
      <alignment horizontal="center" vertical="top" textRotation="0" wrapText="0" indent="0" justifyLastLine="0" shrinkToFit="0" readingOrder="0"/>
      <protection locked="0" hidden="0"/>
    </dxf>
    <dxf>
      <font>
        <b/>
        <i val="0"/>
        <strike val="0"/>
        <condense val="0"/>
        <extend val="0"/>
        <outline val="0"/>
        <shadow val="0"/>
        <u val="none"/>
        <vertAlign val="baseline"/>
        <sz val="11"/>
        <color rgb="FF008DF6"/>
        <name val="Calibri"/>
        <scheme val="none"/>
      </font>
      <numFmt numFmtId="180" formatCode="#,##0_ ;;;@"/>
      <fill>
        <patternFill patternType="none">
          <fgColor indexed="64"/>
          <bgColor indexed="65"/>
        </patternFill>
      </fill>
      <alignment horizontal="right" vertical="top" textRotation="0" wrapText="0" indent="0" justifyLastLine="0" shrinkToFit="0" readingOrder="0"/>
      <protection locked="0" hidden="0"/>
    </dxf>
    <dxf>
      <font>
        <b val="0"/>
        <i val="0"/>
        <strike val="0"/>
        <condense val="0"/>
        <extend val="0"/>
        <outline val="0"/>
        <shadow val="0"/>
        <u val="none"/>
        <vertAlign val="baseline"/>
        <sz val="11"/>
        <color theme="1"/>
        <name val="Calibri"/>
        <scheme val="none"/>
      </font>
      <numFmt numFmtId="3" formatCode="#,##0"/>
      <fill>
        <patternFill patternType="none">
          <fgColor indexed="64"/>
          <bgColor indexed="65"/>
        </patternFill>
      </fill>
      <alignment horizontal="center" vertical="top" textRotation="0" wrapText="0" indent="0" justifyLastLine="0" shrinkToFit="0" readingOrder="0"/>
      <protection locked="0" hidden="0"/>
    </dxf>
    <dxf>
      <font>
        <b val="0"/>
        <i val="0"/>
        <strike val="0"/>
        <condense val="0"/>
        <extend val="0"/>
        <outline val="0"/>
        <shadow val="0"/>
        <u val="none"/>
        <vertAlign val="baseline"/>
        <sz val="11"/>
        <color theme="1"/>
        <name val="Calibri"/>
        <scheme val="none"/>
      </font>
      <numFmt numFmtId="187" formatCode="g"/>
      <fill>
        <patternFill patternType="none">
          <fgColor indexed="64"/>
          <bgColor indexed="65"/>
        </patternFill>
      </fill>
      <alignment horizontal="center" vertical="top" textRotation="0" wrapText="0" indent="0" justifyLastLine="0" shrinkToFit="0" readingOrder="0"/>
      <protection locked="0" hidden="0"/>
    </dxf>
    <dxf>
      <font>
        <strike val="0"/>
        <outline val="0"/>
        <shadow val="0"/>
        <u val="none"/>
        <vertAlign val="baseline"/>
        <sz val="11"/>
        <name val="Calibri"/>
        <scheme val="minor"/>
      </font>
      <numFmt numFmtId="30" formatCode="@"/>
      <fill>
        <patternFill patternType="none">
          <fgColor indexed="64"/>
          <bgColor indexed="65"/>
        </patternFill>
      </fill>
      <alignment horizontal="left" vertical="top" textRotation="0" wrapText="0" indent="1" justifyLastLine="0" shrinkToFit="0" readingOrder="0"/>
      <protection locked="0" hidden="0"/>
    </dxf>
    <dxf>
      <font>
        <b val="0"/>
        <i val="0"/>
        <strike val="0"/>
        <condense val="0"/>
        <extend val="0"/>
        <outline val="0"/>
        <shadow val="0"/>
        <u val="none"/>
        <vertAlign val="baseline"/>
        <sz val="11"/>
        <color theme="1"/>
        <name val="Calibri"/>
        <scheme val="minor"/>
      </font>
      <numFmt numFmtId="183" formatCode="dd\.mm\.yyyy;;;@"/>
      <fill>
        <patternFill patternType="none">
          <fgColor indexed="64"/>
          <bgColor indexed="65"/>
        </patternFill>
      </fill>
      <alignment horizontal="center" vertical="top" textRotation="0" wrapText="0" indent="0" justifyLastLine="0" shrinkToFit="0" readingOrder="0"/>
      <protection locked="0" hidden="0"/>
    </dxf>
    <dxf>
      <font>
        <b/>
        <i val="0"/>
        <strike val="0"/>
        <condense val="0"/>
        <extend val="0"/>
        <outline val="0"/>
        <shadow val="0"/>
        <u val="none"/>
        <vertAlign val="baseline"/>
        <sz val="11"/>
        <color auto="1"/>
        <name val="Calibri"/>
        <scheme val="minor"/>
      </font>
      <numFmt numFmtId="183" formatCode="dd\.mm\.yyyy;;;@"/>
      <fill>
        <patternFill patternType="none">
          <fgColor indexed="64"/>
          <bgColor indexed="65"/>
        </patternFill>
      </fill>
      <alignment horizontal="center" vertical="top" textRotation="0" wrapText="0" indent="0" justifyLastLine="0" shrinkToFit="0" readingOrder="0"/>
      <protection locked="0" hidden="0"/>
    </dxf>
    <dxf>
      <font>
        <b/>
        <i val="0"/>
        <strike val="0"/>
        <condense val="0"/>
        <extend val="0"/>
        <outline val="0"/>
        <shadow val="0"/>
        <u val="none"/>
        <vertAlign val="baseline"/>
        <sz val="11"/>
        <color auto="1"/>
        <name val="Calibri"/>
        <scheme val="minor"/>
      </font>
      <numFmt numFmtId="183" formatCode="dd\.mm\.yyyy;;;@"/>
      <fill>
        <patternFill patternType="none">
          <fgColor indexed="64"/>
          <bgColor indexed="65"/>
        </patternFill>
      </fill>
      <alignment horizontal="center" vertical="top" textRotation="0" wrapText="0" indent="0" justifyLastLine="0" shrinkToFit="0" readingOrder="0"/>
      <protection locked="0" hidden="0"/>
    </dxf>
    <dxf>
      <font>
        <b/>
        <i val="0"/>
        <strike val="0"/>
        <outline val="0"/>
        <shadow val="0"/>
        <u val="none"/>
        <vertAlign val="baseline"/>
        <sz val="11"/>
        <color auto="1"/>
        <name val="Calibri"/>
        <scheme val="minor"/>
      </font>
      <numFmt numFmtId="183" formatCode="dd\.mm\.yyyy;;;@"/>
      <fill>
        <patternFill patternType="none">
          <fgColor indexed="64"/>
          <bgColor indexed="65"/>
        </patternFill>
      </fill>
      <alignment horizontal="center" vertical="top" textRotation="0" wrapText="0" indent="0" justifyLastLine="0" shrinkToFit="0" readingOrder="0"/>
      <protection locked="0" hidden="0"/>
    </dxf>
    <dxf>
      <font>
        <b/>
        <i val="0"/>
        <strike val="0"/>
        <condense val="0"/>
        <extend val="0"/>
        <outline val="0"/>
        <shadow val="0"/>
        <u val="none"/>
        <vertAlign val="baseline"/>
        <sz val="11"/>
        <color auto="1"/>
        <name val="Calibri"/>
        <scheme val="minor"/>
      </font>
      <numFmt numFmtId="180" formatCode="#,##0_ ;;;@"/>
      <fill>
        <patternFill patternType="none">
          <fgColor indexed="64"/>
          <bgColor indexed="65"/>
        </patternFill>
      </fill>
      <alignment horizontal="right" vertical="top" textRotation="0" wrapText="0" indent="0" justifyLastLine="0" shrinkToFit="0" readingOrder="0"/>
      <protection locked="0" hidden="0"/>
    </dxf>
    <dxf>
      <font>
        <b/>
        <i val="0"/>
        <strike val="0"/>
        <condense val="0"/>
        <extend val="0"/>
        <outline val="0"/>
        <shadow val="0"/>
        <u val="none"/>
        <vertAlign val="baseline"/>
        <sz val="11"/>
        <color auto="1"/>
        <name val="Calibri"/>
        <scheme val="minor"/>
      </font>
      <numFmt numFmtId="183" formatCode="dd\.mm\.yyyy;;;@"/>
      <fill>
        <patternFill patternType="none">
          <fgColor indexed="64"/>
          <bgColor indexed="65"/>
        </patternFill>
      </fill>
      <alignment horizontal="center" vertical="top" textRotation="0" wrapText="0" indent="0" justifyLastLine="0" shrinkToFit="0" readingOrder="0"/>
      <protection locked="0" hidden="0"/>
    </dxf>
    <dxf>
      <font>
        <b val="0"/>
        <i val="0"/>
        <strike val="0"/>
        <outline val="0"/>
        <shadow val="0"/>
        <u val="none"/>
        <vertAlign val="baseline"/>
        <sz val="11"/>
        <color auto="1"/>
        <name val="Calibri"/>
        <scheme val="minor"/>
      </font>
      <numFmt numFmtId="30" formatCode="@"/>
      <fill>
        <patternFill patternType="none">
          <fgColor indexed="64"/>
          <bgColor indexed="65"/>
        </patternFill>
      </fill>
      <alignment horizontal="left" vertical="top" textRotation="0" wrapText="0" indent="0" justifyLastLine="0" shrinkToFit="0" readingOrder="0"/>
      <protection locked="0" hidden="0"/>
    </dxf>
    <dxf>
      <font>
        <b/>
        <i val="0"/>
        <strike val="0"/>
        <outline val="0"/>
        <shadow val="0"/>
        <u val="none"/>
        <vertAlign val="baseline"/>
        <sz val="11"/>
        <color auto="1"/>
        <name val="Calibri"/>
        <scheme val="minor"/>
      </font>
      <numFmt numFmtId="180" formatCode="#,##0_ ;;;@"/>
      <fill>
        <patternFill patternType="none">
          <fgColor indexed="64"/>
          <bgColor indexed="65"/>
        </patternFill>
      </fill>
      <alignment horizontal="right" vertical="top" textRotation="0" wrapText="0" indent="0" justifyLastLine="0" shrinkToFit="0" readingOrder="0"/>
      <protection locked="0" hidden="0"/>
    </dxf>
    <dxf>
      <font>
        <b/>
        <strike val="0"/>
        <outline val="0"/>
        <shadow val="0"/>
        <u val="none"/>
        <vertAlign val="baseline"/>
        <sz val="11"/>
        <color rgb="FFC00000"/>
        <name val="Calibri"/>
        <scheme val="minor"/>
      </font>
      <numFmt numFmtId="180" formatCode="#,##0_ ;;;@"/>
      <fill>
        <patternFill patternType="none">
          <fgColor indexed="64"/>
          <bgColor indexed="65"/>
        </patternFill>
      </fill>
      <alignment horizontal="right" vertical="top" textRotation="0" wrapText="0" indent="0" justifyLastLine="0" shrinkToFit="0" readingOrder="0"/>
      <protection locked="0" hidden="0"/>
    </dxf>
    <dxf>
      <font>
        <b/>
        <i val="0"/>
        <strike val="0"/>
        <outline val="0"/>
        <shadow val="0"/>
        <u val="none"/>
        <vertAlign val="baseline"/>
        <sz val="11"/>
        <color rgb="FFC00000"/>
        <name val="Calibri"/>
        <scheme val="minor"/>
      </font>
      <numFmt numFmtId="186" formatCode="####;;;@"/>
      <fill>
        <patternFill patternType="none">
          <fgColor indexed="64"/>
          <bgColor indexed="65"/>
        </patternFill>
      </fill>
      <alignment horizontal="center" vertical="top" textRotation="0" wrapText="0" indent="0" justifyLastLine="0" shrinkToFit="0" readingOrder="0"/>
      <protection locked="0" hidden="0"/>
    </dxf>
    <dxf>
      <font>
        <b/>
        <i val="0"/>
        <strike val="0"/>
        <outline val="0"/>
        <shadow val="0"/>
        <u val="none"/>
        <vertAlign val="baseline"/>
        <sz val="11"/>
        <color rgb="FFC00000"/>
        <name val="Calibri"/>
        <scheme val="minor"/>
      </font>
      <numFmt numFmtId="180" formatCode="#,##0_ ;;;@"/>
      <fill>
        <patternFill patternType="none">
          <fgColor indexed="64"/>
          <bgColor indexed="65"/>
        </patternFill>
      </fill>
      <alignment horizontal="right" vertical="top" textRotation="0" wrapText="0" indent="0" justifyLastLine="0" shrinkToFit="0" readingOrder="0"/>
      <protection locked="0" hidden="0"/>
    </dxf>
    <dxf>
      <font>
        <b/>
        <strike val="0"/>
        <outline val="0"/>
        <shadow val="0"/>
        <u val="none"/>
        <vertAlign val="baseline"/>
        <sz val="11"/>
        <color rgb="FFC00000"/>
        <name val="Calibri"/>
        <scheme val="minor"/>
      </font>
      <numFmt numFmtId="180" formatCode="#,##0_ ;;;@"/>
      <fill>
        <patternFill patternType="none">
          <fgColor indexed="64"/>
          <bgColor indexed="65"/>
        </patternFill>
      </fill>
      <alignment horizontal="right" vertical="top" textRotation="0" wrapText="0" indent="0" justifyLastLine="0" shrinkToFit="0" readingOrder="0"/>
      <protection locked="0" hidden="0"/>
    </dxf>
    <dxf>
      <font>
        <b/>
        <i val="0"/>
        <strike val="0"/>
        <outline val="0"/>
        <shadow val="0"/>
        <u val="none"/>
        <vertAlign val="baseline"/>
        <sz val="11"/>
        <color rgb="FFC00000"/>
        <name val="Calibri"/>
        <scheme val="minor"/>
      </font>
      <numFmt numFmtId="186" formatCode="####;;;@"/>
      <fill>
        <patternFill patternType="none">
          <fgColor indexed="64"/>
          <bgColor indexed="65"/>
        </patternFill>
      </fill>
      <alignment horizontal="center" vertical="top" textRotation="0" wrapText="0" indent="0" justifyLastLine="0" shrinkToFit="0" readingOrder="0"/>
      <protection locked="0" hidden="0"/>
    </dxf>
    <dxf>
      <font>
        <b/>
        <i val="0"/>
        <strike val="0"/>
        <outline val="0"/>
        <shadow val="0"/>
        <u val="none"/>
        <vertAlign val="baseline"/>
        <sz val="11"/>
        <color rgb="FFC00000"/>
        <name val="Calibri"/>
        <scheme val="minor"/>
      </font>
      <numFmt numFmtId="180" formatCode="#,##0_ ;;;@"/>
      <fill>
        <patternFill patternType="none">
          <fgColor indexed="64"/>
          <bgColor indexed="65"/>
        </patternFill>
      </fill>
      <alignment horizontal="center" vertical="top" textRotation="0" wrapText="0" indent="0" justifyLastLine="0" shrinkToFit="0" readingOrder="0"/>
      <protection locked="0" hidden="0"/>
    </dxf>
    <dxf>
      <font>
        <b/>
        <i val="0"/>
        <strike val="0"/>
        <outline val="0"/>
        <shadow val="0"/>
        <u val="none"/>
        <vertAlign val="baseline"/>
        <sz val="11"/>
        <color rgb="FF562EEA"/>
        <name val="Calibri"/>
        <scheme val="minor"/>
      </font>
      <numFmt numFmtId="185" formatCode="0_ "/>
      <fill>
        <patternFill patternType="none">
          <fgColor indexed="64"/>
          <bgColor indexed="65"/>
        </patternFill>
      </fill>
      <alignment horizontal="right" vertical="top" textRotation="0" wrapText="0" indent="0" justifyLastLine="0" shrinkToFit="0" readingOrder="0"/>
      <protection locked="0" hidden="0"/>
    </dxf>
    <dxf>
      <font>
        <b/>
        <i val="0"/>
        <strike val="0"/>
        <outline val="0"/>
        <shadow val="0"/>
        <u val="none"/>
        <vertAlign val="baseline"/>
        <sz val="11"/>
        <color rgb="FF562EEA"/>
        <name val="Calibri"/>
        <scheme val="minor"/>
      </font>
      <numFmt numFmtId="184" formatCode="00"/>
      <fill>
        <patternFill patternType="none">
          <fgColor indexed="64"/>
          <bgColor indexed="65"/>
        </patternFill>
      </fill>
      <alignment horizontal="center" vertical="top" textRotation="0" wrapText="0" indent="0" justifyLastLine="0" shrinkToFit="0" readingOrder="0"/>
      <protection locked="0" hidden="0"/>
    </dxf>
    <dxf>
      <font>
        <b/>
        <i val="0"/>
        <strike val="0"/>
        <condense val="0"/>
        <extend val="0"/>
        <outline val="0"/>
        <shadow val="0"/>
        <u val="none"/>
        <vertAlign val="baseline"/>
        <sz val="10"/>
        <color rgb="FF562EEA"/>
        <name val="Courier New"/>
        <scheme val="none"/>
      </font>
      <numFmt numFmtId="185" formatCode="0_ "/>
      <fill>
        <patternFill patternType="none">
          <fgColor indexed="64"/>
          <bgColor indexed="65"/>
        </patternFill>
      </fill>
      <alignment horizontal="left" vertical="top" textRotation="0" wrapText="0" indent="0" justifyLastLine="0" shrinkToFit="0" readingOrder="0"/>
      <protection locked="0" hidden="0"/>
    </dxf>
    <dxf>
      <font>
        <b/>
        <i val="0"/>
        <strike val="0"/>
        <outline val="0"/>
        <shadow val="0"/>
        <u val="none"/>
        <vertAlign val="baseline"/>
        <sz val="10"/>
        <color auto="1"/>
        <name val="Courier New"/>
        <scheme val="none"/>
      </font>
      <numFmt numFmtId="1" formatCode="0"/>
      <fill>
        <patternFill patternType="none">
          <fgColor indexed="64"/>
          <bgColor indexed="65"/>
        </patternFill>
      </fill>
      <alignment horizontal="center" vertical="top" textRotation="0" wrapText="0" indent="0" justifyLastLine="0" shrinkToFit="0" readingOrder="0"/>
      <protection locked="0" hidden="0"/>
    </dxf>
    <dxf>
      <font>
        <b/>
        <i val="0"/>
        <strike val="0"/>
        <condense val="0"/>
        <extend val="0"/>
        <outline val="0"/>
        <shadow val="0"/>
        <u val="none"/>
        <vertAlign val="baseline"/>
        <sz val="11"/>
        <color auto="1"/>
        <name val="Calibri"/>
        <scheme val="none"/>
      </font>
      <numFmt numFmtId="30" formatCode="@"/>
      <fill>
        <patternFill patternType="none">
          <fgColor indexed="64"/>
          <bgColor indexed="65"/>
        </patternFill>
      </fill>
      <alignment horizontal="left" vertical="top" textRotation="0" wrapText="0" indent="1" justifyLastLine="0" shrinkToFit="0" readingOrder="0"/>
      <protection locked="0" hidden="0"/>
    </dxf>
    <dxf>
      <font>
        <b/>
        <i val="0"/>
        <strike val="0"/>
        <condense val="0"/>
        <extend val="0"/>
        <outline val="0"/>
        <shadow val="0"/>
        <u val="none"/>
        <vertAlign val="baseline"/>
        <sz val="11"/>
        <color auto="1"/>
        <name val="Calibri"/>
        <scheme val="minor"/>
      </font>
      <numFmt numFmtId="180" formatCode="#,##0_ ;;;@"/>
      <fill>
        <patternFill patternType="none">
          <fgColor indexed="64"/>
          <bgColor indexed="65"/>
        </patternFill>
      </fill>
      <alignment horizontal="right" vertical="top" textRotation="0" wrapText="0" indent="0" justifyLastLine="0" shrinkToFit="0" readingOrder="0"/>
      <protection locked="0" hidden="0"/>
    </dxf>
    <dxf>
      <font>
        <strike val="0"/>
        <outline val="0"/>
        <shadow val="0"/>
        <u val="none"/>
        <vertAlign val="baseline"/>
        <sz val="11"/>
        <name val="Calibri"/>
        <scheme val="minor"/>
      </font>
      <numFmt numFmtId="183" formatCode="dd\.mm\.yyyy;;;@"/>
      <fill>
        <patternFill patternType="none">
          <fgColor indexed="64"/>
          <bgColor indexed="65"/>
        </patternFill>
      </fill>
      <alignment horizontal="center" vertical="top" textRotation="0" wrapText="0" indent="0" justifyLastLine="0" shrinkToFit="0" readingOrder="0"/>
      <protection locked="0" hidden="0"/>
    </dxf>
    <dxf>
      <font>
        <strike val="0"/>
        <outline val="0"/>
        <shadow val="0"/>
        <u val="none"/>
        <vertAlign val="baseline"/>
        <sz val="11"/>
        <name val="Calibri"/>
        <scheme val="minor"/>
      </font>
      <numFmt numFmtId="175" formatCode="#,##0.00_ ;;;@"/>
      <fill>
        <patternFill patternType="none">
          <fgColor indexed="64"/>
          <bgColor indexed="65"/>
        </patternFill>
      </fill>
      <alignment horizontal="right" vertical="top" textRotation="0" wrapText="0" indent="0" justifyLastLine="0" shrinkToFit="0" readingOrder="0"/>
      <protection locked="0" hidden="0"/>
    </dxf>
    <dxf>
      <font>
        <strike val="0"/>
        <outline val="0"/>
        <shadow val="0"/>
        <u val="none"/>
        <vertAlign val="baseline"/>
        <sz val="11"/>
        <name val="Calibri"/>
        <scheme val="minor"/>
      </font>
      <numFmt numFmtId="180" formatCode="#,##0_ ;;;@"/>
      <fill>
        <patternFill patternType="none">
          <fgColor indexed="64"/>
          <bgColor indexed="65"/>
        </patternFill>
      </fill>
      <alignment horizontal="right" vertical="top" textRotation="0" wrapText="0" indent="0" justifyLastLine="0" shrinkToFit="0" readingOrder="0"/>
      <protection locked="0" hidden="0"/>
    </dxf>
    <dxf>
      <font>
        <b/>
        <i val="0"/>
        <strike val="0"/>
        <condense val="0"/>
        <extend val="0"/>
        <outline val="0"/>
        <shadow val="0"/>
        <u val="none"/>
        <vertAlign val="baseline"/>
        <sz val="11"/>
        <color theme="9" tint="-0.24994659260841701"/>
        <name val="Calibri"/>
        <scheme val="minor"/>
      </font>
      <numFmt numFmtId="179" formatCode="#,##0_ "/>
      <fill>
        <patternFill patternType="none">
          <fgColor indexed="64"/>
          <bgColor indexed="65"/>
        </patternFill>
      </fill>
      <alignment horizontal="right" vertical="top" textRotation="0" wrapText="0" indent="0" justifyLastLine="0" shrinkToFit="0" readingOrder="0"/>
      <protection locked="0" hidden="0"/>
    </dxf>
    <dxf>
      <font>
        <strike val="0"/>
        <outline val="0"/>
        <shadow val="0"/>
        <u val="none"/>
        <vertAlign val="baseline"/>
        <sz val="11"/>
        <name val="Calibri"/>
        <scheme val="minor"/>
      </font>
      <numFmt numFmtId="182" formatCode="@_ "/>
      <fill>
        <patternFill patternType="none">
          <fgColor indexed="64"/>
          <bgColor indexed="65"/>
        </patternFill>
      </fill>
      <alignment horizontal="right" vertical="top" textRotation="0" wrapText="0" indent="0" justifyLastLine="0" shrinkToFit="0" readingOrder="0"/>
      <protection locked="0" hidden="0"/>
    </dxf>
    <dxf>
      <font>
        <strike val="0"/>
        <outline val="0"/>
        <shadow val="0"/>
        <u val="none"/>
        <vertAlign val="baseline"/>
        <sz val="11"/>
        <name val="Calibri"/>
        <scheme val="minor"/>
      </font>
      <numFmt numFmtId="175" formatCode="#,##0.00_ ;;;@"/>
      <fill>
        <patternFill patternType="none">
          <fgColor indexed="64"/>
          <bgColor indexed="65"/>
        </patternFill>
      </fill>
      <alignment horizontal="right" vertical="top" textRotation="0" wrapText="0" indent="0" justifyLastLine="0" shrinkToFit="0" readingOrder="0"/>
      <protection locked="0" hidden="0"/>
    </dxf>
    <dxf>
      <font>
        <b/>
        <i val="0"/>
        <strike val="0"/>
        <outline val="0"/>
        <shadow val="0"/>
        <u val="none"/>
        <vertAlign val="baseline"/>
        <sz val="10"/>
        <color rgb="FFCC3300"/>
        <name val="Verdana"/>
        <scheme val="none"/>
      </font>
      <numFmt numFmtId="180" formatCode="#,##0_ ;;;@"/>
      <fill>
        <patternFill patternType="none">
          <fgColor indexed="64"/>
          <bgColor indexed="65"/>
        </patternFill>
      </fill>
      <alignment horizontal="right" vertical="top" textRotation="0" wrapText="0" indent="0" justifyLastLine="0" shrinkToFit="0" readingOrder="0"/>
      <protection locked="0" hidden="0"/>
    </dxf>
    <dxf>
      <font>
        <strike val="0"/>
        <outline val="0"/>
        <shadow val="0"/>
        <u val="none"/>
        <vertAlign val="baseline"/>
        <sz val="11"/>
        <name val="Calibri"/>
        <scheme val="minor"/>
      </font>
      <numFmt numFmtId="181" formatCode="0.0_ "/>
      <fill>
        <patternFill patternType="none">
          <fgColor indexed="64"/>
          <bgColor indexed="65"/>
        </patternFill>
      </fill>
      <alignment horizontal="right" vertical="top" textRotation="0" wrapText="0" indent="0" justifyLastLine="0" shrinkToFit="0" readingOrder="0"/>
      <protection locked="0" hidden="0"/>
    </dxf>
    <dxf>
      <font>
        <strike val="0"/>
        <outline val="0"/>
        <shadow val="0"/>
        <u val="none"/>
        <vertAlign val="baseline"/>
        <sz val="11"/>
        <name val="Calibri"/>
        <scheme val="minor"/>
      </font>
      <numFmt numFmtId="179" formatCode="#,##0_ "/>
      <fill>
        <patternFill patternType="none">
          <fgColor indexed="64"/>
          <bgColor indexed="65"/>
        </patternFill>
      </fill>
      <alignment horizontal="right" vertical="top" textRotation="0" wrapText="0" indent="0" justifyLastLine="0" shrinkToFit="0" readingOrder="0"/>
      <protection locked="0" hidden="0"/>
    </dxf>
    <dxf>
      <font>
        <strike val="0"/>
        <outline val="0"/>
        <shadow val="0"/>
        <u val="none"/>
        <vertAlign val="baseline"/>
        <sz val="11"/>
        <name val="Calibri"/>
        <scheme val="minor"/>
      </font>
      <numFmt numFmtId="177" formatCode="#,##0.00_ "/>
      <fill>
        <patternFill patternType="none">
          <fgColor indexed="64"/>
          <bgColor indexed="65"/>
        </patternFill>
      </fill>
      <alignment horizontal="right" vertical="top" textRotation="0" wrapText="0" indent="0" justifyLastLine="0" shrinkToFit="0" readingOrder="0"/>
      <protection locked="0" hidden="0"/>
    </dxf>
    <dxf>
      <font>
        <strike val="0"/>
        <outline val="0"/>
        <shadow val="0"/>
        <u val="none"/>
        <vertAlign val="baseline"/>
        <sz val="11"/>
        <name val="Calibri"/>
        <scheme val="minor"/>
      </font>
      <numFmt numFmtId="3" formatCode="#,##0"/>
      <fill>
        <patternFill patternType="none">
          <fgColor indexed="64"/>
          <bgColor indexed="65"/>
        </patternFill>
      </fill>
      <alignment horizontal="right" vertical="top" textRotation="0" wrapText="0" indent="1" justifyLastLine="0" shrinkToFit="0" readingOrder="0"/>
      <protection locked="0" hidden="0"/>
    </dxf>
    <dxf>
      <font>
        <b/>
        <i val="0"/>
        <strike val="0"/>
        <outline val="0"/>
        <shadow val="0"/>
        <u val="none"/>
        <vertAlign val="baseline"/>
        <sz val="11"/>
        <color rgb="FFC00000"/>
        <name val="Calibri"/>
        <scheme val="minor"/>
      </font>
      <numFmt numFmtId="179" formatCode="#,##0_ "/>
      <fill>
        <patternFill patternType="none">
          <fgColor indexed="64"/>
          <bgColor indexed="65"/>
        </patternFill>
      </fill>
      <alignment horizontal="right" vertical="top" textRotation="0" wrapText="0" indent="0" justifyLastLine="0" shrinkToFit="0" readingOrder="0"/>
      <protection locked="0" hidden="0"/>
    </dxf>
    <dxf>
      <font>
        <strike val="0"/>
        <outline val="0"/>
        <shadow val="0"/>
        <u val="none"/>
        <vertAlign val="baseline"/>
        <sz val="11"/>
        <name val="Calibri"/>
        <scheme val="minor"/>
      </font>
      <numFmt numFmtId="30" formatCode="@"/>
      <fill>
        <patternFill patternType="none">
          <fgColor indexed="64"/>
          <bgColor indexed="65"/>
        </patternFill>
      </fill>
      <alignment horizontal="left" vertical="top" textRotation="0" wrapText="0" indent="1" justifyLastLine="0" shrinkToFit="0" readingOrder="0"/>
      <protection locked="0" hidden="0"/>
    </dxf>
    <dxf>
      <font>
        <strike val="0"/>
        <outline val="0"/>
        <shadow val="0"/>
        <u val="none"/>
        <vertAlign val="baseline"/>
        <sz val="11"/>
        <name val="Calibri"/>
        <scheme val="minor"/>
      </font>
      <numFmt numFmtId="30" formatCode="@"/>
      <fill>
        <patternFill patternType="none">
          <fgColor indexed="64"/>
          <bgColor indexed="65"/>
        </patternFill>
      </fill>
      <alignment horizontal="left" vertical="top" textRotation="0" wrapText="0" indent="1" justifyLastLine="0" shrinkToFit="0" readingOrder="0"/>
      <protection locked="0" hidden="0"/>
    </dxf>
    <dxf>
      <font>
        <strike val="0"/>
        <outline val="0"/>
        <shadow val="0"/>
        <u val="none"/>
        <vertAlign val="baseline"/>
        <sz val="11"/>
        <name val="Calibri"/>
        <scheme val="minor"/>
      </font>
      <numFmt numFmtId="30" formatCode="@"/>
      <fill>
        <patternFill patternType="none">
          <fgColor indexed="64"/>
          <bgColor indexed="65"/>
        </patternFill>
      </fill>
      <alignment horizontal="left" vertical="top" textRotation="0" wrapText="0" indent="1" justifyLastLine="0" shrinkToFit="0" readingOrder="0"/>
      <protection locked="0" hidden="0"/>
    </dxf>
    <dxf>
      <font>
        <strike val="0"/>
        <outline val="0"/>
        <shadow val="0"/>
        <u val="none"/>
        <vertAlign val="baseline"/>
        <sz val="11"/>
        <name val="Calibri"/>
        <scheme val="minor"/>
      </font>
      <numFmt numFmtId="178" formatCode="#,##0.0000_ "/>
      <fill>
        <patternFill patternType="none">
          <fgColor indexed="64"/>
          <bgColor indexed="65"/>
        </patternFill>
      </fill>
      <alignment horizontal="right" vertical="top" textRotation="0" wrapText="0" indent="1" justifyLastLine="0" shrinkToFit="0" readingOrder="0"/>
      <protection locked="0" hidden="0"/>
    </dxf>
    <dxf>
      <font>
        <strike val="0"/>
        <outline val="0"/>
        <shadow val="0"/>
        <u val="none"/>
        <vertAlign val="baseline"/>
        <sz val="11"/>
        <name val="Calibri"/>
        <scheme val="minor"/>
      </font>
      <numFmt numFmtId="30" formatCode="@"/>
      <fill>
        <patternFill patternType="none">
          <fgColor indexed="64"/>
          <bgColor indexed="65"/>
        </patternFill>
      </fill>
      <alignment horizontal="center" vertical="top" textRotation="0" wrapText="0" indent="0" justifyLastLine="0" shrinkToFit="0" readingOrder="0"/>
      <protection locked="0" hidden="0"/>
    </dxf>
    <dxf>
      <font>
        <b/>
        <i val="0"/>
        <strike val="0"/>
        <outline val="0"/>
        <shadow val="0"/>
        <u val="none"/>
        <vertAlign val="baseline"/>
        <sz val="11"/>
        <color auto="1"/>
        <name val="Calibri"/>
        <scheme val="none"/>
      </font>
      <numFmt numFmtId="30" formatCode="@"/>
      <fill>
        <patternFill patternType="none">
          <fgColor indexed="64"/>
          <bgColor indexed="65"/>
        </patternFill>
      </fill>
      <alignment horizontal="left" vertical="top" textRotation="0" wrapText="0" indent="1" justifyLastLine="0" shrinkToFit="0" readingOrder="0"/>
      <protection locked="0" hidden="0"/>
    </dxf>
    <dxf>
      <font>
        <strike val="0"/>
        <outline val="0"/>
        <shadow val="0"/>
        <u val="none"/>
        <vertAlign val="baseline"/>
        <sz val="11"/>
        <name val="Calibri"/>
        <scheme val="minor"/>
      </font>
      <numFmt numFmtId="176" formatCode="#,###_;;;@"/>
      <fill>
        <patternFill patternType="none">
          <fgColor indexed="64"/>
          <bgColor indexed="65"/>
        </patternFill>
      </fill>
      <alignment horizontal="right" vertical="top" textRotation="0" wrapText="0" indent="0" justifyLastLine="0" shrinkToFit="0" readingOrder="0"/>
      <protection locked="0" hidden="0"/>
    </dxf>
    <dxf>
      <font>
        <strike val="0"/>
        <outline val="0"/>
        <shadow val="0"/>
        <vertAlign val="baseline"/>
        <sz val="12"/>
        <name val="Calibri"/>
        <scheme val="minor"/>
      </font>
      <numFmt numFmtId="0" formatCode="General"/>
      <fill>
        <gradientFill>
          <stop position="0">
            <color theme="0"/>
          </stop>
          <stop position="1">
            <color theme="7" tint="0.39997558519241921"/>
          </stop>
        </gradientFill>
      </fill>
      <alignment horizontal="center" vertical="center" textRotation="0" indent="0" justifyLastLine="0" shrinkToFit="0" readingOrder="0"/>
    </dxf>
    <dxf>
      <font>
        <strike val="0"/>
        <outline val="0"/>
        <shadow val="0"/>
        <vertAlign val="baseline"/>
        <sz val="12"/>
        <name val="Calibri"/>
        <scheme val="minor"/>
      </font>
      <numFmt numFmtId="30" formatCode="@"/>
      <fill>
        <gradientFill>
          <stop position="0">
            <color theme="0"/>
          </stop>
          <stop position="1">
            <color theme="7" tint="0.39997558519241921"/>
          </stop>
        </gradientFill>
      </fill>
      <alignment horizontal="left" vertical="center" textRotation="0" wrapText="1" indent="1" justifyLastLine="0" shrinkToFit="0" readingOrder="0"/>
    </dxf>
    <dxf>
      <font>
        <strike val="0"/>
        <outline val="0"/>
        <shadow val="0"/>
        <vertAlign val="baseline"/>
        <sz val="12"/>
        <name val="Calibri"/>
        <scheme val="minor"/>
      </font>
      <numFmt numFmtId="30" formatCode="@"/>
      <fill>
        <gradientFill>
          <stop position="0">
            <color theme="0"/>
          </stop>
          <stop position="1">
            <color theme="7" tint="0.39997558519241921"/>
          </stop>
        </gradientFill>
      </fill>
      <alignment horizontal="left" vertical="center" textRotation="0" wrapText="1" indent="1" justifyLastLine="0" shrinkToFit="0" readingOrder="0"/>
    </dxf>
    <dxf>
      <font>
        <strike val="0"/>
        <outline val="0"/>
        <shadow val="0"/>
        <vertAlign val="baseline"/>
        <sz val="12"/>
        <name val="Calibri"/>
        <scheme val="minor"/>
      </font>
      <numFmt numFmtId="30" formatCode="@"/>
      <fill>
        <gradientFill>
          <stop position="0">
            <color theme="0"/>
          </stop>
          <stop position="1">
            <color theme="7" tint="0.39997558519241921"/>
          </stop>
        </gradientFill>
      </fill>
      <alignment horizontal="left" vertical="center" textRotation="0" wrapText="1" indent="1" justifyLastLine="0" shrinkToFit="0" readingOrder="0"/>
    </dxf>
    <dxf>
      <font>
        <strike val="0"/>
        <outline val="0"/>
        <shadow val="0"/>
        <vertAlign val="baseline"/>
        <sz val="12"/>
        <name val="Calibri"/>
        <scheme val="minor"/>
      </font>
      <numFmt numFmtId="170" formatCode="dd\.mm\.yyyy"/>
      <fill>
        <gradientFill>
          <stop position="0">
            <color theme="0"/>
          </stop>
          <stop position="1">
            <color theme="7" tint="0.39997558519241921"/>
          </stop>
        </gradientFill>
      </fill>
      <alignment horizontal="center" vertical="center" textRotation="0" indent="0" justifyLastLine="0" shrinkToFit="0" readingOrder="0"/>
    </dxf>
    <dxf>
      <font>
        <strike val="0"/>
        <outline val="0"/>
        <shadow val="0"/>
        <vertAlign val="baseline"/>
        <sz val="12"/>
        <name val="Calibri"/>
        <scheme val="minor"/>
      </font>
      <numFmt numFmtId="30" formatCode="@"/>
      <fill>
        <gradientFill>
          <stop position="0">
            <color theme="0"/>
          </stop>
          <stop position="1">
            <color theme="7" tint="0.39997558519241921"/>
          </stop>
        </gradientFill>
      </fill>
      <alignment horizontal="left" vertical="center" textRotation="0" wrapText="1" indent="1" justifyLastLine="0" shrinkToFit="0" readingOrder="0"/>
    </dxf>
    <dxf>
      <font>
        <b/>
        <i val="0"/>
        <strike val="0"/>
        <outline val="0"/>
        <shadow val="0"/>
        <u val="none"/>
        <vertAlign val="baseline"/>
        <sz val="12"/>
        <color rgb="FFFF0000"/>
        <name val="Calibri"/>
        <scheme val="minor"/>
      </font>
      <numFmt numFmtId="179" formatCode="#,##0_ "/>
      <fill>
        <gradientFill>
          <stop position="0">
            <color theme="0"/>
          </stop>
          <stop position="1">
            <color theme="7" tint="0.39997558519241921"/>
          </stop>
        </gradientFill>
      </fill>
      <alignment horizontal="right" vertical="center" textRotation="0" wrapText="0" indent="0" justifyLastLine="0" shrinkToFit="0" readingOrder="0"/>
    </dxf>
    <dxf>
      <font>
        <strike val="0"/>
        <outline val="0"/>
        <shadow val="0"/>
        <vertAlign val="baseline"/>
        <sz val="12"/>
        <name val="Calibri"/>
        <scheme val="minor"/>
      </font>
      <numFmt numFmtId="179" formatCode="#,##0_ "/>
      <fill>
        <gradientFill>
          <stop position="0">
            <color theme="0"/>
          </stop>
          <stop position="1">
            <color theme="7" tint="0.39997558519241921"/>
          </stop>
        </gradientFill>
      </fill>
      <alignment horizontal="right" vertical="center" textRotation="0" wrapText="0" indent="0" justifyLastLine="0" shrinkToFit="0" readingOrder="0"/>
    </dxf>
    <dxf>
      <font>
        <b/>
        <i val="0"/>
        <strike val="0"/>
        <condense val="0"/>
        <extend val="0"/>
        <outline val="0"/>
        <shadow val="0"/>
        <u val="none"/>
        <vertAlign val="baseline"/>
        <sz val="12"/>
        <color auto="1"/>
        <name val="Calibri"/>
        <scheme val="minor"/>
      </font>
      <numFmt numFmtId="179" formatCode="#,##0_ "/>
      <fill>
        <gradientFill>
          <stop position="0">
            <color theme="0"/>
          </stop>
          <stop position="1">
            <color theme="7" tint="0.39997558519241921"/>
          </stop>
        </gradientFill>
      </fill>
      <alignment horizontal="right" vertical="center" textRotation="0" wrapText="0" indent="0" justifyLastLine="0" shrinkToFit="0" readingOrder="0"/>
    </dxf>
    <dxf>
      <font>
        <b/>
        <strike val="0"/>
        <outline val="0"/>
        <shadow val="0"/>
        <u/>
        <vertAlign val="baseline"/>
        <sz val="12"/>
        <color rgb="FFFF0000"/>
        <name val="Calibri"/>
        <scheme val="minor"/>
      </font>
      <numFmt numFmtId="179" formatCode="#,##0_ "/>
      <fill>
        <gradientFill>
          <stop position="0">
            <color theme="0"/>
          </stop>
          <stop position="1">
            <color theme="7" tint="0.39997558519241921"/>
          </stop>
        </gradientFill>
      </fill>
      <alignment horizontal="right" vertical="center" textRotation="0" wrapText="0" indent="0" justifyLastLine="0" shrinkToFit="0" readingOrder="0"/>
    </dxf>
    <dxf>
      <font>
        <b/>
        <strike val="0"/>
        <outline val="0"/>
        <shadow val="0"/>
        <vertAlign val="baseline"/>
        <sz val="12"/>
        <color rgb="FFFF0000"/>
        <name val="Calibri"/>
        <scheme val="minor"/>
      </font>
      <numFmt numFmtId="3" formatCode="#,##0"/>
      <fill>
        <gradientFill>
          <stop position="0">
            <color theme="0"/>
          </stop>
          <stop position="1">
            <color theme="7" tint="0.39997558519241921"/>
          </stop>
        </gradientFill>
      </fill>
      <alignment horizontal="center" vertical="center" textRotation="0" wrapText="0" indent="0" justifyLastLine="0" shrinkToFit="0" readingOrder="0"/>
    </dxf>
    <dxf>
      <font>
        <b/>
        <strike val="0"/>
        <outline val="0"/>
        <shadow val="0"/>
        <vertAlign val="baseline"/>
        <sz val="12"/>
        <color rgb="FFFF0000"/>
        <name val="Calibri"/>
        <scheme val="minor"/>
      </font>
      <numFmt numFmtId="3" formatCode="#,##0"/>
      <fill>
        <gradientFill>
          <stop position="0">
            <color theme="0"/>
          </stop>
          <stop position="1">
            <color theme="7" tint="0.39997558519241921"/>
          </stop>
        </gradientFill>
      </fill>
      <alignment horizontal="center" vertical="center" textRotation="0" wrapText="0" indent="0" justifyLastLine="0" shrinkToFit="0" readingOrder="0"/>
    </dxf>
    <dxf>
      <font>
        <b val="0"/>
        <i/>
        <strike val="0"/>
        <condense val="0"/>
        <extend val="0"/>
        <outline val="0"/>
        <shadow val="0"/>
        <u val="none"/>
        <vertAlign val="baseline"/>
        <sz val="12"/>
        <color rgb="FF3019D7"/>
        <name val="Calibri"/>
        <scheme val="minor"/>
      </font>
      <numFmt numFmtId="184" formatCode="00"/>
      <fill>
        <gradientFill>
          <stop position="0">
            <color theme="0"/>
          </stop>
          <stop position="1">
            <color theme="7" tint="0.39997558519241921"/>
          </stop>
        </gradientFill>
      </fill>
      <alignment horizontal="center" vertical="center" textRotation="0" wrapText="0" indent="0" justifyLastLine="0" shrinkToFit="0" readingOrder="0"/>
    </dxf>
    <dxf>
      <font>
        <b val="0"/>
        <i/>
        <strike val="0"/>
        <condense val="0"/>
        <extend val="0"/>
        <outline val="0"/>
        <shadow val="0"/>
        <u val="none"/>
        <vertAlign val="baseline"/>
        <sz val="12"/>
        <color rgb="FF3019D7"/>
        <name val="Calibri"/>
        <scheme val="minor"/>
      </font>
      <numFmt numFmtId="1" formatCode="0"/>
      <fill>
        <gradientFill>
          <stop position="0">
            <color theme="0"/>
          </stop>
          <stop position="1">
            <color theme="7" tint="0.39997558519241921"/>
          </stop>
        </gradientFill>
      </fill>
      <alignment horizontal="center" vertical="center" textRotation="0" wrapText="0" indent="0" justifyLastLine="0" shrinkToFit="0" readingOrder="0"/>
    </dxf>
    <dxf>
      <font>
        <strike val="0"/>
        <outline val="0"/>
        <shadow val="0"/>
        <vertAlign val="baseline"/>
        <sz val="12"/>
        <name val="Calibri"/>
        <scheme val="minor"/>
      </font>
      <numFmt numFmtId="30" formatCode="@"/>
      <fill>
        <gradientFill>
          <stop position="0">
            <color theme="0"/>
          </stop>
          <stop position="1">
            <color theme="7" tint="0.39997558519241921"/>
          </stop>
        </gradientFill>
      </fill>
      <alignment horizontal="left" vertical="center" textRotation="0" wrapText="1" indent="1" justifyLastLine="0" shrinkToFit="0" readingOrder="0"/>
    </dxf>
    <dxf>
      <font>
        <strike val="0"/>
        <outline val="0"/>
        <shadow val="0"/>
        <vertAlign val="baseline"/>
        <sz val="12"/>
        <name val="Calibri"/>
        <scheme val="minor"/>
      </font>
      <numFmt numFmtId="179" formatCode="#,##0_ "/>
      <fill>
        <gradientFill>
          <stop position="0">
            <color theme="0"/>
          </stop>
          <stop position="1">
            <color theme="7" tint="0.39997558519241921"/>
          </stop>
        </gradientFill>
      </fill>
      <alignment horizontal="right" vertical="center" textRotation="0" wrapText="0" indent="0" justifyLastLine="0" shrinkToFit="0" readingOrder="0"/>
    </dxf>
    <dxf>
      <font>
        <strike val="0"/>
        <outline val="0"/>
        <shadow val="0"/>
        <vertAlign val="baseline"/>
        <sz val="12"/>
        <name val="Calibri"/>
        <scheme val="minor"/>
      </font>
      <numFmt numFmtId="199" formatCode="#.##0"/>
      <fill>
        <gradientFill>
          <stop position="0">
            <color theme="0"/>
          </stop>
          <stop position="1">
            <color theme="7" tint="0.39997558519241921"/>
          </stop>
        </gradientFill>
      </fill>
      <alignment horizontal="center" vertical="center" textRotation="0" indent="0" justifyLastLine="0" shrinkToFit="0" readingOrder="0"/>
    </dxf>
    <dxf>
      <font>
        <b/>
        <i val="0"/>
        <strike val="0"/>
        <condense val="0"/>
        <extend val="0"/>
        <outline val="0"/>
        <shadow val="0"/>
        <u val="none"/>
        <vertAlign val="baseline"/>
        <sz val="11"/>
        <color theme="0"/>
        <name val="Calibri"/>
        <scheme val="minor"/>
      </font>
      <numFmt numFmtId="3" formatCode="#,##0"/>
      <fill>
        <patternFill patternType="solid">
          <fgColor theme="5"/>
          <bgColor theme="5"/>
        </patternFill>
      </fill>
      <alignment horizontal="center" vertical="center" textRotation="0" wrapText="0" indent="0" justifyLastLine="0" shrinkToFit="0" readingOrder="0"/>
    </dxf>
    <dxf>
      <font>
        <strike val="0"/>
        <outline val="0"/>
        <shadow val="0"/>
        <u val="none"/>
        <vertAlign val="baseline"/>
        <sz val="12"/>
        <name val="Calibri"/>
        <scheme val="minor"/>
      </font>
      <alignment horizontal="left" vertical="center" textRotation="0" wrapText="1" indent="1" justifyLastLine="0" shrinkToFit="0" readingOrder="0"/>
    </dxf>
    <dxf>
      <font>
        <strike val="0"/>
        <outline val="0"/>
        <shadow val="0"/>
        <u val="none"/>
        <vertAlign val="baseline"/>
        <sz val="12"/>
        <name val="Calibri"/>
        <scheme val="minor"/>
      </font>
      <alignment horizontal="left" vertical="center" textRotation="0" wrapText="1" indent="1" justifyLastLine="0" shrinkToFit="0" readingOrder="0"/>
    </dxf>
    <dxf>
      <font>
        <strike val="0"/>
        <outline val="0"/>
        <shadow val="0"/>
        <u val="none"/>
        <vertAlign val="baseline"/>
        <sz val="12"/>
        <name val="Calibri"/>
        <scheme val="minor"/>
      </font>
      <alignment horizontal="left" vertical="center" textRotation="0" wrapText="1" indent="1" justifyLastLine="0" shrinkToFit="0" readingOrder="0"/>
    </dxf>
    <dxf>
      <font>
        <strike val="0"/>
        <outline val="0"/>
        <shadow val="0"/>
        <u val="none"/>
        <vertAlign val="baseline"/>
        <sz val="12"/>
        <name val="Calibri"/>
        <scheme val="minor"/>
      </font>
      <numFmt numFmtId="170" formatCode="dd\.mm\.yyyy"/>
      <alignment horizontal="center" vertical="center" textRotation="0" wrapText="1" indent="0" justifyLastLine="0" shrinkToFit="0" readingOrder="0"/>
    </dxf>
    <dxf>
      <font>
        <strike val="0"/>
        <outline val="0"/>
        <shadow val="0"/>
        <u val="none"/>
        <vertAlign val="baseline"/>
        <sz val="12"/>
        <name val="Calibri"/>
        <scheme val="minor"/>
      </font>
      <numFmt numFmtId="30" formatCode="@"/>
      <alignment horizontal="left" vertical="center" textRotation="0" wrapText="1" indent="1" justifyLastLine="0" shrinkToFit="0" readingOrder="0"/>
    </dxf>
    <dxf>
      <font>
        <b/>
        <i val="0"/>
        <strike val="0"/>
        <outline val="0"/>
        <shadow val="0"/>
        <u val="none"/>
        <vertAlign val="baseline"/>
        <sz val="12"/>
        <color rgb="FFFF0000"/>
        <name val="Calibri"/>
        <scheme val="minor"/>
      </font>
      <numFmt numFmtId="179" formatCode="#,##0_ "/>
      <alignment horizontal="right" vertical="center" textRotation="0" wrapText="0" indent="0" justifyLastLine="0" shrinkToFit="0" readingOrder="0"/>
    </dxf>
    <dxf>
      <font>
        <strike val="0"/>
        <outline val="0"/>
        <shadow val="0"/>
        <u val="none"/>
        <vertAlign val="baseline"/>
        <sz val="12"/>
        <name val="Calibri"/>
        <scheme val="minor"/>
      </font>
      <numFmt numFmtId="30" formatCode="@"/>
      <alignment horizontal="left" vertical="center" textRotation="0" wrapText="1" indent="1" justifyLastLine="0" shrinkToFit="0" readingOrder="0"/>
    </dxf>
    <dxf>
      <font>
        <strike val="0"/>
        <outline val="0"/>
        <shadow val="0"/>
        <u val="none"/>
        <vertAlign val="baseline"/>
        <sz val="12"/>
        <name val="Calibri"/>
        <scheme val="minor"/>
      </font>
      <numFmt numFmtId="3" formatCode="#,##0"/>
      <alignment horizontal="right" vertical="center" textRotation="0" wrapText="0" indent="1" justifyLastLine="0" shrinkToFit="0" readingOrder="0"/>
    </dxf>
    <dxf>
      <font>
        <strike val="0"/>
        <outline val="0"/>
        <shadow val="0"/>
        <u val="none"/>
        <vertAlign val="baseline"/>
        <sz val="12"/>
        <name val="Calibri"/>
        <scheme val="minor"/>
      </font>
      <numFmt numFmtId="3" formatCode="#,##0"/>
      <alignment horizontal="right" vertical="center" textRotation="0" wrapText="0" indent="1" justifyLastLine="0" shrinkToFit="0" readingOrder="0"/>
    </dxf>
    <dxf>
      <font>
        <strike val="0"/>
        <outline val="0"/>
        <shadow val="0"/>
        <u val="none"/>
        <vertAlign val="baseline"/>
        <sz val="12"/>
        <name val="Calibri"/>
        <scheme val="minor"/>
      </font>
      <numFmt numFmtId="3" formatCode="#,##0"/>
      <alignment horizontal="right" vertical="center" textRotation="0" wrapText="0" indent="1" justifyLastLine="0" shrinkToFit="0" readingOrder="0"/>
    </dxf>
    <dxf>
      <font>
        <b/>
        <strike val="0"/>
        <outline val="0"/>
        <shadow val="0"/>
        <u val="none"/>
        <vertAlign val="baseline"/>
        <sz val="12"/>
        <name val="Calibri"/>
        <scheme val="minor"/>
      </font>
      <numFmt numFmtId="3" formatCode="#,##0"/>
      <alignment horizontal="right" vertical="center" textRotation="0" wrapText="0" indent="1" justifyLastLine="0" shrinkToFit="0" readingOrder="0"/>
    </dxf>
    <dxf>
      <font>
        <strike val="0"/>
        <outline val="0"/>
        <shadow val="0"/>
        <u val="none"/>
        <vertAlign val="baseline"/>
        <sz val="12"/>
        <name val="Calibri"/>
        <scheme val="minor"/>
      </font>
      <numFmt numFmtId="1" formatCode="0"/>
      <alignment horizontal="center" vertical="center" textRotation="0" wrapText="0" indent="0" justifyLastLine="0" shrinkToFit="0" readingOrder="0"/>
    </dxf>
    <dxf>
      <font>
        <strike val="0"/>
        <outline val="0"/>
        <shadow val="0"/>
        <u val="none"/>
        <vertAlign val="baseline"/>
        <sz val="12"/>
        <name val="Calibri"/>
        <scheme val="minor"/>
      </font>
    </dxf>
    <dxf>
      <font>
        <b/>
        <i val="0"/>
        <strike val="0"/>
        <outline val="0"/>
        <shadow val="0"/>
        <u val="none"/>
        <vertAlign val="baseline"/>
        <sz val="11"/>
        <color rgb="FFFF0000"/>
        <name val="Calibri"/>
        <scheme val="minor"/>
      </font>
      <numFmt numFmtId="0" formatCode="General"/>
      <fill>
        <patternFill patternType="none">
          <fgColor indexed="64"/>
          <bgColor indexed="65"/>
        </patternFill>
      </fill>
      <alignment horizontal="center" vertical="center" textRotation="0" wrapText="0" indent="0" justifyLastLine="0" shrinkToFit="0" readingOrder="0"/>
    </dxf>
    <dxf>
      <numFmt numFmtId="4" formatCode="#,##0.00"/>
      <alignment horizontal="right" vertical="bottom" textRotation="0" wrapText="0" indent="1" justifyLastLine="0" shrinkToFit="0" readingOrder="0"/>
    </dxf>
    <dxf>
      <numFmt numFmtId="173" formatCode="#,##0.00;;;@"/>
      <fill>
        <patternFill patternType="none">
          <fgColor indexed="64"/>
          <bgColor indexed="65"/>
        </patternFill>
      </fill>
      <alignment horizontal="right" vertical="bottom" textRotation="0" wrapText="0" indent="1" justifyLastLine="0" shrinkToFit="0" readingOrder="0"/>
    </dxf>
    <dxf>
      <numFmt numFmtId="4" formatCode="#,##0.00"/>
      <alignment horizontal="right" vertical="bottom" textRotation="0" wrapText="0" indent="1" justifyLastLine="0" shrinkToFit="0" readingOrder="0"/>
    </dxf>
    <dxf>
      <numFmt numFmtId="4" formatCode="#,##0.00"/>
      <fill>
        <patternFill patternType="none">
          <fgColor indexed="64"/>
          <bgColor indexed="65"/>
        </patternFill>
      </fill>
      <alignment horizontal="right" vertical="bottom" textRotation="0" wrapText="0" indent="1" justifyLastLine="0" shrinkToFit="0" readingOrder="0"/>
      <protection locked="0" hidden="0"/>
    </dxf>
    <dxf>
      <numFmt numFmtId="3" formatCode="#,##0"/>
      <alignment horizontal="right" vertical="bottom" textRotation="0" wrapText="0" indent="1" justifyLastLine="0" shrinkToFit="0" readingOrder="0"/>
    </dxf>
    <dxf>
      <numFmt numFmtId="3" formatCode="#,##0"/>
      <fill>
        <patternFill patternType="none">
          <fgColor indexed="64"/>
          <bgColor indexed="65"/>
        </patternFill>
      </fill>
      <alignment horizontal="right" vertical="bottom" textRotation="0" wrapText="0" indent="1" justifyLastLine="0" shrinkToFit="0" readingOrder="0"/>
      <protection locked="0" hidden="0"/>
    </dxf>
    <dxf>
      <fill>
        <patternFill patternType="none">
          <fgColor indexed="64"/>
          <bgColor indexed="65"/>
        </patternFill>
      </fill>
    </dxf>
    <dxf>
      <font>
        <strike val="0"/>
        <outline val="0"/>
        <shadow val="0"/>
        <u val="none"/>
        <vertAlign val="baseline"/>
        <sz val="12"/>
        <color theme="1"/>
        <name val="Calibri"/>
        <scheme val="minor"/>
      </font>
      <alignment horizontal="center" vertical="center" textRotation="0" wrapText="0" indent="0" justifyLastLine="0" shrinkToFit="0" readingOrder="0"/>
    </dxf>
    <dxf>
      <fill>
        <gradientFill degree="90">
          <stop position="0">
            <color theme="0"/>
          </stop>
          <stop position="1">
            <color theme="7" tint="0.40000610370189521"/>
          </stop>
        </gradientFill>
      </fill>
    </dxf>
    <dxf>
      <font>
        <b val="0"/>
        <i val="0"/>
        <strike val="0"/>
        <outline val="0"/>
        <shadow val="0"/>
        <u val="none"/>
        <vertAlign val="baseline"/>
        <sz val="9"/>
        <color auto="1"/>
        <name val="Calibri"/>
        <scheme val="minor"/>
      </font>
      <numFmt numFmtId="189" formatCode="_ @"/>
      <fill>
        <patternFill patternType="none">
          <fgColor indexed="64"/>
          <bgColor indexed="65"/>
        </patternFill>
      </fill>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30" formatCode="@"/>
      <fill>
        <patternFill patternType="none">
          <fgColor indexed="64"/>
          <bgColor indexed="65"/>
        </patternFill>
      </fill>
      <alignment horizontal="left" vertical="top" textRotation="0" wrapText="0" indent="0" justifyLastLine="0" shrinkToFit="0" readingOrder="0"/>
      <border diagonalUp="0" diagonalDown="0" outline="0">
        <left style="thin">
          <color indexed="64"/>
        </left>
        <right/>
        <top style="thin">
          <color indexed="64"/>
        </top>
        <bottom style="thin">
          <color indexed="64"/>
        </bottom>
      </border>
    </dxf>
    <dxf>
      <numFmt numFmtId="3" formatCode="#,##0"/>
      <fill>
        <patternFill patternType="none">
          <fgColor indexed="64"/>
          <bgColor indexed="65"/>
        </patternFill>
      </fill>
      <alignment horizontal="center" vertical="top" textRotation="0" wrapText="0" indent="0" justifyLastLine="0" shrinkToFit="0" readingOrder="0"/>
      <border diagonalUp="0" diagonalDown="0" outline="0">
        <left style="thin">
          <color indexed="64"/>
        </left>
        <right style="thin">
          <color indexed="64"/>
        </right>
        <top style="thin">
          <color indexed="64"/>
        </top>
        <bottom/>
      </border>
    </dxf>
    <dxf>
      <numFmt numFmtId="3" formatCode="#,##0"/>
      <fill>
        <patternFill patternType="none">
          <fgColor indexed="64"/>
          <bgColor indexed="65"/>
        </patternFill>
      </fill>
      <alignment horizontal="center" vertical="top" textRotation="0" wrapText="0" indent="0" justifyLastLine="0" shrinkToFit="0" readingOrder="0"/>
      <border diagonalUp="0" diagonalDown="0" outline="0">
        <left/>
        <right style="thin">
          <color indexed="64"/>
        </right>
        <top style="thin">
          <color indexed="64"/>
        </top>
        <bottom/>
      </border>
    </dxf>
    <dxf>
      <font>
        <b/>
        <i val="0"/>
        <strike val="0"/>
        <outline val="0"/>
        <shadow val="0"/>
        <u val="none"/>
        <vertAlign val="baseline"/>
        <sz val="11"/>
        <color theme="9" tint="-0.499984740745262"/>
        <name val="Calibri"/>
        <scheme val="minor"/>
      </font>
      <numFmt numFmtId="3" formatCode="#,##0"/>
      <fill>
        <patternFill patternType="none">
          <fgColor indexed="64"/>
          <bgColor indexed="65"/>
        </patternFill>
      </fill>
      <alignment horizontal="center"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z val="8"/>
      </font>
      <numFmt numFmtId="0" formatCode="General"/>
      <fill>
        <patternFill patternType="none">
          <fgColor indexed="64"/>
          <bgColor indexed="65"/>
        </patternFill>
      </fill>
      <alignment horizontal="left" vertical="top" textRotation="0" wrapText="0" indent="0" justifyLastLine="0" shrinkToFit="0" readingOrder="0"/>
      <border diagonalUp="0" diagonalDown="0" outline="0">
        <left style="thin">
          <color indexed="64"/>
        </left>
        <right/>
        <top style="thin">
          <color indexed="64"/>
        </top>
        <bottom style="thin">
          <color indexed="64"/>
        </bottom>
      </border>
    </dxf>
    <dxf>
      <font>
        <b val="0"/>
        <i val="0"/>
        <strike val="0"/>
        <outline val="0"/>
        <shadow val="0"/>
        <u val="none"/>
        <vertAlign val="baseline"/>
        <sz val="8"/>
        <color theme="1"/>
        <name val="Calibri"/>
        <scheme val="minor"/>
      </font>
      <numFmt numFmtId="30" formatCode="@"/>
      <fill>
        <patternFill patternType="none">
          <fgColor indexed="64"/>
          <bgColor indexed="65"/>
        </patternFill>
      </fill>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70" formatCode="dd\.mm\.yyyy"/>
      <fill>
        <patternFill patternType="none">
          <fgColor indexed="64"/>
          <bgColor indexed="65"/>
        </patternFill>
      </fill>
      <alignment horizontal="center"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 formatCode="0"/>
      <fill>
        <patternFill patternType="none">
          <fgColor indexed="64"/>
          <bgColor indexed="65"/>
        </patternFill>
      </fill>
      <alignment horizontal="righ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alignmen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alignmen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alignmen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alignmen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71" formatCode="dd\.mm\.yy"/>
      <fill>
        <patternFill patternType="none">
          <fgColor indexed="64"/>
          <bgColor indexed="65"/>
        </patternFill>
      </fill>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71" formatCode="dd\.mm\.yy"/>
      <fill>
        <patternFill patternType="none">
          <fgColor indexed="64"/>
          <bgColor indexed="65"/>
        </patternFill>
      </fill>
      <alignment horizontal="center"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7" formatCode="#,##0;;;@"/>
      <fill>
        <patternFill patternType="none">
          <fgColor indexed="64"/>
          <bgColor indexed="65"/>
        </patternFill>
      </fill>
      <alignment horizontal="righ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82" formatCode="@_ "/>
      <fill>
        <patternFill patternType="none">
          <fgColor indexed="64"/>
          <bgColor indexed="65"/>
        </patternFill>
      </fill>
      <alignment horizontal="righ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numFmt numFmtId="174" formatCode="_(&quot;R$&quot;* #,##0.00_);;;@"/>
      <fill>
        <patternFill patternType="none">
          <fgColor indexed="64"/>
          <bgColor indexed="65"/>
        </patternFill>
      </fill>
      <alignmen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numFmt numFmtId="178" formatCode="#,##0.0000_ "/>
      <fill>
        <patternFill patternType="none">
          <fgColor indexed="64"/>
          <bgColor indexed="65"/>
        </patternFill>
      </fill>
      <alignment horizontal="righ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rgb="FFC00000"/>
        <name val="Calibri"/>
        <scheme val="minor"/>
      </font>
      <numFmt numFmtId="179" formatCode="#,##0_ "/>
      <fill>
        <patternFill patternType="none">
          <fgColor indexed="64"/>
          <bgColor indexed="65"/>
        </patternFill>
      </fill>
      <alignment horizontal="righ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85" formatCode="0_ "/>
      <fill>
        <patternFill patternType="none">
          <fgColor indexed="64"/>
          <bgColor indexed="65"/>
        </patternFill>
      </fill>
      <alignment horizontal="righ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alignment horizontal="center"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alignment horizontal="center"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93" formatCode="_@"/>
      <fill>
        <patternFill patternType="none">
          <fgColor indexed="64"/>
          <bgColor indexed="65"/>
        </patternFill>
      </fill>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strike val="0"/>
        <outline val="0"/>
        <shadow val="0"/>
        <u val="none"/>
        <vertAlign val="baseline"/>
        <sz val="11"/>
        <color rgb="FFC00000"/>
        <name val="Calibri"/>
        <scheme val="minor"/>
      </font>
      <numFmt numFmtId="179" formatCode="#,##0_ "/>
      <fill>
        <patternFill patternType="none">
          <fgColor indexed="64"/>
          <bgColor indexed="65"/>
        </patternFill>
      </fill>
      <alignment horizontal="right" vertical="top" textRotation="0" wrapText="0" indent="0" justifyLastLine="0" shrinkToFit="0" readingOrder="0"/>
      <border diagonalUp="0" diagonalDown="0" outline="0">
        <left/>
        <right style="thin">
          <color indexed="64"/>
        </right>
        <top style="thin">
          <color indexed="64"/>
        </top>
        <bottom style="thin">
          <color indexed="64"/>
        </bottom>
      </border>
    </dxf>
    <dxf>
      <fill>
        <patternFill patternType="none">
          <fgColor indexed="64"/>
          <bgColor indexed="65"/>
        </patternFill>
      </fill>
      <alignment horizontal="center"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none">
          <fgColor indexed="64"/>
          <bgColor indexed="65"/>
        </patternFill>
      </fill>
      <alignment horizontal="center" vertical="top" textRotation="0" wrapText="0" indent="0" justifyLastLine="0" shrinkToFit="0" readingOrder="0"/>
    </dxf>
    <dxf>
      <border outline="0">
        <bottom style="thin">
          <color indexed="64"/>
        </bottom>
      </border>
    </dxf>
    <dxf>
      <fill>
        <patternFill patternType="solid">
          <fgColor indexed="64"/>
          <bgColor rgb="FFFFFF00"/>
        </patternFill>
      </fill>
    </dxf>
    <dxf>
      <font>
        <color rgb="FF9C0006"/>
      </font>
      <fill>
        <patternFill>
          <bgColor rgb="FFFFC7CE"/>
        </patternFill>
      </fill>
    </dxf>
    <dxf>
      <font>
        <b/>
        <i val="0"/>
        <strike val="0"/>
        <outline val="0"/>
        <shadow val="0"/>
        <u val="none"/>
        <vertAlign val="baseline"/>
        <sz val="14"/>
        <color theme="1"/>
        <name val="Calibri"/>
        <scheme val="minor"/>
      </font>
      <fill>
        <patternFill patternType="none">
          <fgColor indexed="64"/>
          <bgColor indexed="65"/>
        </patternFill>
      </fill>
      <alignment horizontal="center" vertical="center" textRotation="0" wrapText="0" indent="0" justifyLastLine="0" shrinkToFit="0" readingOrder="0"/>
    </dxf>
    <dxf>
      <font>
        <strike val="0"/>
        <outline val="0"/>
        <shadow val="0"/>
        <u val="none"/>
        <vertAlign val="baseline"/>
        <sz val="14"/>
        <color theme="1"/>
        <name val="Calibri"/>
        <scheme val="minor"/>
      </font>
      <fill>
        <patternFill patternType="none">
          <fgColor indexed="64"/>
          <bgColor indexed="65"/>
        </patternFill>
      </fill>
      <alignment vertical="top" textRotation="0" wrapText="0" justifyLastLine="0" shrinkToFit="0" readingOrder="0"/>
    </dxf>
    <dxf>
      <font>
        <b/>
        <i val="0"/>
        <strike val="0"/>
        <condense val="0"/>
        <extend val="0"/>
        <outline val="0"/>
        <shadow val="0"/>
        <u val="none"/>
        <vertAlign val="baseline"/>
        <sz val="16"/>
        <color theme="1"/>
        <name val="Calibri"/>
        <scheme val="minor"/>
      </font>
      <alignment horizontal="center" vertical="top" textRotation="0" wrapText="0" indent="0" justifyLastLine="0" shrinkToFit="0" readingOrder="0"/>
    </dxf>
    <dxf>
      <font>
        <color rgb="FF9C0006"/>
      </font>
      <fill>
        <patternFill>
          <bgColor rgb="FFFFC7CE"/>
        </patternFill>
      </fill>
    </dxf>
    <dxf>
      <numFmt numFmtId="3" formatCode="#,##0"/>
      <fill>
        <patternFill patternType="none">
          <fgColor indexed="64"/>
          <bgColor indexed="65"/>
        </patternFill>
      </fill>
      <alignment horizontal="right" vertical="bottom" textRotation="0" wrapText="0" indent="1" justifyLastLine="0" shrinkToFit="0" readingOrder="0"/>
    </dxf>
    <dxf>
      <font>
        <b val="0"/>
        <i val="0"/>
        <strike val="0"/>
        <outline val="0"/>
        <shadow val="0"/>
        <u val="none"/>
        <vertAlign val="baseline"/>
        <sz val="8"/>
        <color theme="1"/>
        <name val="Calibri"/>
        <scheme val="minor"/>
      </font>
      <numFmt numFmtId="191" formatCode="d/m/yy\ h:mm;@"/>
      <fill>
        <patternFill patternType="none">
          <fgColor indexed="64"/>
          <bgColor indexed="65"/>
        </patternFill>
      </fill>
      <alignment horizontal="left" vertical="bottom" textRotation="0" wrapText="0" indent="0" justifyLastLine="0" shrinkToFit="0" readingOrder="0"/>
    </dxf>
    <dxf>
      <font>
        <b val="0"/>
        <i val="0"/>
        <strike val="0"/>
        <outline val="0"/>
        <shadow val="0"/>
        <u val="none"/>
        <vertAlign val="baseline"/>
        <sz val="8"/>
        <color theme="1"/>
        <name val="Calibri"/>
        <scheme val="minor"/>
      </font>
      <numFmt numFmtId="30" formatCode="@"/>
      <fill>
        <patternFill patternType="none">
          <fgColor indexed="64"/>
          <bgColor indexed="65"/>
        </patternFill>
      </fill>
      <alignment horizontal="left" vertical="bottom" textRotation="0" wrapText="0" indent="0" justifyLastLine="0" shrinkToFit="0" readingOrder="0"/>
    </dxf>
    <dxf>
      <numFmt numFmtId="1" formatCode="0"/>
      <fill>
        <patternFill patternType="none">
          <fgColor indexed="64"/>
          <bgColor indexed="65"/>
        </patternFill>
      </fill>
      <alignment horizontal="right" vertical="bottom" textRotation="0" wrapText="0" indent="1" justifyLastLine="0" shrinkToFit="0" readingOrder="0"/>
    </dxf>
    <dxf>
      <numFmt numFmtId="1" formatCode="0"/>
      <fill>
        <patternFill patternType="none">
          <fgColor indexed="64"/>
          <bgColor indexed="65"/>
        </patternFill>
      </fill>
      <alignment horizontal="right" vertical="bottom" textRotation="0" wrapText="0" indent="1"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left" vertical="bottom" textRotation="0" wrapText="0" indent="1" justifyLastLine="0" shrinkToFit="0" readingOrder="0"/>
    </dxf>
    <dxf>
      <numFmt numFmtId="3" formatCode="#,##0"/>
      <fill>
        <patternFill patternType="none">
          <fgColor indexed="64"/>
          <bgColor indexed="65"/>
        </patternFill>
      </fill>
      <alignment horizontal="right" vertical="bottom" textRotation="0" wrapText="0" indent="1" justifyLastLine="0" shrinkToFit="0" readingOrder="0"/>
    </dxf>
    <dxf>
      <border outline="0">
        <top style="thin">
          <color indexed="64"/>
        </top>
      </border>
    </dxf>
    <dxf>
      <fill>
        <patternFill patternType="none">
          <fgColor indexed="64"/>
          <bgColor indexed="65"/>
        </patternFill>
      </fill>
      <alignment horizontal="right" vertical="bottom" textRotation="0" wrapText="0" indent="1" justifyLastLine="0" shrinkToFit="0" readingOrder="0"/>
    </dxf>
    <dxf>
      <border outline="0">
        <bottom style="thin">
          <color indexed="64"/>
        </bottom>
      </border>
    </dxf>
    <dxf>
      <alignment horizontal="center" textRotation="0" wrapText="0" indent="0" justifyLastLine="0" shrinkToFit="0" readingOrder="0"/>
    </dxf>
    <dxf>
      <numFmt numFmtId="196" formatCode="###,###"/>
      <alignment horizontal="right" vertical="bottom" textRotation="0" wrapText="0" indent="1" justifyLastLine="0" shrinkToFit="0" readingOrder="0"/>
    </dxf>
    <dxf>
      <numFmt numFmtId="196" formatCode="###,###"/>
      <alignment horizontal="right" vertical="bottom" textRotation="0" wrapText="0" indent="1" justifyLastLine="0" shrinkToFit="0" readingOrder="0"/>
    </dxf>
    <dxf>
      <numFmt numFmtId="1" formatCode="0"/>
      <alignment horizontal="center" vertical="bottom" textRotation="0" wrapText="0" indent="0" justifyLastLine="0" shrinkToFit="0" readingOrder="0"/>
    </dxf>
    <dxf>
      <numFmt numFmtId="194" formatCode="#,###"/>
      <alignment horizontal="right" vertical="bottom" textRotation="0" wrapText="0" indent="1" justifyLastLine="0" shrinkToFit="0" readingOrder="0"/>
    </dxf>
    <dxf>
      <numFmt numFmtId="194" formatCode="#,###"/>
      <alignment horizontal="right" vertical="bottom" textRotation="0" wrapText="0" indent="1" justifyLastLine="0" shrinkToFit="0" readingOrder="0"/>
    </dxf>
    <dxf>
      <numFmt numFmtId="194" formatCode="#,###"/>
      <alignment horizontal="right" vertical="bottom" textRotation="0" wrapText="0" indent="1" justifyLastLine="0" shrinkToFit="0" readingOrder="0"/>
    </dxf>
    <dxf>
      <numFmt numFmtId="195" formatCode="#,##0.000"/>
      <alignment horizontal="right" vertical="bottom" textRotation="0" wrapText="0" indent="1" justifyLastLine="0" shrinkToFit="0" readingOrder="0"/>
    </dxf>
    <dxf>
      <numFmt numFmtId="194" formatCode="#,###"/>
      <alignment horizontal="center" vertical="bottom" textRotation="0" wrapText="0" indent="0" justifyLastLine="0" shrinkToFit="0" readingOrder="0"/>
    </dxf>
    <dxf>
      <numFmt numFmtId="198" formatCode="[$-416]mmm\ /\ yy;@"/>
      <alignment horizontal="center" vertical="bottom" textRotation="0" wrapText="0" indent="0" justifyLastLine="0" shrinkToFit="0" readingOrder="0"/>
    </dxf>
    <dxf>
      <numFmt numFmtId="3" formatCode="#,##0"/>
      <alignment horizontal="right" vertical="bottom" textRotation="0" wrapText="0" indent="1" justifyLastLine="0" shrinkToFit="0" readingOrder="0"/>
    </dxf>
    <dxf>
      <numFmt numFmtId="3" formatCode="#,##0"/>
      <alignment horizontal="right" vertical="bottom" textRotation="0" wrapText="0" indent="1" justifyLastLine="0" shrinkToFit="0" readingOrder="0"/>
    </dxf>
    <dxf>
      <numFmt numFmtId="3" formatCode="#,##0"/>
      <alignment horizontal="right" vertical="bottom" textRotation="0" wrapText="0" indent="1" justifyLastLine="0" shrinkToFit="0" readingOrder="0"/>
    </dxf>
    <dxf>
      <numFmt numFmtId="3" formatCode="#,##0"/>
      <alignment horizontal="right" vertical="bottom" textRotation="0" wrapText="0" indent="1" justifyLastLine="0" shrinkToFit="0" readingOrder="0"/>
    </dxf>
    <dxf>
      <numFmt numFmtId="3" formatCode="#,##0"/>
      <alignment horizontal="right" vertical="bottom" textRotation="0" wrapText="0" indent="1" justifyLastLine="0" shrinkToFit="0" readingOrder="0"/>
    </dxf>
    <dxf>
      <numFmt numFmtId="3" formatCode="#,##0"/>
      <alignment horizontal="right" vertical="bottom" textRotation="0" wrapText="0" indent="1" justifyLastLine="0" shrinkToFit="0" readingOrder="0"/>
    </dxf>
    <dxf>
      <numFmt numFmtId="3" formatCode="#,##0"/>
      <alignment horizontal="right" vertical="bottom" textRotation="0" wrapText="0" indent="1" justifyLastLine="0" shrinkToFit="0" readingOrder="0"/>
    </dxf>
    <dxf>
      <numFmt numFmtId="3" formatCode="#,##0"/>
      <alignment horizontal="right" vertical="bottom" textRotation="0" wrapText="0" indent="1" justifyLastLine="0" shrinkToFit="0" readingOrder="0"/>
    </dxf>
    <dxf>
      <numFmt numFmtId="3" formatCode="#,##0"/>
      <alignment horizontal="right" vertical="bottom" textRotation="0" wrapText="0" indent="1" justifyLastLine="0" shrinkToFit="0" readingOrder="0"/>
    </dxf>
    <dxf>
      <numFmt numFmtId="3" formatCode="#,##0"/>
      <alignment horizontal="right" vertical="bottom" textRotation="0" wrapText="0" indent="1" justifyLastLine="0" shrinkToFit="0" readingOrder="0"/>
    </dxf>
    <dxf>
      <numFmt numFmtId="3" formatCode="#,##0"/>
      <alignment horizontal="right" vertical="bottom" textRotation="0" wrapText="0" indent="1" justifyLastLine="0" shrinkToFit="0" readingOrder="0"/>
    </dxf>
    <dxf>
      <numFmt numFmtId="3" formatCode="#,##0"/>
      <alignment horizontal="right" vertical="bottom" textRotation="0" wrapText="0" indent="1" justifyLastLine="0" shrinkToFit="0" readingOrder="0"/>
    </dxf>
    <dxf>
      <numFmt numFmtId="3" formatCode="#,##0"/>
      <alignment horizontal="right" vertical="bottom" textRotation="0" wrapText="0" indent="1" justifyLastLine="0" shrinkToFit="0" readingOrder="0"/>
    </dxf>
    <dxf>
      <numFmt numFmtId="3" formatCode="#,##0"/>
      <alignment horizontal="right" vertical="bottom" textRotation="0" wrapText="0" indent="1" justifyLastLine="0" shrinkToFit="0" readingOrder="0"/>
    </dxf>
    <dxf>
      <numFmt numFmtId="3" formatCode="#,##0"/>
      <alignment horizontal="right" vertical="bottom" textRotation="0" wrapText="0" indent="1" justifyLastLine="0" shrinkToFit="0" readingOrder="0"/>
    </dxf>
    <dxf>
      <alignment horizontal="center" vertical="bottom" textRotation="0" wrapText="0" indent="0" justifyLastLine="0" shrinkToFit="0" readingOrder="0"/>
    </dxf>
    <dxf>
      <alignment horizontal="left" vertical="bottom" textRotation="0" wrapText="0" indent="1" justifyLastLine="0" shrinkToFit="0" readingOrder="0"/>
    </dxf>
    <dxf>
      <font>
        <b/>
        <i val="0"/>
        <strike val="0"/>
        <condense val="0"/>
        <extend val="0"/>
        <outline val="0"/>
        <shadow val="0"/>
        <u val="none"/>
        <vertAlign val="baseline"/>
        <sz val="12"/>
        <color auto="1"/>
        <name val="Calibri"/>
        <family val="2"/>
        <scheme val="minor"/>
      </font>
      <numFmt numFmtId="3" formatCode="#,##0"/>
      <alignment horizontal="center" vertical="bottom" textRotation="0" wrapText="0" indent="0" justifyLastLine="0" shrinkToFit="0" readingOrder="0"/>
    </dxf>
    <dxf>
      <font>
        <b/>
        <i val="0"/>
        <color theme="2" tint="-0.24994659260841701"/>
      </font>
      <fill>
        <patternFill>
          <bgColor theme="2"/>
        </patternFill>
      </fill>
    </dxf>
    <dxf>
      <font>
        <b/>
        <i val="0"/>
      </font>
      <fill>
        <patternFill>
          <bgColor theme="9" tint="0.59996337778862885"/>
        </patternFill>
      </fill>
      <border>
        <left style="thin">
          <color auto="1"/>
        </left>
        <right style="thin">
          <color auto="1"/>
        </right>
        <top style="thin">
          <color auto="1"/>
        </top>
        <bottom style="thin">
          <color auto="1"/>
        </bottom>
        <vertical/>
        <horizontal/>
      </border>
    </dxf>
    <dxf>
      <font>
        <b/>
        <strike val="0"/>
        <outline val="0"/>
        <shadow val="0"/>
        <u val="none"/>
        <vertAlign val="baseline"/>
        <sz val="11"/>
        <color auto="1"/>
        <name val="Calibri"/>
        <scheme val="minor"/>
      </font>
      <numFmt numFmtId="0" formatCode="General"/>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minor"/>
      </font>
      <numFmt numFmtId="180" formatCode="#,##0_ ;;;@"/>
      <fill>
        <patternFill patternType="none">
          <fgColor indexed="64"/>
          <bgColor indexed="65"/>
        </patternFill>
      </fill>
      <alignment horizontal="right" vertical="center" textRotation="0" wrapText="1" indent="1" justifyLastLine="0" shrinkToFit="0" readingOrder="0"/>
    </dxf>
    <dxf>
      <font>
        <b val="0"/>
        <strike val="0"/>
        <outline val="0"/>
        <shadow val="0"/>
        <u val="none"/>
        <vertAlign val="baseline"/>
        <sz val="11"/>
        <color auto="1"/>
        <name val="Calibri"/>
        <scheme val="minor"/>
      </font>
      <numFmt numFmtId="0" formatCode="General"/>
      <fill>
        <patternFill patternType="none">
          <fgColor indexed="64"/>
          <bgColor indexed="65"/>
        </patternFill>
      </fill>
      <alignment horizontal="left" vertical="center" textRotation="0" wrapText="1" indent="1" justifyLastLine="0" shrinkToFit="0" readingOrder="0"/>
    </dxf>
    <dxf>
      <font>
        <b/>
        <strike val="0"/>
        <outline val="0"/>
        <shadow val="0"/>
        <u val="none"/>
        <vertAlign val="baseline"/>
        <sz val="11"/>
        <color auto="1"/>
        <name val="Calibri"/>
        <scheme val="minor"/>
      </font>
      <numFmt numFmtId="3" formatCode="#,##0"/>
      <fill>
        <patternFill patternType="none">
          <fgColor indexed="64"/>
          <bgColor indexed="65"/>
        </patternFill>
      </fill>
      <alignment horizontal="right" vertical="center" textRotation="0" wrapText="0" indent="1" justifyLastLine="0" shrinkToFit="0" readingOrder="0"/>
    </dxf>
    <dxf>
      <border outline="0">
        <top style="thin">
          <color indexed="64"/>
        </top>
      </border>
    </dxf>
    <dxf>
      <font>
        <b/>
        <strike val="0"/>
        <outline val="0"/>
        <shadow val="0"/>
        <u val="none"/>
        <vertAlign val="baseline"/>
        <sz val="11"/>
        <color auto="1"/>
        <name val="Calibri"/>
        <scheme val="minor"/>
      </font>
      <fill>
        <patternFill patternType="none">
          <fgColor indexed="64"/>
          <bgColor indexed="65"/>
        </patternFill>
      </fill>
    </dxf>
    <dxf>
      <border outline="0">
        <bottom style="thin">
          <color indexed="64"/>
        </bottom>
      </border>
    </dxf>
    <dxf>
      <font>
        <color rgb="FF9C0006"/>
      </font>
      <fill>
        <patternFill>
          <bgColor rgb="FFFFC7CE"/>
        </patternFill>
      </fill>
    </dxf>
    <dxf>
      <font>
        <b/>
        <strike val="0"/>
        <outline val="0"/>
        <shadow val="0"/>
        <u val="none"/>
        <vertAlign val="baseline"/>
        <sz val="14"/>
        <color rgb="FFFF0000"/>
        <name val="Calibri"/>
        <scheme val="minor"/>
      </font>
      <numFmt numFmtId="179" formatCode="#,##0_ "/>
      <alignment horizontal="general" vertical="center" textRotation="0" wrapText="0" indent="0" justifyLastLine="0" shrinkToFit="0" readingOrder="0"/>
      <border diagonalUp="0" diagonalDown="0">
        <left style="medium">
          <color indexed="64"/>
        </left>
        <right style="medium">
          <color indexed="64"/>
        </right>
        <top style="medium">
          <color indexed="64"/>
        </top>
        <bottom style="medium">
          <color indexed="64"/>
        </bottom>
        <vertical style="medium">
          <color indexed="64"/>
        </vertical>
        <horizontal style="medium">
          <color indexed="64"/>
        </horizontal>
      </border>
    </dxf>
    <dxf>
      <font>
        <b/>
        <i val="0"/>
        <strike val="0"/>
        <outline val="0"/>
        <shadow val="0"/>
        <u val="none"/>
        <vertAlign val="baseline"/>
        <sz val="16"/>
        <color theme="1"/>
        <name val="Calibri"/>
        <scheme val="minor"/>
      </font>
      <numFmt numFmtId="179" formatCode="#,##0_ "/>
      <alignment horizontal="general" vertical="center" textRotation="0" wrapText="0" indent="0" justifyLastLine="0" shrinkToFit="0" readingOrder="0"/>
      <border diagonalUp="0" diagonalDown="0">
        <left style="medium">
          <color indexed="64"/>
        </left>
        <right style="medium">
          <color indexed="64"/>
        </right>
        <top style="medium">
          <color indexed="64"/>
        </top>
        <bottom style="medium">
          <color indexed="64"/>
        </bottom>
        <vertical style="medium">
          <color indexed="64"/>
        </vertical>
        <horizontal style="medium">
          <color indexed="64"/>
        </horizontal>
      </border>
    </dxf>
    <dxf>
      <font>
        <b val="0"/>
        <i val="0"/>
        <strike val="0"/>
        <condense val="0"/>
        <extend val="0"/>
        <outline val="0"/>
        <shadow val="0"/>
        <u val="none"/>
        <vertAlign val="baseline"/>
        <sz val="14"/>
        <color theme="1"/>
        <name val="Calibri"/>
        <scheme val="minor"/>
      </font>
      <numFmt numFmtId="180" formatCode="#,##0_ ;;;@"/>
      <alignment horizontal="general" vertical="center" textRotation="0" wrapText="0" indent="0" justifyLastLine="0" shrinkToFit="0" readingOrder="0"/>
      <border diagonalUp="0" diagonalDown="0">
        <left style="medium">
          <color indexed="64"/>
        </left>
        <right style="medium">
          <color indexed="64"/>
        </right>
        <top style="medium">
          <color indexed="64"/>
        </top>
        <bottom style="medium">
          <color indexed="64"/>
        </bottom>
        <vertical style="medium">
          <color indexed="64"/>
        </vertical>
        <horizontal style="medium">
          <color indexed="64"/>
        </horizontal>
      </border>
    </dxf>
    <dxf>
      <font>
        <strike val="0"/>
        <outline val="0"/>
        <shadow val="0"/>
        <u val="none"/>
        <vertAlign val="baseline"/>
        <sz val="14"/>
        <color theme="1"/>
        <name val="Calibri"/>
        <scheme val="minor"/>
      </font>
      <numFmt numFmtId="179" formatCode="#,##0_ "/>
      <alignment horizontal="general" vertical="center" textRotation="0" wrapText="0" indent="0" justifyLastLine="0" shrinkToFit="0" readingOrder="0"/>
      <border diagonalUp="0" diagonalDown="0">
        <left style="medium">
          <color indexed="64"/>
        </left>
        <right style="medium">
          <color indexed="64"/>
        </right>
        <top style="medium">
          <color indexed="64"/>
        </top>
        <bottom style="medium">
          <color indexed="64"/>
        </bottom>
        <vertical style="medium">
          <color indexed="64"/>
        </vertical>
        <horizontal style="medium">
          <color indexed="64"/>
        </horizontal>
      </border>
    </dxf>
    <dxf>
      <font>
        <strike val="0"/>
        <outline val="0"/>
        <shadow val="0"/>
        <u val="none"/>
        <vertAlign val="baseline"/>
        <sz val="14"/>
        <color theme="1"/>
        <name val="Calibri"/>
        <scheme val="minor"/>
      </font>
      <numFmt numFmtId="30" formatCode="@"/>
      <alignment horizontal="center" vertical="center" textRotation="0" wrapText="0" indent="0" justifyLastLine="0" shrinkToFit="0" readingOrder="0"/>
      <border diagonalUp="0" diagonalDown="0">
        <left style="medium">
          <color indexed="64"/>
        </left>
        <right style="medium">
          <color indexed="64"/>
        </right>
        <top style="medium">
          <color indexed="64"/>
        </top>
        <bottom style="medium">
          <color indexed="64"/>
        </bottom>
        <vertical style="medium">
          <color indexed="64"/>
        </vertical>
        <horizontal style="medium">
          <color indexed="64"/>
        </horizontal>
      </border>
    </dxf>
    <dxf>
      <font>
        <strike val="0"/>
        <outline val="0"/>
        <shadow val="0"/>
        <u val="none"/>
        <vertAlign val="baseline"/>
        <sz val="14"/>
        <color theme="1"/>
        <name val="Calibri"/>
        <scheme val="minor"/>
      </font>
      <numFmt numFmtId="171" formatCode="dd\.mm\.yy"/>
      <alignment horizontal="center" vertical="center" textRotation="0" wrapText="0" indent="0" justifyLastLine="0" shrinkToFit="0" readingOrder="0"/>
      <border diagonalUp="0" diagonalDown="0">
        <left style="medium">
          <color indexed="64"/>
        </left>
        <right style="medium">
          <color indexed="64"/>
        </right>
        <top style="medium">
          <color indexed="64"/>
        </top>
        <bottom style="medium">
          <color indexed="64"/>
        </bottom>
        <vertical style="medium">
          <color indexed="64"/>
        </vertical>
        <horizontal style="medium">
          <color indexed="64"/>
        </horizontal>
      </border>
    </dxf>
    <dxf>
      <font>
        <b/>
        <strike val="0"/>
        <outline val="0"/>
        <shadow val="0"/>
        <u val="none"/>
        <vertAlign val="baseline"/>
        <sz val="14"/>
        <color theme="1"/>
        <name val="Calibri"/>
        <scheme val="minor"/>
      </font>
      <numFmt numFmtId="179" formatCode="#,##0_ "/>
      <alignment horizontal="general" vertical="center" textRotation="0" wrapText="0" indent="0" justifyLastLine="0" shrinkToFit="0" readingOrder="0"/>
      <border diagonalUp="0" diagonalDown="0">
        <left style="medium">
          <color indexed="64"/>
        </left>
        <right style="medium">
          <color indexed="64"/>
        </right>
        <top style="medium">
          <color indexed="64"/>
        </top>
        <bottom style="medium">
          <color indexed="64"/>
        </bottom>
        <vertical style="medium">
          <color indexed="64"/>
        </vertical>
        <horizontal style="medium">
          <color indexed="64"/>
        </horizontal>
      </border>
    </dxf>
    <dxf>
      <font>
        <b/>
        <strike val="0"/>
        <outline val="0"/>
        <shadow val="0"/>
        <u val="none"/>
        <vertAlign val="baseline"/>
        <sz val="14"/>
        <color theme="1"/>
        <name val="Calibri"/>
        <scheme val="minor"/>
      </font>
      <numFmt numFmtId="179" formatCode="#,##0_ "/>
      <alignment horizontal="general" vertical="center" textRotation="0" wrapText="0" indent="0" justifyLastLine="0" shrinkToFit="0" readingOrder="0"/>
      <border diagonalUp="0" diagonalDown="0">
        <left style="medium">
          <color indexed="64"/>
        </left>
        <right style="medium">
          <color indexed="64"/>
        </right>
        <top style="medium">
          <color indexed="64"/>
        </top>
        <bottom style="medium">
          <color indexed="64"/>
        </bottom>
        <vertical style="medium">
          <color indexed="64"/>
        </vertical>
        <horizontal style="medium">
          <color indexed="64"/>
        </horizontal>
      </border>
    </dxf>
    <dxf>
      <font>
        <b val="0"/>
        <i val="0"/>
        <strike val="0"/>
        <condense val="0"/>
        <extend val="0"/>
        <outline val="0"/>
        <shadow val="0"/>
        <u val="none"/>
        <vertAlign val="baseline"/>
        <sz val="14"/>
        <color theme="1"/>
        <name val="Calibri"/>
        <scheme val="minor"/>
      </font>
      <numFmt numFmtId="192" formatCode="#0.0_ "/>
      <alignment horizontal="general" vertical="center" textRotation="0" wrapText="0" indent="0" justifyLastLine="0" shrinkToFit="0" readingOrder="0"/>
      <border diagonalUp="0" diagonalDown="0">
        <left style="medium">
          <color indexed="64"/>
        </left>
        <right style="medium">
          <color indexed="64"/>
        </right>
        <top style="medium">
          <color indexed="64"/>
        </top>
        <bottom style="medium">
          <color indexed="64"/>
        </bottom>
        <vertical style="medium">
          <color indexed="64"/>
        </vertical>
        <horizontal style="medium">
          <color indexed="64"/>
        </horizontal>
      </border>
    </dxf>
    <dxf>
      <font>
        <b/>
        <i val="0"/>
        <strike val="0"/>
        <outline val="0"/>
        <shadow val="0"/>
        <u val="none"/>
        <vertAlign val="baseline"/>
        <sz val="14"/>
        <color theme="1"/>
        <name val="Calibri"/>
        <scheme val="minor"/>
      </font>
      <numFmt numFmtId="179" formatCode="#,##0_ "/>
      <alignment vertical="center" textRotation="0" indent="0" justifyLastLine="0" shrinkToFit="0" readingOrder="0"/>
      <border diagonalUp="0" diagonalDown="0">
        <left style="medium">
          <color indexed="64"/>
        </left>
        <right style="medium">
          <color indexed="64"/>
        </right>
        <top style="medium">
          <color indexed="64"/>
        </top>
        <bottom style="medium">
          <color indexed="64"/>
        </bottom>
        <vertical style="medium">
          <color indexed="64"/>
        </vertical>
        <horizontal style="medium">
          <color indexed="64"/>
        </horizontal>
      </border>
    </dxf>
    <dxf>
      <font>
        <b val="0"/>
        <i val="0"/>
        <strike val="0"/>
        <condense val="0"/>
        <extend val="0"/>
        <outline val="0"/>
        <shadow val="0"/>
        <u val="none"/>
        <vertAlign val="baseline"/>
        <sz val="14"/>
        <color theme="1"/>
        <name val="Calibri"/>
        <scheme val="minor"/>
      </font>
      <alignment horizontal="center" vertical="center" textRotation="0" wrapText="0" indent="0" justifyLastLine="0" shrinkToFit="0" readingOrder="0"/>
      <border diagonalUp="0" diagonalDown="0">
        <left style="medium">
          <color indexed="64"/>
        </left>
        <right style="medium">
          <color indexed="64"/>
        </right>
        <top style="medium">
          <color indexed="64"/>
        </top>
        <bottom style="medium">
          <color indexed="64"/>
        </bottom>
        <vertical style="medium">
          <color indexed="64"/>
        </vertical>
        <horizontal style="medium">
          <color indexed="64"/>
        </horizontal>
      </border>
    </dxf>
    <dxf>
      <font>
        <strike val="0"/>
        <outline val="0"/>
        <shadow val="0"/>
        <u val="none"/>
        <vertAlign val="baseline"/>
        <sz val="14"/>
        <color theme="1"/>
        <name val="Calibri"/>
        <scheme val="minor"/>
      </font>
      <alignment horizontal="center" vertical="center" textRotation="0" wrapText="0" indent="0" justifyLastLine="0" shrinkToFit="0" readingOrder="0"/>
      <border diagonalUp="0" diagonalDown="0">
        <left style="medium">
          <color indexed="64"/>
        </left>
        <right style="medium">
          <color indexed="64"/>
        </right>
        <top style="medium">
          <color indexed="64"/>
        </top>
        <bottom style="medium">
          <color indexed="64"/>
        </bottom>
        <vertical style="medium">
          <color indexed="64"/>
        </vertical>
        <horizontal style="medium">
          <color indexed="64"/>
        </horizontal>
      </border>
    </dxf>
    <dxf>
      <font>
        <strike val="0"/>
        <outline val="0"/>
        <shadow val="0"/>
        <u val="none"/>
        <vertAlign val="baseline"/>
        <sz val="14"/>
        <color theme="1"/>
        <name val="Calibri"/>
        <scheme val="minor"/>
      </font>
      <numFmt numFmtId="30" formatCode="@"/>
      <alignment horizontal="left" vertical="center" textRotation="0" wrapText="1" indent="1" justifyLastLine="0" shrinkToFit="0" readingOrder="0"/>
      <border diagonalUp="0" diagonalDown="0">
        <left style="medium">
          <color indexed="64"/>
        </left>
        <right style="medium">
          <color indexed="64"/>
        </right>
        <top style="medium">
          <color indexed="64"/>
        </top>
        <bottom style="medium">
          <color indexed="64"/>
        </bottom>
        <vertical style="medium">
          <color indexed="64"/>
        </vertical>
        <horizontal style="medium">
          <color indexed="64"/>
        </horizontal>
      </border>
    </dxf>
    <dxf>
      <font>
        <strike val="0"/>
        <outline val="0"/>
        <shadow val="0"/>
        <u val="none"/>
        <vertAlign val="baseline"/>
        <sz val="14"/>
        <color theme="1"/>
        <name val="Calibri"/>
        <scheme val="minor"/>
      </font>
      <numFmt numFmtId="180" formatCode="#,##0_ ;;;@"/>
      <alignment horizontal="right" vertical="center" textRotation="0" wrapText="0" indent="0" justifyLastLine="0" shrinkToFit="0" readingOrder="0"/>
      <border diagonalUp="0" diagonalDown="0">
        <left style="medium">
          <color indexed="64"/>
        </left>
        <right style="medium">
          <color indexed="64"/>
        </right>
        <top style="medium">
          <color indexed="64"/>
        </top>
        <bottom style="medium">
          <color indexed="64"/>
        </bottom>
        <vertical style="medium">
          <color indexed="64"/>
        </vertical>
        <horizontal style="medium">
          <color indexed="64"/>
        </horizontal>
      </border>
    </dxf>
    <dxf>
      <border>
        <top style="medium">
          <color indexed="64"/>
        </top>
      </border>
    </dxf>
    <dxf>
      <border diagonalUp="0" diagonalDown="0">
        <left style="medium">
          <color indexed="64"/>
        </left>
        <right style="medium">
          <color indexed="64"/>
        </right>
        <top style="medium">
          <color indexed="64"/>
        </top>
        <bottom style="medium">
          <color indexed="64"/>
        </bottom>
      </border>
    </dxf>
    <dxf>
      <font>
        <strike val="0"/>
        <outline val="0"/>
        <shadow val="0"/>
        <u val="none"/>
        <vertAlign val="baseline"/>
        <sz val="14"/>
        <color theme="1"/>
        <name val="Calibri"/>
        <scheme val="minor"/>
      </font>
      <alignment vertical="center" textRotation="0" indent="0" justifyLastLine="0" shrinkToFit="0" readingOrder="0"/>
    </dxf>
    <dxf>
      <border>
        <bottom style="medium">
          <color indexed="64"/>
        </bottom>
      </border>
    </dxf>
    <dxf>
      <font>
        <strike val="0"/>
        <outline val="0"/>
        <shadow val="0"/>
        <u val="none"/>
        <vertAlign val="baseline"/>
        <sz val="14"/>
        <color theme="1"/>
        <name val="Calibri"/>
        <scheme val="minor"/>
      </font>
      <alignment horizontal="center" vertical="center" textRotation="0" wrapText="1" indent="0" justifyLastLine="0" shrinkToFit="0" readingOrder="0"/>
      <border diagonalUp="0" diagonalDown="0">
        <left style="medium">
          <color indexed="64"/>
        </left>
        <right style="medium">
          <color indexed="64"/>
        </right>
        <top/>
        <bottom/>
        <vertical style="medium">
          <color indexed="64"/>
        </vertical>
        <horizontal style="medium">
          <color indexed="64"/>
        </horizontal>
      </border>
    </dxf>
    <dxf>
      <font>
        <strike val="0"/>
        <outline val="0"/>
        <shadow val="0"/>
        <u val="none"/>
        <vertAlign val="baseline"/>
        <sz val="11"/>
        <name val="Calibri"/>
        <scheme val="minor"/>
      </font>
      <numFmt numFmtId="30" formatCode="@"/>
      <alignment horizontal="left" vertical="top" textRotation="0" wrapText="0" indent="1" justifyLastLine="0" shrinkToFit="0" readingOrder="0"/>
    </dxf>
    <dxf>
      <font>
        <strike val="0"/>
        <outline val="0"/>
        <shadow val="0"/>
        <u val="none"/>
        <vertAlign val="baseline"/>
        <sz val="11"/>
        <name val="Calibri"/>
        <scheme val="minor"/>
      </font>
      <numFmt numFmtId="183" formatCode="dd\.mm\.yyyy;;;@"/>
      <alignment horizontal="center" vertical="top" textRotation="0" wrapText="0" indent="0" justifyLastLine="0" shrinkToFit="0" readingOrder="0"/>
    </dxf>
    <dxf>
      <font>
        <strike val="0"/>
        <outline val="0"/>
        <shadow val="0"/>
        <u val="none"/>
        <vertAlign val="baseline"/>
        <sz val="11"/>
        <name val="Calibri"/>
        <scheme val="minor"/>
      </font>
      <numFmt numFmtId="183" formatCode="dd\.mm\.yyyy;;;@"/>
      <alignment horizontal="center" vertical="top" textRotation="0" wrapText="0" indent="0" justifyLastLine="0" shrinkToFit="0" readingOrder="0"/>
    </dxf>
    <dxf>
      <font>
        <strike val="0"/>
        <outline val="0"/>
        <shadow val="0"/>
        <u val="none"/>
        <vertAlign val="baseline"/>
        <sz val="11"/>
        <name val="Calibri"/>
        <scheme val="minor"/>
      </font>
      <numFmt numFmtId="183" formatCode="dd\.mm\.yyyy;;;@"/>
      <alignment horizontal="center" vertical="top" textRotation="0" wrapText="0" indent="0" justifyLastLine="0" shrinkToFit="0" readingOrder="0"/>
    </dxf>
    <dxf>
      <font>
        <strike val="0"/>
        <outline val="0"/>
        <shadow val="0"/>
        <u val="none"/>
        <vertAlign val="baseline"/>
        <sz val="11"/>
        <name val="Calibri"/>
        <scheme val="minor"/>
      </font>
      <numFmt numFmtId="183" formatCode="dd\.mm\.yyyy;;;@"/>
      <alignment horizontal="center" vertical="top" textRotation="0" wrapText="0" indent="0" justifyLastLine="0" shrinkToFit="0" readingOrder="0"/>
    </dxf>
    <dxf>
      <font>
        <strike val="0"/>
        <outline val="0"/>
        <shadow val="0"/>
        <u val="none"/>
        <vertAlign val="baseline"/>
        <sz val="11"/>
        <name val="Calibri"/>
        <scheme val="minor"/>
      </font>
      <numFmt numFmtId="180" formatCode="#,##0_ ;;;@"/>
      <alignment horizontal="right" vertical="top" textRotation="0" wrapText="0" indent="0" justifyLastLine="0" shrinkToFit="0" readingOrder="0"/>
    </dxf>
    <dxf>
      <font>
        <b/>
        <i val="0"/>
        <strike val="0"/>
        <condense val="0"/>
        <extend val="0"/>
        <outline val="0"/>
        <shadow val="0"/>
        <u val="none"/>
        <vertAlign val="baseline"/>
        <sz val="11"/>
        <color theme="1"/>
        <name val="Calibri"/>
        <scheme val="minor"/>
      </font>
      <numFmt numFmtId="183" formatCode="dd\.mm\.yyyy;;;@"/>
      <fill>
        <patternFill patternType="none">
          <fgColor indexed="64"/>
          <bgColor indexed="65"/>
        </patternFill>
      </fill>
      <alignment horizontal="center" vertical="top" textRotation="0" wrapText="0" indent="0" justifyLastLine="0" shrinkToFit="0" readingOrder="0"/>
    </dxf>
    <dxf>
      <font>
        <b/>
        <i val="0"/>
        <strike val="0"/>
        <condense val="0"/>
        <extend val="0"/>
        <outline val="0"/>
        <shadow val="0"/>
        <u val="none"/>
        <vertAlign val="baseline"/>
        <sz val="11"/>
        <color theme="1"/>
        <name val="Calibri"/>
        <scheme val="minor"/>
      </font>
      <numFmt numFmtId="30" formatCode="@"/>
      <fill>
        <patternFill patternType="none">
          <fgColor indexed="64"/>
          <bgColor indexed="65"/>
        </patternFill>
      </fill>
      <alignment horizontal="left" vertical="top" textRotation="0" wrapText="0" indent="0" justifyLastLine="0" shrinkToFit="0" readingOrder="0"/>
    </dxf>
    <dxf>
      <font>
        <b/>
        <i val="0"/>
        <strike val="0"/>
        <outline val="0"/>
        <shadow val="0"/>
        <u val="none"/>
        <vertAlign val="baseline"/>
        <sz val="11"/>
        <color theme="1"/>
        <name val="Calibri"/>
        <scheme val="minor"/>
      </font>
      <numFmt numFmtId="180" formatCode="#,##0_ ;;;@"/>
      <fill>
        <patternFill patternType="none">
          <fgColor indexed="64"/>
          <bgColor auto="1"/>
        </patternFill>
      </fill>
      <alignment horizontal="right" vertical="top" textRotation="0" wrapText="0" indent="0" justifyLastLine="0" shrinkToFit="0" readingOrder="0"/>
    </dxf>
    <dxf>
      <font>
        <b/>
        <i val="0"/>
        <strike val="0"/>
        <outline val="0"/>
        <shadow val="0"/>
        <u val="none"/>
        <vertAlign val="baseline"/>
        <sz val="11"/>
        <color theme="1"/>
        <name val="Calibri"/>
        <scheme val="minor"/>
      </font>
      <numFmt numFmtId="180" formatCode="#,##0_ ;;;@"/>
      <fill>
        <patternFill patternType="none">
          <fgColor indexed="64"/>
          <bgColor auto="1"/>
        </patternFill>
      </fill>
      <alignment horizontal="right" vertical="top" textRotation="0" wrapText="0" indent="0" justifyLastLine="0" shrinkToFit="0" readingOrder="0"/>
    </dxf>
    <dxf>
      <font>
        <b/>
        <i val="0"/>
        <strike val="0"/>
        <outline val="0"/>
        <shadow val="0"/>
        <u val="none"/>
        <vertAlign val="baseline"/>
        <sz val="11"/>
        <color theme="1"/>
        <name val="Calibri"/>
        <scheme val="minor"/>
      </font>
      <numFmt numFmtId="186" formatCode="####;;;@"/>
      <fill>
        <patternFill patternType="none">
          <fgColor indexed="64"/>
          <bgColor auto="1"/>
        </patternFill>
      </fill>
      <alignment horizontal="center" vertical="top" textRotation="0" wrapText="0" indent="0" justifyLastLine="0" shrinkToFit="0" readingOrder="0"/>
    </dxf>
    <dxf>
      <font>
        <b/>
        <i val="0"/>
        <strike val="0"/>
        <outline val="0"/>
        <shadow val="0"/>
        <u val="none"/>
        <vertAlign val="baseline"/>
        <sz val="11"/>
        <color theme="1"/>
        <name val="Calibri"/>
        <scheme val="minor"/>
      </font>
      <numFmt numFmtId="180" formatCode="#,##0_ ;;;@"/>
      <fill>
        <patternFill patternType="none">
          <fgColor indexed="64"/>
          <bgColor auto="1"/>
        </patternFill>
      </fill>
      <alignment horizontal="right" vertical="top" textRotation="0" wrapText="0" indent="0" justifyLastLine="0" shrinkToFit="0" readingOrder="0"/>
    </dxf>
    <dxf>
      <font>
        <b/>
        <i val="0"/>
        <strike val="0"/>
        <outline val="0"/>
        <shadow val="0"/>
        <u val="none"/>
        <vertAlign val="baseline"/>
        <sz val="11"/>
        <color theme="1"/>
        <name val="Calibri"/>
        <scheme val="minor"/>
      </font>
      <numFmt numFmtId="180" formatCode="#,##0_ ;;;@"/>
      <fill>
        <patternFill patternType="none">
          <fgColor indexed="64"/>
          <bgColor auto="1"/>
        </patternFill>
      </fill>
      <alignment horizontal="right" vertical="top" textRotation="0" wrapText="0" indent="0" justifyLastLine="0" shrinkToFit="0" readingOrder="0"/>
    </dxf>
    <dxf>
      <font>
        <b/>
        <i val="0"/>
        <strike val="0"/>
        <outline val="0"/>
        <shadow val="0"/>
        <u val="none"/>
        <vertAlign val="baseline"/>
        <sz val="11"/>
        <color theme="1"/>
        <name val="Calibri"/>
        <scheme val="minor"/>
      </font>
      <numFmt numFmtId="186" formatCode="####;;;@"/>
      <fill>
        <patternFill patternType="none">
          <fgColor indexed="64"/>
          <bgColor auto="1"/>
        </patternFill>
      </fill>
      <alignment horizontal="center" vertical="top" textRotation="0" wrapText="0" indent="0" justifyLastLine="0" shrinkToFit="0" readingOrder="0"/>
    </dxf>
    <dxf>
      <font>
        <b/>
        <i val="0"/>
        <strike val="0"/>
        <outline val="0"/>
        <shadow val="0"/>
        <u val="none"/>
        <vertAlign val="baseline"/>
        <sz val="11"/>
        <color theme="1"/>
        <name val="Calibri"/>
        <scheme val="minor"/>
      </font>
      <numFmt numFmtId="180" formatCode="#,##0_ ;;;@"/>
      <fill>
        <patternFill patternType="none">
          <fgColor indexed="64"/>
          <bgColor auto="1"/>
        </patternFill>
      </fill>
      <alignment horizontal="center" vertical="top" textRotation="0" wrapText="0" indent="0" justifyLastLine="0" shrinkToFit="0" readingOrder="0"/>
    </dxf>
    <dxf>
      <font>
        <strike val="0"/>
        <outline val="0"/>
        <shadow val="0"/>
        <u val="none"/>
        <vertAlign val="baseline"/>
        <sz val="11"/>
        <name val="Calibri"/>
        <scheme val="minor"/>
      </font>
      <numFmt numFmtId="185" formatCode="0_ "/>
      <alignment horizontal="right" vertical="top" textRotation="0" wrapText="0" indent="0" justifyLastLine="0" shrinkToFit="0" readingOrder="0"/>
    </dxf>
    <dxf>
      <font>
        <strike val="0"/>
        <outline val="0"/>
        <shadow val="0"/>
        <u val="none"/>
        <vertAlign val="baseline"/>
        <sz val="11"/>
        <name val="Calibri"/>
        <scheme val="minor"/>
      </font>
      <numFmt numFmtId="184" formatCode="00"/>
      <alignment horizontal="center" vertical="top" textRotation="0" wrapText="0" indent="0" justifyLastLine="0" shrinkToFit="0" readingOrder="0"/>
    </dxf>
    <dxf>
      <font>
        <strike val="0"/>
        <outline val="0"/>
        <shadow val="0"/>
        <u val="none"/>
        <vertAlign val="baseline"/>
        <sz val="11"/>
        <name val="Calibri"/>
        <scheme val="minor"/>
      </font>
      <numFmt numFmtId="1" formatCode="0"/>
      <alignment horizontal="center" vertical="top" textRotation="0" wrapText="0" indent="0" justifyLastLine="0" shrinkToFit="0" readingOrder="0"/>
    </dxf>
    <dxf>
      <font>
        <strike val="0"/>
        <outline val="0"/>
        <shadow val="0"/>
        <u val="none"/>
        <vertAlign val="baseline"/>
        <sz val="11"/>
        <name val="Calibri"/>
        <scheme val="minor"/>
      </font>
      <numFmt numFmtId="30" formatCode="@"/>
      <alignment horizontal="left" vertical="top" textRotation="0" wrapText="0" indent="1" justifyLastLine="0" shrinkToFit="0" readingOrder="0"/>
    </dxf>
    <dxf>
      <font>
        <strike val="0"/>
        <outline val="0"/>
        <shadow val="0"/>
        <u val="none"/>
        <vertAlign val="baseline"/>
        <sz val="11"/>
        <name val="Calibri"/>
        <scheme val="minor"/>
      </font>
      <numFmt numFmtId="183" formatCode="dd\.mm\.yyyy;;;@"/>
      <alignment horizontal="center" vertical="top" textRotation="0" wrapText="0" indent="0" justifyLastLine="0" shrinkToFit="0" readingOrder="0"/>
    </dxf>
    <dxf>
      <font>
        <strike val="0"/>
        <outline val="0"/>
        <shadow val="0"/>
        <u val="none"/>
        <vertAlign val="baseline"/>
        <sz val="11"/>
        <name val="Calibri"/>
        <scheme val="minor"/>
      </font>
      <numFmt numFmtId="175" formatCode="#,##0.00_ ;;;@"/>
      <alignment horizontal="right" vertical="top" textRotation="0" wrapText="0" indent="0" justifyLastLine="0" shrinkToFit="0" readingOrder="0"/>
    </dxf>
    <dxf>
      <font>
        <strike val="0"/>
        <outline val="0"/>
        <shadow val="0"/>
        <u val="none"/>
        <vertAlign val="baseline"/>
        <sz val="11"/>
        <name val="Calibri"/>
        <scheme val="minor"/>
      </font>
      <numFmt numFmtId="180" formatCode="#,##0_ ;;;@"/>
      <alignment horizontal="right" vertical="top" textRotation="0" wrapText="0" indent="0" justifyLastLine="0" shrinkToFit="0" readingOrder="0"/>
    </dxf>
    <dxf>
      <font>
        <strike val="0"/>
        <outline val="0"/>
        <shadow val="0"/>
        <u val="none"/>
        <vertAlign val="baseline"/>
        <sz val="11"/>
        <name val="Calibri"/>
        <scheme val="minor"/>
      </font>
      <numFmt numFmtId="182" formatCode="@_ "/>
      <alignment horizontal="right" vertical="top" textRotation="0" wrapText="0" indent="0" justifyLastLine="0" shrinkToFit="0" readingOrder="0"/>
    </dxf>
    <dxf>
      <font>
        <strike val="0"/>
        <outline val="0"/>
        <shadow val="0"/>
        <u val="none"/>
        <vertAlign val="baseline"/>
        <sz val="11"/>
        <name val="Calibri"/>
        <scheme val="minor"/>
      </font>
      <numFmt numFmtId="177" formatCode="#,##0.00_ "/>
      <alignment horizontal="right" vertical="top" textRotation="0" wrapText="0" indent="0" justifyLastLine="0" shrinkToFit="0" readingOrder="0"/>
    </dxf>
    <dxf>
      <font>
        <strike val="0"/>
        <outline val="0"/>
        <shadow val="0"/>
        <u val="none"/>
        <vertAlign val="baseline"/>
        <sz val="11"/>
        <name val="Calibri"/>
        <scheme val="minor"/>
      </font>
      <numFmt numFmtId="180" formatCode="#,##0_ ;;;@"/>
      <alignment horizontal="right" vertical="top" textRotation="0" wrapText="0" indent="0" justifyLastLine="0" shrinkToFit="0" readingOrder="0"/>
    </dxf>
    <dxf>
      <font>
        <strike val="0"/>
        <outline val="0"/>
        <shadow val="0"/>
        <u val="none"/>
        <vertAlign val="baseline"/>
        <sz val="11"/>
        <name val="Calibri"/>
        <scheme val="minor"/>
      </font>
      <numFmt numFmtId="181" formatCode="0.0_ "/>
      <alignment horizontal="right" vertical="top" textRotation="0" wrapText="0" indent="0" justifyLastLine="0" shrinkToFit="0" readingOrder="0"/>
    </dxf>
    <dxf>
      <font>
        <strike val="0"/>
        <outline val="0"/>
        <shadow val="0"/>
        <u val="none"/>
        <vertAlign val="baseline"/>
        <sz val="11"/>
        <name val="Calibri"/>
        <scheme val="minor"/>
      </font>
      <numFmt numFmtId="179" formatCode="#,##0_ "/>
      <alignment horizontal="right" vertical="top" textRotation="0" wrapText="0" indent="0" justifyLastLine="0" shrinkToFit="0" readingOrder="0"/>
    </dxf>
    <dxf>
      <font>
        <strike val="0"/>
        <outline val="0"/>
        <shadow val="0"/>
        <u val="none"/>
        <vertAlign val="baseline"/>
        <sz val="11"/>
        <name val="Calibri"/>
        <scheme val="minor"/>
      </font>
      <numFmt numFmtId="177" formatCode="#,##0.00_ "/>
      <alignment horizontal="right" vertical="top" textRotation="0" wrapText="0" indent="0" justifyLastLine="0" shrinkToFit="0" readingOrder="0"/>
    </dxf>
    <dxf>
      <font>
        <strike val="0"/>
        <outline val="0"/>
        <shadow val="0"/>
        <u val="none"/>
        <vertAlign val="baseline"/>
        <sz val="11"/>
        <name val="Calibri"/>
        <scheme val="minor"/>
      </font>
      <numFmt numFmtId="3" formatCode="#,##0"/>
      <alignment horizontal="right" vertical="top" textRotation="0" wrapText="0" indent="1" justifyLastLine="0" shrinkToFit="0" readingOrder="0"/>
    </dxf>
    <dxf>
      <font>
        <strike val="0"/>
        <outline val="0"/>
        <shadow val="0"/>
        <u val="none"/>
        <vertAlign val="baseline"/>
        <sz val="11"/>
        <name val="Calibri"/>
        <scheme val="minor"/>
      </font>
      <numFmt numFmtId="179" formatCode="#,##0_ "/>
      <alignment horizontal="right" vertical="top" textRotation="0" wrapText="0" indent="0" justifyLastLine="0" shrinkToFit="0" readingOrder="0"/>
    </dxf>
    <dxf>
      <font>
        <strike val="0"/>
        <outline val="0"/>
        <shadow val="0"/>
        <u val="none"/>
        <vertAlign val="baseline"/>
        <sz val="11"/>
        <name val="Calibri"/>
        <scheme val="minor"/>
      </font>
      <numFmt numFmtId="30" formatCode="@"/>
      <alignment horizontal="left" vertical="top" textRotation="0" wrapText="0" indent="1" justifyLastLine="0" shrinkToFit="0" readingOrder="0"/>
    </dxf>
    <dxf>
      <font>
        <strike val="0"/>
        <outline val="0"/>
        <shadow val="0"/>
        <u val="none"/>
        <vertAlign val="baseline"/>
        <sz val="11"/>
        <name val="Calibri"/>
        <scheme val="minor"/>
      </font>
      <numFmt numFmtId="30" formatCode="@"/>
      <alignment horizontal="left" vertical="top" textRotation="0" wrapText="0" indent="1" justifyLastLine="0" shrinkToFit="0" readingOrder="0"/>
    </dxf>
    <dxf>
      <font>
        <strike val="0"/>
        <outline val="0"/>
        <shadow val="0"/>
        <u val="none"/>
        <vertAlign val="baseline"/>
        <sz val="11"/>
        <name val="Calibri"/>
        <scheme val="minor"/>
      </font>
      <numFmt numFmtId="30" formatCode="@"/>
      <alignment horizontal="left" vertical="top" textRotation="0" wrapText="0" indent="1" justifyLastLine="0" shrinkToFit="0" readingOrder="0"/>
    </dxf>
    <dxf>
      <font>
        <strike val="0"/>
        <outline val="0"/>
        <shadow val="0"/>
        <u val="none"/>
        <vertAlign val="baseline"/>
        <sz val="11"/>
        <name val="Calibri"/>
        <scheme val="minor"/>
      </font>
      <numFmt numFmtId="178" formatCode="#,##0.0000_ "/>
      <alignment horizontal="right" vertical="top" textRotation="0" wrapText="0" indent="1" justifyLastLine="0" shrinkToFit="0" readingOrder="0"/>
    </dxf>
    <dxf>
      <font>
        <strike val="0"/>
        <outline val="0"/>
        <shadow val="0"/>
        <u val="none"/>
        <vertAlign val="baseline"/>
        <sz val="11"/>
        <name val="Calibri"/>
        <scheme val="minor"/>
      </font>
      <numFmt numFmtId="30" formatCode="@"/>
      <alignment horizontal="center" vertical="top" textRotation="0" wrapText="0" indent="0" justifyLastLine="0" shrinkToFit="0" readingOrder="0"/>
    </dxf>
    <dxf>
      <font>
        <strike val="0"/>
        <outline val="0"/>
        <shadow val="0"/>
        <u val="none"/>
        <vertAlign val="baseline"/>
        <sz val="11"/>
        <name val="Calibri"/>
        <scheme val="minor"/>
      </font>
      <numFmt numFmtId="30" formatCode="@"/>
      <alignment horizontal="left" vertical="top" textRotation="0" wrapText="0" indent="1" justifyLastLine="0" shrinkToFit="0" readingOrder="0"/>
    </dxf>
    <dxf>
      <font>
        <strike val="0"/>
        <outline val="0"/>
        <shadow val="0"/>
        <u val="none"/>
        <vertAlign val="baseline"/>
        <sz val="11"/>
        <name val="Calibri"/>
        <scheme val="minor"/>
      </font>
      <numFmt numFmtId="176" formatCode="#,###_;;;@"/>
      <alignment horizontal="right" vertical="top" textRotation="0" wrapText="0" indent="0" justifyLastLine="0" shrinkToFit="0" readingOrder="0"/>
    </dxf>
    <dxf>
      <border diagonalUp="0" diagonalDown="0">
        <left/>
        <right/>
        <top style="thin">
          <color theme="1"/>
        </top>
        <bottom style="thin">
          <color theme="1"/>
        </bottom>
      </border>
    </dxf>
    <dxf>
      <font>
        <strike val="0"/>
        <outline val="0"/>
        <shadow val="0"/>
        <u val="none"/>
        <vertAlign val="baseline"/>
        <sz val="11"/>
        <name val="Calibri"/>
        <scheme val="minor"/>
      </font>
      <numFmt numFmtId="170" formatCode="dd\.mm\.yyyy"/>
      <alignment horizontal="center" vertical="top" textRotation="0" wrapText="0" indent="0" justifyLastLine="0" shrinkToFit="0" readingOrder="0"/>
    </dxf>
    <dxf>
      <border outline="0">
        <bottom style="thin">
          <color theme="1"/>
        </bottom>
      </border>
    </dxf>
    <dxf>
      <font>
        <b/>
        <i val="0"/>
        <strike val="0"/>
        <condense val="0"/>
        <extend val="0"/>
        <outline val="0"/>
        <shadow val="0"/>
        <u val="none"/>
        <vertAlign val="baseline"/>
        <sz val="11"/>
        <color theme="1"/>
        <name val="Calibri"/>
        <scheme val="minor"/>
      </font>
      <numFmt numFmtId="170" formatCode="dd\.mm\.yyyy"/>
      <fill>
        <patternFill patternType="none">
          <fgColor indexed="64"/>
          <bgColor indexed="65"/>
        </patternFill>
      </fill>
      <alignment horizontal="center" vertical="bottom" textRotation="0" wrapText="0" indent="0" justifyLastLine="0" shrinkToFit="0" readingOrder="0"/>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theme="0"/>
      </font>
      <fill>
        <patternFill>
          <bgColor rgb="FF00B0F0"/>
        </patternFill>
      </fill>
    </dxf>
    <dxf>
      <font>
        <b/>
        <i val="0"/>
        <color theme="0"/>
      </font>
      <fill>
        <patternFill>
          <bgColor rgb="FF00B0F0"/>
        </patternFill>
      </fill>
    </dxf>
    <dxf>
      <font>
        <b/>
        <i val="0"/>
        <color theme="0"/>
      </font>
      <fill>
        <patternFill>
          <bgColor rgb="FF00B0F0"/>
        </patternFill>
      </fill>
    </dxf>
    <dxf>
      <font>
        <b/>
        <i val="0"/>
        <color theme="0"/>
      </font>
      <fill>
        <patternFill>
          <bgColor rgb="FF00B0F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strike val="0"/>
        <condense val="0"/>
        <extend val="0"/>
        <outline val="0"/>
        <shadow val="0"/>
        <u val="none"/>
        <vertAlign val="baseline"/>
        <sz val="11"/>
        <color theme="0"/>
        <name val="Calibri"/>
        <scheme val="minor"/>
      </font>
      <numFmt numFmtId="30" formatCode="@"/>
      <fill>
        <patternFill patternType="none">
          <fgColor indexed="64"/>
          <bgColor indexed="65"/>
        </patternFill>
      </fill>
      <alignment horizontal="center" vertical="center" textRotation="0" wrapText="0" indent="0" justifyLastLine="0" shrinkToFit="0" readingOrder="0"/>
    </dxf>
    <dxf>
      <font>
        <b/>
        <i val="0"/>
      </font>
      <fill>
        <patternFill patternType="lightGrid">
          <fgColor theme="5" tint="0.39991454817346722"/>
          <bgColor rgb="FFFFFFFF"/>
        </patternFill>
      </fill>
    </dxf>
    <dxf>
      <font>
        <b/>
        <i val="0"/>
        <color rgb="FFFFFF00"/>
      </font>
      <fill>
        <patternFill>
          <bgColor rgb="FFFF6600"/>
        </patternFill>
      </fill>
    </dxf>
    <dxf>
      <font>
        <b/>
        <i val="0"/>
        <color theme="0"/>
      </font>
      <fill>
        <patternFill>
          <bgColor theme="1"/>
        </patternFill>
      </fill>
    </dxf>
    <dxf>
      <font>
        <b/>
        <i val="0"/>
        <color theme="0"/>
      </font>
      <fill>
        <patternFill>
          <bgColor rgb="FFFF0000"/>
        </patternFill>
      </fill>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C00000"/>
      </font>
    </dxf>
    <dxf>
      <font>
        <b/>
        <i val="0"/>
        <color theme="0" tint="-0.499984740745262"/>
      </font>
      <fill>
        <patternFill>
          <bgColor theme="0" tint="-0.499984740745262"/>
        </patternFill>
      </fill>
    </dxf>
    <dxf>
      <font>
        <b/>
        <i val="0"/>
        <color theme="0"/>
      </font>
      <fill>
        <patternFill>
          <bgColor theme="1" tint="0.14996795556505021"/>
        </patternFill>
      </fill>
    </dxf>
    <dxf>
      <font>
        <b/>
        <i val="0"/>
        <color theme="0"/>
      </font>
      <fill>
        <gradientFill>
          <stop position="0">
            <color theme="0"/>
          </stop>
          <stop position="1">
            <color rgb="FFFF0000"/>
          </stop>
        </gradientFill>
      </fill>
      <border>
        <left style="thin">
          <color rgb="FF9C0006"/>
        </left>
        <right style="thin">
          <color rgb="FF9C0006"/>
        </right>
        <top style="thin">
          <color rgb="FF9C0006"/>
        </top>
        <bottom style="thin">
          <color rgb="FF9C0006"/>
        </bottom>
        <vertical/>
        <horizontal/>
      </border>
    </dxf>
    <dxf>
      <font>
        <strike val="0"/>
        <outline val="0"/>
        <shadow val="0"/>
        <u val="none"/>
        <vertAlign val="baseline"/>
        <sz val="14"/>
        <color rgb="FFFF0000"/>
        <name val="Calibri"/>
        <scheme val="minor"/>
      </font>
      <fill>
        <patternFill patternType="none">
          <fgColor rgb="FF000000"/>
          <bgColor rgb="FFFFFFFF"/>
        </patternFill>
      </fill>
      <alignment horizontal="center" vertical="center" textRotation="0" wrapText="0" indent="0" justifyLastLine="0" shrinkToFit="0" readingOrder="0"/>
      <border diagonalUp="0" diagonalDown="0">
        <left style="dashed">
          <color indexed="64"/>
        </left>
        <right/>
        <top style="dashed">
          <color indexed="64"/>
        </top>
        <bottom style="dashed">
          <color indexed="64"/>
        </bottom>
        <vertical style="dashed">
          <color indexed="64"/>
        </vertical>
        <horizontal style="dashed">
          <color indexed="64"/>
        </horizontal>
      </border>
    </dxf>
    <dxf>
      <font>
        <b/>
        <i val="0"/>
        <strike val="0"/>
        <outline val="0"/>
        <shadow val="0"/>
        <u val="none"/>
        <vertAlign val="baseline"/>
        <sz val="14"/>
        <color theme="1"/>
        <name val="Calibri"/>
        <scheme val="minor"/>
      </font>
      <numFmt numFmtId="3" formatCode="#,##0"/>
      <fill>
        <patternFill patternType="none">
          <fgColor indexed="64"/>
          <bgColor indexed="65"/>
        </patternFill>
      </fill>
      <alignment horizontal="center" vertical="center" textRotation="0" wrapText="0" indent="0"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font>
        <b/>
        <i val="0"/>
        <strike val="0"/>
        <condense val="0"/>
        <extend val="0"/>
        <outline val="0"/>
        <shadow val="0"/>
        <u val="none"/>
        <vertAlign val="baseline"/>
        <sz val="11"/>
        <color theme="1"/>
        <name val="Calibri"/>
        <scheme val="minor"/>
      </font>
      <numFmt numFmtId="180" formatCode="#,##0_ ;;;@"/>
      <fill>
        <patternFill patternType="none">
          <fgColor indexed="64"/>
          <bgColor indexed="65"/>
        </patternFill>
      </fill>
      <alignment horizontal="center" vertical="center" textRotation="90" wrapText="0" indent="0"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numFmt numFmtId="3" formatCode="#,##0"/>
      <fill>
        <patternFill patternType="none">
          <fgColor indexed="64"/>
          <bgColor indexed="65"/>
        </patternFill>
      </fill>
      <alignment horizontal="left" vertical="center" textRotation="0" wrapText="0" indent="0"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numFmt numFmtId="3" formatCode="#,##0"/>
      <fill>
        <patternFill patternType="none">
          <fgColor indexed="64"/>
          <bgColor indexed="65"/>
        </patternFill>
      </fill>
      <alignment horizontal="center" vertical="center" textRotation="0" wrapText="0" indent="0"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numFmt numFmtId="1" formatCode="0"/>
      <fill>
        <patternFill patternType="none">
          <fgColor indexed="64"/>
          <bgColor indexed="65"/>
        </patternFill>
      </fill>
      <alignment horizontal="center" vertical="center" textRotation="0" wrapText="0" indent="0"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numFmt numFmtId="3" formatCode="#,##0"/>
      <fill>
        <patternFill patternType="none">
          <fgColor indexed="64"/>
          <bgColor indexed="65"/>
        </patternFill>
      </fill>
      <alignment horizontal="center" vertical="center" textRotation="0" wrapText="0" indent="0"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numFmt numFmtId="170" formatCode="dd\.mm\.yyyy"/>
      <fill>
        <patternFill patternType="none">
          <fgColor indexed="64"/>
          <bgColor indexed="65"/>
        </patternFill>
      </fill>
      <alignment horizontal="center" vertical="center" textRotation="0" wrapText="0" indent="0"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fill>
        <patternFill patternType="none">
          <fgColor indexed="64"/>
          <bgColor indexed="65"/>
        </patternFill>
      </fill>
      <alignment vertical="center" textRotation="0" indent="0"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fill>
        <patternFill patternType="none">
          <fgColor indexed="64"/>
          <bgColor indexed="65"/>
        </patternFill>
      </fill>
      <alignment vertical="center" textRotation="0" indent="0"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fill>
        <patternFill patternType="none">
          <fgColor indexed="64"/>
          <bgColor indexed="65"/>
        </patternFill>
      </fill>
      <alignment vertical="center" textRotation="0" indent="0"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fill>
        <patternFill patternType="none">
          <fgColor indexed="64"/>
          <bgColor indexed="65"/>
        </patternFill>
      </fill>
      <alignment vertical="center" textRotation="0" indent="0"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numFmt numFmtId="171" formatCode="dd\.mm\.yy"/>
      <fill>
        <patternFill patternType="none">
          <fgColor indexed="64"/>
          <bgColor indexed="65"/>
        </patternFill>
      </fill>
      <alignment horizontal="left" vertical="center" textRotation="0" wrapText="0" indent="0"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numFmt numFmtId="171" formatCode="dd\.mm\.yy"/>
      <fill>
        <patternFill patternType="none">
          <fgColor indexed="64"/>
          <bgColor indexed="65"/>
        </patternFill>
      </fill>
      <alignment horizontal="center" vertical="center" textRotation="0" wrapText="0" indent="0"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numFmt numFmtId="167" formatCode="#,##0;;;@"/>
      <fill>
        <patternFill patternType="none">
          <fgColor indexed="64"/>
          <bgColor indexed="65"/>
        </patternFill>
      </fill>
      <alignment horizontal="right" vertical="center" textRotation="0" wrapText="0" indent="1"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numFmt numFmtId="30" formatCode="@"/>
      <fill>
        <patternFill patternType="none">
          <fgColor indexed="64"/>
          <bgColor indexed="65"/>
        </patternFill>
      </fill>
      <alignment horizontal="center" vertical="center" textRotation="0" wrapText="0" indent="0"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font>
        <b val="0"/>
        <i val="0"/>
        <strike val="0"/>
        <condense val="0"/>
        <extend val="0"/>
        <outline val="0"/>
        <shadow val="0"/>
        <u val="none"/>
        <vertAlign val="baseline"/>
        <sz val="11"/>
        <color theme="1"/>
        <name val="Calibri"/>
        <scheme val="minor"/>
      </font>
      <numFmt numFmtId="197" formatCode="#,##0.0;;;@"/>
      <fill>
        <patternFill patternType="none">
          <fgColor indexed="64"/>
          <bgColor indexed="65"/>
        </patternFill>
      </fill>
      <alignment horizontal="right" vertical="center" textRotation="0" wrapText="0" indent="1"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font>
        <b val="0"/>
        <i val="0"/>
        <strike val="0"/>
        <condense val="0"/>
        <extend val="0"/>
        <outline val="0"/>
        <shadow val="0"/>
        <u val="none"/>
        <vertAlign val="baseline"/>
        <sz val="11"/>
        <color theme="1"/>
        <name val="Calibri"/>
        <scheme val="minor"/>
      </font>
      <numFmt numFmtId="3" formatCode="#,##0"/>
      <fill>
        <patternFill patternType="none">
          <fgColor indexed="64"/>
          <bgColor indexed="65"/>
        </patternFill>
      </fill>
      <alignment horizontal="right" vertical="center" textRotation="0" wrapText="0" indent="1"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font>
        <b val="0"/>
        <i val="0"/>
        <strike val="0"/>
        <condense val="0"/>
        <extend val="0"/>
        <outline val="0"/>
        <shadow val="0"/>
        <u val="none"/>
        <vertAlign val="baseline"/>
        <sz val="11"/>
        <color theme="1"/>
        <name val="Calibri"/>
        <scheme val="minor"/>
      </font>
      <numFmt numFmtId="3" formatCode="#,##0"/>
      <fill>
        <patternFill patternType="none">
          <fgColor indexed="64"/>
          <bgColor indexed="65"/>
        </patternFill>
      </fill>
      <alignment horizontal="right" vertical="center" textRotation="0" wrapText="0" indent="1"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font>
        <b/>
        <i val="0"/>
        <strike val="0"/>
        <condense val="0"/>
        <extend val="0"/>
        <outline val="0"/>
        <shadow val="0"/>
        <u val="none"/>
        <vertAlign val="baseline"/>
        <sz val="11"/>
        <color theme="1"/>
        <name val="Calibri"/>
        <scheme val="minor"/>
      </font>
      <numFmt numFmtId="3" formatCode="#,##0"/>
      <fill>
        <patternFill patternType="none">
          <fgColor indexed="64"/>
          <bgColor indexed="65"/>
        </patternFill>
      </fill>
      <alignment horizontal="right" vertical="center" textRotation="0" wrapText="0" indent="1"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fill>
        <patternFill patternType="none">
          <fgColor indexed="64"/>
          <bgColor indexed="65"/>
        </patternFill>
      </fill>
      <alignment horizontal="center" vertical="center" textRotation="0" wrapText="0" indent="0"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fill>
        <patternFill patternType="none">
          <fgColor indexed="64"/>
          <bgColor indexed="65"/>
        </patternFill>
      </fill>
      <alignment horizontal="center" vertical="center" textRotation="0" wrapText="0" indent="0"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fill>
        <patternFill patternType="none">
          <fgColor indexed="64"/>
          <bgColor indexed="65"/>
        </patternFill>
      </fill>
      <alignment horizontal="center" vertical="center" textRotation="0" wrapText="0" indent="0"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fill>
        <patternFill patternType="none">
          <fgColor indexed="64"/>
          <bgColor indexed="65"/>
        </patternFill>
      </fill>
      <alignment horizontal="left" vertical="center" textRotation="0" wrapText="1" indent="1"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numFmt numFmtId="3" formatCode="#,##0"/>
      <fill>
        <patternFill patternType="none">
          <fgColor indexed="64"/>
          <bgColor indexed="65"/>
        </patternFill>
      </fill>
      <alignment horizontal="center" vertical="center" textRotation="0" wrapText="0" indent="0"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font>
        <b/>
      </font>
      <fill>
        <patternFill patternType="none">
          <fgColor indexed="64"/>
          <bgColor indexed="65"/>
        </patternFill>
      </fill>
      <alignment horizontal="center" vertical="center" textRotation="0" wrapText="0" indent="0" justifyLastLine="0" shrinkToFit="0" readingOrder="0"/>
      <border diagonalUp="0" diagonalDown="0">
        <left/>
        <right style="dashed">
          <color indexed="64"/>
        </right>
        <top style="dashed">
          <color indexed="64"/>
        </top>
        <bottom style="dashed">
          <color indexed="64"/>
        </bottom>
        <vertical style="dashed">
          <color indexed="64"/>
        </vertical>
        <horizontal style="dashed">
          <color indexed="64"/>
        </horizontal>
      </border>
    </dxf>
    <dxf>
      <border>
        <top style="dashed">
          <color indexed="64"/>
        </top>
      </border>
    </dxf>
    <dxf>
      <border diagonalUp="0" diagonalDown="0">
        <left style="dashed">
          <color indexed="64"/>
        </left>
        <right style="dashed">
          <color indexed="64"/>
        </right>
        <top style="dashed">
          <color indexed="64"/>
        </top>
        <bottom style="dashed">
          <color indexed="64"/>
        </bottom>
      </border>
    </dxf>
    <dxf>
      <fill>
        <patternFill patternType="none">
          <fgColor rgb="FF000000"/>
          <bgColor rgb="FFFFFFFF"/>
        </patternFill>
      </fill>
      <alignment horizontal="center" vertical="center" textRotation="0" wrapText="0" indent="0" justifyLastLine="0" shrinkToFit="0" readingOrder="0"/>
    </dxf>
    <dxf>
      <border>
        <bottom style="dashed">
          <color indexed="64"/>
        </bottom>
      </border>
    </dxf>
    <dxf>
      <fill>
        <patternFill patternType="none">
          <fgColor indexed="64"/>
          <bgColor auto="1"/>
        </patternFill>
      </fill>
      <border diagonalUp="0" diagonalDown="0">
        <left style="dashed">
          <color indexed="64"/>
        </left>
        <right style="dashed">
          <color indexed="64"/>
        </right>
        <top/>
        <bottom/>
        <vertical style="dashed">
          <color indexed="64"/>
        </vertical>
        <horizontal style="dashed">
          <color indexed="64"/>
        </horizontal>
      </border>
    </dxf>
    <dxf>
      <font>
        <color rgb="FF9C0006"/>
      </font>
      <fill>
        <patternFill>
          <bgColor rgb="FFFFC7CE"/>
        </patternFill>
      </fill>
    </dxf>
    <dxf>
      <fill>
        <patternFill>
          <bgColor rgb="FFFFFF00"/>
        </patternFill>
      </fill>
    </dxf>
  </dxfs>
  <tableStyles count="2" defaultTableStyle="TableStyleMedium2" defaultPivotStyle="PivotStyleLight16">
    <tableStyle name="Estilo de Tabela 1" pivot="0" count="1" xr9:uid="{00000000-0011-0000-FFFF-FFFF00000000}">
      <tableStyleElement type="wholeTable" dxfId="321"/>
    </tableStyle>
    <tableStyle name="Estilo de Tabela Dinâmica 1" table="0" count="0" xr9:uid="{00000000-0011-0000-FFFF-FFFF01000000}"/>
  </tableStyles>
  <colors>
    <mruColors>
      <color rgb="FFFF6600"/>
      <color rgb="FF00863D"/>
      <color rgb="FF007033"/>
      <color rgb="FF57257D"/>
      <color rgb="FF3C0FB9"/>
      <color rgb="FFDC7324"/>
      <color rgb="FF006DF2"/>
      <color rgb="FF00FA71"/>
      <color rgb="FFE59D1B"/>
      <color rgb="FF0DC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activeX/activeX54.xml><?xml version="1.0" encoding="utf-8"?>
<ax:ocx xmlns:ax="http://schemas.microsoft.com/office/2006/activeX" xmlns:r="http://schemas.openxmlformats.org/officeDocument/2006/relationships" ax:classid="{D7053240-CE69-11CD-A777-00DD01143C57}" ax:persistence="persistStreamInit" r:id="rId1"/>
</file>

<file path=xl/activeX/activeX55.xml><?xml version="1.0" encoding="utf-8"?>
<ax:ocx xmlns:ax="http://schemas.microsoft.com/office/2006/activeX" xmlns:r="http://schemas.openxmlformats.org/officeDocument/2006/relationships" ax:classid="{D7053240-CE69-11CD-A777-00DD01143C57}" ax:persistence="persistStreamInit" r:id="rId1"/>
</file>

<file path=xl/activeX/activeX56.xml><?xml version="1.0" encoding="utf-8"?>
<ax:ocx xmlns:ax="http://schemas.microsoft.com/office/2006/activeX" xmlns:r="http://schemas.openxmlformats.org/officeDocument/2006/relationships" ax:classid="{D7053240-CE69-11CD-A777-00DD01143C57}" ax:persistence="persistStreamInit" r:id="rId1"/>
</file>

<file path=xl/activeX/activeX57.xml><?xml version="1.0" encoding="utf-8"?>
<ax:ocx xmlns:ax="http://schemas.microsoft.com/office/2006/activeX" xmlns:r="http://schemas.openxmlformats.org/officeDocument/2006/relationships" ax:classid="{D7053240-CE69-11CD-A777-00DD01143C57}" ax:persistence="persistStreamInit" r:id="rId1"/>
</file>

<file path=xl/activeX/activeX58.xml><?xml version="1.0" encoding="utf-8"?>
<ax:ocx xmlns:ax="http://schemas.microsoft.com/office/2006/activeX" xmlns:r="http://schemas.openxmlformats.org/officeDocument/2006/relationships" ax:classid="{D7053240-CE69-11CD-A777-00DD01143C57}" ax:persistence="persistStreamInit" r:id="rId1"/>
</file>

<file path=xl/activeX/activeX59.xml><?xml version="1.0" encoding="utf-8"?>
<ax:ocx xmlns:ax="http://schemas.microsoft.com/office/2006/activeX" xmlns:r="http://schemas.openxmlformats.org/officeDocument/2006/relationships" ax:classid="{D7053240-CE69-11CD-A777-00DD01143C57}" ax:persistence="persistStreamInit" r:id="rId1"/>
</file>

<file path=xl/activeX/activeX60.xml><?xml version="1.0" encoding="utf-8"?>
<ax:ocx xmlns:ax="http://schemas.microsoft.com/office/2006/activeX" xmlns:r="http://schemas.openxmlformats.org/officeDocument/2006/relationships" ax:classid="{D7053240-CE69-11CD-A777-00DD01143C57}" ax:persistence="persistStreamInit" r:id="rId1"/>
</file>

<file path=xl/activeX/activeX61.xml><?xml version="1.0" encoding="utf-8"?>
<ax:ocx xmlns:ax="http://schemas.microsoft.com/office/2006/activeX" xmlns:r="http://schemas.openxmlformats.org/officeDocument/2006/relationships" ax:classid="{D7053240-CE69-11CD-A777-00DD01143C57}" ax:persistence="persistStreamInit" r:id="rId1"/>
</file>

<file path=xl/activeX/activeX62.xml><?xml version="1.0" encoding="utf-8"?>
<ax:ocx xmlns:ax="http://schemas.microsoft.com/office/2006/activeX" xmlns:r="http://schemas.openxmlformats.org/officeDocument/2006/relationships" ax:classid="{D7053240-CE69-11CD-A777-00DD01143C57}" ax:persistence="persistStreamInit" r:id="rId1"/>
</file>

<file path=xl/activeX/activeX63.xml><?xml version="1.0" encoding="utf-8"?>
<ax:ocx xmlns:ax="http://schemas.microsoft.com/office/2006/activeX" xmlns:r="http://schemas.openxmlformats.org/officeDocument/2006/relationships" ax:classid="{D7053240-CE69-11CD-A777-00DD01143C57}" ax:persistence="persistStreamInit" r:id="rId1"/>
</file>

<file path=xl/activeX/activeX64.xml><?xml version="1.0" encoding="utf-8"?>
<ax:ocx xmlns:ax="http://schemas.microsoft.com/office/2006/activeX" xmlns:r="http://schemas.openxmlformats.org/officeDocument/2006/relationships" ax:classid="{D7053240-CE69-11CD-A777-00DD01143C57}" ax:persistence="persistStreamInit" r:id="rId1"/>
</file>

<file path=xl/activeX/activeX65.xml><?xml version="1.0" encoding="utf-8"?>
<ax:ocx xmlns:ax="http://schemas.microsoft.com/office/2006/activeX" xmlns:r="http://schemas.openxmlformats.org/officeDocument/2006/relationships" ax:classid="{D7053240-CE69-11CD-A777-00DD01143C57}" ax:persistence="persistStreamInit" r:id="rId1"/>
</file>

<file path=xl/activeX/activeX66.xml><?xml version="1.0" encoding="utf-8"?>
<ax:ocx xmlns:ax="http://schemas.microsoft.com/office/2006/activeX" xmlns:r="http://schemas.openxmlformats.org/officeDocument/2006/relationships" ax:classid="{D7053240-CE69-11CD-A777-00DD01143C57}" ax:persistence="persistStreamInit" r:id="rId1"/>
</file>

<file path=xl/activeX/activeX67.xml><?xml version="1.0" encoding="utf-8"?>
<ax:ocx xmlns:ax="http://schemas.microsoft.com/office/2006/activeX" xmlns:r="http://schemas.openxmlformats.org/officeDocument/2006/relationships" ax:classid="{D7053240-CE69-11CD-A777-00DD01143C57}" ax:persistence="persistStreamInit" r:id="rId1"/>
</file>

<file path=xl/activeX/activeX68.xml><?xml version="1.0" encoding="utf-8"?>
<ax:ocx xmlns:ax="http://schemas.microsoft.com/office/2006/activeX" xmlns:r="http://schemas.openxmlformats.org/officeDocument/2006/relationships" ax:classid="{D7053240-CE69-11CD-A777-00DD01143C57}" ax:persistence="persistStreamInit" r:id="rId1"/>
</file>

<file path=xl/activeX/activeX69.xml><?xml version="1.0" encoding="utf-8"?>
<ax:ocx xmlns:ax="http://schemas.microsoft.com/office/2006/activeX" xmlns:r="http://schemas.openxmlformats.org/officeDocument/2006/relationships" ax:classid="{D7053240-CE69-11CD-A777-00DD01143C57}" ax:persistence="persistStreamInit" r:id="rId1"/>
</file>

<file path=xl/activeX/activeX70.xml><?xml version="1.0" encoding="utf-8"?>
<ax:ocx xmlns:ax="http://schemas.microsoft.com/office/2006/activeX" xmlns:r="http://schemas.openxmlformats.org/officeDocument/2006/relationships" ax:classid="{D7053240-CE69-11CD-A777-00DD01143C57}" ax:persistence="persistStreamInit" r:id="rId1"/>
</file>

<file path=xl/activeX/activeX71.xml><?xml version="1.0" encoding="utf-8"?>
<ax:ocx xmlns:ax="http://schemas.microsoft.com/office/2006/activeX" xmlns:r="http://schemas.openxmlformats.org/officeDocument/2006/relationships" ax:classid="{D7053240-CE69-11CD-A777-00DD01143C57}" ax:persistence="persistStreamInit" r:id="rId1"/>
</file>

<file path=xl/activeX/activeX72.xml><?xml version="1.0" encoding="utf-8"?>
<ax:ocx xmlns:ax="http://schemas.microsoft.com/office/2006/activeX" xmlns:r="http://schemas.openxmlformats.org/officeDocument/2006/relationships" ax:classid="{D7053240-CE69-11CD-A777-00DD01143C57}" ax:persistence="persistStreamInit" r:id="rId1"/>
</file>

<file path=xl/activeX/activeX73.xml><?xml version="1.0" encoding="utf-8"?>
<ax:ocx xmlns:ax="http://schemas.microsoft.com/office/2006/activeX" xmlns:r="http://schemas.openxmlformats.org/officeDocument/2006/relationships" ax:classid="{D7053240-CE69-11CD-A777-00DD01143C57}" ax:persistence="persistStreamInit" r:id="rId1"/>
</file>

<file path=xl/activeX/activeX74.xml><?xml version="1.0" encoding="utf-8"?>
<ax:ocx xmlns:ax="http://schemas.microsoft.com/office/2006/activeX" xmlns:r="http://schemas.openxmlformats.org/officeDocument/2006/relationships" ax:classid="{D7053240-CE69-11CD-A777-00DD01143C57}" ax:persistence="persistStreamInit" r:id="rId1"/>
</file>

<file path=xl/activeX/activeX75.xml><?xml version="1.0" encoding="utf-8"?>
<ax:ocx xmlns:ax="http://schemas.microsoft.com/office/2006/activeX" xmlns:r="http://schemas.openxmlformats.org/officeDocument/2006/relationships" ax:classid="{D7053240-CE69-11CD-A777-00DD01143C57}" ax:persistence="persistStreamInit" r:id="rId1"/>
</file>

<file path=xl/activeX/activeX76.xml><?xml version="1.0" encoding="utf-8"?>
<ax:ocx xmlns:ax="http://schemas.microsoft.com/office/2006/activeX" xmlns:r="http://schemas.openxmlformats.org/officeDocument/2006/relationships" ax:classid="{D7053240-CE69-11CD-A777-00DD01143C57}" ax:persistence="persistStreamInit" r:id="rId1"/>
</file>

<file path=xl/activeX/activeX77.xml><?xml version="1.0" encoding="utf-8"?>
<ax:ocx xmlns:ax="http://schemas.microsoft.com/office/2006/activeX" xmlns:r="http://schemas.openxmlformats.org/officeDocument/2006/relationships" ax:classid="{D7053240-CE69-11CD-A777-00DD01143C57}" ax:persistence="persistStreamInit" r:id="rId1"/>
</file>

<file path=xl/activeX/activeX78.xml><?xml version="1.0" encoding="utf-8"?>
<ax:ocx xmlns:ax="http://schemas.microsoft.com/office/2006/activeX" xmlns:r="http://schemas.openxmlformats.org/officeDocument/2006/relationships" ax:classid="{D7053240-CE69-11CD-A777-00DD01143C57}" ax:persistence="persistStreamInit" r:id="rId1"/>
</file>

<file path=xl/activeX/activeX79.xml><?xml version="1.0" encoding="utf-8"?>
<ax:ocx xmlns:ax="http://schemas.microsoft.com/office/2006/activeX" xmlns:r="http://schemas.openxmlformats.org/officeDocument/2006/relationships" ax:classid="{D7053240-CE69-11CD-A777-00DD01143C57}" ax:persistence="persistStreamInit" r:id="rId1"/>
</file>

<file path=xl/activeX/activeX80.xml><?xml version="1.0" encoding="utf-8"?>
<ax:ocx xmlns:ax="http://schemas.microsoft.com/office/2006/activeX" xmlns:r="http://schemas.openxmlformats.org/officeDocument/2006/relationships" ax:classid="{D7053240-CE69-11CD-A777-00DD01143C57}" ax:persistence="persistStreamInit" r:id="rId1"/>
</file>

<file path=xl/activeX/activeX81.xml><?xml version="1.0" encoding="utf-8"?>
<ax:ocx xmlns:ax="http://schemas.microsoft.com/office/2006/activeX" xmlns:r="http://schemas.openxmlformats.org/officeDocument/2006/relationships" ax:classid="{D7053240-CE69-11CD-A777-00DD01143C57}" ax:persistence="persistStreamInit" r:id="rId1"/>
</file>

<file path=xl/activeX/activeX82.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6.png"/></Relationships>
</file>

<file path=xl/drawings/_rels/drawing9.xml.rels><?xml version="1.0" encoding="UTF-8" standalone="yes"?>
<Relationships xmlns="http://schemas.openxmlformats.org/package/2006/relationships"><Relationship Id="rId1" Type="http://schemas.openxmlformats.org/officeDocument/2006/relationships/image" Target="../media/image6.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 Id="rId5" Type="http://schemas.openxmlformats.org/officeDocument/2006/relationships/image" Target="../media/image5.emf"/><Relationship Id="rId4" Type="http://schemas.openxmlformats.org/officeDocument/2006/relationships/image" Target="../media/image4.emf"/></Relationships>
</file>

<file path=xl/drawings/_rels/vmlDrawing2.vml.rels><?xml version="1.0" encoding="UTF-8" standalone="yes"?>
<Relationships xmlns="http://schemas.openxmlformats.org/package/2006/relationships"><Relationship Id="rId8" Type="http://schemas.openxmlformats.org/officeDocument/2006/relationships/image" Target="../media/image15.emf"/><Relationship Id="rId3" Type="http://schemas.openxmlformats.org/officeDocument/2006/relationships/image" Target="../media/image10.emf"/><Relationship Id="rId7" Type="http://schemas.openxmlformats.org/officeDocument/2006/relationships/image" Target="../media/image14.emf"/><Relationship Id="rId12" Type="http://schemas.openxmlformats.org/officeDocument/2006/relationships/image" Target="../media/image18.emf"/><Relationship Id="rId2" Type="http://schemas.openxmlformats.org/officeDocument/2006/relationships/image" Target="../media/image11.emf"/><Relationship Id="rId1" Type="http://schemas.openxmlformats.org/officeDocument/2006/relationships/image" Target="../media/image12.emf"/><Relationship Id="rId6" Type="http://schemas.openxmlformats.org/officeDocument/2006/relationships/image" Target="../media/image8.emf"/><Relationship Id="rId11" Type="http://schemas.openxmlformats.org/officeDocument/2006/relationships/image" Target="../media/image17.emf"/><Relationship Id="rId5" Type="http://schemas.openxmlformats.org/officeDocument/2006/relationships/image" Target="../media/image13.emf"/><Relationship Id="rId10" Type="http://schemas.openxmlformats.org/officeDocument/2006/relationships/image" Target="../media/image7.emf"/><Relationship Id="rId4" Type="http://schemas.openxmlformats.org/officeDocument/2006/relationships/image" Target="../media/image9.emf"/><Relationship Id="rId9" Type="http://schemas.openxmlformats.org/officeDocument/2006/relationships/image" Target="../media/image16.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20.emf"/><Relationship Id="rId1" Type="http://schemas.openxmlformats.org/officeDocument/2006/relationships/image" Target="../media/image19.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23.emf"/><Relationship Id="rId2" Type="http://schemas.openxmlformats.org/officeDocument/2006/relationships/image" Target="../media/image22.emf"/><Relationship Id="rId1" Type="http://schemas.openxmlformats.org/officeDocument/2006/relationships/image" Target="../media/image21.emf"/><Relationship Id="rId4" Type="http://schemas.openxmlformats.org/officeDocument/2006/relationships/image" Target="../media/image24.emf"/></Relationships>
</file>

<file path=xl/drawings/_rels/vmlDrawing5.vml.rels><?xml version="1.0" encoding="UTF-8" standalone="yes"?>
<Relationships xmlns="http://schemas.openxmlformats.org/package/2006/relationships"><Relationship Id="rId8" Type="http://schemas.openxmlformats.org/officeDocument/2006/relationships/image" Target="../media/image35.emf"/><Relationship Id="rId13" Type="http://schemas.openxmlformats.org/officeDocument/2006/relationships/image" Target="../media/image46.emf"/><Relationship Id="rId18" Type="http://schemas.openxmlformats.org/officeDocument/2006/relationships/image" Target="../media/image31.emf"/><Relationship Id="rId26" Type="http://schemas.openxmlformats.org/officeDocument/2006/relationships/image" Target="../media/image27.emf"/><Relationship Id="rId3" Type="http://schemas.openxmlformats.org/officeDocument/2006/relationships/image" Target="../media/image40.emf"/><Relationship Id="rId21" Type="http://schemas.openxmlformats.org/officeDocument/2006/relationships/image" Target="../media/image29.emf"/><Relationship Id="rId7" Type="http://schemas.openxmlformats.org/officeDocument/2006/relationships/image" Target="../media/image36.emf"/><Relationship Id="rId12" Type="http://schemas.openxmlformats.org/officeDocument/2006/relationships/image" Target="../media/image45.emf"/><Relationship Id="rId17" Type="http://schemas.openxmlformats.org/officeDocument/2006/relationships/image" Target="../media/image48.emf"/><Relationship Id="rId25" Type="http://schemas.openxmlformats.org/officeDocument/2006/relationships/image" Target="../media/image52.emf"/><Relationship Id="rId2" Type="http://schemas.openxmlformats.org/officeDocument/2006/relationships/image" Target="../media/image42.emf"/><Relationship Id="rId16" Type="http://schemas.openxmlformats.org/officeDocument/2006/relationships/image" Target="../media/image47.emf"/><Relationship Id="rId20" Type="http://schemas.openxmlformats.org/officeDocument/2006/relationships/image" Target="../media/image49.emf"/><Relationship Id="rId29" Type="http://schemas.openxmlformats.org/officeDocument/2006/relationships/image" Target="../media/image25.emf"/><Relationship Id="rId1" Type="http://schemas.openxmlformats.org/officeDocument/2006/relationships/image" Target="../media/image41.emf"/><Relationship Id="rId6" Type="http://schemas.openxmlformats.org/officeDocument/2006/relationships/image" Target="../media/image37.emf"/><Relationship Id="rId11" Type="http://schemas.openxmlformats.org/officeDocument/2006/relationships/image" Target="../media/image44.emf"/><Relationship Id="rId24" Type="http://schemas.openxmlformats.org/officeDocument/2006/relationships/image" Target="../media/image51.emf"/><Relationship Id="rId5" Type="http://schemas.openxmlformats.org/officeDocument/2006/relationships/image" Target="../media/image38.emf"/><Relationship Id="rId15" Type="http://schemas.openxmlformats.org/officeDocument/2006/relationships/image" Target="../media/image32.emf"/><Relationship Id="rId23" Type="http://schemas.openxmlformats.org/officeDocument/2006/relationships/image" Target="../media/image28.emf"/><Relationship Id="rId28" Type="http://schemas.openxmlformats.org/officeDocument/2006/relationships/image" Target="../media/image53.emf"/><Relationship Id="rId10" Type="http://schemas.openxmlformats.org/officeDocument/2006/relationships/image" Target="../media/image43.emf"/><Relationship Id="rId19" Type="http://schemas.openxmlformats.org/officeDocument/2006/relationships/image" Target="../media/image30.emf"/><Relationship Id="rId4" Type="http://schemas.openxmlformats.org/officeDocument/2006/relationships/image" Target="../media/image39.emf"/><Relationship Id="rId9" Type="http://schemas.openxmlformats.org/officeDocument/2006/relationships/image" Target="../media/image34.emf"/><Relationship Id="rId14" Type="http://schemas.openxmlformats.org/officeDocument/2006/relationships/image" Target="../media/image33.emf"/><Relationship Id="rId22" Type="http://schemas.openxmlformats.org/officeDocument/2006/relationships/image" Target="../media/image50.emf"/><Relationship Id="rId27" Type="http://schemas.openxmlformats.org/officeDocument/2006/relationships/image" Target="../media/image26.emf"/><Relationship Id="rId30" Type="http://schemas.openxmlformats.org/officeDocument/2006/relationships/image" Target="../media/image54.emf"/></Relationships>
</file>

<file path=xl/drawings/_rels/vmlDrawing6.vml.rels><?xml version="1.0" encoding="UTF-8" standalone="yes"?>
<Relationships xmlns="http://schemas.openxmlformats.org/package/2006/relationships"><Relationship Id="rId3" Type="http://schemas.openxmlformats.org/officeDocument/2006/relationships/image" Target="../media/image57.emf"/><Relationship Id="rId2" Type="http://schemas.openxmlformats.org/officeDocument/2006/relationships/image" Target="../media/image55.emf"/><Relationship Id="rId1" Type="http://schemas.openxmlformats.org/officeDocument/2006/relationships/image" Target="../media/image56.emf"/></Relationships>
</file>

<file path=xl/drawings/_rels/vmlDrawing7.vml.rels><?xml version="1.0" encoding="UTF-8" standalone="yes"?>
<Relationships xmlns="http://schemas.openxmlformats.org/package/2006/relationships"><Relationship Id="rId3" Type="http://schemas.openxmlformats.org/officeDocument/2006/relationships/image" Target="../media/image60.emf"/><Relationship Id="rId7" Type="http://schemas.openxmlformats.org/officeDocument/2006/relationships/image" Target="../media/image58.emf"/><Relationship Id="rId2" Type="http://schemas.openxmlformats.org/officeDocument/2006/relationships/image" Target="../media/image62.emf"/><Relationship Id="rId1" Type="http://schemas.openxmlformats.org/officeDocument/2006/relationships/image" Target="../media/image61.emf"/><Relationship Id="rId6" Type="http://schemas.openxmlformats.org/officeDocument/2006/relationships/image" Target="../media/image59.emf"/><Relationship Id="rId5" Type="http://schemas.openxmlformats.org/officeDocument/2006/relationships/image" Target="../media/image64.emf"/><Relationship Id="rId4" Type="http://schemas.openxmlformats.org/officeDocument/2006/relationships/image" Target="../media/image63.emf"/></Relationships>
</file>

<file path=xl/drawings/_rels/vmlDrawing8.vml.rels><?xml version="1.0" encoding="UTF-8" standalone="yes"?>
<Relationships xmlns="http://schemas.openxmlformats.org/package/2006/relationships"><Relationship Id="rId3" Type="http://schemas.openxmlformats.org/officeDocument/2006/relationships/image" Target="../media/image67.emf"/><Relationship Id="rId2" Type="http://schemas.openxmlformats.org/officeDocument/2006/relationships/image" Target="../media/image66.emf"/><Relationship Id="rId1" Type="http://schemas.openxmlformats.org/officeDocument/2006/relationships/image" Target="../media/image65.emf"/></Relationships>
</file>

<file path=xl/drawings/_rels/vmlDrawing9.vml.rels><?xml version="1.0" encoding="UTF-8" standalone="yes"?>
<Relationships xmlns="http://schemas.openxmlformats.org/package/2006/relationships"><Relationship Id="rId8" Type="http://schemas.openxmlformats.org/officeDocument/2006/relationships/image" Target="../media/image69.emf"/><Relationship Id="rId3" Type="http://schemas.openxmlformats.org/officeDocument/2006/relationships/image" Target="../media/image73.emf"/><Relationship Id="rId7" Type="http://schemas.openxmlformats.org/officeDocument/2006/relationships/image" Target="../media/image76.emf"/><Relationship Id="rId2" Type="http://schemas.openxmlformats.org/officeDocument/2006/relationships/image" Target="../media/image72.emf"/><Relationship Id="rId1" Type="http://schemas.openxmlformats.org/officeDocument/2006/relationships/image" Target="../media/image71.emf"/><Relationship Id="rId6" Type="http://schemas.openxmlformats.org/officeDocument/2006/relationships/image" Target="../media/image75.emf"/><Relationship Id="rId5" Type="http://schemas.openxmlformats.org/officeDocument/2006/relationships/image" Target="../media/image74.emf"/><Relationship Id="rId4" Type="http://schemas.openxmlformats.org/officeDocument/2006/relationships/image" Target="../media/image70.emf"/><Relationship Id="rId9" Type="http://schemas.openxmlformats.org/officeDocument/2006/relationships/image" Target="../media/image68.emf"/></Relationships>
</file>

<file path=xl/drawings/_rels/vmlDrawing10.vml.rels><?xml version="1.0" encoding="UTF-8" standalone="yes"?>
<Relationships xmlns="http://schemas.openxmlformats.org/package/2006/relationships"><Relationship Id="rId3" Type="http://schemas.openxmlformats.org/officeDocument/2006/relationships/image" Target="../media/image79.emf"/><Relationship Id="rId2" Type="http://schemas.openxmlformats.org/officeDocument/2006/relationships/image" Target="../media/image77.emf"/><Relationship Id="rId1" Type="http://schemas.openxmlformats.org/officeDocument/2006/relationships/image" Target="../media/image78.emf"/></Relationships>
</file>

<file path=xl/drawings/_rels/vmlDrawing11.vml.rels><?xml version="1.0" encoding="UTF-8" standalone="yes"?>
<Relationships xmlns="http://schemas.openxmlformats.org/package/2006/relationships"><Relationship Id="rId3" Type="http://schemas.openxmlformats.org/officeDocument/2006/relationships/image" Target="../media/image80.emf"/><Relationship Id="rId2" Type="http://schemas.openxmlformats.org/officeDocument/2006/relationships/image" Target="../media/image82.emf"/><Relationship Id="rId1" Type="http://schemas.openxmlformats.org/officeDocument/2006/relationships/image" Target="../media/image81.emf"/><Relationship Id="rId4" Type="http://schemas.openxmlformats.org/officeDocument/2006/relationships/image" Target="../media/image83.emf"/></Relationships>
</file>

<file path=xl/drawings/drawing1.xml><?xml version="1.0" encoding="utf-8"?>
<xdr:wsDr xmlns:xdr="http://schemas.openxmlformats.org/drawingml/2006/spreadsheetDrawing" xmlns:a="http://schemas.openxmlformats.org/drawingml/2006/main">
  <xdr:twoCellAnchor editAs="oneCell">
    <xdr:from>
      <xdr:col>0</xdr:col>
      <xdr:colOff>189416</xdr:colOff>
      <xdr:row>0</xdr:row>
      <xdr:rowOff>55147</xdr:rowOff>
    </xdr:from>
    <xdr:to>
      <xdr:col>2</xdr:col>
      <xdr:colOff>183487</xdr:colOff>
      <xdr:row>4</xdr:row>
      <xdr:rowOff>238125</xdr:rowOff>
    </xdr:to>
    <xdr:pic>
      <xdr:nvPicPr>
        <xdr:cNvPr id="2" name="Imagem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xdr:blipFill>
      <xdr:spPr>
        <a:xfrm>
          <a:off x="189416" y="55147"/>
          <a:ext cx="1137071" cy="1112618"/>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23</xdr:col>
          <xdr:colOff>76200</xdr:colOff>
          <xdr:row>0</xdr:row>
          <xdr:rowOff>121920</xdr:rowOff>
        </xdr:from>
        <xdr:to>
          <xdr:col>24</xdr:col>
          <xdr:colOff>891540</xdr:colOff>
          <xdr:row>2</xdr:row>
          <xdr:rowOff>220980</xdr:rowOff>
        </xdr:to>
        <xdr:sp macro="" textlink="">
          <xdr:nvSpPr>
            <xdr:cNvPr id="764929" name="btn_EstimativaAta_Imprimir" hidden="1">
              <a:extLst>
                <a:ext uri="{63B3BB69-23CF-44E3-9099-C40C66FF867C}">
                  <a14:compatExt spid="_x0000_s764929"/>
                </a:ext>
                <a:ext uri="{FF2B5EF4-FFF2-40B4-BE49-F238E27FC236}">
                  <a16:creationId xmlns:a16="http://schemas.microsoft.com/office/drawing/2014/main" id="{00000000-0008-0000-0000-000001AC0B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24</xdr:col>
          <xdr:colOff>1013460</xdr:colOff>
          <xdr:row>0</xdr:row>
          <xdr:rowOff>121920</xdr:rowOff>
        </xdr:from>
        <xdr:to>
          <xdr:col>26</xdr:col>
          <xdr:colOff>182880</xdr:colOff>
          <xdr:row>2</xdr:row>
          <xdr:rowOff>220980</xdr:rowOff>
        </xdr:to>
        <xdr:sp macro="" textlink="">
          <xdr:nvSpPr>
            <xdr:cNvPr id="764930" name="btn_EstimativaAta_Importar" hidden="1">
              <a:extLst>
                <a:ext uri="{63B3BB69-23CF-44E3-9099-C40C66FF867C}">
                  <a14:compatExt spid="_x0000_s764930"/>
                </a:ext>
                <a:ext uri="{FF2B5EF4-FFF2-40B4-BE49-F238E27FC236}">
                  <a16:creationId xmlns:a16="http://schemas.microsoft.com/office/drawing/2014/main" id="{00000000-0008-0000-0000-000002AC0B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28</xdr:col>
          <xdr:colOff>495300</xdr:colOff>
          <xdr:row>0</xdr:row>
          <xdr:rowOff>121920</xdr:rowOff>
        </xdr:from>
        <xdr:to>
          <xdr:col>30</xdr:col>
          <xdr:colOff>541020</xdr:colOff>
          <xdr:row>2</xdr:row>
          <xdr:rowOff>220980</xdr:rowOff>
        </xdr:to>
        <xdr:sp macro="" textlink="">
          <xdr:nvSpPr>
            <xdr:cNvPr id="764931" name="btn_EstimativaAta_Exibir" hidden="1">
              <a:extLst>
                <a:ext uri="{63B3BB69-23CF-44E3-9099-C40C66FF867C}">
                  <a14:compatExt spid="_x0000_s764931"/>
                </a:ext>
                <a:ext uri="{FF2B5EF4-FFF2-40B4-BE49-F238E27FC236}">
                  <a16:creationId xmlns:a16="http://schemas.microsoft.com/office/drawing/2014/main" id="{00000000-0008-0000-0000-000003AC0B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31</xdr:col>
          <xdr:colOff>38100</xdr:colOff>
          <xdr:row>0</xdr:row>
          <xdr:rowOff>121920</xdr:rowOff>
        </xdr:from>
        <xdr:to>
          <xdr:col>33</xdr:col>
          <xdr:colOff>83820</xdr:colOff>
          <xdr:row>2</xdr:row>
          <xdr:rowOff>220980</xdr:rowOff>
        </xdr:to>
        <xdr:sp macro="" textlink="">
          <xdr:nvSpPr>
            <xdr:cNvPr id="765048" name="btn_EstimativaAta_Cabec" hidden="1">
              <a:extLst>
                <a:ext uri="{63B3BB69-23CF-44E3-9099-C40C66FF867C}">
                  <a14:compatExt spid="_x0000_s765048"/>
                </a:ext>
                <a:ext uri="{FF2B5EF4-FFF2-40B4-BE49-F238E27FC236}">
                  <a16:creationId xmlns:a16="http://schemas.microsoft.com/office/drawing/2014/main" id="{00000000-0008-0000-0000-000078AC0B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26</xdr:col>
          <xdr:colOff>342900</xdr:colOff>
          <xdr:row>0</xdr:row>
          <xdr:rowOff>121920</xdr:rowOff>
        </xdr:from>
        <xdr:to>
          <xdr:col>28</xdr:col>
          <xdr:colOff>388620</xdr:colOff>
          <xdr:row>2</xdr:row>
          <xdr:rowOff>220980</xdr:rowOff>
        </xdr:to>
        <xdr:sp macro="" textlink="">
          <xdr:nvSpPr>
            <xdr:cNvPr id="765049" name="btn_EstimativaAta_Exportar" hidden="1">
              <a:extLst>
                <a:ext uri="{63B3BB69-23CF-44E3-9099-C40C66FF867C}">
                  <a14:compatExt spid="_x0000_s765049"/>
                </a:ext>
                <a:ext uri="{FF2B5EF4-FFF2-40B4-BE49-F238E27FC236}">
                  <a16:creationId xmlns:a16="http://schemas.microsoft.com/office/drawing/2014/main" id="{00000000-0008-0000-0000-000079AC0B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53340</xdr:colOff>
          <xdr:row>0</xdr:row>
          <xdr:rowOff>68580</xdr:rowOff>
        </xdr:from>
        <xdr:to>
          <xdr:col>1</xdr:col>
          <xdr:colOff>210094</xdr:colOff>
          <xdr:row>0</xdr:row>
          <xdr:rowOff>579120</xdr:rowOff>
        </xdr:to>
        <xdr:sp macro="" textlink="">
          <xdr:nvSpPr>
            <xdr:cNvPr id="351233" name="btn_Itens_OcultarReexibirColunas" hidden="1">
              <a:extLst>
                <a:ext uri="{63B3BB69-23CF-44E3-9099-C40C66FF867C}">
                  <a14:compatExt spid="_x0000_s351233"/>
                </a:ext>
                <a:ext uri="{FF2B5EF4-FFF2-40B4-BE49-F238E27FC236}">
                  <a16:creationId xmlns:a16="http://schemas.microsoft.com/office/drawing/2014/main" id="{00000000-0008-0000-0100-0000015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2991394</xdr:colOff>
          <xdr:row>0</xdr:row>
          <xdr:rowOff>68580</xdr:rowOff>
        </xdr:from>
        <xdr:to>
          <xdr:col>1</xdr:col>
          <xdr:colOff>4797334</xdr:colOff>
          <xdr:row>0</xdr:row>
          <xdr:rowOff>579120</xdr:rowOff>
        </xdr:to>
        <xdr:sp macro="" textlink="">
          <xdr:nvSpPr>
            <xdr:cNvPr id="351234" name="btn_Itens_ImportarPlanilhas" hidden="1">
              <a:extLst>
                <a:ext uri="{63B3BB69-23CF-44E3-9099-C40C66FF867C}">
                  <a14:compatExt spid="_x0000_s351234"/>
                </a:ext>
                <a:ext uri="{FF2B5EF4-FFF2-40B4-BE49-F238E27FC236}">
                  <a16:creationId xmlns:a16="http://schemas.microsoft.com/office/drawing/2014/main" id="{00000000-0008-0000-0100-0000025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53340</xdr:colOff>
          <xdr:row>1</xdr:row>
          <xdr:rowOff>43180</xdr:rowOff>
        </xdr:from>
        <xdr:to>
          <xdr:col>1</xdr:col>
          <xdr:colOff>210094</xdr:colOff>
          <xdr:row>1</xdr:row>
          <xdr:rowOff>561340</xdr:rowOff>
        </xdr:to>
        <xdr:sp macro="" textlink="">
          <xdr:nvSpPr>
            <xdr:cNvPr id="351235" name="btn_Itens_VerRcAf" hidden="1">
              <a:extLst>
                <a:ext uri="{63B3BB69-23CF-44E3-9099-C40C66FF867C}">
                  <a14:compatExt spid="_x0000_s351235"/>
                </a:ext>
                <a:ext uri="{FF2B5EF4-FFF2-40B4-BE49-F238E27FC236}">
                  <a16:creationId xmlns:a16="http://schemas.microsoft.com/office/drawing/2014/main" id="{00000000-0008-0000-0100-0000035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240574</xdr:colOff>
          <xdr:row>1</xdr:row>
          <xdr:rowOff>43180</xdr:rowOff>
        </xdr:from>
        <xdr:to>
          <xdr:col>1</xdr:col>
          <xdr:colOff>1132114</xdr:colOff>
          <xdr:row>1</xdr:row>
          <xdr:rowOff>561340</xdr:rowOff>
        </xdr:to>
        <xdr:sp macro="" textlink="">
          <xdr:nvSpPr>
            <xdr:cNvPr id="351236" name="btn_Itens_VerConsumoMensal" hidden="1">
              <a:extLst>
                <a:ext uri="{63B3BB69-23CF-44E3-9099-C40C66FF867C}">
                  <a14:compatExt spid="_x0000_s351236"/>
                </a:ext>
                <a:ext uri="{FF2B5EF4-FFF2-40B4-BE49-F238E27FC236}">
                  <a16:creationId xmlns:a16="http://schemas.microsoft.com/office/drawing/2014/main" id="{00000000-0008-0000-0100-0000045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2069374</xdr:colOff>
          <xdr:row>1</xdr:row>
          <xdr:rowOff>43180</xdr:rowOff>
        </xdr:from>
        <xdr:to>
          <xdr:col>1</xdr:col>
          <xdr:colOff>2960914</xdr:colOff>
          <xdr:row>1</xdr:row>
          <xdr:rowOff>561340</xdr:rowOff>
        </xdr:to>
        <xdr:sp macro="" textlink="">
          <xdr:nvSpPr>
            <xdr:cNvPr id="523090" name="btn_Itens_VerRecentes" hidden="1">
              <a:extLst>
                <a:ext uri="{63B3BB69-23CF-44E3-9099-C40C66FF867C}">
                  <a14:compatExt spid="_x0000_s523090"/>
                </a:ext>
                <a:ext uri="{FF2B5EF4-FFF2-40B4-BE49-F238E27FC236}">
                  <a16:creationId xmlns:a16="http://schemas.microsoft.com/office/drawing/2014/main" id="{00000000-0008-0000-0100-000052FB07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240574</xdr:colOff>
          <xdr:row>0</xdr:row>
          <xdr:rowOff>68580</xdr:rowOff>
        </xdr:from>
        <xdr:to>
          <xdr:col>1</xdr:col>
          <xdr:colOff>1132114</xdr:colOff>
          <xdr:row>0</xdr:row>
          <xdr:rowOff>579120</xdr:rowOff>
        </xdr:to>
        <xdr:sp macro="" textlink="">
          <xdr:nvSpPr>
            <xdr:cNvPr id="718234" name="btn_Itens_Reordenar" hidden="1">
              <a:extLst>
                <a:ext uri="{63B3BB69-23CF-44E3-9099-C40C66FF867C}">
                  <a14:compatExt spid="_x0000_s718234"/>
                </a:ext>
                <a:ext uri="{FF2B5EF4-FFF2-40B4-BE49-F238E27FC236}">
                  <a16:creationId xmlns:a16="http://schemas.microsoft.com/office/drawing/2014/main" id="{00000000-0008-0000-0100-00009AF5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2983774</xdr:colOff>
          <xdr:row>1</xdr:row>
          <xdr:rowOff>43180</xdr:rowOff>
        </xdr:from>
        <xdr:to>
          <xdr:col>1</xdr:col>
          <xdr:colOff>3875314</xdr:colOff>
          <xdr:row>1</xdr:row>
          <xdr:rowOff>561340</xdr:rowOff>
        </xdr:to>
        <xdr:sp macro="" textlink="">
          <xdr:nvSpPr>
            <xdr:cNvPr id="776700" name="btn_Itens_VerAta" hidden="1">
              <a:extLst>
                <a:ext uri="{63B3BB69-23CF-44E3-9099-C40C66FF867C}">
                  <a14:compatExt spid="_x0000_s776700"/>
                </a:ext>
                <a:ext uri="{FF2B5EF4-FFF2-40B4-BE49-F238E27FC236}">
                  <a16:creationId xmlns:a16="http://schemas.microsoft.com/office/drawing/2014/main" id="{00000000-0008-0000-0100-0000FCD90B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1154974</xdr:colOff>
          <xdr:row>0</xdr:row>
          <xdr:rowOff>68580</xdr:rowOff>
        </xdr:from>
        <xdr:to>
          <xdr:col>1</xdr:col>
          <xdr:colOff>2046514</xdr:colOff>
          <xdr:row>0</xdr:row>
          <xdr:rowOff>579120</xdr:rowOff>
        </xdr:to>
        <xdr:sp macro="" textlink="">
          <xdr:nvSpPr>
            <xdr:cNvPr id="776825" name="btn_Itens_Ferramentas" hidden="1">
              <a:extLst>
                <a:ext uri="{63B3BB69-23CF-44E3-9099-C40C66FF867C}">
                  <a14:compatExt spid="_x0000_s776825"/>
                </a:ext>
                <a:ext uri="{FF2B5EF4-FFF2-40B4-BE49-F238E27FC236}">
                  <a16:creationId xmlns:a16="http://schemas.microsoft.com/office/drawing/2014/main" id="{00000000-0008-0000-0100-000079DA0B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2069374</xdr:colOff>
          <xdr:row>0</xdr:row>
          <xdr:rowOff>68580</xdr:rowOff>
        </xdr:from>
        <xdr:to>
          <xdr:col>1</xdr:col>
          <xdr:colOff>2960914</xdr:colOff>
          <xdr:row>0</xdr:row>
          <xdr:rowOff>579120</xdr:rowOff>
        </xdr:to>
        <xdr:sp macro="" textlink="">
          <xdr:nvSpPr>
            <xdr:cNvPr id="805488" name="btn_Itens_FilCod" hidden="1">
              <a:extLst>
                <a:ext uri="{63B3BB69-23CF-44E3-9099-C40C66FF867C}">
                  <a14:compatExt spid="_x0000_s805488"/>
                </a:ext>
                <a:ext uri="{FF2B5EF4-FFF2-40B4-BE49-F238E27FC236}">
                  <a16:creationId xmlns:a16="http://schemas.microsoft.com/office/drawing/2014/main" id="{00000000-0008-0000-0100-0000704A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1154974</xdr:colOff>
          <xdr:row>1</xdr:row>
          <xdr:rowOff>43180</xdr:rowOff>
        </xdr:from>
        <xdr:to>
          <xdr:col>1</xdr:col>
          <xdr:colOff>2046514</xdr:colOff>
          <xdr:row>1</xdr:row>
          <xdr:rowOff>561340</xdr:rowOff>
        </xdr:to>
        <xdr:sp macro="" textlink="">
          <xdr:nvSpPr>
            <xdr:cNvPr id="831063" name="btn_Itens_VerCompl" hidden="1">
              <a:extLst>
                <a:ext uri="{63B3BB69-23CF-44E3-9099-C40C66FF867C}">
                  <a14:compatExt spid="_x0000_s831063"/>
                </a:ext>
                <a:ext uri="{FF2B5EF4-FFF2-40B4-BE49-F238E27FC236}">
                  <a16:creationId xmlns:a16="http://schemas.microsoft.com/office/drawing/2014/main" id="{00000000-0008-0000-0100-000057AE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3898174</xdr:colOff>
          <xdr:row>1</xdr:row>
          <xdr:rowOff>43180</xdr:rowOff>
        </xdr:from>
        <xdr:to>
          <xdr:col>1</xdr:col>
          <xdr:colOff>4789714</xdr:colOff>
          <xdr:row>1</xdr:row>
          <xdr:rowOff>561340</xdr:rowOff>
        </xdr:to>
        <xdr:sp macro="" textlink="">
          <xdr:nvSpPr>
            <xdr:cNvPr id="831368" name="btn_Itens_VerPPed" hidden="1">
              <a:extLst>
                <a:ext uri="{63B3BB69-23CF-44E3-9099-C40C66FF867C}">
                  <a14:compatExt spid="_x0000_s831368"/>
                </a:ext>
                <a:ext uri="{FF2B5EF4-FFF2-40B4-BE49-F238E27FC236}">
                  <a16:creationId xmlns:a16="http://schemas.microsoft.com/office/drawing/2014/main" id="{00000000-0008-0000-0100-000088AF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181429</xdr:colOff>
          <xdr:row>1</xdr:row>
          <xdr:rowOff>43180</xdr:rowOff>
        </xdr:from>
        <xdr:to>
          <xdr:col>3</xdr:col>
          <xdr:colOff>680357</xdr:colOff>
          <xdr:row>1</xdr:row>
          <xdr:rowOff>561340</xdr:rowOff>
        </xdr:to>
        <xdr:sp macro="" textlink="">
          <xdr:nvSpPr>
            <xdr:cNvPr id="2336219" name="btn_Itens_VerExtras" hidden="1">
              <a:extLst>
                <a:ext uri="{63B3BB69-23CF-44E3-9099-C40C66FF867C}">
                  <a14:compatExt spid="_x0000_s2336219"/>
                </a:ext>
                <a:ext uri="{FF2B5EF4-FFF2-40B4-BE49-F238E27FC236}">
                  <a16:creationId xmlns:a16="http://schemas.microsoft.com/office/drawing/2014/main" id="{00000000-0008-0000-0100-0000DBA52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60960</xdr:colOff>
          <xdr:row>0</xdr:row>
          <xdr:rowOff>45720</xdr:rowOff>
        </xdr:from>
        <xdr:to>
          <xdr:col>0</xdr:col>
          <xdr:colOff>556260</xdr:colOff>
          <xdr:row>0</xdr:row>
          <xdr:rowOff>518160</xdr:rowOff>
        </xdr:to>
        <xdr:sp macro="" textlink="">
          <xdr:nvSpPr>
            <xdr:cNvPr id="5124" name="Button 4" hidden="1">
              <a:extLst>
                <a:ext uri="{63B3BB69-23CF-44E3-9099-C40C66FF867C}">
                  <a14:compatExt spid="_x0000_s5124"/>
                </a:ext>
                <a:ext uri="{FF2B5EF4-FFF2-40B4-BE49-F238E27FC236}">
                  <a16:creationId xmlns:a16="http://schemas.microsoft.com/office/drawing/2014/main" id="{00000000-0008-0000-0200-000004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Limpar Filtros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1775460</xdr:colOff>
          <xdr:row>0</xdr:row>
          <xdr:rowOff>53340</xdr:rowOff>
        </xdr:from>
        <xdr:to>
          <xdr:col>1</xdr:col>
          <xdr:colOff>3360420</xdr:colOff>
          <xdr:row>0</xdr:row>
          <xdr:rowOff>533400</xdr:rowOff>
        </xdr:to>
        <xdr:sp macro="" textlink="">
          <xdr:nvSpPr>
            <xdr:cNvPr id="2351610" name="btn_RC_AF_Voltar" hidden="1">
              <a:extLst>
                <a:ext uri="{63B3BB69-23CF-44E3-9099-C40C66FF867C}">
                  <a14:compatExt spid="_x0000_s2351610"/>
                </a:ext>
                <a:ext uri="{FF2B5EF4-FFF2-40B4-BE49-F238E27FC236}">
                  <a16:creationId xmlns:a16="http://schemas.microsoft.com/office/drawing/2014/main" id="{00000000-0008-0000-0200-0000FAE12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83820</xdr:colOff>
          <xdr:row>0</xdr:row>
          <xdr:rowOff>53340</xdr:rowOff>
        </xdr:from>
        <xdr:to>
          <xdr:col>1</xdr:col>
          <xdr:colOff>1668780</xdr:colOff>
          <xdr:row>0</xdr:row>
          <xdr:rowOff>533400</xdr:rowOff>
        </xdr:to>
        <xdr:sp macro="" textlink="">
          <xdr:nvSpPr>
            <xdr:cNvPr id="2351611" name="btn_RC_AF_CopiAta" hidden="1">
              <a:extLst>
                <a:ext uri="{63B3BB69-23CF-44E3-9099-C40C66FF867C}">
                  <a14:compatExt spid="_x0000_s2351611"/>
                </a:ext>
                <a:ext uri="{FF2B5EF4-FFF2-40B4-BE49-F238E27FC236}">
                  <a16:creationId xmlns:a16="http://schemas.microsoft.com/office/drawing/2014/main" id="{00000000-0008-0000-0200-0000FBE12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14</xdr:col>
          <xdr:colOff>190500</xdr:colOff>
          <xdr:row>0</xdr:row>
          <xdr:rowOff>83820</xdr:rowOff>
        </xdr:from>
        <xdr:to>
          <xdr:col>18</xdr:col>
          <xdr:colOff>60960</xdr:colOff>
          <xdr:row>1</xdr:row>
          <xdr:rowOff>121920</xdr:rowOff>
        </xdr:to>
        <xdr:sp macro="" textlink="">
          <xdr:nvSpPr>
            <xdr:cNvPr id="1403905" name="btnConferirCompra_Voltar" hidden="1">
              <a:extLst>
                <a:ext uri="{63B3BB69-23CF-44E3-9099-C40C66FF867C}">
                  <a14:compatExt spid="_x0000_s1403905"/>
                </a:ext>
                <a:ext uri="{FF2B5EF4-FFF2-40B4-BE49-F238E27FC236}">
                  <a16:creationId xmlns:a16="http://schemas.microsoft.com/office/drawing/2014/main" id="{00000000-0008-0000-0300-0000016C1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190500</xdr:colOff>
          <xdr:row>2</xdr:row>
          <xdr:rowOff>297180</xdr:rowOff>
        </xdr:from>
        <xdr:to>
          <xdr:col>18</xdr:col>
          <xdr:colOff>60960</xdr:colOff>
          <xdr:row>3</xdr:row>
          <xdr:rowOff>327660</xdr:rowOff>
        </xdr:to>
        <xdr:sp macro="" textlink="">
          <xdr:nvSpPr>
            <xdr:cNvPr id="1403906" name="btnConferirCompra_Importar" hidden="1">
              <a:extLst>
                <a:ext uri="{63B3BB69-23CF-44E3-9099-C40C66FF867C}">
                  <a14:compatExt spid="_x0000_s1403906"/>
                </a:ext>
                <a:ext uri="{FF2B5EF4-FFF2-40B4-BE49-F238E27FC236}">
                  <a16:creationId xmlns:a16="http://schemas.microsoft.com/office/drawing/2014/main" id="{00000000-0008-0000-0300-0000026C1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18</xdr:col>
          <xdr:colOff>198120</xdr:colOff>
          <xdr:row>0</xdr:row>
          <xdr:rowOff>83820</xdr:rowOff>
        </xdr:from>
        <xdr:to>
          <xdr:col>22</xdr:col>
          <xdr:colOff>68580</xdr:colOff>
          <xdr:row>1</xdr:row>
          <xdr:rowOff>121920</xdr:rowOff>
        </xdr:to>
        <xdr:sp macro="" textlink="">
          <xdr:nvSpPr>
            <xdr:cNvPr id="1403907" name="btnConferirCompra_Imprimir" hidden="1">
              <a:extLst>
                <a:ext uri="{63B3BB69-23CF-44E3-9099-C40C66FF867C}">
                  <a14:compatExt spid="_x0000_s1403907"/>
                </a:ext>
                <a:ext uri="{FF2B5EF4-FFF2-40B4-BE49-F238E27FC236}">
                  <a16:creationId xmlns:a16="http://schemas.microsoft.com/office/drawing/2014/main" id="{00000000-0008-0000-0300-0000036C1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18</xdr:col>
          <xdr:colOff>198120</xdr:colOff>
          <xdr:row>2</xdr:row>
          <xdr:rowOff>297180</xdr:rowOff>
        </xdr:from>
        <xdr:to>
          <xdr:col>22</xdr:col>
          <xdr:colOff>68580</xdr:colOff>
          <xdr:row>3</xdr:row>
          <xdr:rowOff>327660</xdr:rowOff>
        </xdr:to>
        <xdr:sp macro="" textlink="">
          <xdr:nvSpPr>
            <xdr:cNvPr id="1403908" name="btnConferirCompra_Exportar" hidden="1">
              <a:extLst>
                <a:ext uri="{63B3BB69-23CF-44E3-9099-C40C66FF867C}">
                  <a14:compatExt spid="_x0000_s1403908"/>
                </a:ext>
                <a:ext uri="{FF2B5EF4-FFF2-40B4-BE49-F238E27FC236}">
                  <a16:creationId xmlns:a16="http://schemas.microsoft.com/office/drawing/2014/main" id="{00000000-0008-0000-0300-0000046C1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632460</xdr:colOff>
          <xdr:row>0</xdr:row>
          <xdr:rowOff>129540</xdr:rowOff>
        </xdr:from>
        <xdr:to>
          <xdr:col>0</xdr:col>
          <xdr:colOff>6271260</xdr:colOff>
          <xdr:row>2</xdr:row>
          <xdr:rowOff>83820</xdr:rowOff>
        </xdr:to>
        <xdr:sp macro="" textlink="">
          <xdr:nvSpPr>
            <xdr:cNvPr id="291842" name="btn_Filtros_ExcluirSemSaldo" hidden="1">
              <a:extLst>
                <a:ext uri="{63B3BB69-23CF-44E3-9099-C40C66FF867C}">
                  <a14:compatExt spid="_x0000_s291842"/>
                </a:ext>
                <a:ext uri="{FF2B5EF4-FFF2-40B4-BE49-F238E27FC236}">
                  <a16:creationId xmlns:a16="http://schemas.microsoft.com/office/drawing/2014/main" id="{00000000-0008-0000-0400-000002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632460</xdr:colOff>
          <xdr:row>2</xdr:row>
          <xdr:rowOff>114300</xdr:rowOff>
        </xdr:from>
        <xdr:to>
          <xdr:col>0</xdr:col>
          <xdr:colOff>6271260</xdr:colOff>
          <xdr:row>4</xdr:row>
          <xdr:rowOff>68580</xdr:rowOff>
        </xdr:to>
        <xdr:sp macro="" textlink="">
          <xdr:nvSpPr>
            <xdr:cNvPr id="291843" name="btn_Filtros_ExcluirComSaldo" hidden="1">
              <a:extLst>
                <a:ext uri="{63B3BB69-23CF-44E3-9099-C40C66FF867C}">
                  <a14:compatExt spid="_x0000_s291843"/>
                </a:ext>
                <a:ext uri="{FF2B5EF4-FFF2-40B4-BE49-F238E27FC236}">
                  <a16:creationId xmlns:a16="http://schemas.microsoft.com/office/drawing/2014/main" id="{00000000-0008-0000-0400-000003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632460</xdr:colOff>
          <xdr:row>27</xdr:row>
          <xdr:rowOff>167640</xdr:rowOff>
        </xdr:from>
        <xdr:to>
          <xdr:col>0</xdr:col>
          <xdr:colOff>12618720</xdr:colOff>
          <xdr:row>29</xdr:row>
          <xdr:rowOff>121920</xdr:rowOff>
        </xdr:to>
        <xdr:sp macro="" textlink="">
          <xdr:nvSpPr>
            <xdr:cNvPr id="291845" name="btn_Filtros_Limpar" hidden="1">
              <a:extLst>
                <a:ext uri="{63B3BB69-23CF-44E3-9099-C40C66FF867C}">
                  <a14:compatExt spid="_x0000_s291845"/>
                </a:ext>
                <a:ext uri="{FF2B5EF4-FFF2-40B4-BE49-F238E27FC236}">
                  <a16:creationId xmlns:a16="http://schemas.microsoft.com/office/drawing/2014/main" id="{00000000-0008-0000-0400-000005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6987540</xdr:colOff>
          <xdr:row>0</xdr:row>
          <xdr:rowOff>129540</xdr:rowOff>
        </xdr:from>
        <xdr:to>
          <xdr:col>0</xdr:col>
          <xdr:colOff>12626340</xdr:colOff>
          <xdr:row>2</xdr:row>
          <xdr:rowOff>83820</xdr:rowOff>
        </xdr:to>
        <xdr:sp macro="" textlink="">
          <xdr:nvSpPr>
            <xdr:cNvPr id="291846" name="btn_Filtros_AtivosComAtaT_Ata" hidden="1">
              <a:extLst>
                <a:ext uri="{63B3BB69-23CF-44E3-9099-C40C66FF867C}">
                  <a14:compatExt spid="_x0000_s291846"/>
                </a:ext>
                <a:ext uri="{FF2B5EF4-FFF2-40B4-BE49-F238E27FC236}">
                  <a16:creationId xmlns:a16="http://schemas.microsoft.com/office/drawing/2014/main" id="{00000000-0008-0000-0400-000006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6987540</xdr:colOff>
          <xdr:row>2</xdr:row>
          <xdr:rowOff>114300</xdr:rowOff>
        </xdr:from>
        <xdr:to>
          <xdr:col>0</xdr:col>
          <xdr:colOff>12626340</xdr:colOff>
          <xdr:row>4</xdr:row>
          <xdr:rowOff>68580</xdr:rowOff>
        </xdr:to>
        <xdr:sp macro="" textlink="">
          <xdr:nvSpPr>
            <xdr:cNvPr id="291847" name="btn_Filtros_AtivosComAtaT_Pri" hidden="1">
              <a:extLst>
                <a:ext uri="{63B3BB69-23CF-44E3-9099-C40C66FF867C}">
                  <a14:compatExt spid="_x0000_s291847"/>
                </a:ext>
                <a:ext uri="{FF2B5EF4-FFF2-40B4-BE49-F238E27FC236}">
                  <a16:creationId xmlns:a16="http://schemas.microsoft.com/office/drawing/2014/main" id="{00000000-0008-0000-0400-000007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6987540</xdr:colOff>
          <xdr:row>6</xdr:row>
          <xdr:rowOff>99060</xdr:rowOff>
        </xdr:from>
        <xdr:to>
          <xdr:col>0</xdr:col>
          <xdr:colOff>12626340</xdr:colOff>
          <xdr:row>8</xdr:row>
          <xdr:rowOff>53340</xdr:rowOff>
        </xdr:to>
        <xdr:sp macro="" textlink="">
          <xdr:nvSpPr>
            <xdr:cNvPr id="291848" name="btn_Filtros_AtivosSemAtaTodos" hidden="1">
              <a:extLst>
                <a:ext uri="{63B3BB69-23CF-44E3-9099-C40C66FF867C}">
                  <a14:compatExt spid="_x0000_s291848"/>
                </a:ext>
                <a:ext uri="{FF2B5EF4-FFF2-40B4-BE49-F238E27FC236}">
                  <a16:creationId xmlns:a16="http://schemas.microsoft.com/office/drawing/2014/main" id="{00000000-0008-0000-0400-000008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632460</xdr:colOff>
          <xdr:row>24</xdr:row>
          <xdr:rowOff>7620</xdr:rowOff>
        </xdr:from>
        <xdr:to>
          <xdr:col>0</xdr:col>
          <xdr:colOff>6271260</xdr:colOff>
          <xdr:row>25</xdr:row>
          <xdr:rowOff>144780</xdr:rowOff>
        </xdr:to>
        <xdr:sp macro="" textlink="">
          <xdr:nvSpPr>
            <xdr:cNvPr id="291850" name="btn_Filtros_ComQtd" hidden="1">
              <a:extLst>
                <a:ext uri="{63B3BB69-23CF-44E3-9099-C40C66FF867C}">
                  <a14:compatExt spid="_x0000_s291850"/>
                </a:ext>
                <a:ext uri="{FF2B5EF4-FFF2-40B4-BE49-F238E27FC236}">
                  <a16:creationId xmlns:a16="http://schemas.microsoft.com/office/drawing/2014/main" id="{00000000-0008-0000-0400-00000A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632460</xdr:colOff>
          <xdr:row>6</xdr:row>
          <xdr:rowOff>99060</xdr:rowOff>
        </xdr:from>
        <xdr:to>
          <xdr:col>0</xdr:col>
          <xdr:colOff>6271260</xdr:colOff>
          <xdr:row>8</xdr:row>
          <xdr:rowOff>53340</xdr:rowOff>
        </xdr:to>
        <xdr:sp macro="" textlink="">
          <xdr:nvSpPr>
            <xdr:cNvPr id="291851" name="btn_Filtros_SemMov" hidden="1">
              <a:extLst>
                <a:ext uri="{63B3BB69-23CF-44E3-9099-C40C66FF867C}">
                  <a14:compatExt spid="_x0000_s291851"/>
                </a:ext>
                <a:ext uri="{FF2B5EF4-FFF2-40B4-BE49-F238E27FC236}">
                  <a16:creationId xmlns:a16="http://schemas.microsoft.com/office/drawing/2014/main" id="{00000000-0008-0000-0400-00000B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632460</xdr:colOff>
          <xdr:row>4</xdr:row>
          <xdr:rowOff>106680</xdr:rowOff>
        </xdr:from>
        <xdr:to>
          <xdr:col>0</xdr:col>
          <xdr:colOff>6271260</xdr:colOff>
          <xdr:row>6</xdr:row>
          <xdr:rowOff>60960</xdr:rowOff>
        </xdr:to>
        <xdr:sp macro="" textlink="">
          <xdr:nvSpPr>
            <xdr:cNvPr id="291852" name="btn_Filtros_SemMovS" hidden="1">
              <a:extLst>
                <a:ext uri="{63B3BB69-23CF-44E3-9099-C40C66FF867C}">
                  <a14:compatExt spid="_x0000_s291852"/>
                </a:ext>
                <a:ext uri="{FF2B5EF4-FFF2-40B4-BE49-F238E27FC236}">
                  <a16:creationId xmlns:a16="http://schemas.microsoft.com/office/drawing/2014/main" id="{00000000-0008-0000-0400-00000C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632460</xdr:colOff>
          <xdr:row>8</xdr:row>
          <xdr:rowOff>83820</xdr:rowOff>
        </xdr:from>
        <xdr:to>
          <xdr:col>0</xdr:col>
          <xdr:colOff>6271260</xdr:colOff>
          <xdr:row>10</xdr:row>
          <xdr:rowOff>38100</xdr:rowOff>
        </xdr:to>
        <xdr:sp macro="" textlink="">
          <xdr:nvSpPr>
            <xdr:cNvPr id="291853" name="btn_Filtros_FiltroDigitado" hidden="1">
              <a:extLst>
                <a:ext uri="{63B3BB69-23CF-44E3-9099-C40C66FF867C}">
                  <a14:compatExt spid="_x0000_s291853"/>
                </a:ext>
                <a:ext uri="{FF2B5EF4-FFF2-40B4-BE49-F238E27FC236}">
                  <a16:creationId xmlns:a16="http://schemas.microsoft.com/office/drawing/2014/main" id="{00000000-0008-0000-0400-00000D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464820</xdr:colOff>
          <xdr:row>0</xdr:row>
          <xdr:rowOff>99060</xdr:rowOff>
        </xdr:from>
        <xdr:to>
          <xdr:col>11</xdr:col>
          <xdr:colOff>411480</xdr:colOff>
          <xdr:row>3</xdr:row>
          <xdr:rowOff>45720</xdr:rowOff>
        </xdr:to>
        <xdr:sp macro="" textlink="">
          <xdr:nvSpPr>
            <xdr:cNvPr id="291854" name="btn_Filtros_FiltroDigitado2" hidden="1">
              <a:extLst>
                <a:ext uri="{63B3BB69-23CF-44E3-9099-C40C66FF867C}">
                  <a14:compatExt spid="_x0000_s291854"/>
                </a:ext>
                <a:ext uri="{FF2B5EF4-FFF2-40B4-BE49-F238E27FC236}">
                  <a16:creationId xmlns:a16="http://schemas.microsoft.com/office/drawing/2014/main" id="{00000000-0008-0000-0400-00000E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632460</xdr:colOff>
          <xdr:row>20</xdr:row>
          <xdr:rowOff>22860</xdr:rowOff>
        </xdr:from>
        <xdr:to>
          <xdr:col>0</xdr:col>
          <xdr:colOff>6271260</xdr:colOff>
          <xdr:row>21</xdr:row>
          <xdr:rowOff>160020</xdr:rowOff>
        </xdr:to>
        <xdr:sp macro="" textlink="">
          <xdr:nvSpPr>
            <xdr:cNvPr id="291855" name="btn_Filtros_ComQtdJah" hidden="1">
              <a:extLst>
                <a:ext uri="{63B3BB69-23CF-44E3-9099-C40C66FF867C}">
                  <a14:compatExt spid="_x0000_s291855"/>
                </a:ext>
                <a:ext uri="{FF2B5EF4-FFF2-40B4-BE49-F238E27FC236}">
                  <a16:creationId xmlns:a16="http://schemas.microsoft.com/office/drawing/2014/main" id="{00000000-0008-0000-0400-00000F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6987540</xdr:colOff>
          <xdr:row>4</xdr:row>
          <xdr:rowOff>106680</xdr:rowOff>
        </xdr:from>
        <xdr:to>
          <xdr:col>0</xdr:col>
          <xdr:colOff>12626340</xdr:colOff>
          <xdr:row>6</xdr:row>
          <xdr:rowOff>60960</xdr:rowOff>
        </xdr:to>
        <xdr:sp macro="" textlink="">
          <xdr:nvSpPr>
            <xdr:cNvPr id="291857" name="btn_Filtros_AtivosComAtaZero" hidden="1">
              <a:extLst>
                <a:ext uri="{63B3BB69-23CF-44E3-9099-C40C66FF867C}">
                  <a14:compatExt spid="_x0000_s291857"/>
                </a:ext>
                <a:ext uri="{FF2B5EF4-FFF2-40B4-BE49-F238E27FC236}">
                  <a16:creationId xmlns:a16="http://schemas.microsoft.com/office/drawing/2014/main" id="{00000000-0008-0000-0400-000011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6987540</xdr:colOff>
          <xdr:row>8</xdr:row>
          <xdr:rowOff>83820</xdr:rowOff>
        </xdr:from>
        <xdr:to>
          <xdr:col>0</xdr:col>
          <xdr:colOff>12626340</xdr:colOff>
          <xdr:row>10</xdr:row>
          <xdr:rowOff>38100</xdr:rowOff>
        </xdr:to>
        <xdr:sp macro="" textlink="">
          <xdr:nvSpPr>
            <xdr:cNvPr id="291858" name="btn_Filtros_AtivosSemAtaZero" hidden="1">
              <a:extLst>
                <a:ext uri="{63B3BB69-23CF-44E3-9099-C40C66FF867C}">
                  <a14:compatExt spid="_x0000_s291858"/>
                </a:ext>
                <a:ext uri="{FF2B5EF4-FFF2-40B4-BE49-F238E27FC236}">
                  <a16:creationId xmlns:a16="http://schemas.microsoft.com/office/drawing/2014/main" id="{00000000-0008-0000-0400-000012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6987540</xdr:colOff>
          <xdr:row>10</xdr:row>
          <xdr:rowOff>76200</xdr:rowOff>
        </xdr:from>
        <xdr:to>
          <xdr:col>0</xdr:col>
          <xdr:colOff>12626340</xdr:colOff>
          <xdr:row>12</xdr:row>
          <xdr:rowOff>30480</xdr:rowOff>
        </xdr:to>
        <xdr:sp macro="" textlink="">
          <xdr:nvSpPr>
            <xdr:cNvPr id="291859" name="btn_Filtros_AtivosSemAtaRcZ" hidden="1">
              <a:extLst>
                <a:ext uri="{63B3BB69-23CF-44E3-9099-C40C66FF867C}">
                  <a14:compatExt spid="_x0000_s291859"/>
                </a:ext>
                <a:ext uri="{FF2B5EF4-FFF2-40B4-BE49-F238E27FC236}">
                  <a16:creationId xmlns:a16="http://schemas.microsoft.com/office/drawing/2014/main" id="{00000000-0008-0000-0400-000013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6987540</xdr:colOff>
          <xdr:row>12</xdr:row>
          <xdr:rowOff>68580</xdr:rowOff>
        </xdr:from>
        <xdr:to>
          <xdr:col>0</xdr:col>
          <xdr:colOff>12626340</xdr:colOff>
          <xdr:row>14</xdr:row>
          <xdr:rowOff>22860</xdr:rowOff>
        </xdr:to>
        <xdr:sp macro="" textlink="">
          <xdr:nvSpPr>
            <xdr:cNvPr id="291860" name="btn_Filtros_AtivosZerados" hidden="1">
              <a:extLst>
                <a:ext uri="{63B3BB69-23CF-44E3-9099-C40C66FF867C}">
                  <a14:compatExt spid="_x0000_s291860"/>
                </a:ext>
                <a:ext uri="{FF2B5EF4-FFF2-40B4-BE49-F238E27FC236}">
                  <a16:creationId xmlns:a16="http://schemas.microsoft.com/office/drawing/2014/main" id="{00000000-0008-0000-0400-000014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6987540</xdr:colOff>
          <xdr:row>16</xdr:row>
          <xdr:rowOff>45720</xdr:rowOff>
        </xdr:from>
        <xdr:to>
          <xdr:col>0</xdr:col>
          <xdr:colOff>12626340</xdr:colOff>
          <xdr:row>18</xdr:row>
          <xdr:rowOff>0</xdr:rowOff>
        </xdr:to>
        <xdr:sp macro="" textlink="">
          <xdr:nvSpPr>
            <xdr:cNvPr id="291861" name="btn_Filtros_AtivosTodosPrio" hidden="1">
              <a:extLst>
                <a:ext uri="{63B3BB69-23CF-44E3-9099-C40C66FF867C}">
                  <a14:compatExt spid="_x0000_s291861"/>
                </a:ext>
                <a:ext uri="{FF2B5EF4-FFF2-40B4-BE49-F238E27FC236}">
                  <a16:creationId xmlns:a16="http://schemas.microsoft.com/office/drawing/2014/main" id="{00000000-0008-0000-0400-000015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6987540</xdr:colOff>
          <xdr:row>18</xdr:row>
          <xdr:rowOff>38100</xdr:rowOff>
        </xdr:from>
        <xdr:to>
          <xdr:col>0</xdr:col>
          <xdr:colOff>12626340</xdr:colOff>
          <xdr:row>19</xdr:row>
          <xdr:rowOff>175260</xdr:rowOff>
        </xdr:to>
        <xdr:sp macro="" textlink="">
          <xdr:nvSpPr>
            <xdr:cNvPr id="291862" name="btn_Filtros_ComSugest" hidden="1">
              <a:extLst>
                <a:ext uri="{63B3BB69-23CF-44E3-9099-C40C66FF867C}">
                  <a14:compatExt spid="_x0000_s291862"/>
                </a:ext>
                <a:ext uri="{FF2B5EF4-FFF2-40B4-BE49-F238E27FC236}">
                  <a16:creationId xmlns:a16="http://schemas.microsoft.com/office/drawing/2014/main" id="{00000000-0008-0000-0400-000016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6987540</xdr:colOff>
          <xdr:row>22</xdr:row>
          <xdr:rowOff>15240</xdr:rowOff>
        </xdr:from>
        <xdr:to>
          <xdr:col>0</xdr:col>
          <xdr:colOff>12626340</xdr:colOff>
          <xdr:row>23</xdr:row>
          <xdr:rowOff>152400</xdr:rowOff>
        </xdr:to>
        <xdr:sp macro="" textlink="">
          <xdr:nvSpPr>
            <xdr:cNvPr id="291863" name="btn_Filtros_AtivosAbxPonP" hidden="1">
              <a:extLst>
                <a:ext uri="{63B3BB69-23CF-44E3-9099-C40C66FF867C}">
                  <a14:compatExt spid="_x0000_s291863"/>
                </a:ext>
                <a:ext uri="{FF2B5EF4-FFF2-40B4-BE49-F238E27FC236}">
                  <a16:creationId xmlns:a16="http://schemas.microsoft.com/office/drawing/2014/main" id="{00000000-0008-0000-0400-000017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457200</xdr:colOff>
          <xdr:row>0</xdr:row>
          <xdr:rowOff>99060</xdr:rowOff>
        </xdr:from>
        <xdr:to>
          <xdr:col>9</xdr:col>
          <xdr:colOff>403860</xdr:colOff>
          <xdr:row>3</xdr:row>
          <xdr:rowOff>45720</xdr:rowOff>
        </xdr:to>
        <xdr:sp macro="" textlink="">
          <xdr:nvSpPr>
            <xdr:cNvPr id="291864" name="btn_Filtros_FiltroDigVoltar" hidden="1">
              <a:extLst>
                <a:ext uri="{63B3BB69-23CF-44E3-9099-C40C66FF867C}">
                  <a14:compatExt spid="_x0000_s291864"/>
                </a:ext>
                <a:ext uri="{FF2B5EF4-FFF2-40B4-BE49-F238E27FC236}">
                  <a16:creationId xmlns:a16="http://schemas.microsoft.com/office/drawing/2014/main" id="{00000000-0008-0000-0400-000018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632460</xdr:colOff>
          <xdr:row>10</xdr:row>
          <xdr:rowOff>76200</xdr:rowOff>
        </xdr:from>
        <xdr:to>
          <xdr:col>0</xdr:col>
          <xdr:colOff>6271260</xdr:colOff>
          <xdr:row>12</xdr:row>
          <xdr:rowOff>30480</xdr:rowOff>
        </xdr:to>
        <xdr:sp macro="" textlink="">
          <xdr:nvSpPr>
            <xdr:cNvPr id="291865" name="btn_Filtros_AbxPpComAF" hidden="1">
              <a:extLst>
                <a:ext uri="{63B3BB69-23CF-44E3-9099-C40C66FF867C}">
                  <a14:compatExt spid="_x0000_s291865"/>
                </a:ext>
                <a:ext uri="{FF2B5EF4-FFF2-40B4-BE49-F238E27FC236}">
                  <a16:creationId xmlns:a16="http://schemas.microsoft.com/office/drawing/2014/main" id="{00000000-0008-0000-0400-000019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6987540</xdr:colOff>
          <xdr:row>20</xdr:row>
          <xdr:rowOff>22860</xdr:rowOff>
        </xdr:from>
        <xdr:to>
          <xdr:col>0</xdr:col>
          <xdr:colOff>12626340</xdr:colOff>
          <xdr:row>21</xdr:row>
          <xdr:rowOff>160020</xdr:rowOff>
        </xdr:to>
        <xdr:sp macro="" textlink="">
          <xdr:nvSpPr>
            <xdr:cNvPr id="291866" name="btn_Filtros_AtivosFAbxPonP" hidden="1">
              <a:extLst>
                <a:ext uri="{63B3BB69-23CF-44E3-9099-C40C66FF867C}">
                  <a14:compatExt spid="_x0000_s291866"/>
                </a:ext>
                <a:ext uri="{FF2B5EF4-FFF2-40B4-BE49-F238E27FC236}">
                  <a16:creationId xmlns:a16="http://schemas.microsoft.com/office/drawing/2014/main" id="{00000000-0008-0000-0400-00001A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632460</xdr:colOff>
          <xdr:row>14</xdr:row>
          <xdr:rowOff>53340</xdr:rowOff>
        </xdr:from>
        <xdr:to>
          <xdr:col>0</xdr:col>
          <xdr:colOff>6271260</xdr:colOff>
          <xdr:row>16</xdr:row>
          <xdr:rowOff>7620</xdr:rowOff>
        </xdr:to>
        <xdr:sp macro="" textlink="">
          <xdr:nvSpPr>
            <xdr:cNvPr id="291867" name="btn_Filtros_Cronograma" hidden="1">
              <a:extLst>
                <a:ext uri="{63B3BB69-23CF-44E3-9099-C40C66FF867C}">
                  <a14:compatExt spid="_x0000_s291867"/>
                </a:ext>
                <a:ext uri="{FF2B5EF4-FFF2-40B4-BE49-F238E27FC236}">
                  <a16:creationId xmlns:a16="http://schemas.microsoft.com/office/drawing/2014/main" id="{00000000-0008-0000-0400-00001B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480060</xdr:colOff>
          <xdr:row>3</xdr:row>
          <xdr:rowOff>76200</xdr:rowOff>
        </xdr:from>
        <xdr:to>
          <xdr:col>11</xdr:col>
          <xdr:colOff>403860</xdr:colOff>
          <xdr:row>6</xdr:row>
          <xdr:rowOff>22860</xdr:rowOff>
        </xdr:to>
        <xdr:sp macro="" textlink="">
          <xdr:nvSpPr>
            <xdr:cNvPr id="291868" name="btn_Filtros_ImpDRM" hidden="1">
              <a:extLst>
                <a:ext uri="{63B3BB69-23CF-44E3-9099-C40C66FF867C}">
                  <a14:compatExt spid="_x0000_s291868"/>
                </a:ext>
                <a:ext uri="{FF2B5EF4-FFF2-40B4-BE49-F238E27FC236}">
                  <a16:creationId xmlns:a16="http://schemas.microsoft.com/office/drawing/2014/main" id="{00000000-0008-0000-0400-00001C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632460</xdr:colOff>
          <xdr:row>12</xdr:row>
          <xdr:rowOff>68580</xdr:rowOff>
        </xdr:from>
        <xdr:to>
          <xdr:col>0</xdr:col>
          <xdr:colOff>6271260</xdr:colOff>
          <xdr:row>14</xdr:row>
          <xdr:rowOff>22860</xdr:rowOff>
        </xdr:to>
        <xdr:sp macro="" textlink="">
          <xdr:nvSpPr>
            <xdr:cNvPr id="291869" name="btn_Filtros_AtivosRecentes" hidden="1">
              <a:extLst>
                <a:ext uri="{63B3BB69-23CF-44E3-9099-C40C66FF867C}">
                  <a14:compatExt spid="_x0000_s291869"/>
                </a:ext>
                <a:ext uri="{FF2B5EF4-FFF2-40B4-BE49-F238E27FC236}">
                  <a16:creationId xmlns:a16="http://schemas.microsoft.com/office/drawing/2014/main" id="{00000000-0008-0000-0400-00001D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6987540</xdr:colOff>
          <xdr:row>14</xdr:row>
          <xdr:rowOff>53340</xdr:rowOff>
        </xdr:from>
        <xdr:to>
          <xdr:col>0</xdr:col>
          <xdr:colOff>12626340</xdr:colOff>
          <xdr:row>16</xdr:row>
          <xdr:rowOff>7620</xdr:rowOff>
        </xdr:to>
        <xdr:sp macro="" textlink="">
          <xdr:nvSpPr>
            <xdr:cNvPr id="291981" name="btn_Filtros_CronogrAta" hidden="1">
              <a:extLst>
                <a:ext uri="{63B3BB69-23CF-44E3-9099-C40C66FF867C}">
                  <a14:compatExt spid="_x0000_s291981"/>
                </a:ext>
                <a:ext uri="{FF2B5EF4-FFF2-40B4-BE49-F238E27FC236}">
                  <a16:creationId xmlns:a16="http://schemas.microsoft.com/office/drawing/2014/main" id="{00000000-0008-0000-0400-00008D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457200</xdr:colOff>
          <xdr:row>10</xdr:row>
          <xdr:rowOff>30480</xdr:rowOff>
        </xdr:from>
        <xdr:to>
          <xdr:col>11</xdr:col>
          <xdr:colOff>381000</xdr:colOff>
          <xdr:row>12</xdr:row>
          <xdr:rowOff>160020</xdr:rowOff>
        </xdr:to>
        <xdr:sp macro="" textlink="">
          <xdr:nvSpPr>
            <xdr:cNvPr id="291982" name="btn_Filtros_AtalhPlDRM" hidden="1">
              <a:extLst>
                <a:ext uri="{63B3BB69-23CF-44E3-9099-C40C66FF867C}">
                  <a14:compatExt spid="_x0000_s291982"/>
                </a:ext>
                <a:ext uri="{FF2B5EF4-FFF2-40B4-BE49-F238E27FC236}">
                  <a16:creationId xmlns:a16="http://schemas.microsoft.com/office/drawing/2014/main" id="{00000000-0008-0000-0400-00008E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632460</xdr:colOff>
          <xdr:row>22</xdr:row>
          <xdr:rowOff>15240</xdr:rowOff>
        </xdr:from>
        <xdr:to>
          <xdr:col>0</xdr:col>
          <xdr:colOff>6271260</xdr:colOff>
          <xdr:row>23</xdr:row>
          <xdr:rowOff>152400</xdr:rowOff>
        </xdr:to>
        <xdr:sp macro="" textlink="">
          <xdr:nvSpPr>
            <xdr:cNvPr id="291983" name="btn_Filtros_ComQtNoZ" hidden="1">
              <a:extLst>
                <a:ext uri="{63B3BB69-23CF-44E3-9099-C40C66FF867C}">
                  <a14:compatExt spid="_x0000_s291983"/>
                </a:ext>
                <a:ext uri="{FF2B5EF4-FFF2-40B4-BE49-F238E27FC236}">
                  <a16:creationId xmlns:a16="http://schemas.microsoft.com/office/drawing/2014/main" id="{00000000-0008-0000-0400-00008F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632460</xdr:colOff>
          <xdr:row>16</xdr:row>
          <xdr:rowOff>45720</xdr:rowOff>
        </xdr:from>
        <xdr:to>
          <xdr:col>0</xdr:col>
          <xdr:colOff>6271260</xdr:colOff>
          <xdr:row>18</xdr:row>
          <xdr:rowOff>0</xdr:rowOff>
        </xdr:to>
        <xdr:sp macro="" textlink="">
          <xdr:nvSpPr>
            <xdr:cNvPr id="291984" name="btn_Filtros_SdoAtaAbx" hidden="1">
              <a:extLst>
                <a:ext uri="{63B3BB69-23CF-44E3-9099-C40C66FF867C}">
                  <a14:compatExt spid="_x0000_s291984"/>
                </a:ext>
                <a:ext uri="{FF2B5EF4-FFF2-40B4-BE49-F238E27FC236}">
                  <a16:creationId xmlns:a16="http://schemas.microsoft.com/office/drawing/2014/main" id="{00000000-0008-0000-0400-000090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6987540</xdr:colOff>
          <xdr:row>24</xdr:row>
          <xdr:rowOff>7620</xdr:rowOff>
        </xdr:from>
        <xdr:to>
          <xdr:col>0</xdr:col>
          <xdr:colOff>12626340</xdr:colOff>
          <xdr:row>25</xdr:row>
          <xdr:rowOff>144780</xdr:rowOff>
        </xdr:to>
        <xdr:sp macro="" textlink="">
          <xdr:nvSpPr>
            <xdr:cNvPr id="291985" name="btn_Filtros_AtivosAbxPPAta" hidden="1">
              <a:extLst>
                <a:ext uri="{63B3BB69-23CF-44E3-9099-C40C66FF867C}">
                  <a14:compatExt spid="_x0000_s291985"/>
                </a:ext>
                <a:ext uri="{FF2B5EF4-FFF2-40B4-BE49-F238E27FC236}">
                  <a16:creationId xmlns:a16="http://schemas.microsoft.com/office/drawing/2014/main" id="{00000000-0008-0000-0400-000091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53340</xdr:colOff>
          <xdr:row>0</xdr:row>
          <xdr:rowOff>60960</xdr:rowOff>
        </xdr:from>
        <xdr:to>
          <xdr:col>0</xdr:col>
          <xdr:colOff>1135380</xdr:colOff>
          <xdr:row>0</xdr:row>
          <xdr:rowOff>632460</xdr:rowOff>
        </xdr:to>
        <xdr:sp macro="" textlink="">
          <xdr:nvSpPr>
            <xdr:cNvPr id="289837" name="btn_Consumo_VoltarParaItens" hidden="1">
              <a:extLst>
                <a:ext uri="{63B3BB69-23CF-44E3-9099-C40C66FF867C}">
                  <a14:compatExt spid="_x0000_s289837"/>
                </a:ext>
                <a:ext uri="{FF2B5EF4-FFF2-40B4-BE49-F238E27FC236}">
                  <a16:creationId xmlns:a16="http://schemas.microsoft.com/office/drawing/2014/main" id="{00000000-0008-0000-0500-00002D6C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1165860</xdr:colOff>
          <xdr:row>0</xdr:row>
          <xdr:rowOff>60960</xdr:rowOff>
        </xdr:from>
        <xdr:to>
          <xdr:col>0</xdr:col>
          <xdr:colOff>2247900</xdr:colOff>
          <xdr:row>0</xdr:row>
          <xdr:rowOff>632460</xdr:rowOff>
        </xdr:to>
        <xdr:sp macro="" textlink="">
          <xdr:nvSpPr>
            <xdr:cNvPr id="289838" name="btn_Consumo_ReapurarMedias" hidden="1">
              <a:extLst>
                <a:ext uri="{63B3BB69-23CF-44E3-9099-C40C66FF867C}">
                  <a14:compatExt spid="_x0000_s289838"/>
                </a:ext>
                <a:ext uri="{FF2B5EF4-FFF2-40B4-BE49-F238E27FC236}">
                  <a16:creationId xmlns:a16="http://schemas.microsoft.com/office/drawing/2014/main" id="{00000000-0008-0000-0500-00002E6C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2286000</xdr:colOff>
          <xdr:row>0</xdr:row>
          <xdr:rowOff>60960</xdr:rowOff>
        </xdr:from>
        <xdr:to>
          <xdr:col>0</xdr:col>
          <xdr:colOff>3368040</xdr:colOff>
          <xdr:row>0</xdr:row>
          <xdr:rowOff>632460</xdr:rowOff>
        </xdr:to>
        <xdr:sp macro="" textlink="">
          <xdr:nvSpPr>
            <xdr:cNvPr id="1890667" name="btn_Consumo_AtalPPed" hidden="1">
              <a:extLst>
                <a:ext uri="{63B3BB69-23CF-44E3-9099-C40C66FF867C}">
                  <a14:compatExt spid="_x0000_s1890667"/>
                </a:ext>
                <a:ext uri="{FF2B5EF4-FFF2-40B4-BE49-F238E27FC236}">
                  <a16:creationId xmlns:a16="http://schemas.microsoft.com/office/drawing/2014/main" id="{00000000-0008-0000-0500-00006BD91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1242060</xdr:colOff>
          <xdr:row>1</xdr:row>
          <xdr:rowOff>53340</xdr:rowOff>
        </xdr:from>
        <xdr:to>
          <xdr:col>1</xdr:col>
          <xdr:colOff>3009900</xdr:colOff>
          <xdr:row>1</xdr:row>
          <xdr:rowOff>381000</xdr:rowOff>
        </xdr:to>
        <xdr:sp macro="" textlink="">
          <xdr:nvSpPr>
            <xdr:cNvPr id="275460" name="btn_Excluir_OcultarReexibir" hidden="1">
              <a:extLst>
                <a:ext uri="{63B3BB69-23CF-44E3-9099-C40C66FF867C}">
                  <a14:compatExt spid="_x0000_s275460"/>
                </a:ext>
                <a:ext uri="{FF2B5EF4-FFF2-40B4-BE49-F238E27FC236}">
                  <a16:creationId xmlns:a16="http://schemas.microsoft.com/office/drawing/2014/main" id="{00000000-0008-0000-0600-0000043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45720</xdr:colOff>
          <xdr:row>1</xdr:row>
          <xdr:rowOff>53340</xdr:rowOff>
        </xdr:from>
        <xdr:to>
          <xdr:col>7</xdr:col>
          <xdr:colOff>350520</xdr:colOff>
          <xdr:row>1</xdr:row>
          <xdr:rowOff>381000</xdr:rowOff>
        </xdr:to>
        <xdr:sp macro="" textlink="">
          <xdr:nvSpPr>
            <xdr:cNvPr id="275461" name="btn_Excluir_Atualizar_Planilha" hidden="1">
              <a:extLst>
                <a:ext uri="{63B3BB69-23CF-44E3-9099-C40C66FF867C}">
                  <a14:compatExt spid="_x0000_s275461"/>
                </a:ext>
                <a:ext uri="{FF2B5EF4-FFF2-40B4-BE49-F238E27FC236}">
                  <a16:creationId xmlns:a16="http://schemas.microsoft.com/office/drawing/2014/main" id="{00000000-0008-0000-0600-0000053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xdr:row>
          <xdr:rowOff>53340</xdr:rowOff>
        </xdr:from>
        <xdr:to>
          <xdr:col>1</xdr:col>
          <xdr:colOff>1181100</xdr:colOff>
          <xdr:row>1</xdr:row>
          <xdr:rowOff>381000</xdr:rowOff>
        </xdr:to>
        <xdr:sp macro="" textlink="">
          <xdr:nvSpPr>
            <xdr:cNvPr id="275462" name="btn_Excluir_VoltarParaItens" hidden="1">
              <a:extLst>
                <a:ext uri="{63B3BB69-23CF-44E3-9099-C40C66FF867C}">
                  <a14:compatExt spid="_x0000_s275462"/>
                </a:ext>
                <a:ext uri="{FF2B5EF4-FFF2-40B4-BE49-F238E27FC236}">
                  <a16:creationId xmlns:a16="http://schemas.microsoft.com/office/drawing/2014/main" id="{00000000-0008-0000-0600-0000063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3070860</xdr:colOff>
          <xdr:row>1</xdr:row>
          <xdr:rowOff>53340</xdr:rowOff>
        </xdr:from>
        <xdr:to>
          <xdr:col>1</xdr:col>
          <xdr:colOff>4838700</xdr:colOff>
          <xdr:row>1</xdr:row>
          <xdr:rowOff>381000</xdr:rowOff>
        </xdr:to>
        <xdr:sp macro="" textlink="">
          <xdr:nvSpPr>
            <xdr:cNvPr id="275524" name="btn_Excluir_AbrirCadastro" hidden="1">
              <a:extLst>
                <a:ext uri="{63B3BB69-23CF-44E3-9099-C40C66FF867C}">
                  <a14:compatExt spid="_x0000_s275524"/>
                </a:ext>
                <a:ext uri="{FF2B5EF4-FFF2-40B4-BE49-F238E27FC236}">
                  <a16:creationId xmlns:a16="http://schemas.microsoft.com/office/drawing/2014/main" id="{00000000-0008-0000-0600-0000443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4899660</xdr:colOff>
          <xdr:row>1</xdr:row>
          <xdr:rowOff>53340</xdr:rowOff>
        </xdr:from>
        <xdr:to>
          <xdr:col>1</xdr:col>
          <xdr:colOff>6667500</xdr:colOff>
          <xdr:row>1</xdr:row>
          <xdr:rowOff>381000</xdr:rowOff>
        </xdr:to>
        <xdr:sp macro="" textlink="">
          <xdr:nvSpPr>
            <xdr:cNvPr id="275573" name="btn_Excluir_FilCód" hidden="1">
              <a:extLst>
                <a:ext uri="{63B3BB69-23CF-44E3-9099-C40C66FF867C}">
                  <a14:compatExt spid="_x0000_s275573"/>
                </a:ext>
                <a:ext uri="{FF2B5EF4-FFF2-40B4-BE49-F238E27FC236}">
                  <a16:creationId xmlns:a16="http://schemas.microsoft.com/office/drawing/2014/main" id="{00000000-0008-0000-0600-0000753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6728460</xdr:colOff>
          <xdr:row>1</xdr:row>
          <xdr:rowOff>53340</xdr:rowOff>
        </xdr:from>
        <xdr:to>
          <xdr:col>1</xdr:col>
          <xdr:colOff>8496300</xdr:colOff>
          <xdr:row>1</xdr:row>
          <xdr:rowOff>381000</xdr:rowOff>
        </xdr:to>
        <xdr:sp macro="" textlink="">
          <xdr:nvSpPr>
            <xdr:cNvPr id="276000" name="btn_Excluir_ListTransf" hidden="1">
              <a:extLst>
                <a:ext uri="{63B3BB69-23CF-44E3-9099-C40C66FF867C}">
                  <a14:compatExt spid="_x0000_s276000"/>
                </a:ext>
                <a:ext uri="{FF2B5EF4-FFF2-40B4-BE49-F238E27FC236}">
                  <a16:creationId xmlns:a16="http://schemas.microsoft.com/office/drawing/2014/main" id="{00000000-0008-0000-0600-00002036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8557260</xdr:colOff>
          <xdr:row>1</xdr:row>
          <xdr:rowOff>53340</xdr:rowOff>
        </xdr:from>
        <xdr:to>
          <xdr:col>1</xdr:col>
          <xdr:colOff>10325100</xdr:colOff>
          <xdr:row>1</xdr:row>
          <xdr:rowOff>381000</xdr:rowOff>
        </xdr:to>
        <xdr:sp macro="" textlink="">
          <xdr:nvSpPr>
            <xdr:cNvPr id="276138" name="btn_Excluir_VerAta" hidden="1">
              <a:extLst>
                <a:ext uri="{63B3BB69-23CF-44E3-9099-C40C66FF867C}">
                  <a14:compatExt spid="_x0000_s276138"/>
                </a:ext>
                <a:ext uri="{FF2B5EF4-FFF2-40B4-BE49-F238E27FC236}">
                  <a16:creationId xmlns:a16="http://schemas.microsoft.com/office/drawing/2014/main" id="{00000000-0008-0000-0600-0000AA36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190500</xdr:colOff>
          <xdr:row>0</xdr:row>
          <xdr:rowOff>68580</xdr:rowOff>
        </xdr:from>
        <xdr:to>
          <xdr:col>0</xdr:col>
          <xdr:colOff>2974340</xdr:colOff>
          <xdr:row>0</xdr:row>
          <xdr:rowOff>529590</xdr:rowOff>
        </xdr:to>
        <xdr:sp macro="" textlink="">
          <xdr:nvSpPr>
            <xdr:cNvPr id="626689" name="btn_Parâmetros_Reordenar" hidden="1">
              <a:extLst>
                <a:ext uri="{63B3BB69-23CF-44E3-9099-C40C66FF867C}">
                  <a14:compatExt spid="_x0000_s626689"/>
                </a:ext>
                <a:ext uri="{FF2B5EF4-FFF2-40B4-BE49-F238E27FC236}">
                  <a16:creationId xmlns:a16="http://schemas.microsoft.com/office/drawing/2014/main" id="{00000000-0008-0000-0700-0000019009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3238500</xdr:colOff>
          <xdr:row>0</xdr:row>
          <xdr:rowOff>68580</xdr:rowOff>
        </xdr:from>
        <xdr:to>
          <xdr:col>1</xdr:col>
          <xdr:colOff>1028700</xdr:colOff>
          <xdr:row>0</xdr:row>
          <xdr:rowOff>529590</xdr:rowOff>
        </xdr:to>
        <xdr:sp macro="" textlink="">
          <xdr:nvSpPr>
            <xdr:cNvPr id="626743" name="btn_Parâmetros_Abrir" hidden="1">
              <a:extLst>
                <a:ext uri="{63B3BB69-23CF-44E3-9099-C40C66FF867C}">
                  <a14:compatExt spid="_x0000_s626743"/>
                </a:ext>
                <a:ext uri="{FF2B5EF4-FFF2-40B4-BE49-F238E27FC236}">
                  <a16:creationId xmlns:a16="http://schemas.microsoft.com/office/drawing/2014/main" id="{00000000-0008-0000-0700-0000379009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1432560</xdr:colOff>
          <xdr:row>0</xdr:row>
          <xdr:rowOff>68580</xdr:rowOff>
        </xdr:from>
        <xdr:to>
          <xdr:col>1</xdr:col>
          <xdr:colOff>4225290</xdr:colOff>
          <xdr:row>0</xdr:row>
          <xdr:rowOff>529590</xdr:rowOff>
        </xdr:to>
        <xdr:sp macro="" textlink="">
          <xdr:nvSpPr>
            <xdr:cNvPr id="626744" name="btn_Parâmetros_Atua" hidden="1">
              <a:extLst>
                <a:ext uri="{63B3BB69-23CF-44E3-9099-C40C66FF867C}">
                  <a14:compatExt spid="_x0000_s626744"/>
                </a:ext>
                <a:ext uri="{FF2B5EF4-FFF2-40B4-BE49-F238E27FC236}">
                  <a16:creationId xmlns:a16="http://schemas.microsoft.com/office/drawing/2014/main" id="{00000000-0008-0000-0700-0000389009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xdr:twoCellAnchor editAs="oneCell">
    <xdr:from>
      <xdr:col>1</xdr:col>
      <xdr:colOff>277046</xdr:colOff>
      <xdr:row>0</xdr:row>
      <xdr:rowOff>55147</xdr:rowOff>
    </xdr:from>
    <xdr:to>
      <xdr:col>2</xdr:col>
      <xdr:colOff>824837</xdr:colOff>
      <xdr:row>4</xdr:row>
      <xdr:rowOff>235585</xdr:rowOff>
    </xdr:to>
    <xdr:pic>
      <xdr:nvPicPr>
        <xdr:cNvPr id="2" name="Imagem 1">
          <a:extLst>
            <a:ext uri="{FF2B5EF4-FFF2-40B4-BE49-F238E27FC236}">
              <a16:creationId xmlns:a16="http://schemas.microsoft.com/office/drawing/2014/main" id="{00000000-0008-0000-08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xdr:blipFill>
      <xdr:spPr>
        <a:xfrm>
          <a:off x="528506" y="55147"/>
          <a:ext cx="1137071" cy="1112618"/>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11</xdr:col>
          <xdr:colOff>521970</xdr:colOff>
          <xdr:row>1</xdr:row>
          <xdr:rowOff>190500</xdr:rowOff>
        </xdr:from>
        <xdr:to>
          <xdr:col>24</xdr:col>
          <xdr:colOff>373380</xdr:colOff>
          <xdr:row>3</xdr:row>
          <xdr:rowOff>78740</xdr:rowOff>
        </xdr:to>
        <xdr:sp macro="" textlink="">
          <xdr:nvSpPr>
            <xdr:cNvPr id="798721" name="btn_Assinaturas_Imprimir" hidden="1">
              <a:extLst>
                <a:ext uri="{63B3BB69-23CF-44E3-9099-C40C66FF867C}">
                  <a14:compatExt spid="_x0000_s798721"/>
                </a:ext>
                <a:ext uri="{FF2B5EF4-FFF2-40B4-BE49-F238E27FC236}">
                  <a16:creationId xmlns:a16="http://schemas.microsoft.com/office/drawing/2014/main" id="{00000000-0008-0000-0800-00000130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24</xdr:col>
          <xdr:colOff>419100</xdr:colOff>
          <xdr:row>1</xdr:row>
          <xdr:rowOff>190500</xdr:rowOff>
        </xdr:from>
        <xdr:to>
          <xdr:col>26</xdr:col>
          <xdr:colOff>454660</xdr:colOff>
          <xdr:row>3</xdr:row>
          <xdr:rowOff>78740</xdr:rowOff>
        </xdr:to>
        <xdr:sp macro="" textlink="">
          <xdr:nvSpPr>
            <xdr:cNvPr id="798722" name="btn_Assinaturas_Importar" hidden="1">
              <a:extLst>
                <a:ext uri="{63B3BB69-23CF-44E3-9099-C40C66FF867C}">
                  <a14:compatExt spid="_x0000_s798722"/>
                </a:ext>
                <a:ext uri="{FF2B5EF4-FFF2-40B4-BE49-F238E27FC236}">
                  <a16:creationId xmlns:a16="http://schemas.microsoft.com/office/drawing/2014/main" id="{00000000-0008-0000-0800-00000230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521970</xdr:colOff>
          <xdr:row>0</xdr:row>
          <xdr:rowOff>38100</xdr:rowOff>
        </xdr:from>
        <xdr:to>
          <xdr:col>24</xdr:col>
          <xdr:colOff>373380</xdr:colOff>
          <xdr:row>1</xdr:row>
          <xdr:rowOff>167640</xdr:rowOff>
        </xdr:to>
        <xdr:sp macro="" textlink="">
          <xdr:nvSpPr>
            <xdr:cNvPr id="798723" name="btn_Assinaturas_Exibir" hidden="1">
              <a:extLst>
                <a:ext uri="{63B3BB69-23CF-44E3-9099-C40C66FF867C}">
                  <a14:compatExt spid="_x0000_s798723"/>
                </a:ext>
                <a:ext uri="{FF2B5EF4-FFF2-40B4-BE49-F238E27FC236}">
                  <a16:creationId xmlns:a16="http://schemas.microsoft.com/office/drawing/2014/main" id="{00000000-0008-0000-0800-00000330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24</xdr:col>
          <xdr:colOff>419100</xdr:colOff>
          <xdr:row>3</xdr:row>
          <xdr:rowOff>109220</xdr:rowOff>
        </xdr:from>
        <xdr:to>
          <xdr:col>26</xdr:col>
          <xdr:colOff>454660</xdr:colOff>
          <xdr:row>4</xdr:row>
          <xdr:rowOff>238760</xdr:rowOff>
        </xdr:to>
        <xdr:sp macro="" textlink="">
          <xdr:nvSpPr>
            <xdr:cNvPr id="798766" name="btn_Assinaturas_Justif" hidden="1">
              <a:extLst>
                <a:ext uri="{63B3BB69-23CF-44E3-9099-C40C66FF867C}">
                  <a14:compatExt spid="_x0000_s798766"/>
                </a:ext>
                <a:ext uri="{FF2B5EF4-FFF2-40B4-BE49-F238E27FC236}">
                  <a16:creationId xmlns:a16="http://schemas.microsoft.com/office/drawing/2014/main" id="{00000000-0008-0000-0800-00002E30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24</xdr:col>
          <xdr:colOff>419100</xdr:colOff>
          <xdr:row>0</xdr:row>
          <xdr:rowOff>38100</xdr:rowOff>
        </xdr:from>
        <xdr:to>
          <xdr:col>26</xdr:col>
          <xdr:colOff>454660</xdr:colOff>
          <xdr:row>1</xdr:row>
          <xdr:rowOff>167640</xdr:rowOff>
        </xdr:to>
        <xdr:sp macro="" textlink="">
          <xdr:nvSpPr>
            <xdr:cNvPr id="798811" name="btn_Assinaturas_AtalCompl" hidden="1">
              <a:extLst>
                <a:ext uri="{63B3BB69-23CF-44E3-9099-C40C66FF867C}">
                  <a14:compatExt spid="_x0000_s798811"/>
                </a:ext>
                <a:ext uri="{FF2B5EF4-FFF2-40B4-BE49-F238E27FC236}">
                  <a16:creationId xmlns:a16="http://schemas.microsoft.com/office/drawing/2014/main" id="{00000000-0008-0000-0800-00005B30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26</xdr:col>
          <xdr:colOff>492760</xdr:colOff>
          <xdr:row>3</xdr:row>
          <xdr:rowOff>109220</xdr:rowOff>
        </xdr:from>
        <xdr:to>
          <xdr:col>29</xdr:col>
          <xdr:colOff>439420</xdr:colOff>
          <xdr:row>4</xdr:row>
          <xdr:rowOff>238760</xdr:rowOff>
        </xdr:to>
        <xdr:sp macro="" textlink="">
          <xdr:nvSpPr>
            <xdr:cNvPr id="798819" name="btn_Assinaturas_FilAta" hidden="1">
              <a:extLst>
                <a:ext uri="{63B3BB69-23CF-44E3-9099-C40C66FF867C}">
                  <a14:compatExt spid="_x0000_s798819"/>
                </a:ext>
                <a:ext uri="{FF2B5EF4-FFF2-40B4-BE49-F238E27FC236}">
                  <a16:creationId xmlns:a16="http://schemas.microsoft.com/office/drawing/2014/main" id="{00000000-0008-0000-0800-00006330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26</xdr:col>
          <xdr:colOff>492760</xdr:colOff>
          <xdr:row>1</xdr:row>
          <xdr:rowOff>190500</xdr:rowOff>
        </xdr:from>
        <xdr:to>
          <xdr:col>29</xdr:col>
          <xdr:colOff>439420</xdr:colOff>
          <xdr:row>3</xdr:row>
          <xdr:rowOff>78740</xdr:rowOff>
        </xdr:to>
        <xdr:sp macro="" textlink="">
          <xdr:nvSpPr>
            <xdr:cNvPr id="798821" name="btn_Assinaturas_Exportar" hidden="1">
              <a:extLst>
                <a:ext uri="{63B3BB69-23CF-44E3-9099-C40C66FF867C}">
                  <a14:compatExt spid="_x0000_s798821"/>
                </a:ext>
                <a:ext uri="{FF2B5EF4-FFF2-40B4-BE49-F238E27FC236}">
                  <a16:creationId xmlns:a16="http://schemas.microsoft.com/office/drawing/2014/main" id="{00000000-0008-0000-0800-00006530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521970</xdr:colOff>
          <xdr:row>3</xdr:row>
          <xdr:rowOff>109220</xdr:rowOff>
        </xdr:from>
        <xdr:to>
          <xdr:col>24</xdr:col>
          <xdr:colOff>373380</xdr:colOff>
          <xdr:row>4</xdr:row>
          <xdr:rowOff>238760</xdr:rowOff>
        </xdr:to>
        <xdr:sp macro="" textlink="">
          <xdr:nvSpPr>
            <xdr:cNvPr id="798996" name="btn_Assinaturas_VItens" hidden="1">
              <a:extLst>
                <a:ext uri="{63B3BB69-23CF-44E3-9099-C40C66FF867C}">
                  <a14:compatExt spid="_x0000_s798996"/>
                </a:ext>
                <a:ext uri="{FF2B5EF4-FFF2-40B4-BE49-F238E27FC236}">
                  <a16:creationId xmlns:a16="http://schemas.microsoft.com/office/drawing/2014/main" id="{00000000-0008-0000-0800-00001431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26</xdr:col>
          <xdr:colOff>492760</xdr:colOff>
          <xdr:row>0</xdr:row>
          <xdr:rowOff>38100</xdr:rowOff>
        </xdr:from>
        <xdr:to>
          <xdr:col>29</xdr:col>
          <xdr:colOff>439420</xdr:colOff>
          <xdr:row>1</xdr:row>
          <xdr:rowOff>167640</xdr:rowOff>
        </xdr:to>
        <xdr:sp macro="" textlink="">
          <xdr:nvSpPr>
            <xdr:cNvPr id="799254" name="btn_Assinaturas_Conferir" hidden="1">
              <a:extLst>
                <a:ext uri="{63B3BB69-23CF-44E3-9099-C40C66FF867C}">
                  <a14:compatExt spid="_x0000_s799254"/>
                </a:ext>
                <a:ext uri="{FF2B5EF4-FFF2-40B4-BE49-F238E27FC236}">
                  <a16:creationId xmlns:a16="http://schemas.microsoft.com/office/drawing/2014/main" id="{00000000-0008-0000-0800-00001632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68580</xdr:colOff>
          <xdr:row>0</xdr:row>
          <xdr:rowOff>106680</xdr:rowOff>
        </xdr:from>
        <xdr:to>
          <xdr:col>2</xdr:col>
          <xdr:colOff>472440</xdr:colOff>
          <xdr:row>0</xdr:row>
          <xdr:rowOff>556260</xdr:rowOff>
        </xdr:to>
        <xdr:sp macro="" textlink="">
          <xdr:nvSpPr>
            <xdr:cNvPr id="786446" name="btn_VerificarAFsReordena" hidden="1">
              <a:extLst>
                <a:ext uri="{63B3BB69-23CF-44E3-9099-C40C66FF867C}">
                  <a14:compatExt spid="_x0000_s786446"/>
                </a:ext>
                <a:ext uri="{FF2B5EF4-FFF2-40B4-BE49-F238E27FC236}">
                  <a16:creationId xmlns:a16="http://schemas.microsoft.com/office/drawing/2014/main" id="{00000000-0008-0000-0A00-00000E00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1516380</xdr:colOff>
          <xdr:row>0</xdr:row>
          <xdr:rowOff>106680</xdr:rowOff>
        </xdr:from>
        <xdr:to>
          <xdr:col>11</xdr:col>
          <xdr:colOff>312420</xdr:colOff>
          <xdr:row>0</xdr:row>
          <xdr:rowOff>556260</xdr:rowOff>
        </xdr:to>
        <xdr:sp macro="" textlink="">
          <xdr:nvSpPr>
            <xdr:cNvPr id="786464" name="btn_VerificarAFsVoltar" hidden="1">
              <a:extLst>
                <a:ext uri="{63B3BB69-23CF-44E3-9099-C40C66FF867C}">
                  <a14:compatExt spid="_x0000_s786464"/>
                </a:ext>
                <a:ext uri="{FF2B5EF4-FFF2-40B4-BE49-F238E27FC236}">
                  <a16:creationId xmlns:a16="http://schemas.microsoft.com/office/drawing/2014/main" id="{00000000-0008-0000-0A00-00002000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563880</xdr:colOff>
          <xdr:row>0</xdr:row>
          <xdr:rowOff>106680</xdr:rowOff>
        </xdr:from>
        <xdr:to>
          <xdr:col>4</xdr:col>
          <xdr:colOff>487680</xdr:colOff>
          <xdr:row>0</xdr:row>
          <xdr:rowOff>556260</xdr:rowOff>
        </xdr:to>
        <xdr:sp macro="" textlink="">
          <xdr:nvSpPr>
            <xdr:cNvPr id="786477" name="btn_VerificarAFsExportar" hidden="1">
              <a:extLst>
                <a:ext uri="{63B3BB69-23CF-44E3-9099-C40C66FF867C}">
                  <a14:compatExt spid="_x0000_s786477"/>
                </a:ext>
                <a:ext uri="{FF2B5EF4-FFF2-40B4-BE49-F238E27FC236}">
                  <a16:creationId xmlns:a16="http://schemas.microsoft.com/office/drawing/2014/main" id="{00000000-0008-0000-0A00-00002D00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68580</xdr:colOff>
          <xdr:row>0</xdr:row>
          <xdr:rowOff>259080</xdr:rowOff>
        </xdr:from>
        <xdr:to>
          <xdr:col>1</xdr:col>
          <xdr:colOff>1196340</xdr:colOff>
          <xdr:row>0</xdr:row>
          <xdr:rowOff>708660</xdr:rowOff>
        </xdr:to>
        <xdr:sp macro="" textlink="">
          <xdr:nvSpPr>
            <xdr:cNvPr id="977921" name="btn_VerifRcAfOrd" hidden="1">
              <a:extLst>
                <a:ext uri="{63B3BB69-23CF-44E3-9099-C40C66FF867C}">
                  <a14:compatExt spid="_x0000_s977921"/>
                </a:ext>
                <a:ext uri="{FF2B5EF4-FFF2-40B4-BE49-F238E27FC236}">
                  <a16:creationId xmlns:a16="http://schemas.microsoft.com/office/drawing/2014/main" id="{00000000-0008-0000-0B00-000001EC0E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1813560</xdr:colOff>
          <xdr:row>0</xdr:row>
          <xdr:rowOff>259080</xdr:rowOff>
        </xdr:from>
        <xdr:to>
          <xdr:col>14</xdr:col>
          <xdr:colOff>1729740</xdr:colOff>
          <xdr:row>0</xdr:row>
          <xdr:rowOff>708660</xdr:rowOff>
        </xdr:to>
        <xdr:sp macro="" textlink="">
          <xdr:nvSpPr>
            <xdr:cNvPr id="977922" name="btn_VerifRcAfVol" hidden="1">
              <a:extLst>
                <a:ext uri="{63B3BB69-23CF-44E3-9099-C40C66FF867C}">
                  <a14:compatExt spid="_x0000_s977922"/>
                </a:ext>
                <a:ext uri="{FF2B5EF4-FFF2-40B4-BE49-F238E27FC236}">
                  <a16:creationId xmlns:a16="http://schemas.microsoft.com/office/drawing/2014/main" id="{00000000-0008-0000-0B00-000002EC0E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1341120</xdr:colOff>
          <xdr:row>0</xdr:row>
          <xdr:rowOff>259080</xdr:rowOff>
        </xdr:from>
        <xdr:to>
          <xdr:col>4</xdr:col>
          <xdr:colOff>274320</xdr:colOff>
          <xdr:row>0</xdr:row>
          <xdr:rowOff>708660</xdr:rowOff>
        </xdr:to>
        <xdr:sp macro="" textlink="">
          <xdr:nvSpPr>
            <xdr:cNvPr id="977994" name="btn_VerifRcAfExport" hidden="1">
              <a:extLst>
                <a:ext uri="{63B3BB69-23CF-44E3-9099-C40C66FF867C}">
                  <a14:compatExt spid="_x0000_s977994"/>
                </a:ext>
                <a:ext uri="{FF2B5EF4-FFF2-40B4-BE49-F238E27FC236}">
                  <a16:creationId xmlns:a16="http://schemas.microsoft.com/office/drawing/2014/main" id="{00000000-0008-0000-0B00-00004AEC0E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830580</xdr:colOff>
          <xdr:row>0</xdr:row>
          <xdr:rowOff>259080</xdr:rowOff>
        </xdr:from>
        <xdr:to>
          <xdr:col>13</xdr:col>
          <xdr:colOff>1645920</xdr:colOff>
          <xdr:row>0</xdr:row>
          <xdr:rowOff>708660</xdr:rowOff>
        </xdr:to>
        <xdr:sp macro="" textlink="">
          <xdr:nvSpPr>
            <xdr:cNvPr id="978081" name="btn_VerifRcAfFilC" hidden="1">
              <a:extLst>
                <a:ext uri="{63B3BB69-23CF-44E3-9099-C40C66FF867C}">
                  <a14:compatExt spid="_x0000_s978081"/>
                </a:ext>
                <a:ext uri="{FF2B5EF4-FFF2-40B4-BE49-F238E27FC236}">
                  <a16:creationId xmlns:a16="http://schemas.microsoft.com/office/drawing/2014/main" id="{00000000-0008-0000-0B00-0000A1EC0E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0000000}" name="tabEstimativaAta" displayName="tabEstimativaAta" ref="A8:Z9" insertRow="1" totalsRowShown="0" headerRowDxfId="319" dataDxfId="317" headerRowBorderDxfId="318" tableBorderDxfId="316" totalsRowBorderDxfId="315">
  <autoFilter ref="A8:Z9" xr:uid="{00000000-0009-0000-0100-00000A000000}"/>
  <sortState xmlns:xlrd2="http://schemas.microsoft.com/office/spreadsheetml/2017/richdata2" ref="A9:X74">
    <sortCondition ref="B9:B74"/>
  </sortState>
  <tableColumns count="26">
    <tableColumn id="1" xr3:uid="{00000000-0010-0000-0000-000001000000}" name="ITEM" dataDxfId="314"/>
    <tableColumn id="2" xr3:uid="{00000000-0010-0000-0000-000002000000}" name="CÓDIGO" dataDxfId="313"/>
    <tableColumn id="3" xr3:uid="{00000000-0010-0000-0000-000003000000}" name="ESPECIFICAÇÃO" dataDxfId="312"/>
    <tableColumn id="4" xr3:uid="{00000000-0010-0000-0000-000004000000}" name="UN" dataDxfId="311"/>
    <tableColumn id="5" xr3:uid="{00000000-0010-0000-0000-000005000000}" name="GRUPO" dataDxfId="310"/>
    <tableColumn id="6" xr3:uid="{00000000-0010-0000-0000-000006000000}" name="SUBG" dataDxfId="309"/>
    <tableColumn id="7" xr3:uid="{00000000-0010-0000-0000-000007000000}" name="COMPRA" dataDxfId="308"/>
    <tableColumn id="8" xr3:uid="{00000000-0010-0000-0000-000008000000}" name="SALDO ESTOQUE" dataDxfId="307" dataCellStyle="Moeda"/>
    <tableColumn id="9" xr3:uid="{00000000-0010-0000-0000-000009000000}" name="TOTAL CONSUMO ÚLTIMO ANO" dataDxfId="306" dataCellStyle="Moeda"/>
    <tableColumn id="28" xr3:uid="{00000000-0010-0000-0000-00001C000000}" name="TEMPO ESTOQUE (MESES)" dataDxfId="305" dataCellStyle="Moeda"/>
    <tableColumn id="10" xr3:uid="{00000000-0010-0000-0000-00000A000000}" name="ATA" dataDxfId="304"/>
    <tableColumn id="11" xr3:uid="{00000000-0010-0000-0000-00000B000000}" name="ATA QTDE" dataDxfId="303"/>
    <tableColumn id="12" xr3:uid="{00000000-0010-0000-0000-00000C000000}" name="VIGÊNCIA DA ATA" dataDxfId="302"/>
    <tableColumn id="13" xr3:uid="{00000000-0010-0000-0000-00000D000000}" name="FORNECEDOR" dataDxfId="301"/>
    <tableColumn id="14" xr3:uid="{00000000-0010-0000-0000-00000E000000}" name="RC Nº" dataDxfId="300"/>
    <tableColumn id="15" xr3:uid="{00000000-0010-0000-0000-00000F000000}" name="RC QTDE" dataDxfId="299"/>
    <tableColumn id="16" xr3:uid="{00000000-0010-0000-0000-000010000000}" name="AF Nº" dataDxfId="298"/>
    <tableColumn id="17" xr3:uid="{00000000-0010-0000-0000-000011000000}" name="AF SALDO" dataDxfId="297"/>
    <tableColumn id="18" xr3:uid="{00000000-0010-0000-0000-000012000000}" name="DATA ENTREGA" dataDxfId="296"/>
    <tableColumn id="19" xr3:uid="{00000000-0010-0000-0000-000013000000}" name="RC" dataDxfId="295"/>
    <tableColumn id="20" xr3:uid="{00000000-0010-0000-0000-000014000000}" name="FICHA" dataDxfId="294"/>
    <tableColumn id="21" xr3:uid="{00000000-0010-0000-0000-000015000000}" name="PROJ" dataDxfId="293"/>
    <tableColumn id="24" xr3:uid="{00000000-0010-0000-0000-000018000000}" name="OBSERVAÇÕES" dataDxfId="292"/>
    <tableColumn id="23" xr3:uid="{00000000-0010-0000-0000-000017000000}" name="ESTIMATIVA ANTERIOR" dataDxfId="291"/>
    <tableColumn id="22" xr3:uid="{00000000-0010-0000-0000-000016000000}" name="QUANTIDADE ESTIMADA" dataDxfId="290"/>
    <tableColumn id="25" xr3:uid="{00000000-0010-0000-0000-000019000000}" name="INFORMAR &quot;OK&quot; OU NOVA QUANTIDADE" dataDxfId="289"/>
  </tableColumns>
  <tableStyleInfo name="TableStyleLight1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Itens" displayName="tabItens" ref="A3:BK6" totalsRowShown="0" headerRowDxfId="270" dataDxfId="3">
  <autoFilter ref="A3:BK6" xr:uid="{00000000-000C-0000-FFFF-FFFF01000000}"/>
  <tableColumns count="63">
    <tableColumn id="1" xr3:uid="{00000000-0010-0000-0100-000001000000}" name="CÓDIGO" dataDxfId="66"/>
    <tableColumn id="2" xr3:uid="{00000000-0010-0000-0100-000002000000}" name="DESCRIÇÃO" dataDxfId="65"/>
    <tableColumn id="3" xr3:uid="{00000000-0010-0000-0100-000003000000}" name="UNIDADE" dataDxfId="64"/>
    <tableColumn id="4" xr3:uid="{00000000-0010-0000-0100-000004000000}" name="VALOR UNIT." dataDxfId="63"/>
    <tableColumn id="5" xr3:uid="{00000000-0010-0000-0100-000005000000}" name="MARCA" dataDxfId="62"/>
    <tableColumn id="6" xr3:uid="{00000000-0010-0000-0100-000006000000}" name="FORNECEDOR" dataDxfId="61"/>
    <tableColumn id="7" xr3:uid="{00000000-0010-0000-0100-000007000000}" name="LICITACAO" dataDxfId="60"/>
    <tableColumn id="8" xr3:uid="{00000000-0010-0000-0100-000008000000}" name="QTDE ATUAL" dataDxfId="59"/>
    <tableColumn id="9" xr3:uid="{00000000-0010-0000-0100-000009000000}" name="COD. ALMOX" dataDxfId="58"/>
    <tableColumn id="10" xr3:uid="{00000000-0010-0000-0100-00000A000000}" name="PREÇO MÉDIO" dataDxfId="57"/>
    <tableColumn id="11" xr3:uid="{00000000-0010-0000-0100-00000B000000}" name="L.C. 6 MESES" dataDxfId="56"/>
    <tableColumn id="12" xr3:uid="{00000000-0010-0000-0100-00000C000000}" name="TEMPO ESTOQUE" dataDxfId="55">
      <calculatedColumnFormula>IF(tabItens[[#This Row],[Média]] &gt; 0, tabItens[[#This Row],[QTDE ATUAL]] / tabItens[[#This Row],[Média]],999.9)</calculatedColumnFormula>
    </tableColumn>
    <tableColumn id="13" xr3:uid="{00000000-0010-0000-0100-00000D000000}" name="LC" dataDxfId="54"/>
    <tableColumn id="14" xr3:uid="{00000000-0010-0000-0100-00000E000000}" name="TOTAL" dataDxfId="53">
      <calculatedColumnFormula>tabItens[[#This Row],[VALOR UNIT.]] * tabItens[[#This Row],[LC]]</calculatedColumnFormula>
    </tableColumn>
    <tableColumn id="15" xr3:uid="{00000000-0010-0000-0100-00000F000000}" name="ATA Nº/ANO" dataDxfId="52"/>
    <tableColumn id="39" xr3:uid="{00000000-0010-0000-0100-000027000000}" name="ATA SALDO" dataDxfId="51"/>
    <tableColumn id="16" xr3:uid="{00000000-0010-0000-0100-000010000000}" name="ATA QTDE" dataDxfId="50"/>
    <tableColumn id="17" xr3:uid="{00000000-0010-0000-0100-000011000000}" name="ATA VALOR" dataDxfId="49"/>
    <tableColumn id="18" xr3:uid="{00000000-0010-0000-0100-000012000000}" name="ATA DT.VALID." dataDxfId="48"/>
    <tableColumn id="64" xr3:uid="{00000000-0010-0000-0100-000040000000}" name="ATA MESES" dataDxfId="47">
      <calculatedColumnFormula>ROUNDDOWN(IFERROR(tabItens[[#This Row],[ATA DT.VALID.]] - $D$1,0) / 30,0)</calculatedColumnFormula>
    </tableColumn>
    <tableColumn id="60" xr3:uid="{00000000-0010-0000-0100-00003C000000}" name="DESCRIÇÃO DA ESTRUTURA" dataDxfId="46"/>
    <tableColumn id="19" xr3:uid="{00000000-0010-0000-0100-000013000000}" name="ESTRUTURA" dataDxfId="45"/>
    <tableColumn id="65" xr3:uid="{00000000-0010-0000-0100-000041000000}" name="SETOR" dataDxfId="44"/>
    <tableColumn id="20" xr3:uid="{00000000-0010-0000-0100-000014000000}" name="GRUPO" dataDxfId="43"/>
    <tableColumn id="21" xr3:uid="{00000000-0010-0000-0100-000015000000}" name="SUBGRUPO" dataDxfId="42"/>
    <tableColumn id="22" xr3:uid="{00000000-0010-0000-0100-000016000000}" name="RC Nº" dataDxfId="41"/>
    <tableColumn id="23" xr3:uid="{00000000-0010-0000-0100-000017000000}" name="RC ANO" dataDxfId="40"/>
    <tableColumn id="24" xr3:uid="{00000000-0010-0000-0100-000018000000}" name="RC QTDE" dataDxfId="39"/>
    <tableColumn id="25" xr3:uid="{00000000-0010-0000-0100-000019000000}" name="AF Nº" dataDxfId="38"/>
    <tableColumn id="26" xr3:uid="{00000000-0010-0000-0100-00001A000000}" name="AF ANO" dataDxfId="37"/>
    <tableColumn id="27" xr3:uid="{00000000-0010-0000-0100-00001B000000}" name="AF SALDO" dataDxfId="36"/>
    <tableColumn id="28" xr3:uid="{00000000-0010-0000-0100-00001C000000}" name="AF QTDE" dataDxfId="35"/>
    <tableColumn id="29" xr3:uid="{00000000-0010-0000-0100-00001D000000}" name="AF FORN" dataDxfId="34"/>
    <tableColumn id="53" xr3:uid="{00000000-0010-0000-0100-000035000000}" name="AF VENC" dataDxfId="33"/>
    <tableColumn id="45" xr3:uid="{00000000-0010-0000-0100-00002D000000}" name="PONTO PEDIDO" dataDxfId="32"/>
    <tableColumn id="30" xr3:uid="{00000000-0010-0000-0100-00001E000000}" name="DATA ENTREGA" dataDxfId="31"/>
    <tableColumn id="38" xr3:uid="{00000000-0010-0000-0100-000026000000}" name="DATA INCLUSÃO" dataDxfId="30"/>
    <tableColumn id="41" xr3:uid="{00000000-0010-0000-0100-000029000000}" name="DATA ALTERAÇÃO" dataDxfId="29"/>
    <tableColumn id="40" xr3:uid="{00000000-0010-0000-0100-000028000000}" name="DATA DESATIVAÇÃO" dataDxfId="28"/>
    <tableColumn id="31" xr3:uid="{00000000-0010-0000-0100-00001F000000}" name="DESCRIÇÃO DETALHADA" dataDxfId="27"/>
    <tableColumn id="46" xr3:uid="{00000000-0010-0000-0100-00002E000000}" name="Excluir?" dataDxfId="26">
      <calculatedColumnFormula>_xlfn.IFNA(IF(VLOOKUP(tabItens[[#This Row],[CÓDIGO]],tabExcluirDoEstoque[#Data],1,FALSE),"sim",""),"")</calculatedColumnFormula>
    </tableColumn>
    <tableColumn id="47" xr3:uid="{00000000-0010-0000-0100-00002F000000}" name="Semanas ATA" dataDxfId="25">
      <calculatedColumnFormula>IF(OR(ISBLANK(tabItens[[#This Row],[ATA DT.VALID.]]),tabItens[[#This Row],[ATA DT.VALID.]]="",tabItens[[#This Row],[ATA DT.VALID.]]=" "),"",IF(TYPE(tabItens[[#This Row],[ATA DT.VALID.]])=1,ROUNDUP((tabItens[[#This Row],[ATA DT.VALID.]]-TODAY())/7,0),""))</calculatedColumnFormula>
    </tableColumn>
    <tableColumn id="33" xr3:uid="{00000000-0010-0000-0100-000021000000}" name="Recentes" dataDxfId="24"/>
    <tableColumn id="48" xr3:uid="{00000000-0010-0000-0100-000030000000}" name="ÚltMov" dataDxfId="23">
      <calculatedColumnFormula>IF(ISBLANK(tabItens[[#This Row],[CÓDIGO]]),"",IFERROR(VLOOKUP(tabItens[[#This Row],[CÓDIGO]],Consumo!$C$2:$AC$4,26,FALSE),0))</calculatedColumnFormula>
    </tableColumn>
    <tableColumn id="55" xr3:uid="{00000000-0010-0000-0100-000037000000}" name="04_MESES" dataDxfId="22">
      <calculatedColumnFormula>SUMIF(Consumo!$C$3:$C$4,tabItens[[#This Row],[CÓDIGO]],Consumo!$N$3:$N$4) + SUMIF(Consumo!$C$3:$C$4,tabItens[[#This Row],[CÓDIGO]],Consumo!$O$3:$O$4) + SUMIF(Consumo!$C$3:$C$4,tabItens[[#This Row],[CÓDIGO]],Consumo!$P$3:$P$4) + SUMIF(Consumo!$C$3:$C$4,tabItens[[#This Row],[CÓDIGO]],Consumo!$Q$3:$Q$4)</calculatedColumnFormula>
    </tableColumn>
    <tableColumn id="34" xr3:uid="{00000000-0010-0000-0100-000022000000}" name="Consumo" dataDxfId="21">
      <calculatedColumnFormula>SUMIF(Consumo!$C$3:$C$4,tabItens[[#This Row],[CÓDIGO]],Consumo!$Z$3:$Z$4)</calculatedColumnFormula>
    </tableColumn>
    <tableColumn id="59" xr3:uid="{00000000-0010-0000-0100-00003B000000}" name="Pico" dataDxfId="20">
      <calculatedColumnFormula>SUMIF(Consumo!$C$3:$C$4,tabItens[[#This Row],[CÓDIGO]],Consumo!$AA$3:$AA$4)</calculatedColumnFormula>
    </tableColumn>
    <tableColumn id="49" xr3:uid="{00000000-0010-0000-0100-000031000000}" name="Média" dataDxfId="19">
      <calculatedColumnFormula>SUMIF(Consumo!$C$3:$C$4,tabItens[[#This Row],[CÓDIGO]],Consumo!$Y$3:$Y$4)</calculatedColumnFormula>
    </tableColumn>
    <tableColumn id="32" xr3:uid="{00000000-0010-0000-0100-000020000000}" name="Saldo" dataDxfId="18">
      <calculatedColumnFormula>tabItens[[#This Row],[QTDE ATUAL]] + tabItens[[#This Row],[RC QTDE]] + tabItens[[#This Row],[AF SALDO]] + tabItens[[#This Row],[Recentes]]</calculatedColumnFormula>
    </tableColumn>
    <tableColumn id="42" xr3:uid="{00000000-0010-0000-0100-00002A000000}" name="PontoMês" dataDxfId="17"/>
    <tableColumn id="43" xr3:uid="{00000000-0010-0000-0100-00002B000000}" name="PontoQtM" dataDxfId="16"/>
    <tableColumn id="50" xr3:uid="{00000000-0010-0000-0100-000032000000}" name="PontoPed" dataDxfId="15">
      <calculatedColumnFormula>IF(ISBLANK(tabItens[[#This Row],[CÓDIGO]]),"",tabItens[[#This Row],[PontoMês]] * (AZ$2+tabItens[[#This Row],[PontoQtM]]))</calculatedColumnFormula>
    </tableColumn>
    <tableColumn id="44" xr3:uid="{00000000-0010-0000-0100-00002C000000}" name="Abaixo" dataDxfId="14">
      <calculatedColumnFormula>tabItens[[#This Row],[PontoPed]] - tabItens[[#This Row],[Saldo]] + (1/10)</calculatedColumnFormula>
    </tableColumn>
    <tableColumn id="52" xr3:uid="{00000000-0010-0000-0100-000034000000}" name="AbaixoFisico" dataDxfId="13">
      <calculatedColumnFormula xml:space="preserve"> tabItens[[#This Row],[PontoMês]] * BB$2 - tabItens[[#This Row],[QTDE ATUAL]] - (1/10)</calculatedColumnFormula>
    </tableColumn>
    <tableColumn id="54" xr3:uid="{00000000-0010-0000-0100-000036000000}" name="PctAb" dataDxfId="12">
      <calculatedColumnFormula>IF( tabItens[[#This Row],[PontoPed]]&gt;0, IF(tabItens[[#This Row],[PontoPed]]&lt;1, 1, IF( tabItens[[#This Row],[Saldo]]&gt;tabItens[[#This Row],[PontoPed]], 0, (tabItens[[#This Row],[PontoPed]]-tabItens[[#This Row],[Saldo]])/tabItens[[#This Row],[PontoPed]] ) ), 0 )</calculatedColumnFormula>
    </tableColumn>
    <tableColumn id="51" xr3:uid="{00000000-0010-0000-0100-000033000000}" name="PrioriSaldo" dataDxfId="11">
      <calculatedColumnFormula>ROUNDDOWN(IF( OR( AND(tabItens[[#This Row],[PontoPed]]&lt;tabItens[[#This Row],[Saldo]],tabItens[[#This Row],[Saldo]]&gt;0), tabItens[[#This Row],[PontoPed]]=0), 99, IF(AND(tabItens[[#This Row],[Saldo]]=0,tabItens[[#This Row],[PontoPed]]&gt;0), 0, (1-tabItens[[#This Row],[PctAb]])*10 ) ),0)</calculatedColumnFormula>
    </tableColumn>
    <tableColumn id="35" xr3:uid="{00000000-0010-0000-0100-000023000000}" name="Sugestão" dataDxfId="10">
      <calculatedColumnFormula>MAX(ROUNDDOWN( IF(tabItens[[#This Row],[Abaixo]] &gt; 0,   tabItens[[#This Row],[Abaixo]] + (tabItens[[#This Row],[PontoMês]] * IF( OR( ISBLANK(tabItens[[#This Row],[ATA Nº/ANO]]), tabItens[[#This Row],[ATA Nº/ANO]] = ""),BE$2,BE$1)),0),0),0)</calculatedColumnFormula>
    </tableColumn>
    <tableColumn id="36" xr3:uid="{00000000-0010-0000-0100-000024000000}" name="NãoComprado" dataDxfId="9">
      <calculatedColumnFormula>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calculatedColumnFormula>
    </tableColumn>
    <tableColumn id="58" xr3:uid="{00000000-0010-0000-0100-00003A000000}" name="Pend" dataDxfId="8">
      <calculatedColumnFormula>SUMIF(Consumo!$C$3:$C$4,tabItens[[#This Row],[CÓDIGO]],Consumo!$E$3:$E$4)</calculatedColumnFormula>
    </tableColumn>
    <tableColumn id="57" xr3:uid="{00000000-0010-0000-0100-000039000000}" name="%Pend" dataDxfId="7">
      <calculatedColumnFormula>IF(AND(tabItens[[#This Row],[Pend]] &gt; 0,tabItens[[#This Row],[Consumo]] &lt;&gt; 0), tabItens[[#This Row],[Pend]] / tabItens[[#This Row],[Consumo]], 0 )</calculatedColumnFormula>
    </tableColumn>
    <tableColumn id="56" xr3:uid="{00000000-0010-0000-0100-000038000000}" name="CompraAnterior" dataDxfId="6"/>
    <tableColumn id="61" xr3:uid="{00000000-0010-0000-0100-00003D000000}" name="COMPRA_EXTRA" dataDxfId="5"/>
    <tableColumn id="37" xr3:uid="{00000000-0010-0000-0100-000025000000}" name="Fim" dataDxfId="4"/>
  </tableColumns>
  <tableStyleInfo name="TableStyleMedium6"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2000000}" name="tabRC_AF" displayName="tabRC_AF" ref="A2:AK6" totalsRowShown="0" headerRowDxfId="252" dataDxfId="250" headerRowBorderDxfId="251" tableBorderDxfId="249">
  <tableColumns count="37">
    <tableColumn id="1" xr3:uid="{00000000-0010-0000-0200-000001000000}" name="CÓDIGO" dataDxfId="248"/>
    <tableColumn id="2" xr3:uid="{00000000-0010-0000-0200-000002000000}" name="DESCRIÇÃO" dataDxfId="247"/>
    <tableColumn id="3" xr3:uid="{00000000-0010-0000-0200-000003000000}" name="UNIDADE" dataDxfId="246"/>
    <tableColumn id="4" xr3:uid="{00000000-0010-0000-0200-000004000000}" name="VALOR UNIT." dataDxfId="245"/>
    <tableColumn id="5" xr3:uid="{00000000-0010-0000-0200-000005000000}" name="MARCA" dataDxfId="244"/>
    <tableColumn id="6" xr3:uid="{00000000-0010-0000-0200-000006000000}" name="FORNECEDOR" dataDxfId="243"/>
    <tableColumn id="7" xr3:uid="{00000000-0010-0000-0200-000007000000}" name="LICITACAO" dataDxfId="242"/>
    <tableColumn id="8" xr3:uid="{00000000-0010-0000-0200-000008000000}" name="QTDE ATUAL" dataDxfId="241"/>
    <tableColumn id="9" xr3:uid="{00000000-0010-0000-0200-000009000000}" name="COD. ALMOX" dataDxfId="240"/>
    <tableColumn id="10" xr3:uid="{00000000-0010-0000-0200-00000A000000}" name="PREÇO MÉDIO" dataDxfId="239"/>
    <tableColumn id="11" xr3:uid="{00000000-0010-0000-0200-00000B000000}" name="L.C. 6 MESES" dataDxfId="238"/>
    <tableColumn id="12" xr3:uid="{00000000-0010-0000-0200-00000C000000}" name="TEMPO ESTOQUE" dataDxfId="237"/>
    <tableColumn id="13" xr3:uid="{00000000-0010-0000-0200-00000D000000}" name="LC" dataDxfId="236"/>
    <tableColumn id="14" xr3:uid="{00000000-0010-0000-0200-00000E000000}" name="TOTAL" dataDxfId="235"/>
    <tableColumn id="15" xr3:uid="{00000000-0010-0000-0200-00000F000000}" name="ATA Nº/ANO" dataDxfId="234"/>
    <tableColumn id="16" xr3:uid="{00000000-0010-0000-0200-000010000000}" name="ATA QTDE" dataDxfId="233"/>
    <tableColumn id="17" xr3:uid="{00000000-0010-0000-0200-000011000000}" name="ATA VALOR" dataDxfId="232"/>
    <tableColumn id="18" xr3:uid="{00000000-0010-0000-0200-000012000000}" name="ATA DT.VALID." dataDxfId="231"/>
    <tableColumn id="19" xr3:uid="{00000000-0010-0000-0200-000013000000}" name="DESCRIÇÃO DA ESTRUTURA" dataDxfId="230"/>
    <tableColumn id="20" xr3:uid="{00000000-0010-0000-0200-000014000000}" name="ESTRUTURA" dataDxfId="229"/>
    <tableColumn id="21" xr3:uid="{00000000-0010-0000-0200-000015000000}" name="GRUPO" dataDxfId="228"/>
    <tableColumn id="22" xr3:uid="{00000000-0010-0000-0200-000016000000}" name="SUBGRUPO" dataDxfId="227"/>
    <tableColumn id="23" xr3:uid="{00000000-0010-0000-0200-000017000000}" name="RC Nº" dataDxfId="226"/>
    <tableColumn id="24" xr3:uid="{00000000-0010-0000-0200-000018000000}" name="RC ANO" dataDxfId="225"/>
    <tableColumn id="25" xr3:uid="{00000000-0010-0000-0200-000019000000}" name="RC QTDE" dataDxfId="224"/>
    <tableColumn id="26" xr3:uid="{00000000-0010-0000-0200-00001A000000}" name="AF Nº" dataDxfId="223"/>
    <tableColumn id="27" xr3:uid="{00000000-0010-0000-0200-00001B000000}" name="AF ANO" dataDxfId="222"/>
    <tableColumn id="28" xr3:uid="{00000000-0010-0000-0200-00001C000000}" name="AF SALDO" dataDxfId="221"/>
    <tableColumn id="29" xr3:uid="{00000000-0010-0000-0200-00001D000000}" name="AF QTDE" dataDxfId="220"/>
    <tableColumn id="37" xr3:uid="{00000000-0010-0000-0200-000025000000}" name="AF FORN" dataDxfId="219"/>
    <tableColumn id="36" xr3:uid="{00000000-0010-0000-0200-000024000000}" name="AF VENC" dataDxfId="218"/>
    <tableColumn id="30" xr3:uid="{00000000-0010-0000-0200-00001E000000}" name="PONTO PEDIDO" dataDxfId="217"/>
    <tableColumn id="31" xr3:uid="{00000000-0010-0000-0200-00001F000000}" name="DATA ENTREGA" dataDxfId="216"/>
    <tableColumn id="32" xr3:uid="{00000000-0010-0000-0200-000020000000}" name="DATA INCLUSÃO" dataDxfId="215"/>
    <tableColumn id="33" xr3:uid="{00000000-0010-0000-0200-000021000000}" name="DATA ALTERAÇÃO" dataDxfId="214"/>
    <tableColumn id="34" xr3:uid="{00000000-0010-0000-0200-000022000000}" name="DATA DESATIVAÇÃO" dataDxfId="213"/>
    <tableColumn id="35" xr3:uid="{00000000-0010-0000-0200-000023000000}" name="DESCRIÇÃO DETALHADA" dataDxfId="212"/>
  </tableColumns>
  <tableStyleInfo name="TableStyleLight10"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3000000}" name="tabConferirCompra" displayName="tabConferirCompra" ref="A5:N6" insertRow="1" totalsRowShown="0" headerRowDxfId="211" dataDxfId="209" headerRowBorderDxfId="210" tableBorderDxfId="208" totalsRowBorderDxfId="207">
  <tableColumns count="14">
    <tableColumn id="1" xr3:uid="{00000000-0010-0000-0300-000001000000}" name="CÓDIGO" dataDxfId="206"/>
    <tableColumn id="2" xr3:uid="{00000000-0010-0000-0300-000002000000}" name="DESCRIÇÃO" dataDxfId="205"/>
    <tableColumn id="3" xr3:uid="{00000000-0010-0000-0300-000003000000}" name="UNIDADE" dataDxfId="204"/>
    <tableColumn id="13" xr3:uid="{00000000-0010-0000-0300-00000D000000}" name="GRUPO" dataDxfId="203"/>
    <tableColumn id="4" xr3:uid="{00000000-0010-0000-0300-000004000000}" name="ESTOQUE FÍSICO" dataDxfId="202"/>
    <tableColumn id="12" xr3:uid="{00000000-0010-0000-0300-00000C000000}" name="DURAÇÃO EM MESES" dataDxfId="201"/>
    <tableColumn id="5" xr3:uid="{00000000-0010-0000-0300-000005000000}" name="COMPRAS EM ANDAMENTO" dataDxfId="200"/>
    <tableColumn id="6" xr3:uid="{00000000-0010-0000-0300-000006000000}" name="SALDO" dataDxfId="199"/>
    <tableColumn id="7" xr3:uid="{00000000-0010-0000-0300-000007000000}" name="ÚLTIMA ENTRADA ESTOQUE" dataDxfId="198"/>
    <tableColumn id="8" xr3:uid="{00000000-0010-0000-0300-000008000000}" name="ÚLTIMA SAÍDA" dataDxfId="197"/>
    <tableColumn id="9" xr3:uid="{00000000-0010-0000-0300-000009000000}" name="CONSUMO" dataDxfId="196"/>
    <tableColumn id="14" xr3:uid="{00000000-0010-0000-0300-00000E000000}" name="COMPRA EXTRA" dataDxfId="195"/>
    <tableColumn id="10" xr3:uid="{00000000-0010-0000-0300-00000A000000}" name="SUGESTÃO DE COMPRA" dataDxfId="194"/>
    <tableColumn id="11" xr3:uid="{00000000-0010-0000-0300-00000B000000}" name="QUANT ESTIMADA PELO SETOR" dataDxfId="193"/>
  </tableColumns>
  <tableStyleInfo name="TableStyleMedium6"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4000000}" name="tabCodigosParaFiltrar" displayName="tabCodigosParaFiltrar" ref="M1:P2" totalsRowShown="0" dataDxfId="190" headerRowBorderDxfId="191" tableBorderDxfId="189">
  <autoFilter ref="M1:P2" xr:uid="{00000000-0009-0000-0100-000008000000}"/>
  <tableColumns count="4">
    <tableColumn id="1" xr3:uid="{00000000-0010-0000-0400-000001000000}" name="Código do Item" dataDxfId="188"/>
    <tableColumn id="2" xr3:uid="{00000000-0010-0000-0400-000002000000}" name="Descrição" dataDxfId="187">
      <calculatedColumnFormula>IF(ISBLANK(tabCodigosParaFiltrar[Código do Item]),"",VLOOKUP(tabCodigosParaFiltrar[Código do Item],Itens!$A$4:$B$6,2,FALSE))</calculatedColumnFormula>
    </tableColumn>
    <tableColumn id="4" xr3:uid="{00000000-0010-0000-0400-000004000000}" name="Última Estimativa" dataDxfId="186"/>
    <tableColumn id="3" xr3:uid="{00000000-0010-0000-0400-000003000000}" name="FIM" dataDxfId="185">
      <calculatedColumnFormula>IF(ISBLANK(tabCodigosParaFiltrar[Código do Item]),"","*")</calculatedColumnFormula>
    </tableColumn>
  </tableColumns>
  <tableStyleInfo name="TableStyleMedium14"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5A87B0D-516F-43E4-A4DE-207FE5B2950C}" name="tabConsumo" displayName="tabConsumo" ref="A2:AC4" totalsRowShown="0" headerRowDxfId="182">
  <autoFilter ref="A2:AC4" xr:uid="{95A87B0D-516F-43E4-A4DE-207FE5B2950C}"/>
  <tableColumns count="29">
    <tableColumn id="1" xr3:uid="{EC75D4C3-D785-47F7-A13D-17F93A5C3513}" name="DESCRICAO" dataDxfId="181"/>
    <tableColumn id="2" xr3:uid="{B0002411-21FD-47A6-9681-323CE7B559AC}" name="UN" dataDxfId="180"/>
    <tableColumn id="3" xr3:uid="{EB5E64C8-3643-47FD-8E46-B7AB13F17BDF}" name="CODIGO" dataDxfId="179"/>
    <tableColumn id="4" xr3:uid="{F9E1E867-9204-4DC6-92FD-B3EFFFA1D47C}" name="SALDO" dataDxfId="178"/>
    <tableColumn id="5" xr3:uid="{A96B4040-2C1B-4EA0-BE60-289BF371CA20}" name="QTD.PENDENTE" dataDxfId="177"/>
    <tableColumn id="6" xr3:uid="{C9F9B935-148F-4F44-AA31-B94529923891}" name="10_22" dataDxfId="176"/>
    <tableColumn id="7" xr3:uid="{BCB40D45-19E4-4B38-9113-2D3D527F12AC}" name="11_22" dataDxfId="175"/>
    <tableColumn id="8" xr3:uid="{AA50749A-5680-4ABF-A083-B23B11086E28}" name="12_22" dataDxfId="174"/>
    <tableColumn id="9" xr3:uid="{6F3EF2ED-F3E1-4986-95E7-76A2E30979F3}" name="01_23" dataDxfId="173"/>
    <tableColumn id="10" xr3:uid="{7FBD421D-3826-4427-AE89-E7FFB4353B67}" name="02_23" dataDxfId="172"/>
    <tableColumn id="11" xr3:uid="{1EC4B829-D1D8-46AB-8F7E-88D44F6DD2E2}" name="03_23" dataDxfId="171"/>
    <tableColumn id="12" xr3:uid="{1A64C229-73B5-40FF-A131-BC4AF80EF3B9}" name="04_23" dataDxfId="170"/>
    <tableColumn id="13" xr3:uid="{71173293-3C04-45FD-8323-0DCEC9E17F8A}" name="05_23" dataDxfId="169"/>
    <tableColumn id="14" xr3:uid="{EEDB83B5-AF1F-4758-8631-C7D34A98CE06}" name="06_23" dataDxfId="168"/>
    <tableColumn id="15" xr3:uid="{09E8865B-7ABB-4965-84B4-75CD7E93C18D}" name="07_23" dataDxfId="167"/>
    <tableColumn id="16" xr3:uid="{CC3A8B27-9113-479D-B1D2-06B3C917FF27}" name="08_23" dataDxfId="166"/>
    <tableColumn id="17" xr3:uid="{CE79BECB-4439-4A84-BBC6-E7C4B9BD990E}" name="09_23" dataDxfId="165"/>
    <tableColumn id="18" xr3:uid="{EF90CB76-F051-472B-AE11-C315FD3C3089}" name="DtIncl" dataDxfId="164"/>
    <tableColumn id="19" xr3:uid="{624ABCAD-B415-4FA5-BCD6-7C19B6CDB15D}" name="Div" dataDxfId="163">
      <calculatedColumnFormula xml:space="preserve"> 12</calculatedColumnFormula>
    </tableColumn>
    <tableColumn id="20" xr3:uid="{AAB8615E-59E3-438C-AFFD-4BC535945EA0}" name="Média.A" dataDxfId="162">
      <calculatedColumnFormula>SUM( tabConsumo[[#This Row],[QTD.PENDENTE]]:tabConsumo[[#This Row],[09_23]] ) / tabConsumo[[#This Row],[Div]]</calculatedColumnFormula>
    </tableColumn>
    <tableColumn id="21" xr3:uid="{82BEF139-A1C1-4AB4-A93B-2BCB187B89BE}" name="DP1" dataDxfId="161">
      <calculatedColumnFormula xml:space="preserve"> tabConsumo[[#This Row],[Média.A]] + (_xlfn.STDEV.S( tabConsumo[[#This Row],[QTD.PENDENTE]]:tabConsumo[[#This Row],[09_23]] ) * 1)</calculatedColumnFormula>
    </tableColumn>
    <tableColumn id="22" xr3:uid="{77AA6CE1-522D-4993-9AB0-5B8D4EED7364}" name="DP2" dataDxfId="160">
      <calculatedColumnFormula xml:space="preserve"> tabConsumo[[#This Row],[Média.A]] + (_xlfn.STDEV.S( tabConsumo[[#This Row],[QTD.PENDENTE]]:tabConsumo[[#This Row],[09_23]] ) * 2)</calculatedColumnFormula>
    </tableColumn>
    <tableColumn id="23" xr3:uid="{3816DB0D-FCD0-4BB7-882F-FF8BEDB065D8}" name="DP3" dataDxfId="159">
      <calculatedColumnFormula xml:space="preserve"> tabConsumo[[#This Row],[Média.A]] + (_xlfn.STDEV.S( tabConsumo[[#This Row],[QTD.PENDENTE]]:tabConsumo[[#This Row],[09_23]] ) * 3)</calculatedColumnFormula>
    </tableColumn>
    <tableColumn id="24" xr3:uid="{EB1832E4-0FF3-4C19-9BD7-4B5D93BB9749}" name="Nº DP" dataDxfId="158">
      <calculatedColumnFormula xml:space="preserve"> 2</calculatedColumnFormula>
    </tableColumn>
    <tableColumn id="25" xr3:uid="{25A9BCA6-8E62-41AA-9003-11C9A8CFC5C5}" name="Média.C"/>
    <tableColumn id="26" xr3:uid="{B0AFE52E-3572-4A1F-95BC-02FD1D985412}" name="Consumo.C" dataDxfId="157">
      <calculatedColumnFormula>SUM( tabConsumo[[#This Row],[QTD.PENDENTE]]:tabConsumo[[#This Row],[09_23]] )</calculatedColumnFormula>
    </tableColumn>
    <tableColumn id="27" xr3:uid="{1407538B-BE29-444B-8024-95DCCA538520}" name="Pico" dataDxfId="156">
      <calculatedColumnFormula>LARGE(tabConsumo[[#This Row],[10_22]:[09_23]],1)</calculatedColumnFormula>
    </tableColumn>
    <tableColumn id="28" xr3:uid="{382544D3-A1E4-4DF6-A961-CCF3C6875B94}" name="ÚltMov"/>
    <tableColumn id="29" xr3:uid="{4577B19F-C7B0-472C-8F79-AECA6742B561}" name="Fim" dataDxfId="155"/>
  </tableColumns>
  <tableStyleInfo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5000000}" name="tabExcluirDoEstoque" displayName="tabExcluirDoEstoque" ref="A3:H578" totalsRowShown="0" dataDxfId="153" headerRowBorderDxfId="154" tableBorderDxfId="152">
  <tableColumns count="8">
    <tableColumn id="1" xr3:uid="{00000000-0010-0000-0500-000001000000}" name="CÓDIGO" dataDxfId="151"/>
    <tableColumn id="2" xr3:uid="{00000000-0010-0000-0500-000002000000}" name="DESCRIÇÃO" dataDxfId="150"/>
    <tableColumn id="3" xr3:uid="{00000000-0010-0000-0500-000003000000}" name="UN" dataDxfId="149"/>
    <tableColumn id="4" xr3:uid="{00000000-0010-0000-0500-000004000000}" name="GRUPO" dataDxfId="148"/>
    <tableColumn id="5" xr3:uid="{00000000-0010-0000-0500-000005000000}" name="SUBGR" dataDxfId="147"/>
    <tableColumn id="10" xr3:uid="{00000000-0010-0000-0500-00000A000000}" name="US_NOME" dataDxfId="146"/>
    <tableColumn id="9" xr3:uid="{00000000-0010-0000-0500-000009000000}" name="US_DATH" dataDxfId="145"/>
    <tableColumn id="8" xr3:uid="{00000000-0010-0000-0500-000008000000}" name="TRANSF" dataDxfId="144"/>
  </tableColumns>
  <tableStyleInfo name="TableStyleMedium3"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6000000}" name="tabParametros" displayName="tabParametros" ref="A2:D54" totalsRowShown="0" headerRowDxfId="142" dataDxfId="141">
  <autoFilter ref="A2:D54" xr:uid="{00000000-0009-0000-0100-000004000000}"/>
  <sortState xmlns:xlrd2="http://schemas.microsoft.com/office/spreadsheetml/2017/richdata2" ref="A3:C14">
    <sortCondition ref="A3:A14"/>
  </sortState>
  <tableColumns count="4">
    <tableColumn id="1" xr3:uid="{00000000-0010-0000-0600-000001000000}" name="Referência" dataDxfId="2"/>
    <tableColumn id="2" xr3:uid="{00000000-0010-0000-0600-000002000000}" name="Valor" dataDxfId="0"/>
    <tableColumn id="3" xr3:uid="{00000000-0010-0000-0600-000003000000}" name="Observações" dataDxfId="1"/>
    <tableColumn id="4" xr3:uid="{00000000-0010-0000-0600-000004000000}" name="Manter" dataDxfId="140"/>
  </tableColumns>
  <tableStyleInfo name="TableStyleMedium15"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7000000}" name="tabAssinaturas" displayName="tabAssinaturas" ref="A10:Z11" totalsRowShown="0" headerRowDxfId="138" dataDxfId="136" headerRowBorderDxfId="137" tableBorderDxfId="135" totalsRowBorderDxfId="134">
  <sortState xmlns:xlrd2="http://schemas.microsoft.com/office/spreadsheetml/2017/richdata2" ref="A11:Z15">
    <sortCondition ref="B11:B15"/>
  </sortState>
  <tableColumns count="26">
    <tableColumn id="1" xr3:uid="{00000000-0010-0000-0700-000001000000}" name="ITEM" dataDxfId="133"/>
    <tableColumn id="2" xr3:uid="{00000000-0010-0000-0700-000002000000}" name="CÓDIGO" dataDxfId="132"/>
    <tableColumn id="3" xr3:uid="{00000000-0010-0000-0700-000003000000}" name="DESCRIÇÃO" dataDxfId="131"/>
    <tableColumn id="4" xr3:uid="{00000000-0010-0000-0700-000004000000}" name="UN" dataDxfId="130"/>
    <tableColumn id="5" xr3:uid="{00000000-0010-0000-0700-000005000000}" name="GRUPO" dataDxfId="129"/>
    <tableColumn id="6" xr3:uid="{00000000-0010-0000-0700-000006000000}" name="SUBG" dataDxfId="128"/>
    <tableColumn id="7" xr3:uid="{00000000-0010-0000-0700-000007000000}" name="COMPRA" dataDxfId="127"/>
    <tableColumn id="8" xr3:uid="{00000000-0010-0000-0700-000008000000}" name="VALOR UNIT." dataDxfId="126" dataCellStyle="Moeda"/>
    <tableColumn id="9" xr3:uid="{00000000-0010-0000-0700-000009000000}" name="VALOR TOTAL" dataDxfId="125" dataCellStyle="Moeda">
      <calculatedColumnFormula>G11*H11</calculatedColumnFormula>
    </tableColumn>
    <tableColumn id="10" xr3:uid="{00000000-0010-0000-0700-00000A000000}" name="ATA" dataDxfId="124"/>
    <tableColumn id="11" xr3:uid="{00000000-0010-0000-0700-00000B000000}" name="ATA QTDE" dataDxfId="123"/>
    <tableColumn id="12" xr3:uid="{00000000-0010-0000-0700-00000C000000}" name="VIGÊNCIA DA ATA" dataDxfId="122"/>
    <tableColumn id="13" xr3:uid="{00000000-0010-0000-0700-00000D000000}" name="FORNECEDOR" dataDxfId="121"/>
    <tableColumn id="14" xr3:uid="{00000000-0010-0000-0700-00000E000000}" name="RC Nº" dataDxfId="120"/>
    <tableColumn id="15" xr3:uid="{00000000-0010-0000-0700-00000F000000}" name="RC QTDE" dataDxfId="119"/>
    <tableColumn id="16" xr3:uid="{00000000-0010-0000-0700-000010000000}" name="AF Nº" dataDxfId="118"/>
    <tableColumn id="17" xr3:uid="{00000000-0010-0000-0700-000011000000}" name="AF SALDO" dataDxfId="117"/>
    <tableColumn id="23" xr3:uid="{00000000-0010-0000-0700-000017000000}" name="Recentes" dataDxfId="116">
      <calculatedColumnFormula>SUMIF(tabItens[CÓDIGO],tabAssinaturas[[#This Row],[CÓDIGO]],tabItens[Recentes])</calculatedColumnFormula>
    </tableColumn>
    <tableColumn id="18" xr3:uid="{00000000-0010-0000-0700-000012000000}" name="DATA ENTREGA" dataDxfId="115"/>
    <tableColumn id="26" xr3:uid="{00000000-0010-0000-0700-00001A000000}" name="US_NOME" dataDxfId="114"/>
    <tableColumn id="24" xr3:uid="{00000000-0010-0000-0700-000018000000}" name="US_DATH" dataDxfId="113"/>
    <tableColumn id="19" xr3:uid="{00000000-0010-0000-0700-000013000000}" name="RC" dataDxfId="112"/>
    <tableColumn id="20" xr3:uid="{00000000-0010-0000-0700-000014000000}" name="PROJ" dataDxfId="111"/>
    <tableColumn id="21" xr3:uid="{00000000-0010-0000-0700-000015000000}" name="FICHA" dataDxfId="110"/>
    <tableColumn id="25" xr3:uid="{00000000-0010-0000-0700-000019000000}" name="OBSERVAÇÕES" dataDxfId="109"/>
    <tableColumn id="22" xr3:uid="{00000000-0010-0000-0700-000016000000}" name="DEST" dataDxfId="108"/>
  </tableColumns>
  <tableStyleInfo name="TableStyleLight1"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8000000}" name="tabRCsGeradas" displayName="tabRCsGeradas" ref="A1:D3" totalsRowCount="1" headerRowDxfId="106" dataDxfId="105">
  <autoFilter ref="A1:D2" xr:uid="{00000000-000C-0000-FFFF-FFFF08000000}"/>
  <tableColumns count="4">
    <tableColumn id="1" xr3:uid="{00000000-0010-0000-0800-000001000000}" name="RC" dataDxfId="104" totalsRowDxfId="103"/>
    <tableColumn id="2" xr3:uid="{00000000-0010-0000-0800-000002000000}" name="VALOR" totalsRowFunction="sum" dataDxfId="102" totalsRowDxfId="101"/>
    <tableColumn id="4" xr3:uid="{00000000-0010-0000-0800-000004000000}" name="Assinatura" totalsRowFunction="sum" dataDxfId="100" totalsRowDxfId="99">
      <calculatedColumnFormula>IF(ISBLANK(tabRCsGeradas[[#This Row],[RC]]),0,SUMIF(tabAssinaturas[RC],tabRCsGeradas[[#This Row],[RC]],tabAssinaturas[VALOR TOTAL]))</calculatedColumnFormula>
    </tableColumn>
    <tableColumn id="5" xr3:uid="{00000000-0010-0000-0800-000005000000}" name="Diferente" dataDxfId="98">
      <calculatedColumnFormula>IF(tabRCsGeradas[[#This Row],[VALOR]] &lt;&gt; tabRCsGeradas[[#This Row],[Assinatura]],"&lt;&lt;&lt;&lt;","")</calculatedColumnFormula>
    </tableColumn>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9000000}" name="tabVerificarAFs" displayName="tabVerificarAFs" ref="A2:L3" insertRow="1" totalsRowShown="0" dataDxfId="97">
  <autoFilter ref="A2:L3" xr:uid="{00000000-0009-0000-0100-00000B000000}"/>
  <tableColumns count="12">
    <tableColumn id="1" xr3:uid="{00000000-0010-0000-0900-000001000000}" name="AF ANO" dataDxfId="96"/>
    <tableColumn id="2" xr3:uid="{00000000-0010-0000-0900-000002000000}" name="AF Nº" dataDxfId="95"/>
    <tableColumn id="3" xr3:uid="{00000000-0010-0000-0900-000003000000}" name="AF SALDO" dataDxfId="94"/>
    <tableColumn id="4" xr3:uid="{00000000-0010-0000-0900-000004000000}" name="AF QTDE" dataDxfId="93"/>
    <tableColumn id="5" xr3:uid="{00000000-0010-0000-0900-000005000000}" name="CÓDIGO" dataDxfId="92"/>
    <tableColumn id="6" xr3:uid="{00000000-0010-0000-0900-000006000000}" name="DESCRIÇÃO" dataDxfId="91"/>
    <tableColumn id="12" xr3:uid="{00000000-0010-0000-0900-00000C000000}" name="ESTOQUE" dataDxfId="90"/>
    <tableColumn id="7" xr3:uid="{00000000-0010-0000-0900-000007000000}" name="FORNECEDOR" dataDxfId="89"/>
    <tableColumn id="8" xr3:uid="{00000000-0010-0000-0900-000008000000}" name="PREVISÃO" dataDxfId="88"/>
    <tableColumn id="9" xr3:uid="{00000000-0010-0000-0900-000009000000}" name="STATUS" dataDxfId="87"/>
    <tableColumn id="10" xr3:uid="{00000000-0010-0000-0900-00000A000000}" name="SITUAÇÃO" dataDxfId="86"/>
    <tableColumn id="11" xr3:uid="{00000000-0010-0000-0900-00000B000000}" name="OBSERVAÇÃO" dataDxfId="85"/>
  </tableColumns>
  <tableStyleInfo name="TableStyleLight1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A000000}" name="tabRCsAFs" displayName="tabRCsAFs" ref="A2:P3" insertRow="1" totalsRowShown="0" headerRowDxfId="84" dataDxfId="83">
  <tableColumns count="16">
    <tableColumn id="2" xr3:uid="{00000000-0010-0000-0A00-000002000000}" name="CÓDIGO" dataDxfId="82"/>
    <tableColumn id="3" xr3:uid="{00000000-0010-0000-0A00-000003000000}" name="DESCRIÇÃO" dataDxfId="81"/>
    <tableColumn id="16" xr3:uid="{00000000-0010-0000-0A00-000010000000}" name="GRUPO" dataDxfId="80"/>
    <tableColumn id="1" xr3:uid="{00000000-0010-0000-0A00-000001000000}" name="SUBGRUPO" dataDxfId="79"/>
    <tableColumn id="4" xr3:uid="{00000000-0010-0000-0A00-000004000000}" name="TIPO" dataDxfId="78"/>
    <tableColumn id="5" xr3:uid="{00000000-0010-0000-0A00-000005000000}" name="ANO" dataDxfId="77"/>
    <tableColumn id="6" xr3:uid="{00000000-0010-0000-0A00-000006000000}" name="Nº" dataDxfId="76"/>
    <tableColumn id="7" xr3:uid="{00000000-0010-0000-0A00-000007000000}" name="QTDE" dataDxfId="75"/>
    <tableColumn id="8" xr3:uid="{00000000-0010-0000-0A00-000008000000}" name="SALDO" dataDxfId="74"/>
    <tableColumn id="9" xr3:uid="{00000000-0010-0000-0A00-000009000000}" name="ESTOQUE" dataDxfId="73"/>
    <tableColumn id="10" xr3:uid="{00000000-0010-0000-0A00-00000A000000}" name="FORNECEDOR" dataDxfId="72"/>
    <tableColumn id="11" xr3:uid="{00000000-0010-0000-0A00-00000B000000}" name="PREVISÃO" dataDxfId="71"/>
    <tableColumn id="12" xr3:uid="{00000000-0010-0000-0A00-00000C000000}" name="STATUS" dataDxfId="70"/>
    <tableColumn id="13" xr3:uid="{00000000-0010-0000-0A00-00000D000000}" name="SITUAÇÃO" dataDxfId="69"/>
    <tableColumn id="14" xr3:uid="{00000000-0010-0000-0A00-00000E000000}" name="OBSERVAÇÃO" dataDxfId="68"/>
    <tableColumn id="15" xr3:uid="{00000000-0010-0000-0A00-00000F000000}" name="FIM" dataDxfId="67"/>
  </tableColumns>
  <tableStyleInfo name="TableStyleLight10" showFirstColumn="0" showLastColumn="0" showRowStripes="1" showColumnStripes="0"/>
</table>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ontrol" Target="../activeX/activeX5.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5" Type="http://schemas.openxmlformats.org/officeDocument/2006/relationships/comments" Target="../comments1.xml"/><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table" Target="../tables/table1.xml"/></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8.xml"/><Relationship Id="rId13" Type="http://schemas.openxmlformats.org/officeDocument/2006/relationships/image" Target="../media/image11.emf"/><Relationship Id="rId18" Type="http://schemas.openxmlformats.org/officeDocument/2006/relationships/control" Target="../activeX/activeX13.xml"/><Relationship Id="rId26" Type="http://schemas.openxmlformats.org/officeDocument/2006/relationships/control" Target="../activeX/activeX17.xml"/><Relationship Id="rId3" Type="http://schemas.openxmlformats.org/officeDocument/2006/relationships/vmlDrawing" Target="../drawings/vmlDrawing2.vml"/><Relationship Id="rId21" Type="http://schemas.openxmlformats.org/officeDocument/2006/relationships/image" Target="../media/image15.emf"/><Relationship Id="rId7" Type="http://schemas.openxmlformats.org/officeDocument/2006/relationships/image" Target="../media/image8.emf"/><Relationship Id="rId12" Type="http://schemas.openxmlformats.org/officeDocument/2006/relationships/control" Target="../activeX/activeX10.xml"/><Relationship Id="rId17" Type="http://schemas.openxmlformats.org/officeDocument/2006/relationships/image" Target="../media/image13.emf"/><Relationship Id="rId25" Type="http://schemas.openxmlformats.org/officeDocument/2006/relationships/image" Target="../media/image17.emf"/><Relationship Id="rId2" Type="http://schemas.openxmlformats.org/officeDocument/2006/relationships/drawing" Target="../drawings/drawing2.xml"/><Relationship Id="rId16" Type="http://schemas.openxmlformats.org/officeDocument/2006/relationships/control" Target="../activeX/activeX12.xml"/><Relationship Id="rId20" Type="http://schemas.openxmlformats.org/officeDocument/2006/relationships/control" Target="../activeX/activeX14.xml"/><Relationship Id="rId29" Type="http://schemas.openxmlformats.org/officeDocument/2006/relationships/comments" Target="../comments2.xml"/><Relationship Id="rId1" Type="http://schemas.openxmlformats.org/officeDocument/2006/relationships/printerSettings" Target="../printerSettings/printerSettings2.bin"/><Relationship Id="rId6" Type="http://schemas.openxmlformats.org/officeDocument/2006/relationships/control" Target="../activeX/activeX7.xml"/><Relationship Id="rId11" Type="http://schemas.openxmlformats.org/officeDocument/2006/relationships/image" Target="../media/image10.emf"/><Relationship Id="rId24" Type="http://schemas.openxmlformats.org/officeDocument/2006/relationships/control" Target="../activeX/activeX16.xml"/><Relationship Id="rId5" Type="http://schemas.openxmlformats.org/officeDocument/2006/relationships/image" Target="../media/image7.emf"/><Relationship Id="rId15" Type="http://schemas.openxmlformats.org/officeDocument/2006/relationships/image" Target="../media/image12.emf"/><Relationship Id="rId23" Type="http://schemas.openxmlformats.org/officeDocument/2006/relationships/image" Target="../media/image16.emf"/><Relationship Id="rId28" Type="http://schemas.openxmlformats.org/officeDocument/2006/relationships/table" Target="../tables/table2.xml"/><Relationship Id="rId10" Type="http://schemas.openxmlformats.org/officeDocument/2006/relationships/control" Target="../activeX/activeX9.xml"/><Relationship Id="rId19" Type="http://schemas.openxmlformats.org/officeDocument/2006/relationships/image" Target="../media/image14.emf"/><Relationship Id="rId4" Type="http://schemas.openxmlformats.org/officeDocument/2006/relationships/control" Target="../activeX/activeX6.xml"/><Relationship Id="rId9" Type="http://schemas.openxmlformats.org/officeDocument/2006/relationships/image" Target="../media/image9.emf"/><Relationship Id="rId14" Type="http://schemas.openxmlformats.org/officeDocument/2006/relationships/control" Target="../activeX/activeX11.xml"/><Relationship Id="rId22" Type="http://schemas.openxmlformats.org/officeDocument/2006/relationships/control" Target="../activeX/activeX15.xml"/><Relationship Id="rId27" Type="http://schemas.openxmlformats.org/officeDocument/2006/relationships/image" Target="../media/image18.emf"/></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vmlDrawing" Target="../drawings/vmlDrawing3.vml"/><Relationship Id="rId7" Type="http://schemas.openxmlformats.org/officeDocument/2006/relationships/image" Target="../media/image20.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19.xml"/><Relationship Id="rId5" Type="http://schemas.openxmlformats.org/officeDocument/2006/relationships/image" Target="../media/image19.emf"/><Relationship Id="rId10" Type="http://schemas.openxmlformats.org/officeDocument/2006/relationships/comments" Target="../comments3.xml"/><Relationship Id="rId4" Type="http://schemas.openxmlformats.org/officeDocument/2006/relationships/control" Target="../activeX/activeX18.xml"/><Relationship Id="rId9" Type="http://schemas.openxmlformats.org/officeDocument/2006/relationships/table" Target="../tables/table3.xml"/></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22.xml"/><Relationship Id="rId3" Type="http://schemas.openxmlformats.org/officeDocument/2006/relationships/vmlDrawing" Target="../drawings/vmlDrawing4.vml"/><Relationship Id="rId7" Type="http://schemas.openxmlformats.org/officeDocument/2006/relationships/image" Target="../media/image22.emf"/><Relationship Id="rId12" Type="http://schemas.openxmlformats.org/officeDocument/2006/relationships/table" Target="../tables/table4.x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ntrol" Target="../activeX/activeX21.xml"/><Relationship Id="rId11" Type="http://schemas.openxmlformats.org/officeDocument/2006/relationships/image" Target="../media/image24.emf"/><Relationship Id="rId5" Type="http://schemas.openxmlformats.org/officeDocument/2006/relationships/image" Target="../media/image21.emf"/><Relationship Id="rId10" Type="http://schemas.openxmlformats.org/officeDocument/2006/relationships/control" Target="../activeX/activeX23.xml"/><Relationship Id="rId4" Type="http://schemas.openxmlformats.org/officeDocument/2006/relationships/control" Target="../activeX/activeX20.xml"/><Relationship Id="rId9" Type="http://schemas.openxmlformats.org/officeDocument/2006/relationships/image" Target="../media/image23.emf"/></Relationships>
</file>

<file path=xl/worksheets/_rels/sheet5.xml.rels><?xml version="1.0" encoding="UTF-8" standalone="yes"?>
<Relationships xmlns="http://schemas.openxmlformats.org/package/2006/relationships"><Relationship Id="rId13" Type="http://schemas.openxmlformats.org/officeDocument/2006/relationships/image" Target="../media/image29.emf"/><Relationship Id="rId18" Type="http://schemas.openxmlformats.org/officeDocument/2006/relationships/control" Target="../activeX/activeX31.xml"/><Relationship Id="rId26" Type="http://schemas.openxmlformats.org/officeDocument/2006/relationships/control" Target="../activeX/activeX35.xml"/><Relationship Id="rId39" Type="http://schemas.openxmlformats.org/officeDocument/2006/relationships/image" Target="../media/image42.emf"/><Relationship Id="rId21" Type="http://schemas.openxmlformats.org/officeDocument/2006/relationships/image" Target="../media/image33.emf"/><Relationship Id="rId34" Type="http://schemas.openxmlformats.org/officeDocument/2006/relationships/control" Target="../activeX/activeX39.xml"/><Relationship Id="rId42" Type="http://schemas.openxmlformats.org/officeDocument/2006/relationships/control" Target="../activeX/activeX43.xml"/><Relationship Id="rId47" Type="http://schemas.openxmlformats.org/officeDocument/2006/relationships/image" Target="../media/image46.emf"/><Relationship Id="rId50" Type="http://schemas.openxmlformats.org/officeDocument/2006/relationships/control" Target="../activeX/activeX47.xml"/><Relationship Id="rId55" Type="http://schemas.openxmlformats.org/officeDocument/2006/relationships/image" Target="../media/image50.emf"/><Relationship Id="rId63" Type="http://schemas.openxmlformats.org/officeDocument/2006/relationships/image" Target="../media/image54.emf"/><Relationship Id="rId7" Type="http://schemas.openxmlformats.org/officeDocument/2006/relationships/image" Target="../media/image26.emf"/><Relationship Id="rId2" Type="http://schemas.openxmlformats.org/officeDocument/2006/relationships/drawing" Target="../drawings/drawing5.xml"/><Relationship Id="rId16" Type="http://schemas.openxmlformats.org/officeDocument/2006/relationships/control" Target="../activeX/activeX30.xml"/><Relationship Id="rId29" Type="http://schemas.openxmlformats.org/officeDocument/2006/relationships/image" Target="../media/image37.emf"/><Relationship Id="rId11" Type="http://schemas.openxmlformats.org/officeDocument/2006/relationships/image" Target="../media/image28.emf"/><Relationship Id="rId24" Type="http://schemas.openxmlformats.org/officeDocument/2006/relationships/control" Target="../activeX/activeX34.xml"/><Relationship Id="rId32" Type="http://schemas.openxmlformats.org/officeDocument/2006/relationships/control" Target="../activeX/activeX38.xml"/><Relationship Id="rId37" Type="http://schemas.openxmlformats.org/officeDocument/2006/relationships/image" Target="../media/image41.emf"/><Relationship Id="rId40" Type="http://schemas.openxmlformats.org/officeDocument/2006/relationships/control" Target="../activeX/activeX42.xml"/><Relationship Id="rId45" Type="http://schemas.openxmlformats.org/officeDocument/2006/relationships/image" Target="../media/image45.emf"/><Relationship Id="rId53" Type="http://schemas.openxmlformats.org/officeDocument/2006/relationships/image" Target="../media/image49.emf"/><Relationship Id="rId58" Type="http://schemas.openxmlformats.org/officeDocument/2006/relationships/control" Target="../activeX/activeX51.xml"/><Relationship Id="rId5" Type="http://schemas.openxmlformats.org/officeDocument/2006/relationships/image" Target="../media/image25.emf"/><Relationship Id="rId61" Type="http://schemas.openxmlformats.org/officeDocument/2006/relationships/image" Target="../media/image53.emf"/><Relationship Id="rId19" Type="http://schemas.openxmlformats.org/officeDocument/2006/relationships/image" Target="../media/image32.emf"/><Relationship Id="rId14" Type="http://schemas.openxmlformats.org/officeDocument/2006/relationships/control" Target="../activeX/activeX29.xml"/><Relationship Id="rId22" Type="http://schemas.openxmlformats.org/officeDocument/2006/relationships/control" Target="../activeX/activeX33.xml"/><Relationship Id="rId27" Type="http://schemas.openxmlformats.org/officeDocument/2006/relationships/image" Target="../media/image36.emf"/><Relationship Id="rId30" Type="http://schemas.openxmlformats.org/officeDocument/2006/relationships/control" Target="../activeX/activeX37.xml"/><Relationship Id="rId35" Type="http://schemas.openxmlformats.org/officeDocument/2006/relationships/image" Target="../media/image40.emf"/><Relationship Id="rId43" Type="http://schemas.openxmlformats.org/officeDocument/2006/relationships/image" Target="../media/image44.emf"/><Relationship Id="rId48" Type="http://schemas.openxmlformats.org/officeDocument/2006/relationships/control" Target="../activeX/activeX46.xml"/><Relationship Id="rId56" Type="http://schemas.openxmlformats.org/officeDocument/2006/relationships/control" Target="../activeX/activeX50.xml"/><Relationship Id="rId64" Type="http://schemas.openxmlformats.org/officeDocument/2006/relationships/table" Target="../tables/table5.xml"/><Relationship Id="rId8" Type="http://schemas.openxmlformats.org/officeDocument/2006/relationships/control" Target="../activeX/activeX26.xml"/><Relationship Id="rId51" Type="http://schemas.openxmlformats.org/officeDocument/2006/relationships/image" Target="../media/image48.emf"/><Relationship Id="rId3" Type="http://schemas.openxmlformats.org/officeDocument/2006/relationships/vmlDrawing" Target="../drawings/vmlDrawing5.vml"/><Relationship Id="rId12" Type="http://schemas.openxmlformats.org/officeDocument/2006/relationships/control" Target="../activeX/activeX28.xml"/><Relationship Id="rId17" Type="http://schemas.openxmlformats.org/officeDocument/2006/relationships/image" Target="../media/image31.emf"/><Relationship Id="rId25" Type="http://schemas.openxmlformats.org/officeDocument/2006/relationships/image" Target="../media/image35.emf"/><Relationship Id="rId33" Type="http://schemas.openxmlformats.org/officeDocument/2006/relationships/image" Target="../media/image39.emf"/><Relationship Id="rId38" Type="http://schemas.openxmlformats.org/officeDocument/2006/relationships/control" Target="../activeX/activeX41.xml"/><Relationship Id="rId46" Type="http://schemas.openxmlformats.org/officeDocument/2006/relationships/control" Target="../activeX/activeX45.xml"/><Relationship Id="rId59" Type="http://schemas.openxmlformats.org/officeDocument/2006/relationships/image" Target="../media/image52.emf"/><Relationship Id="rId20" Type="http://schemas.openxmlformats.org/officeDocument/2006/relationships/control" Target="../activeX/activeX32.xml"/><Relationship Id="rId41" Type="http://schemas.openxmlformats.org/officeDocument/2006/relationships/image" Target="../media/image43.emf"/><Relationship Id="rId54" Type="http://schemas.openxmlformats.org/officeDocument/2006/relationships/control" Target="../activeX/activeX49.xml"/><Relationship Id="rId62" Type="http://schemas.openxmlformats.org/officeDocument/2006/relationships/control" Target="../activeX/activeX53.xml"/><Relationship Id="rId1" Type="http://schemas.openxmlformats.org/officeDocument/2006/relationships/printerSettings" Target="../printerSettings/printerSettings5.bin"/><Relationship Id="rId6" Type="http://schemas.openxmlformats.org/officeDocument/2006/relationships/control" Target="../activeX/activeX25.xml"/><Relationship Id="rId15" Type="http://schemas.openxmlformats.org/officeDocument/2006/relationships/image" Target="../media/image30.emf"/><Relationship Id="rId23" Type="http://schemas.openxmlformats.org/officeDocument/2006/relationships/image" Target="../media/image34.emf"/><Relationship Id="rId28" Type="http://schemas.openxmlformats.org/officeDocument/2006/relationships/control" Target="../activeX/activeX36.xml"/><Relationship Id="rId36" Type="http://schemas.openxmlformats.org/officeDocument/2006/relationships/control" Target="../activeX/activeX40.xml"/><Relationship Id="rId49" Type="http://schemas.openxmlformats.org/officeDocument/2006/relationships/image" Target="../media/image47.emf"/><Relationship Id="rId57" Type="http://schemas.openxmlformats.org/officeDocument/2006/relationships/image" Target="../media/image51.emf"/><Relationship Id="rId10" Type="http://schemas.openxmlformats.org/officeDocument/2006/relationships/control" Target="../activeX/activeX27.xml"/><Relationship Id="rId31" Type="http://schemas.openxmlformats.org/officeDocument/2006/relationships/image" Target="../media/image38.emf"/><Relationship Id="rId44" Type="http://schemas.openxmlformats.org/officeDocument/2006/relationships/control" Target="../activeX/activeX44.xml"/><Relationship Id="rId52" Type="http://schemas.openxmlformats.org/officeDocument/2006/relationships/control" Target="../activeX/activeX48.xml"/><Relationship Id="rId60" Type="http://schemas.openxmlformats.org/officeDocument/2006/relationships/control" Target="../activeX/activeX52.xml"/><Relationship Id="rId4" Type="http://schemas.openxmlformats.org/officeDocument/2006/relationships/control" Target="../activeX/activeX24.xml"/><Relationship Id="rId9" Type="http://schemas.openxmlformats.org/officeDocument/2006/relationships/image" Target="../media/image27.emf"/></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56.xml"/><Relationship Id="rId3" Type="http://schemas.openxmlformats.org/officeDocument/2006/relationships/vmlDrawing" Target="../drawings/vmlDrawing6.vml"/><Relationship Id="rId7" Type="http://schemas.openxmlformats.org/officeDocument/2006/relationships/image" Target="../media/image56.emf"/><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ontrol" Target="../activeX/activeX55.xml"/><Relationship Id="rId11" Type="http://schemas.openxmlformats.org/officeDocument/2006/relationships/comments" Target="../comments4.xml"/><Relationship Id="rId5" Type="http://schemas.openxmlformats.org/officeDocument/2006/relationships/image" Target="../media/image55.emf"/><Relationship Id="rId10" Type="http://schemas.openxmlformats.org/officeDocument/2006/relationships/table" Target="../tables/table6.xml"/><Relationship Id="rId4" Type="http://schemas.openxmlformats.org/officeDocument/2006/relationships/control" Target="../activeX/activeX54.xml"/><Relationship Id="rId9" Type="http://schemas.openxmlformats.org/officeDocument/2006/relationships/image" Target="../media/image57.emf"/></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59.xml"/><Relationship Id="rId13" Type="http://schemas.openxmlformats.org/officeDocument/2006/relationships/image" Target="../media/image62.emf"/><Relationship Id="rId18" Type="http://schemas.openxmlformats.org/officeDocument/2006/relationships/table" Target="../tables/table7.xml"/><Relationship Id="rId3" Type="http://schemas.openxmlformats.org/officeDocument/2006/relationships/vmlDrawing" Target="../drawings/vmlDrawing7.vml"/><Relationship Id="rId7" Type="http://schemas.openxmlformats.org/officeDocument/2006/relationships/image" Target="../media/image59.emf"/><Relationship Id="rId12" Type="http://schemas.openxmlformats.org/officeDocument/2006/relationships/control" Target="../activeX/activeX61.xml"/><Relationship Id="rId17" Type="http://schemas.openxmlformats.org/officeDocument/2006/relationships/image" Target="../media/image64.emf"/><Relationship Id="rId2" Type="http://schemas.openxmlformats.org/officeDocument/2006/relationships/drawing" Target="../drawings/drawing7.xml"/><Relationship Id="rId16" Type="http://schemas.openxmlformats.org/officeDocument/2006/relationships/control" Target="../activeX/activeX63.xml"/><Relationship Id="rId1" Type="http://schemas.openxmlformats.org/officeDocument/2006/relationships/printerSettings" Target="../printerSettings/printerSettings7.bin"/><Relationship Id="rId6" Type="http://schemas.openxmlformats.org/officeDocument/2006/relationships/control" Target="../activeX/activeX58.xml"/><Relationship Id="rId11" Type="http://schemas.openxmlformats.org/officeDocument/2006/relationships/image" Target="../media/image61.emf"/><Relationship Id="rId5" Type="http://schemas.openxmlformats.org/officeDocument/2006/relationships/image" Target="../media/image58.emf"/><Relationship Id="rId15" Type="http://schemas.openxmlformats.org/officeDocument/2006/relationships/image" Target="../media/image63.emf"/><Relationship Id="rId10" Type="http://schemas.openxmlformats.org/officeDocument/2006/relationships/control" Target="../activeX/activeX60.xml"/><Relationship Id="rId19" Type="http://schemas.openxmlformats.org/officeDocument/2006/relationships/comments" Target="../comments5.xml"/><Relationship Id="rId4" Type="http://schemas.openxmlformats.org/officeDocument/2006/relationships/control" Target="../activeX/activeX57.xml"/><Relationship Id="rId9" Type="http://schemas.openxmlformats.org/officeDocument/2006/relationships/image" Target="../media/image60.emf"/><Relationship Id="rId14" Type="http://schemas.openxmlformats.org/officeDocument/2006/relationships/control" Target="../activeX/activeX62.xml"/></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66.xml"/><Relationship Id="rId3" Type="http://schemas.openxmlformats.org/officeDocument/2006/relationships/vmlDrawing" Target="../drawings/vmlDrawing8.vml"/><Relationship Id="rId7" Type="http://schemas.openxmlformats.org/officeDocument/2006/relationships/image" Target="../media/image66.emf"/><Relationship Id="rId2" Type="http://schemas.openxmlformats.org/officeDocument/2006/relationships/drawing" Target="../drawings/drawing8.xml"/><Relationship Id="rId1" Type="http://schemas.openxmlformats.org/officeDocument/2006/relationships/printerSettings" Target="../printerSettings/printerSettings8.bin"/><Relationship Id="rId6" Type="http://schemas.openxmlformats.org/officeDocument/2006/relationships/control" Target="../activeX/activeX65.xml"/><Relationship Id="rId11" Type="http://schemas.openxmlformats.org/officeDocument/2006/relationships/comments" Target="../comments6.xml"/><Relationship Id="rId5" Type="http://schemas.openxmlformats.org/officeDocument/2006/relationships/image" Target="../media/image65.emf"/><Relationship Id="rId10" Type="http://schemas.openxmlformats.org/officeDocument/2006/relationships/table" Target="../tables/table8.xml"/><Relationship Id="rId4" Type="http://schemas.openxmlformats.org/officeDocument/2006/relationships/control" Target="../activeX/activeX64.xml"/><Relationship Id="rId9" Type="http://schemas.openxmlformats.org/officeDocument/2006/relationships/image" Target="../media/image67.emf"/></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69.xml"/><Relationship Id="rId13" Type="http://schemas.openxmlformats.org/officeDocument/2006/relationships/image" Target="../media/image72.emf"/><Relationship Id="rId18" Type="http://schemas.openxmlformats.org/officeDocument/2006/relationships/control" Target="../activeX/activeX74.xml"/><Relationship Id="rId3" Type="http://schemas.openxmlformats.org/officeDocument/2006/relationships/vmlDrawing" Target="../drawings/vmlDrawing9.vml"/><Relationship Id="rId21" Type="http://schemas.openxmlformats.org/officeDocument/2006/relationships/image" Target="../media/image76.emf"/><Relationship Id="rId7" Type="http://schemas.openxmlformats.org/officeDocument/2006/relationships/image" Target="../media/image69.emf"/><Relationship Id="rId12" Type="http://schemas.openxmlformats.org/officeDocument/2006/relationships/control" Target="../activeX/activeX71.xml"/><Relationship Id="rId17" Type="http://schemas.openxmlformats.org/officeDocument/2006/relationships/image" Target="../media/image74.emf"/><Relationship Id="rId2" Type="http://schemas.openxmlformats.org/officeDocument/2006/relationships/drawing" Target="../drawings/drawing9.xml"/><Relationship Id="rId16" Type="http://schemas.openxmlformats.org/officeDocument/2006/relationships/control" Target="../activeX/activeX73.xml"/><Relationship Id="rId20" Type="http://schemas.openxmlformats.org/officeDocument/2006/relationships/control" Target="../activeX/activeX75.xml"/><Relationship Id="rId1" Type="http://schemas.openxmlformats.org/officeDocument/2006/relationships/printerSettings" Target="../printerSettings/printerSettings9.bin"/><Relationship Id="rId6" Type="http://schemas.openxmlformats.org/officeDocument/2006/relationships/control" Target="../activeX/activeX68.xml"/><Relationship Id="rId11" Type="http://schemas.openxmlformats.org/officeDocument/2006/relationships/image" Target="../media/image71.emf"/><Relationship Id="rId5" Type="http://schemas.openxmlformats.org/officeDocument/2006/relationships/image" Target="../media/image68.emf"/><Relationship Id="rId15" Type="http://schemas.openxmlformats.org/officeDocument/2006/relationships/image" Target="../media/image73.emf"/><Relationship Id="rId23" Type="http://schemas.openxmlformats.org/officeDocument/2006/relationships/comments" Target="../comments7.xml"/><Relationship Id="rId10" Type="http://schemas.openxmlformats.org/officeDocument/2006/relationships/control" Target="../activeX/activeX70.xml"/><Relationship Id="rId19" Type="http://schemas.openxmlformats.org/officeDocument/2006/relationships/image" Target="../media/image75.emf"/><Relationship Id="rId4" Type="http://schemas.openxmlformats.org/officeDocument/2006/relationships/control" Target="../activeX/activeX67.xml"/><Relationship Id="rId9" Type="http://schemas.openxmlformats.org/officeDocument/2006/relationships/image" Target="../media/image70.emf"/><Relationship Id="rId14" Type="http://schemas.openxmlformats.org/officeDocument/2006/relationships/control" Target="../activeX/activeX72.xml"/><Relationship Id="rId22" Type="http://schemas.openxmlformats.org/officeDocument/2006/relationships/table" Target="../tables/table9.xml"/></Relationships>
</file>

<file path=xl/worksheets/_rels/sheet10.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8" Type="http://schemas.openxmlformats.org/officeDocument/2006/relationships/control" Target="../activeX/activeX78.xml"/><Relationship Id="rId3" Type="http://schemas.openxmlformats.org/officeDocument/2006/relationships/vmlDrawing" Target="../drawings/vmlDrawing10.vml"/><Relationship Id="rId7" Type="http://schemas.openxmlformats.org/officeDocument/2006/relationships/image" Target="../media/image78.emf"/><Relationship Id="rId2" Type="http://schemas.openxmlformats.org/officeDocument/2006/relationships/drawing" Target="../drawings/drawing10.xml"/><Relationship Id="rId1" Type="http://schemas.openxmlformats.org/officeDocument/2006/relationships/printerSettings" Target="../printerSettings/printerSettings11.bin"/><Relationship Id="rId6" Type="http://schemas.openxmlformats.org/officeDocument/2006/relationships/control" Target="../activeX/activeX77.xml"/><Relationship Id="rId11" Type="http://schemas.openxmlformats.org/officeDocument/2006/relationships/comments" Target="../comments8.xml"/><Relationship Id="rId5" Type="http://schemas.openxmlformats.org/officeDocument/2006/relationships/image" Target="../media/image77.emf"/><Relationship Id="rId10" Type="http://schemas.openxmlformats.org/officeDocument/2006/relationships/table" Target="../tables/table11.xml"/><Relationship Id="rId4" Type="http://schemas.openxmlformats.org/officeDocument/2006/relationships/control" Target="../activeX/activeX76.xml"/><Relationship Id="rId9" Type="http://schemas.openxmlformats.org/officeDocument/2006/relationships/image" Target="../media/image79.emf"/></Relationships>
</file>

<file path=xl/worksheets/_rels/sheet12.xml.rels><?xml version="1.0" encoding="UTF-8" standalone="yes"?>
<Relationships xmlns="http://schemas.openxmlformats.org/package/2006/relationships"><Relationship Id="rId8" Type="http://schemas.openxmlformats.org/officeDocument/2006/relationships/control" Target="../activeX/activeX81.xml"/><Relationship Id="rId13" Type="http://schemas.openxmlformats.org/officeDocument/2006/relationships/comments" Target="../comments9.xml"/><Relationship Id="rId3" Type="http://schemas.openxmlformats.org/officeDocument/2006/relationships/vmlDrawing" Target="../drawings/vmlDrawing11.vml"/><Relationship Id="rId7" Type="http://schemas.openxmlformats.org/officeDocument/2006/relationships/image" Target="../media/image81.emf"/><Relationship Id="rId12" Type="http://schemas.openxmlformats.org/officeDocument/2006/relationships/table" Target="../tables/table12.xml"/><Relationship Id="rId2" Type="http://schemas.openxmlformats.org/officeDocument/2006/relationships/drawing" Target="../drawings/drawing11.xml"/><Relationship Id="rId1" Type="http://schemas.openxmlformats.org/officeDocument/2006/relationships/printerSettings" Target="../printerSettings/printerSettings12.bin"/><Relationship Id="rId6" Type="http://schemas.openxmlformats.org/officeDocument/2006/relationships/control" Target="../activeX/activeX80.xml"/><Relationship Id="rId11" Type="http://schemas.openxmlformats.org/officeDocument/2006/relationships/image" Target="../media/image83.emf"/><Relationship Id="rId5" Type="http://schemas.openxmlformats.org/officeDocument/2006/relationships/image" Target="../media/image80.emf"/><Relationship Id="rId10" Type="http://schemas.openxmlformats.org/officeDocument/2006/relationships/control" Target="../activeX/activeX82.xml"/><Relationship Id="rId4" Type="http://schemas.openxmlformats.org/officeDocument/2006/relationships/control" Target="../activeX/activeX79.xml"/><Relationship Id="rId9" Type="http://schemas.openxmlformats.org/officeDocument/2006/relationships/image" Target="../media/image82.emf"/></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Plan07">
    <tabColor rgb="FF006DF2"/>
    <pageSetUpPr fitToPage="1"/>
  </sheetPr>
  <dimension ref="A1:Z9"/>
  <sheetViews>
    <sheetView showGridLines="0" zoomScaleNormal="100" workbookViewId="0">
      <pane ySplit="8" topLeftCell="A10" activePane="bottomLeft" state="frozen"/>
      <selection pane="bottomLeft" activeCell="C2" sqref="C2:X2"/>
    </sheetView>
  </sheetViews>
  <sheetFormatPr defaultRowHeight="50.1" customHeight="1" x14ac:dyDescent="0.3"/>
  <cols>
    <col min="1" max="1" width="6" customWidth="1"/>
    <col min="2" max="2" width="10.6640625" style="39" customWidth="1"/>
    <col min="3" max="3" width="40.6640625" style="4" customWidth="1"/>
    <col min="4" max="4" width="4.88671875" style="3" customWidth="1"/>
    <col min="5" max="5" width="3.6640625" style="3" hidden="1" customWidth="1"/>
    <col min="6" max="6" width="3.6640625" style="37" hidden="1" customWidth="1"/>
    <col min="7" max="7" width="13.5546875" style="40" hidden="1" customWidth="1"/>
    <col min="8" max="8" width="10.6640625" customWidth="1"/>
    <col min="9" max="9" width="10.6640625" style="58" customWidth="1"/>
    <col min="10" max="10" width="10.44140625" style="3" customWidth="1"/>
    <col min="11" max="11" width="14.33203125" style="2" hidden="1" customWidth="1"/>
    <col min="12" max="12" width="9.6640625" style="41" hidden="1" customWidth="1"/>
    <col min="13" max="13" width="10.6640625" style="63" hidden="1" customWidth="1"/>
    <col min="14" max="14" width="10.6640625" hidden="1" customWidth="1"/>
    <col min="15" max="15" width="13" hidden="1" customWidth="1"/>
    <col min="16" max="16" width="10.6640625" hidden="1" customWidth="1"/>
    <col min="17" max="17" width="14.109375" hidden="1" customWidth="1"/>
    <col min="18" max="18" width="13.6640625" style="17" hidden="1" customWidth="1"/>
    <col min="19" max="19" width="19.33203125" style="32" hidden="1" customWidth="1"/>
    <col min="20" max="20" width="8.33203125" style="2" hidden="1" customWidth="1"/>
    <col min="21" max="21" width="8.33203125" style="5" hidden="1" customWidth="1"/>
    <col min="22" max="23" width="8.33203125" style="12" hidden="1" customWidth="1"/>
    <col min="24" max="24" width="6.5546875" style="4" customWidth="1"/>
    <col min="25" max="25" width="15.6640625" customWidth="1"/>
    <col min="26" max="26" width="14.88671875" customWidth="1"/>
  </cols>
  <sheetData>
    <row r="1" spans="1:26" ht="18" customHeight="1" x14ac:dyDescent="0.3">
      <c r="A1" s="303"/>
      <c r="B1" s="303"/>
      <c r="C1" s="302"/>
      <c r="D1" s="302"/>
      <c r="E1" s="302"/>
      <c r="F1" s="302"/>
      <c r="G1" s="302"/>
      <c r="H1" s="302"/>
      <c r="I1" s="302"/>
      <c r="J1" s="302"/>
      <c r="K1" s="302"/>
      <c r="L1" s="302"/>
      <c r="M1" s="302"/>
      <c r="N1" s="302"/>
      <c r="O1" s="302"/>
      <c r="P1" s="302"/>
      <c r="Q1" s="302"/>
      <c r="R1" s="302"/>
      <c r="S1" s="302"/>
      <c r="T1" s="302"/>
      <c r="U1" s="302"/>
      <c r="V1" s="302"/>
      <c r="W1" s="302"/>
      <c r="X1" s="302"/>
    </row>
    <row r="2" spans="1:26" ht="19.5" customHeight="1" x14ac:dyDescent="0.3">
      <c r="A2" s="303"/>
      <c r="B2" s="303"/>
      <c r="C2" s="302" t="s">
        <v>926</v>
      </c>
      <c r="D2" s="302"/>
      <c r="E2" s="302"/>
      <c r="F2" s="302"/>
      <c r="G2" s="302"/>
      <c r="H2" s="302"/>
      <c r="I2" s="302"/>
      <c r="J2" s="302"/>
      <c r="K2" s="302"/>
      <c r="L2" s="302"/>
      <c r="M2" s="302"/>
      <c r="N2" s="302"/>
      <c r="O2" s="302"/>
      <c r="P2" s="302"/>
      <c r="Q2" s="302"/>
      <c r="R2" s="302"/>
      <c r="S2" s="302"/>
      <c r="T2" s="302"/>
      <c r="U2" s="302"/>
      <c r="V2" s="302"/>
      <c r="W2" s="302"/>
      <c r="X2" s="302"/>
    </row>
    <row r="3" spans="1:26" ht="18" customHeight="1" x14ac:dyDescent="0.3">
      <c r="A3" s="303"/>
      <c r="B3" s="303"/>
      <c r="C3" s="302" t="s">
        <v>927</v>
      </c>
      <c r="D3" s="302"/>
      <c r="E3" s="302"/>
      <c r="F3" s="302"/>
      <c r="G3" s="302"/>
      <c r="H3" s="302"/>
      <c r="I3" s="302"/>
      <c r="J3" s="302"/>
      <c r="K3" s="302"/>
      <c r="L3" s="302"/>
      <c r="M3" s="302"/>
      <c r="N3" s="302"/>
      <c r="O3" s="302"/>
      <c r="P3" s="302"/>
      <c r="Q3" s="302"/>
      <c r="R3" s="302"/>
      <c r="S3" s="302"/>
      <c r="T3" s="302"/>
      <c r="U3" s="302"/>
      <c r="V3" s="302"/>
      <c r="W3" s="302"/>
      <c r="X3" s="302"/>
    </row>
    <row r="4" spans="1:26" ht="18" customHeight="1" x14ac:dyDescent="0.3">
      <c r="A4" s="304"/>
      <c r="B4" s="304"/>
      <c r="C4" s="302"/>
      <c r="D4" s="302"/>
      <c r="E4" s="302"/>
      <c r="F4" s="302"/>
      <c r="G4" s="302"/>
      <c r="H4" s="302"/>
      <c r="I4" s="302"/>
      <c r="J4" s="302"/>
      <c r="K4" s="302"/>
      <c r="L4" s="302"/>
      <c r="M4" s="302"/>
      <c r="N4" s="302"/>
      <c r="O4" s="302"/>
      <c r="P4" s="302"/>
      <c r="Q4" s="302"/>
      <c r="R4" s="302"/>
      <c r="S4" s="302"/>
      <c r="T4" s="302"/>
      <c r="U4" s="302"/>
      <c r="V4" s="302"/>
      <c r="W4" s="302"/>
      <c r="X4" s="302"/>
    </row>
    <row r="5" spans="1:26" ht="20.100000000000001" customHeight="1" x14ac:dyDescent="0.3">
      <c r="A5" s="300"/>
      <c r="B5" s="300"/>
      <c r="C5" s="301" t="s">
        <v>69</v>
      </c>
      <c r="D5" s="301"/>
      <c r="E5" s="301"/>
      <c r="F5" s="301"/>
      <c r="G5" s="301"/>
      <c r="H5" s="301"/>
      <c r="I5" s="301"/>
      <c r="J5" s="301"/>
      <c r="K5" s="301"/>
      <c r="L5" s="301"/>
      <c r="M5" s="301"/>
      <c r="N5" s="301"/>
      <c r="O5" s="301"/>
      <c r="P5" s="301"/>
      <c r="Q5" s="301"/>
      <c r="R5" s="301"/>
      <c r="S5" s="301"/>
      <c r="T5" s="301"/>
      <c r="U5" s="301"/>
      <c r="V5" s="301"/>
      <c r="W5" s="301"/>
      <c r="X5" s="301"/>
    </row>
    <row r="6" spans="1:26" ht="23.25" customHeight="1" x14ac:dyDescent="0.3">
      <c r="A6" s="66"/>
      <c r="B6"/>
      <c r="C6"/>
      <c r="D6"/>
      <c r="E6"/>
      <c r="F6" s="65"/>
      <c r="G6"/>
      <c r="J6"/>
      <c r="L6" s="98" t="s">
        <v>67</v>
      </c>
      <c r="M6" s="93"/>
      <c r="N6" s="92"/>
      <c r="O6" s="92"/>
      <c r="P6" s="92"/>
      <c r="Q6" s="92"/>
      <c r="R6" s="94"/>
      <c r="S6" s="92"/>
      <c r="T6" s="92"/>
      <c r="U6" s="92"/>
      <c r="V6" s="92"/>
      <c r="W6" s="92"/>
      <c r="X6" s="92"/>
    </row>
    <row r="7" spans="1:26" ht="71.25" customHeight="1" x14ac:dyDescent="0.3">
      <c r="A7" s="299" t="s">
        <v>130</v>
      </c>
      <c r="B7" s="299"/>
      <c r="C7" s="299"/>
      <c r="D7" s="299"/>
      <c r="E7" s="299"/>
      <c r="F7" s="299"/>
      <c r="G7" s="299"/>
      <c r="H7" s="299"/>
      <c r="I7" s="299"/>
      <c r="J7" s="299"/>
      <c r="K7" s="299"/>
      <c r="L7" s="299"/>
      <c r="M7" s="299"/>
      <c r="N7" s="299"/>
      <c r="O7" s="299"/>
      <c r="P7" s="299"/>
      <c r="Q7" s="299"/>
      <c r="R7" s="299"/>
      <c r="S7" s="299"/>
      <c r="T7" s="299"/>
      <c r="U7" s="299"/>
      <c r="V7" s="299"/>
      <c r="W7" s="299"/>
      <c r="X7" s="299"/>
      <c r="Y7" s="299"/>
      <c r="Z7" s="299"/>
    </row>
    <row r="8" spans="1:26" s="38" customFormat="1" ht="63" customHeight="1" x14ac:dyDescent="0.3">
      <c r="A8" s="116" t="s">
        <v>41</v>
      </c>
      <c r="B8" s="117" t="s">
        <v>0</v>
      </c>
      <c r="C8" s="118" t="s">
        <v>65</v>
      </c>
      <c r="D8" s="119" t="s">
        <v>31</v>
      </c>
      <c r="E8" s="120" t="s">
        <v>20</v>
      </c>
      <c r="F8" s="120" t="s">
        <v>42</v>
      </c>
      <c r="G8" s="121" t="s">
        <v>43</v>
      </c>
      <c r="H8" s="122" t="s">
        <v>68</v>
      </c>
      <c r="I8" s="123" t="s">
        <v>108</v>
      </c>
      <c r="J8" s="123" t="s">
        <v>109</v>
      </c>
      <c r="K8" s="119" t="s">
        <v>45</v>
      </c>
      <c r="L8" s="123" t="s">
        <v>15</v>
      </c>
      <c r="M8" s="124" t="s">
        <v>46</v>
      </c>
      <c r="N8" s="125" t="s">
        <v>5</v>
      </c>
      <c r="O8" s="119" t="s">
        <v>22</v>
      </c>
      <c r="P8" s="119" t="s">
        <v>23</v>
      </c>
      <c r="Q8" s="119" t="s">
        <v>24</v>
      </c>
      <c r="R8" s="119" t="s">
        <v>26</v>
      </c>
      <c r="S8" s="126" t="s">
        <v>29</v>
      </c>
      <c r="T8" s="127" t="s">
        <v>47</v>
      </c>
      <c r="U8" s="128" t="s">
        <v>49</v>
      </c>
      <c r="V8" s="128" t="s">
        <v>50</v>
      </c>
      <c r="W8" s="129" t="s">
        <v>48</v>
      </c>
      <c r="X8" s="228" t="s">
        <v>121</v>
      </c>
      <c r="Y8" s="122" t="s">
        <v>66</v>
      </c>
      <c r="Z8" s="130" t="s">
        <v>122</v>
      </c>
    </row>
    <row r="9" spans="1:26" ht="60" customHeight="1" x14ac:dyDescent="0.3">
      <c r="A9" s="226"/>
      <c r="B9" s="131"/>
      <c r="C9" s="132"/>
      <c r="D9" s="133"/>
      <c r="E9" s="133"/>
      <c r="F9" s="133"/>
      <c r="G9" s="134"/>
      <c r="H9" s="135"/>
      <c r="I9" s="135"/>
      <c r="J9" s="230"/>
      <c r="K9" s="136"/>
      <c r="L9" s="137"/>
      <c r="M9" s="138"/>
      <c r="N9" s="139"/>
      <c r="O9" s="140"/>
      <c r="P9" s="140"/>
      <c r="Q9" s="140"/>
      <c r="R9" s="140"/>
      <c r="S9" s="141"/>
      <c r="T9" s="131"/>
      <c r="U9" s="142"/>
      <c r="V9" s="131"/>
      <c r="W9" s="143"/>
      <c r="X9" s="229"/>
      <c r="Y9" s="227"/>
      <c r="Z9" s="225"/>
    </row>
  </sheetData>
  <dataConsolidate/>
  <mergeCells count="11">
    <mergeCell ref="A7:Z7"/>
    <mergeCell ref="A5:B5"/>
    <mergeCell ref="C5:X5"/>
    <mergeCell ref="C1:X1"/>
    <mergeCell ref="A1:B1"/>
    <mergeCell ref="A2:B2"/>
    <mergeCell ref="A3:B3"/>
    <mergeCell ref="A4:B4"/>
    <mergeCell ref="C2:X2"/>
    <mergeCell ref="C3:X3"/>
    <mergeCell ref="C4:X4"/>
  </mergeCells>
  <conditionalFormatting sqref="B8:B1048576">
    <cfRule type="duplicateValues" dxfId="320" priority="1"/>
  </conditionalFormatting>
  <printOptions horizontalCentered="1"/>
  <pageMargins left="0" right="0" top="0" bottom="0.47244094488188981" header="0" footer="0.19685039370078741"/>
  <pageSetup paperSize="9" scale="75" fitToHeight="0" orientation="portrait" errors="blank" r:id="rId1"/>
  <headerFooter>
    <oddFooter>&amp;L&amp;12Emissão: &amp;D - &amp;T&amp;CAssinatura: ___________________________________________________________________&amp;RPágina &amp;P de &amp;N</oddFooter>
  </headerFooter>
  <colBreaks count="1" manualBreakCount="1">
    <brk id="24" max="1048575" man="1"/>
  </colBreaks>
  <drawing r:id="rId2"/>
  <legacyDrawing r:id="rId3"/>
  <controls>
    <mc:AlternateContent xmlns:mc="http://schemas.openxmlformats.org/markup-compatibility/2006">
      <mc:Choice Requires="x14">
        <control shapeId="764929" r:id="rId4" name="btn_EstimativaAta_Imprimir">
          <controlPr defaultSize="0" print="0" autoLine="0" r:id="rId5">
            <anchor moveWithCells="1">
              <from>
                <xdr:col>23</xdr:col>
                <xdr:colOff>76200</xdr:colOff>
                <xdr:row>0</xdr:row>
                <xdr:rowOff>121920</xdr:rowOff>
              </from>
              <to>
                <xdr:col>24</xdr:col>
                <xdr:colOff>891540</xdr:colOff>
                <xdr:row>2</xdr:row>
                <xdr:rowOff>220980</xdr:rowOff>
              </to>
            </anchor>
          </controlPr>
        </control>
      </mc:Choice>
      <mc:Fallback>
        <control shapeId="764929" r:id="rId4" name="btn_EstimativaAta_Imprimir"/>
      </mc:Fallback>
    </mc:AlternateContent>
    <mc:AlternateContent xmlns:mc="http://schemas.openxmlformats.org/markup-compatibility/2006">
      <mc:Choice Requires="x14">
        <control shapeId="764930" r:id="rId6" name="btn_EstimativaAta_Importar">
          <controlPr defaultSize="0" print="0" autoLine="0" r:id="rId7">
            <anchor moveWithCells="1">
              <from>
                <xdr:col>24</xdr:col>
                <xdr:colOff>1013460</xdr:colOff>
                <xdr:row>0</xdr:row>
                <xdr:rowOff>121920</xdr:rowOff>
              </from>
              <to>
                <xdr:col>26</xdr:col>
                <xdr:colOff>182880</xdr:colOff>
                <xdr:row>2</xdr:row>
                <xdr:rowOff>220980</xdr:rowOff>
              </to>
            </anchor>
          </controlPr>
        </control>
      </mc:Choice>
      <mc:Fallback>
        <control shapeId="764930" r:id="rId6" name="btn_EstimativaAta_Importar"/>
      </mc:Fallback>
    </mc:AlternateContent>
    <mc:AlternateContent xmlns:mc="http://schemas.openxmlformats.org/markup-compatibility/2006">
      <mc:Choice Requires="x14">
        <control shapeId="764931" r:id="rId8" name="btn_EstimativaAta_Exibir">
          <controlPr defaultSize="0" print="0" autoLine="0" r:id="rId9">
            <anchor moveWithCells="1">
              <from>
                <xdr:col>28</xdr:col>
                <xdr:colOff>495300</xdr:colOff>
                <xdr:row>0</xdr:row>
                <xdr:rowOff>121920</xdr:rowOff>
              </from>
              <to>
                <xdr:col>30</xdr:col>
                <xdr:colOff>541020</xdr:colOff>
                <xdr:row>2</xdr:row>
                <xdr:rowOff>220980</xdr:rowOff>
              </to>
            </anchor>
          </controlPr>
        </control>
      </mc:Choice>
      <mc:Fallback>
        <control shapeId="764931" r:id="rId8" name="btn_EstimativaAta_Exibir"/>
      </mc:Fallback>
    </mc:AlternateContent>
    <mc:AlternateContent xmlns:mc="http://schemas.openxmlformats.org/markup-compatibility/2006">
      <mc:Choice Requires="x14">
        <control shapeId="765048" r:id="rId10" name="btn_EstimativaAta_Cabec">
          <controlPr defaultSize="0" print="0" autoLine="0" r:id="rId11">
            <anchor moveWithCells="1">
              <from>
                <xdr:col>31</xdr:col>
                <xdr:colOff>38100</xdr:colOff>
                <xdr:row>0</xdr:row>
                <xdr:rowOff>121920</xdr:rowOff>
              </from>
              <to>
                <xdr:col>33</xdr:col>
                <xdr:colOff>83820</xdr:colOff>
                <xdr:row>2</xdr:row>
                <xdr:rowOff>220980</xdr:rowOff>
              </to>
            </anchor>
          </controlPr>
        </control>
      </mc:Choice>
      <mc:Fallback>
        <control shapeId="765048" r:id="rId10" name="btn_EstimativaAta_Cabec"/>
      </mc:Fallback>
    </mc:AlternateContent>
    <mc:AlternateContent xmlns:mc="http://schemas.openxmlformats.org/markup-compatibility/2006">
      <mc:Choice Requires="x14">
        <control shapeId="765049" r:id="rId12" name="btn_EstimativaAta_Exportar">
          <controlPr defaultSize="0" print="0" autoLine="0" r:id="rId13">
            <anchor moveWithCells="1">
              <from>
                <xdr:col>26</xdr:col>
                <xdr:colOff>342900</xdr:colOff>
                <xdr:row>0</xdr:row>
                <xdr:rowOff>121920</xdr:rowOff>
              </from>
              <to>
                <xdr:col>28</xdr:col>
                <xdr:colOff>388620</xdr:colOff>
                <xdr:row>2</xdr:row>
                <xdr:rowOff>220980</xdr:rowOff>
              </to>
            </anchor>
          </controlPr>
        </control>
      </mc:Choice>
      <mc:Fallback>
        <control shapeId="765049" r:id="rId12" name="btn_EstimativaAta_Exportar"/>
      </mc:Fallback>
    </mc:AlternateContent>
  </controls>
  <tableParts count="1">
    <tablePart r:id="rId14"/>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Plan01">
    <tabColor rgb="FF006DF2"/>
    <pageSetUpPr fitToPage="1"/>
  </sheetPr>
  <dimension ref="A1:BK6"/>
  <sheetViews>
    <sheetView tabSelected="1" zoomScale="70" zoomScaleNormal="70" workbookViewId="0">
      <pane xSplit="2" ySplit="3" topLeftCell="C4" activePane="bottomRight" state="frozen"/>
      <selection pane="topRight" activeCell="C1" sqref="C1"/>
      <selection pane="bottomLeft" activeCell="A2" sqref="A2"/>
      <selection pane="bottomRight" activeCell="A4" sqref="A4"/>
    </sheetView>
  </sheetViews>
  <sheetFormatPr defaultColWidth="9.109375" defaultRowHeight="14.4" x14ac:dyDescent="0.3"/>
  <cols>
    <col min="1" max="1" width="10.77734375" style="2" customWidth="1"/>
    <col min="2" max="2" width="72.77734375" style="4" customWidth="1"/>
    <col min="3" max="3" width="3.77734375" style="3" customWidth="1"/>
    <col min="4" max="4" width="13.77734375" customWidth="1"/>
    <col min="5" max="5" width="11.44140625" style="4" hidden="1" customWidth="1"/>
    <col min="6" max="6" width="8.77734375" style="4" customWidth="1"/>
    <col min="7" max="7" width="11.77734375" style="4" customWidth="1"/>
    <col min="8" max="8" width="8.77734375" style="10" customWidth="1"/>
    <col min="9" max="9" width="2.77734375" hidden="1" customWidth="1"/>
    <col min="10" max="10" width="10.77734375" style="56" hidden="1" customWidth="1"/>
    <col min="11" max="12" width="8.77734375" customWidth="1"/>
    <col min="13" max="13" width="10.77734375" customWidth="1"/>
    <col min="14" max="14" width="13.77734375" style="68" customWidth="1"/>
    <col min="15" max="15" width="8.77734375" customWidth="1"/>
    <col min="16" max="16" width="8.6640625" customWidth="1"/>
    <col min="17" max="17" width="9.77734375" style="19" customWidth="1"/>
    <col min="18" max="18" width="14.77734375" style="10" hidden="1" customWidth="1"/>
    <col min="19" max="19" width="12.77734375" style="31" customWidth="1"/>
    <col min="20" max="20" width="4.44140625" style="31" customWidth="1"/>
    <col min="21" max="21" width="7.77734375" style="31" hidden="1" customWidth="1"/>
    <col min="22" max="22" width="3.77734375" style="4" hidden="1" customWidth="1"/>
    <col min="23" max="23" width="6.109375" style="4" customWidth="1"/>
    <col min="24" max="24" width="6.77734375" style="10" customWidth="1"/>
    <col min="25" max="25" width="6.77734375" customWidth="1"/>
    <col min="26" max="26" width="7.77734375" style="16" customWidth="1"/>
    <col min="27" max="27" width="5.77734375" style="20" customWidth="1"/>
    <col min="28" max="28" width="8.77734375" style="17" customWidth="1"/>
    <col min="29" max="29" width="7.77734375" style="22" customWidth="1"/>
    <col min="30" max="30" width="5.77734375" style="9" customWidth="1"/>
    <col min="31" max="31" width="8.77734375" style="13" customWidth="1"/>
    <col min="32" max="32" width="8.77734375" style="145" hidden="1" customWidth="1"/>
    <col min="33" max="33" width="10.77734375" style="13" customWidth="1"/>
    <col min="34" max="34" width="12.77734375" style="13" customWidth="1"/>
    <col min="35" max="35" width="10.77734375" style="9" hidden="1" customWidth="1"/>
    <col min="36" max="36" width="12.77734375" style="32" customWidth="1"/>
    <col min="37" max="38" width="12.77734375" style="32" hidden="1" customWidth="1"/>
    <col min="39" max="39" width="3.77734375" style="74" hidden="1" customWidth="1"/>
    <col min="40" max="40" width="4.77734375" style="3" hidden="1" customWidth="1"/>
    <col min="41" max="41" width="6.77734375" style="75" hidden="1" customWidth="1"/>
    <col min="42" max="42" width="8.77734375" style="73" customWidth="1"/>
    <col min="43" max="43" width="8.77734375" style="57" customWidth="1"/>
    <col min="44" max="44" width="10.77734375" style="57" customWidth="1"/>
    <col min="45" max="45" width="9.6640625" style="76" customWidth="1"/>
    <col min="46" max="46" width="9.77734375" style="76" customWidth="1"/>
    <col min="47" max="47" width="7.6640625" style="77" customWidth="1"/>
    <col min="48" max="48" width="7.77734375" style="77" customWidth="1"/>
    <col min="49" max="50" width="8.77734375" style="77" customWidth="1"/>
    <col min="51" max="51" width="8.6640625" style="24" customWidth="1"/>
    <col min="52" max="53" width="8.77734375" style="24" customWidth="1"/>
    <col min="54" max="54" width="6.77734375" style="24" customWidth="1"/>
    <col min="55" max="55" width="4.6640625" style="44" hidden="1" customWidth="1"/>
    <col min="56" max="56" width="4.77734375" customWidth="1"/>
    <col min="57" max="57" width="8.77734375" customWidth="1"/>
    <col min="58" max="58" width="12.77734375" customWidth="1"/>
    <col min="59" max="59" width="6.109375" hidden="1" customWidth="1"/>
    <col min="60" max="61" width="8.88671875" hidden="1" customWidth="1"/>
    <col min="62" max="62" width="15.6640625" bestFit="1" customWidth="1"/>
    <col min="63" max="63" width="2.77734375" customWidth="1"/>
  </cols>
  <sheetData>
    <row r="1" spans="1:63" ht="50.25" customHeight="1" x14ac:dyDescent="0.3">
      <c r="A1" s="305"/>
      <c r="B1" s="305"/>
      <c r="D1" s="96">
        <v>45222.732662037037</v>
      </c>
      <c r="E1" s="3"/>
      <c r="F1" s="27"/>
      <c r="G1" s="3"/>
      <c r="H1" s="30" t="s">
        <v>929</v>
      </c>
      <c r="M1" s="28"/>
      <c r="AC1" s="21"/>
      <c r="AD1" s="12"/>
      <c r="AE1" s="11"/>
      <c r="AG1" s="11"/>
      <c r="AH1" s="11"/>
      <c r="AM1" s="37"/>
      <c r="AO1" s="3"/>
      <c r="AP1" s="35">
        <v>4</v>
      </c>
      <c r="AS1" s="40"/>
      <c r="AT1" s="40"/>
      <c r="AV1" s="36">
        <v>47</v>
      </c>
      <c r="AW1" s="36"/>
      <c r="AX1" s="36"/>
      <c r="AY1" s="8"/>
      <c r="AZ1" s="8"/>
      <c r="BA1" s="8"/>
      <c r="BB1" s="8"/>
      <c r="BD1" s="8"/>
      <c r="BE1" s="84">
        <v>3</v>
      </c>
    </row>
    <row r="2" spans="1:63" ht="50.25" customHeight="1" x14ac:dyDescent="0.7">
      <c r="A2" s="305"/>
      <c r="B2" s="305"/>
      <c r="D2" s="3"/>
      <c r="E2" s="3"/>
      <c r="F2" s="27"/>
      <c r="G2" s="3"/>
      <c r="H2" s="45"/>
      <c r="AI2"/>
      <c r="AM2" s="37"/>
      <c r="AO2" s="34">
        <f>COUNTIF(AO4:AO6,"=sim")</f>
        <v>0</v>
      </c>
      <c r="AP2" s="35">
        <v>8</v>
      </c>
      <c r="AS2" s="40"/>
      <c r="AT2" s="40"/>
      <c r="AV2" s="35">
        <v>12</v>
      </c>
      <c r="AW2" s="40"/>
      <c r="AX2" s="40"/>
      <c r="AY2" s="8"/>
      <c r="AZ2" s="46">
        <v>0</v>
      </c>
      <c r="BA2" s="8"/>
      <c r="BB2" s="84">
        <v>1</v>
      </c>
      <c r="BD2" s="8"/>
      <c r="BE2" s="84">
        <v>6</v>
      </c>
    </row>
    <row r="3" spans="1:63" x14ac:dyDescent="0.3">
      <c r="A3" s="281" t="s">
        <v>0</v>
      </c>
      <c r="B3" s="240" t="s">
        <v>1</v>
      </c>
      <c r="C3" s="282" t="s">
        <v>2</v>
      </c>
      <c r="D3" s="283" t="s">
        <v>3</v>
      </c>
      <c r="E3" s="240" t="s">
        <v>4</v>
      </c>
      <c r="F3" s="240" t="s">
        <v>5</v>
      </c>
      <c r="G3" s="240" t="s">
        <v>6</v>
      </c>
      <c r="H3" s="284" t="s">
        <v>7</v>
      </c>
      <c r="I3" s="241" t="s">
        <v>8</v>
      </c>
      <c r="J3" s="242" t="s">
        <v>9</v>
      </c>
      <c r="K3" s="284" t="s">
        <v>10</v>
      </c>
      <c r="L3" s="285" t="s">
        <v>11</v>
      </c>
      <c r="M3" s="243" t="s">
        <v>12</v>
      </c>
      <c r="N3" s="286" t="s">
        <v>13</v>
      </c>
      <c r="O3" s="287" t="s">
        <v>14</v>
      </c>
      <c r="P3" s="287" t="s">
        <v>112</v>
      </c>
      <c r="Q3" s="244" t="s">
        <v>15</v>
      </c>
      <c r="R3" s="245" t="s">
        <v>16</v>
      </c>
      <c r="S3" s="246" t="s">
        <v>17</v>
      </c>
      <c r="T3" s="288" t="s">
        <v>110</v>
      </c>
      <c r="U3" s="247" t="s">
        <v>18</v>
      </c>
      <c r="V3" s="240" t="s">
        <v>19</v>
      </c>
      <c r="W3" s="289" t="s">
        <v>123</v>
      </c>
      <c r="X3" s="290" t="s">
        <v>20</v>
      </c>
      <c r="Y3" s="289" t="s">
        <v>21</v>
      </c>
      <c r="Z3" s="291" t="s">
        <v>22</v>
      </c>
      <c r="AA3" s="292" t="s">
        <v>111</v>
      </c>
      <c r="AB3" s="293" t="s">
        <v>23</v>
      </c>
      <c r="AC3" s="244" t="s">
        <v>24</v>
      </c>
      <c r="AD3" s="244" t="s">
        <v>25</v>
      </c>
      <c r="AE3" s="294" t="s">
        <v>26</v>
      </c>
      <c r="AF3" s="248" t="s">
        <v>27</v>
      </c>
      <c r="AG3" s="249" t="s">
        <v>91</v>
      </c>
      <c r="AH3" s="292" t="s">
        <v>92</v>
      </c>
      <c r="AI3" s="244" t="s">
        <v>28</v>
      </c>
      <c r="AJ3" s="244" t="s">
        <v>29</v>
      </c>
      <c r="AK3" s="246" t="s">
        <v>37</v>
      </c>
      <c r="AL3" s="246" t="s">
        <v>38</v>
      </c>
      <c r="AM3" s="246" t="s">
        <v>39</v>
      </c>
      <c r="AN3" s="240" t="s">
        <v>40</v>
      </c>
      <c r="AO3" s="250" t="s">
        <v>30</v>
      </c>
      <c r="AP3" s="295" t="s">
        <v>33</v>
      </c>
      <c r="AQ3" s="244" t="s">
        <v>53</v>
      </c>
      <c r="AR3" s="296" t="s">
        <v>51</v>
      </c>
      <c r="AS3" s="296" t="s">
        <v>103</v>
      </c>
      <c r="AT3" s="249" t="s">
        <v>54</v>
      </c>
      <c r="AU3" s="249" t="s">
        <v>107</v>
      </c>
      <c r="AV3" s="249" t="s">
        <v>32</v>
      </c>
      <c r="AW3" s="297" t="s">
        <v>70</v>
      </c>
      <c r="AX3" s="284" t="s">
        <v>79</v>
      </c>
      <c r="AY3" s="284" t="s">
        <v>78</v>
      </c>
      <c r="AZ3" s="284" t="s">
        <v>35</v>
      </c>
      <c r="BA3" s="249" t="s">
        <v>71</v>
      </c>
      <c r="BB3" s="249" t="s">
        <v>81</v>
      </c>
      <c r="BC3" s="243" t="s">
        <v>96</v>
      </c>
      <c r="BD3" s="298" t="s">
        <v>36</v>
      </c>
      <c r="BE3" s="249" t="s">
        <v>59</v>
      </c>
      <c r="BF3" s="249" t="s">
        <v>60</v>
      </c>
      <c r="BG3" s="249" t="s">
        <v>104</v>
      </c>
      <c r="BH3" s="251" t="s">
        <v>106</v>
      </c>
      <c r="BI3" s="249" t="s">
        <v>105</v>
      </c>
      <c r="BJ3" s="249" t="s">
        <v>115</v>
      </c>
      <c r="BK3" s="282" t="s">
        <v>55</v>
      </c>
    </row>
    <row r="4" spans="1:63" ht="15" customHeight="1" x14ac:dyDescent="0.3">
      <c r="A4" s="272">
        <v>134246</v>
      </c>
      <c r="B4" s="273" t="s">
        <v>889</v>
      </c>
      <c r="C4" s="334" t="s">
        <v>890</v>
      </c>
      <c r="D4" s="335">
        <v>111.29</v>
      </c>
      <c r="E4" s="336" t="s">
        <v>891</v>
      </c>
      <c r="F4" s="336" t="s">
        <v>892</v>
      </c>
      <c r="G4" s="336" t="s">
        <v>893</v>
      </c>
      <c r="H4" s="337">
        <v>35.53</v>
      </c>
      <c r="I4" s="338">
        <v>103003</v>
      </c>
      <c r="J4" s="339">
        <v>123</v>
      </c>
      <c r="K4" s="340">
        <v>726.94</v>
      </c>
      <c r="L4" s="341">
        <f>IF(tabItens[[#This Row],[Média]] &gt; 0, tabItens[[#This Row],[QTDE ATUAL]] / tabItens[[#This Row],[Média]],999.9)</f>
        <v>0.34861815208503677</v>
      </c>
      <c r="M4" s="274">
        <v>0</v>
      </c>
      <c r="N4" s="343">
        <f>tabItens[[#This Row],[VALOR UNIT.]] * tabItens[[#This Row],[LC]]</f>
        <v>0</v>
      </c>
      <c r="O4" s="344" t="s">
        <v>894</v>
      </c>
      <c r="P4" s="345">
        <v>0</v>
      </c>
      <c r="Q4" s="275">
        <v>4950</v>
      </c>
      <c r="R4" s="343">
        <v>579820.9</v>
      </c>
      <c r="S4" s="347">
        <v>45569</v>
      </c>
      <c r="T4" s="348">
        <f>ROUNDDOWN(IFERROR(tabItens[[#This Row],[ATA DT.VALID.]] - $D$1,0) / 30,0)</f>
        <v>11</v>
      </c>
      <c r="U4" s="333" t="s">
        <v>895</v>
      </c>
      <c r="V4" s="349">
        <v>1</v>
      </c>
      <c r="W4" s="350" t="s">
        <v>899</v>
      </c>
      <c r="X4" s="351">
        <v>51</v>
      </c>
      <c r="Y4" s="352">
        <v>2</v>
      </c>
      <c r="Z4" s="353"/>
      <c r="AA4" s="354"/>
      <c r="AB4" s="355"/>
      <c r="AC4" s="355"/>
      <c r="AD4" s="354"/>
      <c r="AE4" s="355"/>
      <c r="AF4" s="348"/>
      <c r="AG4" s="356" t="s">
        <v>897</v>
      </c>
      <c r="AH4" s="357"/>
      <c r="AI4" s="348">
        <v>410</v>
      </c>
      <c r="AJ4" s="276">
        <v>45147</v>
      </c>
      <c r="AK4" s="357">
        <v>43138</v>
      </c>
      <c r="AL4" s="357">
        <v>45188</v>
      </c>
      <c r="AM4" s="347"/>
      <c r="AN4" s="336"/>
      <c r="AO4" s="358" t="str">
        <f>_xlfn.IFNA(IF(VLOOKUP(tabItens[[#This Row],[CÓDIGO]],tabExcluirDoEstoque[#Data],1,FALSE),"sim",""),"")</f>
        <v/>
      </c>
      <c r="AP4" s="359">
        <f ca="1">IF(OR(ISBLANK(tabItens[[#This Row],[ATA DT.VALID.]]),tabItens[[#This Row],[ATA DT.VALID.]]="",tabItens[[#This Row],[ATA DT.VALID.]]=" "),"",IF(TYPE(tabItens[[#This Row],[ATA DT.VALID.]])=1,ROUNDUP((tabItens[[#This Row],[ATA DT.VALID.]]-TODAY())/7,0),""))</f>
        <v>45</v>
      </c>
      <c r="AQ4" s="277">
        <v>0</v>
      </c>
      <c r="AR4" s="361" t="str">
        <f>IF(ISBLANK(tabItens[[#This Row],[CÓDIGO]]),"",IFERROR(VLOOKUP(tabItens[[#This Row],[CÓDIGO]],Consumo!$C$2:$AC$4,26,FALSE),0))</f>
        <v>09.2023</v>
      </c>
      <c r="AS4" s="362">
        <f>SUMIF(Consumo!$C$3:$C$4,tabItens[[#This Row],[CÓDIGO]],Consumo!$N$3:$N$4) + SUMIF(Consumo!$C$3:$C$4,tabItens[[#This Row],[CÓDIGO]],Consumo!$O$3:$O$4) + SUMIF(Consumo!$C$3:$C$4,tabItens[[#This Row],[CÓDIGO]],Consumo!$P$3:$P$4) + SUMIF(Consumo!$C$3:$C$4,tabItens[[#This Row],[CÓDIGO]],Consumo!$Q$3:$Q$4)</f>
        <v>321.06</v>
      </c>
      <c r="AT4" s="362">
        <f>SUMIF(Consumo!$C$3:$C$4,tabItens[[#This Row],[CÓDIGO]],Consumo!$Z$3:$Z$4)</f>
        <v>1223</v>
      </c>
      <c r="AU4" s="363">
        <f>SUMIF(Consumo!$C$3:$C$4,tabItens[[#This Row],[CÓDIGO]],Consumo!$AA$3:$AA$4)</f>
        <v>165.94</v>
      </c>
      <c r="AV4" s="364">
        <f>SUMIF(Consumo!$C$3:$C$4,tabItens[[#This Row],[CÓDIGO]],Consumo!$Y$3:$Y$4)</f>
        <v>101.91666666666667</v>
      </c>
      <c r="AW4" s="337">
        <f>tabItens[[#This Row],[QTDE ATUAL]] + tabItens[[#This Row],[RC QTDE]] + tabItens[[#This Row],[AF SALDO]] + tabItens[[#This Row],[Recentes]]</f>
        <v>35.53</v>
      </c>
      <c r="AX4" s="278">
        <v>111</v>
      </c>
      <c r="AY4" s="365">
        <v>3</v>
      </c>
      <c r="AZ4" s="365">
        <f>IF(ISBLANK(tabItens[[#This Row],[CÓDIGO]]),"",tabItens[[#This Row],[PontoMês]] * (AZ$2+tabItens[[#This Row],[PontoQtM]]))</f>
        <v>333</v>
      </c>
      <c r="BA4" s="364">
        <f>tabItens[[#This Row],[PontoPed]] - tabItens[[#This Row],[Saldo]] + (1/10)</f>
        <v>297.57000000000005</v>
      </c>
      <c r="BB4" s="364">
        <f xml:space="preserve"> tabItens[[#This Row],[PontoMês]] * BB$2 - tabItens[[#This Row],[QTDE ATUAL]] - (1/10)</f>
        <v>75.37</v>
      </c>
      <c r="BC4" s="366">
        <f>IF( tabItens[[#This Row],[PontoPed]]&gt;0, IF(tabItens[[#This Row],[PontoPed]]&lt;1, 1, IF( tabItens[[#This Row],[Saldo]]&gt;tabItens[[#This Row],[PontoPed]], 0, (tabItens[[#This Row],[PontoPed]]-tabItens[[#This Row],[Saldo]])/tabItens[[#This Row],[PontoPed]] ) ), 0 )</f>
        <v>0.89330330330330343</v>
      </c>
      <c r="BD4" s="367">
        <f>ROUNDDOWN(IF( OR( AND(tabItens[[#This Row],[PontoPed]]&lt;tabItens[[#This Row],[Saldo]],tabItens[[#This Row],[Saldo]]&gt;0), tabItens[[#This Row],[PontoPed]]=0), 99, IF(AND(tabItens[[#This Row],[Saldo]]=0,tabItens[[#This Row],[PontoPed]]&gt;0), 0, (1-tabItens[[#This Row],[PctAb]])*10 ) ),0)</f>
        <v>1</v>
      </c>
      <c r="BE4" s="279">
        <f>MAX(ROUNDDOWN( IF(tabItens[[#This Row],[Abaixo]] &gt; 0,   tabItens[[#This Row],[Abaixo]] + (tabItens[[#This Row],[PontoMês]] * IF( OR( ISBLANK(tabItens[[#This Row],[ATA Nº/ANO]]), tabItens[[#This Row],[ATA Nº/ANO]] = ""),BE$2,BE$1)),0),0),0)</f>
        <v>630</v>
      </c>
      <c r="BF4" s="369">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630</v>
      </c>
      <c r="BG4" s="369">
        <f>SUMIF(Consumo!$C$3:$C$4,tabItens[[#This Row],[CÓDIGO]],Consumo!$E$3:$E$4)</f>
        <v>18.75</v>
      </c>
      <c r="BH4" s="370">
        <f>IF(AND(tabItens[[#This Row],[Pend]] &gt; 0,tabItens[[#This Row],[Consumo]] &lt;&gt; 0), tabItens[[#This Row],[Pend]] / tabItens[[#This Row],[Consumo]], 0 )</f>
        <v>1.5331152902698283E-2</v>
      </c>
      <c r="BI4" s="369"/>
      <c r="BJ4" s="280"/>
      <c r="BK4" s="371" t="s">
        <v>900</v>
      </c>
    </row>
    <row r="5" spans="1:63" x14ac:dyDescent="0.3">
      <c r="A5" s="332">
        <v>95228</v>
      </c>
      <c r="B5" s="333" t="s">
        <v>883</v>
      </c>
      <c r="C5" s="334" t="s">
        <v>258</v>
      </c>
      <c r="D5" s="335">
        <v>8.2699999999999996E-2</v>
      </c>
      <c r="E5" s="336"/>
      <c r="F5" s="336"/>
      <c r="G5" s="336" t="s">
        <v>885</v>
      </c>
      <c r="H5" s="337">
        <v>0</v>
      </c>
      <c r="I5" s="338">
        <v>103003</v>
      </c>
      <c r="J5" s="339">
        <v>8.2699999999999996E-2</v>
      </c>
      <c r="K5" s="340">
        <v>5502</v>
      </c>
      <c r="L5" s="341">
        <f>IF(tabItens[[#This Row],[Média]] &gt; 0, tabItens[[#This Row],[QTDE ATUAL]] / tabItens[[#This Row],[Média]],999.9)</f>
        <v>0</v>
      </c>
      <c r="M5" s="342">
        <v>0</v>
      </c>
      <c r="N5" s="343">
        <f>tabItens[[#This Row],[VALOR UNIT.]] * tabItens[[#This Row],[LC]]</f>
        <v>0</v>
      </c>
      <c r="O5" s="344"/>
      <c r="P5" s="345"/>
      <c r="Q5" s="346"/>
      <c r="R5" s="343"/>
      <c r="S5" s="347"/>
      <c r="T5" s="348">
        <f>ROUNDDOWN(IFERROR(tabItens[[#This Row],[ATA DT.VALID.]] - $D$1,0) / 30,0)</f>
        <v>-1507</v>
      </c>
      <c r="U5" s="333" t="s">
        <v>886</v>
      </c>
      <c r="V5" s="349">
        <v>1</v>
      </c>
      <c r="W5" s="350" t="s">
        <v>896</v>
      </c>
      <c r="X5" s="351">
        <v>55</v>
      </c>
      <c r="Y5" s="352">
        <v>46</v>
      </c>
      <c r="Z5" s="353">
        <v>2442</v>
      </c>
      <c r="AA5" s="354">
        <v>2023</v>
      </c>
      <c r="AB5" s="355">
        <v>1000</v>
      </c>
      <c r="AC5" s="355"/>
      <c r="AD5" s="354"/>
      <c r="AE5" s="355"/>
      <c r="AF5" s="348"/>
      <c r="AG5" s="356" t="s">
        <v>897</v>
      </c>
      <c r="AH5" s="357"/>
      <c r="AI5" s="348">
        <v>1928</v>
      </c>
      <c r="AJ5" s="357">
        <v>44172</v>
      </c>
      <c r="AK5" s="357">
        <v>39007</v>
      </c>
      <c r="AL5" s="357">
        <v>44383</v>
      </c>
      <c r="AM5" s="347"/>
      <c r="AN5" s="336"/>
      <c r="AO5" s="358" t="str">
        <f>_xlfn.IFNA(IF(VLOOKUP(tabItens[[#This Row],[CÓDIGO]],tabExcluirDoEstoque[#Data],1,FALSE),"sim",""),"")</f>
        <v/>
      </c>
      <c r="AP5" s="359" t="str">
        <f ca="1">IF(OR(ISBLANK(tabItens[[#This Row],[ATA DT.VALID.]]),tabItens[[#This Row],[ATA DT.VALID.]]="",tabItens[[#This Row],[ATA DT.VALID.]]=" "),"",IF(TYPE(tabItens[[#This Row],[ATA DT.VALID.]])=1,ROUNDUP((tabItens[[#This Row],[ATA DT.VALID.]]-TODAY())/7,0),""))</f>
        <v/>
      </c>
      <c r="AQ5" s="360"/>
      <c r="AR5" s="361" t="str">
        <f>IF(ISBLANK(tabItens[[#This Row],[CÓDIGO]]),"",IFERROR(VLOOKUP(tabItens[[#This Row],[CÓDIGO]],Consumo!$C$2:$AC$4,26,FALSE),0))</f>
        <v>09.2023</v>
      </c>
      <c r="AS5" s="362">
        <f>SUMIF(Consumo!$C$3:$C$4,tabItens[[#This Row],[CÓDIGO]],Consumo!$N$3:$N$4) + SUMIF(Consumo!$C$3:$C$4,tabItens[[#This Row],[CÓDIGO]],Consumo!$O$3:$O$4) + SUMIF(Consumo!$C$3:$C$4,tabItens[[#This Row],[CÓDIGO]],Consumo!$P$3:$P$4) + SUMIF(Consumo!$C$3:$C$4,tabItens[[#This Row],[CÓDIGO]],Consumo!$Q$3:$Q$4)</f>
        <v>4546</v>
      </c>
      <c r="AT5" s="362">
        <f>SUMIF(Consumo!$C$3:$C$4,tabItens[[#This Row],[CÓDIGO]],Consumo!$Z$3:$Z$4)</f>
        <v>6737</v>
      </c>
      <c r="AU5" s="363">
        <f>SUMIF(Consumo!$C$3:$C$4,tabItens[[#This Row],[CÓDIGO]],Consumo!$AA$3:$AA$4)</f>
        <v>1800</v>
      </c>
      <c r="AV5" s="364">
        <f>SUMIF(Consumo!$C$3:$C$4,tabItens[[#This Row],[CÓDIGO]],Consumo!$Y$3:$Y$4)</f>
        <v>561.41666666666663</v>
      </c>
      <c r="AW5" s="337">
        <f>tabItens[[#This Row],[QTDE ATUAL]] + tabItens[[#This Row],[RC QTDE]] + tabItens[[#This Row],[AF SALDO]] + tabItens[[#This Row],[Recentes]]</f>
        <v>1000</v>
      </c>
      <c r="AX5" s="365">
        <v>75</v>
      </c>
      <c r="AY5" s="365">
        <v>4</v>
      </c>
      <c r="AZ5" s="365">
        <f>IF(ISBLANK(tabItens[[#This Row],[CÓDIGO]]),"",tabItens[[#This Row],[PontoMês]] * (AZ$2+tabItens[[#This Row],[PontoQtM]]))</f>
        <v>300</v>
      </c>
      <c r="BA5" s="364">
        <f>tabItens[[#This Row],[PontoPed]] - tabItens[[#This Row],[Saldo]] + (1/10)</f>
        <v>-699.9</v>
      </c>
      <c r="BB5" s="364">
        <f xml:space="preserve"> tabItens[[#This Row],[PontoMês]] * BB$2 - tabItens[[#This Row],[QTDE ATUAL]] - (1/10)</f>
        <v>74.900000000000006</v>
      </c>
      <c r="BC5" s="366">
        <f>IF( tabItens[[#This Row],[PontoPed]]&gt;0, IF(tabItens[[#This Row],[PontoPed]]&lt;1, 1, IF( tabItens[[#This Row],[Saldo]]&gt;tabItens[[#This Row],[PontoPed]], 0, (tabItens[[#This Row],[PontoPed]]-tabItens[[#This Row],[Saldo]])/tabItens[[#This Row],[PontoPed]] ) ), 0 )</f>
        <v>0</v>
      </c>
      <c r="BD5" s="367">
        <f>ROUNDDOWN(IF( OR( AND(tabItens[[#This Row],[PontoPed]]&lt;tabItens[[#This Row],[Saldo]],tabItens[[#This Row],[Saldo]]&gt;0), tabItens[[#This Row],[PontoPed]]=0), 99, IF(AND(tabItens[[#This Row],[Saldo]]=0,tabItens[[#This Row],[PontoPed]]&gt;0), 0, (1-tabItens[[#This Row],[PctAb]])*10 ) ),0)</f>
        <v>99</v>
      </c>
      <c r="BE5" s="368">
        <f>MAX(ROUNDDOWN( IF(tabItens[[#This Row],[Abaixo]] &gt; 0,   tabItens[[#This Row],[Abaixo]] + (tabItens[[#This Row],[PontoMês]] * IF( OR( ISBLANK(tabItens[[#This Row],[ATA Nº/ANO]]), tabItens[[#This Row],[ATA Nº/ANO]] = ""),BE$2,BE$1)),0),0),0)</f>
        <v>0</v>
      </c>
      <c r="BF5" s="369">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5" s="369">
        <f>SUMIF(Consumo!$C$3:$C$4,tabItens[[#This Row],[CÓDIGO]],Consumo!$E$3:$E$4)</f>
        <v>954</v>
      </c>
      <c r="BH5" s="370">
        <f>IF(AND(tabItens[[#This Row],[Pend]] &gt; 0,tabItens[[#This Row],[Consumo]] &lt;&gt; 0), tabItens[[#This Row],[Pend]] / tabItens[[#This Row],[Consumo]], 0 )</f>
        <v>0.14160605610805996</v>
      </c>
      <c r="BI5" s="369"/>
      <c r="BJ5" s="369"/>
      <c r="BK5" s="371" t="s">
        <v>900</v>
      </c>
    </row>
    <row r="6" spans="1:63" x14ac:dyDescent="0.3">
      <c r="A6" s="332">
        <v>131917</v>
      </c>
      <c r="B6" s="333" t="s">
        <v>887</v>
      </c>
      <c r="C6" s="334" t="s">
        <v>31</v>
      </c>
      <c r="D6" s="335">
        <v>2.0699999999999998</v>
      </c>
      <c r="E6" s="336"/>
      <c r="F6" s="336"/>
      <c r="G6" s="336" t="s">
        <v>885</v>
      </c>
      <c r="H6" s="337">
        <v>3605</v>
      </c>
      <c r="I6" s="338">
        <v>103003</v>
      </c>
      <c r="J6" s="339">
        <v>2.0699999999999998</v>
      </c>
      <c r="K6" s="340">
        <v>8810</v>
      </c>
      <c r="L6" s="341">
        <f>IF(tabItens[[#This Row],[Média]] &gt; 0, tabItens[[#This Row],[QTDE ATUAL]] / tabItens[[#This Row],[Média]],999.9)</f>
        <v>999.9</v>
      </c>
      <c r="M6" s="342">
        <v>0</v>
      </c>
      <c r="N6" s="343">
        <f>tabItens[[#This Row],[VALOR UNIT.]] * tabItens[[#This Row],[LC]]</f>
        <v>0</v>
      </c>
      <c r="O6" s="344"/>
      <c r="P6" s="345"/>
      <c r="Q6" s="346"/>
      <c r="R6" s="343"/>
      <c r="S6" s="347"/>
      <c r="T6" s="348">
        <f>ROUNDDOWN(IFERROR(tabItens[[#This Row],[ATA DT.VALID.]] - $D$1,0) / 30,0)</f>
        <v>-1507</v>
      </c>
      <c r="U6" s="333" t="s">
        <v>888</v>
      </c>
      <c r="V6" s="349">
        <v>1</v>
      </c>
      <c r="W6" s="350" t="s">
        <v>898</v>
      </c>
      <c r="X6" s="351">
        <v>45</v>
      </c>
      <c r="Y6" s="352">
        <v>9</v>
      </c>
      <c r="Z6" s="353"/>
      <c r="AA6" s="354"/>
      <c r="AB6" s="355"/>
      <c r="AC6" s="355"/>
      <c r="AD6" s="354"/>
      <c r="AE6" s="355"/>
      <c r="AF6" s="348"/>
      <c r="AG6" s="356" t="s">
        <v>897</v>
      </c>
      <c r="AH6" s="357"/>
      <c r="AI6" s="348">
        <v>3132</v>
      </c>
      <c r="AJ6" s="357">
        <v>44950</v>
      </c>
      <c r="AK6" s="357">
        <v>42590</v>
      </c>
      <c r="AL6" s="357">
        <v>44910</v>
      </c>
      <c r="AM6" s="347"/>
      <c r="AN6" s="336"/>
      <c r="AO6" s="358" t="str">
        <f>_xlfn.IFNA(IF(VLOOKUP(tabItens[[#This Row],[CÓDIGO]],tabExcluirDoEstoque[#Data],1,FALSE),"sim",""),"")</f>
        <v/>
      </c>
      <c r="AP6" s="359" t="str">
        <f ca="1">IF(OR(ISBLANK(tabItens[[#This Row],[ATA DT.VALID.]]),tabItens[[#This Row],[ATA DT.VALID.]]="",tabItens[[#This Row],[ATA DT.VALID.]]=" "),"",IF(TYPE(tabItens[[#This Row],[ATA DT.VALID.]])=1,ROUNDUP((tabItens[[#This Row],[ATA DT.VALID.]]-TODAY())/7,0),""))</f>
        <v/>
      </c>
      <c r="AQ6" s="360"/>
      <c r="AR6" s="361">
        <f>IF(ISBLANK(tabItens[[#This Row],[CÓDIGO]]),"",IFERROR(VLOOKUP(tabItens[[#This Row],[CÓDIGO]],Consumo!$C$2:$AC$4,26,FALSE),0))</f>
        <v>0</v>
      </c>
      <c r="AS6" s="362">
        <f>SUMIF(Consumo!$C$3:$C$4,tabItens[[#This Row],[CÓDIGO]],Consumo!$N$3:$N$4) + SUMIF(Consumo!$C$3:$C$4,tabItens[[#This Row],[CÓDIGO]],Consumo!$O$3:$O$4) + SUMIF(Consumo!$C$3:$C$4,tabItens[[#This Row],[CÓDIGO]],Consumo!$P$3:$P$4) + SUMIF(Consumo!$C$3:$C$4,tabItens[[#This Row],[CÓDIGO]],Consumo!$Q$3:$Q$4)</f>
        <v>0</v>
      </c>
      <c r="AT6" s="362">
        <f>SUMIF(Consumo!$C$3:$C$4,tabItens[[#This Row],[CÓDIGO]],Consumo!$Z$3:$Z$4)</f>
        <v>0</v>
      </c>
      <c r="AU6" s="363">
        <f>SUMIF(Consumo!$C$3:$C$4,tabItens[[#This Row],[CÓDIGO]],Consumo!$AA$3:$AA$4)</f>
        <v>0</v>
      </c>
      <c r="AV6" s="364">
        <f>SUMIF(Consumo!$C$3:$C$4,tabItens[[#This Row],[CÓDIGO]],Consumo!$Y$3:$Y$4)</f>
        <v>0</v>
      </c>
      <c r="AW6" s="337">
        <f>tabItens[[#This Row],[QTDE ATUAL]] + tabItens[[#This Row],[RC QTDE]] + tabItens[[#This Row],[AF SALDO]] + tabItens[[#This Row],[Recentes]]</f>
        <v>3605</v>
      </c>
      <c r="AX6" s="365">
        <v>617</v>
      </c>
      <c r="AY6" s="365">
        <v>4</v>
      </c>
      <c r="AZ6" s="365">
        <f>IF(ISBLANK(tabItens[[#This Row],[CÓDIGO]]),"",tabItens[[#This Row],[PontoMês]] * (AZ$2+tabItens[[#This Row],[PontoQtM]]))</f>
        <v>2468</v>
      </c>
      <c r="BA6" s="364">
        <f>tabItens[[#This Row],[PontoPed]] - tabItens[[#This Row],[Saldo]] + (1/10)</f>
        <v>-1136.9000000000001</v>
      </c>
      <c r="BB6" s="364">
        <f xml:space="preserve"> tabItens[[#This Row],[PontoMês]] * BB$2 - tabItens[[#This Row],[QTDE ATUAL]] - (1/10)</f>
        <v>-2988.1</v>
      </c>
      <c r="BC6" s="366">
        <f>IF( tabItens[[#This Row],[PontoPed]]&gt;0, IF(tabItens[[#This Row],[PontoPed]]&lt;1, 1, IF( tabItens[[#This Row],[Saldo]]&gt;tabItens[[#This Row],[PontoPed]], 0, (tabItens[[#This Row],[PontoPed]]-tabItens[[#This Row],[Saldo]])/tabItens[[#This Row],[PontoPed]] ) ), 0 )</f>
        <v>0</v>
      </c>
      <c r="BD6" s="367">
        <f>ROUNDDOWN(IF( OR( AND(tabItens[[#This Row],[PontoPed]]&lt;tabItens[[#This Row],[Saldo]],tabItens[[#This Row],[Saldo]]&gt;0), tabItens[[#This Row],[PontoPed]]=0), 99, IF(AND(tabItens[[#This Row],[Saldo]]=0,tabItens[[#This Row],[PontoPed]]&gt;0), 0, (1-tabItens[[#This Row],[PctAb]])*10 ) ),0)</f>
        <v>99</v>
      </c>
      <c r="BE6" s="368">
        <f>MAX(ROUNDDOWN( IF(tabItens[[#This Row],[Abaixo]] &gt; 0,   tabItens[[#This Row],[Abaixo]] + (tabItens[[#This Row],[PontoMês]] * IF( OR( ISBLANK(tabItens[[#This Row],[ATA Nº/ANO]]), tabItens[[#This Row],[ATA Nº/ANO]] = ""),BE$2,BE$1)),0),0),0)</f>
        <v>0</v>
      </c>
      <c r="BF6" s="369">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 s="369">
        <f>SUMIF(Consumo!$C$3:$C$4,tabItens[[#This Row],[CÓDIGO]],Consumo!$E$3:$E$4)</f>
        <v>0</v>
      </c>
      <c r="BH6" s="370">
        <f>IF(AND(tabItens[[#This Row],[Pend]] &gt; 0,tabItens[[#This Row],[Consumo]] &lt;&gt; 0), tabItens[[#This Row],[Pend]] / tabItens[[#This Row],[Consumo]], 0 )</f>
        <v>0</v>
      </c>
      <c r="BI6" s="369"/>
      <c r="BJ6" s="369"/>
      <c r="BK6" s="371" t="s">
        <v>900</v>
      </c>
    </row>
  </sheetData>
  <sortState xmlns:xlrd2="http://schemas.microsoft.com/office/spreadsheetml/2017/richdata2" ref="A4:BK6">
    <sortCondition ref="S3:S6"/>
    <sortCondition ref="O3:O6"/>
    <sortCondition ref="A3:A6"/>
  </sortState>
  <dataConsolidate/>
  <mergeCells count="1">
    <mergeCell ref="A1:B2"/>
  </mergeCells>
  <conditionalFormatting sqref="AZ4:AZ6">
    <cfRule type="cellIs" dxfId="288" priority="289" operator="equal">
      <formula>0</formula>
    </cfRule>
  </conditionalFormatting>
  <conditionalFormatting sqref="M4:M6">
    <cfRule type="cellIs" dxfId="287" priority="290" stopIfTrue="1" operator="lessThan">
      <formula>-1</formula>
    </cfRule>
    <cfRule type="cellIs" dxfId="286" priority="1487" operator="equal">
      <formula>-1</formula>
    </cfRule>
  </conditionalFormatting>
  <conditionalFormatting sqref="D4:D6">
    <cfRule type="cellIs" dxfId="285" priority="168" operator="equal">
      <formula>0</formula>
    </cfRule>
  </conditionalFormatting>
  <conditionalFormatting sqref="P4:P6">
    <cfRule type="cellIs" dxfId="284" priority="1" operator="lessThan">
      <formula>0</formula>
    </cfRule>
    <cfRule type="cellIs" dxfId="283" priority="2" operator="lessThan">
      <formula>0</formula>
    </cfRule>
    <cfRule type="cellIs" dxfId="282" priority="3" operator="lessThan">
      <formula>0</formula>
    </cfRule>
    <cfRule type="cellIs" dxfId="281" priority="4" operator="lessThan">
      <formula>0</formula>
    </cfRule>
    <cfRule type="cellIs" dxfId="280" priority="5" operator="lessThan">
      <formula>0</formula>
    </cfRule>
    <cfRule type="cellIs" dxfId="279" priority="6" operator="lessThan">
      <formula>0</formula>
    </cfRule>
    <cfRule type="cellIs" dxfId="278" priority="7" operator="lessThan">
      <formula>0</formula>
    </cfRule>
    <cfRule type="cellIs" dxfId="277" priority="8" operator="lessThan">
      <formula>0</formula>
    </cfRule>
    <cfRule type="cellIs" dxfId="276" priority="9" operator="lessThan">
      <formula>0</formula>
    </cfRule>
    <cfRule type="cellIs" dxfId="275" priority="90" operator="lessThan">
      <formula>0</formula>
    </cfRule>
    <cfRule type="cellIs" dxfId="274" priority="111" operator="greaterThan">
      <formula>$Q4</formula>
    </cfRule>
  </conditionalFormatting>
  <conditionalFormatting sqref="A4:BK6">
    <cfRule type="expression" dxfId="273" priority="1488" stopIfTrue="1">
      <formula>$AO4="sim"</formula>
    </cfRule>
  </conditionalFormatting>
  <conditionalFormatting sqref="O4:O6">
    <cfRule type="containsText" dxfId="272" priority="1590" operator="containsText" text="Impróspero">
      <formula>NOT(ISERROR(SEARCH("Impróspero",O4)))</formula>
    </cfRule>
  </conditionalFormatting>
  <conditionalFormatting sqref="A4:A6">
    <cfRule type="duplicateValues" dxfId="271" priority="1806"/>
  </conditionalFormatting>
  <dataValidations count="5">
    <dataValidation type="whole" operator="greaterThan" allowBlank="1" showErrorMessage="1" promptTitle="Segunda validação vcto atas" sqref="BE2 AP2 BB2" xr:uid="{00000000-0002-0000-0100-000000000000}">
      <formula1>AP1</formula1>
    </dataValidation>
    <dataValidation type="whole" operator="greaterThan" allowBlank="1" showErrorMessage="1" errorTitle="Qtd de semanas" error="Informe um valor inteiro maior que 1 (semana). " promptTitle="Primeira validação vcto atas" prompt="Informe a quantidade de semanas em que a ata vai vencer para o primeiro nível de validação." sqref="BE1" xr:uid="{00000000-0002-0000-0100-000001000000}">
      <formula1>1</formula1>
    </dataValidation>
    <dataValidation type="whole" operator="greaterThanOrEqual" allowBlank="1" showErrorMessage="1" promptTitle="Segunda validação vcto atas" sqref="AZ2" xr:uid="{00000000-0002-0000-0100-000002000000}">
      <formula1>0</formula1>
    </dataValidation>
    <dataValidation type="whole" operator="greaterThan" allowBlank="1" showErrorMessage="1" promptTitle="Segunda validação vcto atas" sqref="AV2" xr:uid="{00000000-0002-0000-0100-000003000000}">
      <formula1>0</formula1>
    </dataValidation>
    <dataValidation type="whole" operator="greaterThan" allowBlank="1" showErrorMessage="1" errorTitle="Qtd de semanas" error="Informe um valor inteiro maior que 1 (semana). " promptTitle="Primeira validação vcto atas" prompt="Informe a quantidade de semanas em que a ata vai vencer para o primeiro nível de validação." sqref="AP1" xr:uid="{00000000-0002-0000-0100-000004000000}">
      <formula1>0</formula1>
    </dataValidation>
  </dataValidations>
  <pageMargins left="0.511811024" right="0.511811024" top="0.78740157499999996" bottom="0.78740157499999996" header="0.31496062000000002" footer="0.31496062000000002"/>
  <pageSetup paperSize="9" scale="29" fitToHeight="0" orientation="landscape" r:id="rId1"/>
  <drawing r:id="rId2"/>
  <legacyDrawing r:id="rId3"/>
  <controls>
    <mc:AlternateContent xmlns:mc="http://schemas.openxmlformats.org/markup-compatibility/2006">
      <mc:Choice Requires="x14">
        <control shapeId="831063" r:id="rId4" name="btn_Itens_VerCompl">
          <controlPr defaultSize="0" print="0" autoLine="0" r:id="rId5">
            <anchor moveWithCells="1">
              <from>
                <xdr:col>1</xdr:col>
                <xdr:colOff>1158240</xdr:colOff>
                <xdr:row>1</xdr:row>
                <xdr:rowOff>45720</xdr:rowOff>
              </from>
              <to>
                <xdr:col>1</xdr:col>
                <xdr:colOff>2042160</xdr:colOff>
                <xdr:row>1</xdr:row>
                <xdr:rowOff>563880</xdr:rowOff>
              </to>
            </anchor>
          </controlPr>
        </control>
      </mc:Choice>
      <mc:Fallback>
        <control shapeId="831063" r:id="rId4" name="btn_Itens_VerCompl"/>
      </mc:Fallback>
    </mc:AlternateContent>
    <mc:AlternateContent xmlns:mc="http://schemas.openxmlformats.org/markup-compatibility/2006">
      <mc:Choice Requires="x14">
        <control shapeId="718234" r:id="rId6" name="btn_Itens_Reordenar">
          <controlPr defaultSize="0" print="0" autoLine="0" r:id="rId7">
            <anchor moveWithCells="1">
              <from>
                <xdr:col>1</xdr:col>
                <xdr:colOff>243840</xdr:colOff>
                <xdr:row>0</xdr:row>
                <xdr:rowOff>68580</xdr:rowOff>
              </from>
              <to>
                <xdr:col>1</xdr:col>
                <xdr:colOff>1127760</xdr:colOff>
                <xdr:row>0</xdr:row>
                <xdr:rowOff>579120</xdr:rowOff>
              </to>
            </anchor>
          </controlPr>
        </control>
      </mc:Choice>
      <mc:Fallback>
        <control shapeId="718234" r:id="rId6" name="btn_Itens_Reordenar"/>
      </mc:Fallback>
    </mc:AlternateContent>
    <mc:AlternateContent xmlns:mc="http://schemas.openxmlformats.org/markup-compatibility/2006">
      <mc:Choice Requires="x14">
        <control shapeId="351236" r:id="rId8" name="btn_Itens_VerConsumoMensal">
          <controlPr defaultSize="0" print="0" autoLine="0" r:id="rId9">
            <anchor moveWithCells="1">
              <from>
                <xdr:col>1</xdr:col>
                <xdr:colOff>243840</xdr:colOff>
                <xdr:row>1</xdr:row>
                <xdr:rowOff>45720</xdr:rowOff>
              </from>
              <to>
                <xdr:col>1</xdr:col>
                <xdr:colOff>1127760</xdr:colOff>
                <xdr:row>1</xdr:row>
                <xdr:rowOff>563880</xdr:rowOff>
              </to>
            </anchor>
          </controlPr>
        </control>
      </mc:Choice>
      <mc:Fallback>
        <control shapeId="351236" r:id="rId8" name="btn_Itens_VerConsumoMensal"/>
      </mc:Fallback>
    </mc:AlternateContent>
    <mc:AlternateContent xmlns:mc="http://schemas.openxmlformats.org/markup-compatibility/2006">
      <mc:Choice Requires="x14">
        <control shapeId="351235" r:id="rId10" name="btn_Itens_VerRcAf">
          <controlPr defaultSize="0" print="0" autoLine="0" r:id="rId11">
            <anchor moveWithCells="1">
              <from>
                <xdr:col>0</xdr:col>
                <xdr:colOff>53340</xdr:colOff>
                <xdr:row>1</xdr:row>
                <xdr:rowOff>45720</xdr:rowOff>
              </from>
              <to>
                <xdr:col>1</xdr:col>
                <xdr:colOff>213360</xdr:colOff>
                <xdr:row>1</xdr:row>
                <xdr:rowOff>563880</xdr:rowOff>
              </to>
            </anchor>
          </controlPr>
        </control>
      </mc:Choice>
      <mc:Fallback>
        <control shapeId="351235" r:id="rId10" name="btn_Itens_VerRcAf"/>
      </mc:Fallback>
    </mc:AlternateContent>
    <mc:AlternateContent xmlns:mc="http://schemas.openxmlformats.org/markup-compatibility/2006">
      <mc:Choice Requires="x14">
        <control shapeId="351234" r:id="rId12" name="btn_Itens_ImportarPlanilhas">
          <controlPr defaultSize="0" print="0" autoLine="0" r:id="rId13">
            <anchor moveWithCells="1">
              <from>
                <xdr:col>1</xdr:col>
                <xdr:colOff>2994660</xdr:colOff>
                <xdr:row>0</xdr:row>
                <xdr:rowOff>68580</xdr:rowOff>
              </from>
              <to>
                <xdr:col>1</xdr:col>
                <xdr:colOff>4800600</xdr:colOff>
                <xdr:row>0</xdr:row>
                <xdr:rowOff>579120</xdr:rowOff>
              </to>
            </anchor>
          </controlPr>
        </control>
      </mc:Choice>
      <mc:Fallback>
        <control shapeId="351234" r:id="rId12" name="btn_Itens_ImportarPlanilhas"/>
      </mc:Fallback>
    </mc:AlternateContent>
    <mc:AlternateContent xmlns:mc="http://schemas.openxmlformats.org/markup-compatibility/2006">
      <mc:Choice Requires="x14">
        <control shapeId="351233" r:id="rId14" name="btn_Itens_OcultarReexibirColunas">
          <controlPr defaultSize="0" print="0" autoLine="0" r:id="rId15">
            <anchor moveWithCells="1">
              <from>
                <xdr:col>0</xdr:col>
                <xdr:colOff>53340</xdr:colOff>
                <xdr:row>0</xdr:row>
                <xdr:rowOff>68580</xdr:rowOff>
              </from>
              <to>
                <xdr:col>1</xdr:col>
                <xdr:colOff>213360</xdr:colOff>
                <xdr:row>0</xdr:row>
                <xdr:rowOff>579120</xdr:rowOff>
              </to>
            </anchor>
          </controlPr>
        </control>
      </mc:Choice>
      <mc:Fallback>
        <control shapeId="351233" r:id="rId14" name="btn_Itens_OcultarReexibirColunas"/>
      </mc:Fallback>
    </mc:AlternateContent>
    <mc:AlternateContent xmlns:mc="http://schemas.openxmlformats.org/markup-compatibility/2006">
      <mc:Choice Requires="x14">
        <control shapeId="523090" r:id="rId16" name="btn_Itens_VerRecentes">
          <controlPr defaultSize="0" print="0" autoLine="0" r:id="rId17">
            <anchor moveWithCells="1">
              <from>
                <xdr:col>1</xdr:col>
                <xdr:colOff>2072640</xdr:colOff>
                <xdr:row>1</xdr:row>
                <xdr:rowOff>45720</xdr:rowOff>
              </from>
              <to>
                <xdr:col>1</xdr:col>
                <xdr:colOff>2956560</xdr:colOff>
                <xdr:row>1</xdr:row>
                <xdr:rowOff>563880</xdr:rowOff>
              </to>
            </anchor>
          </controlPr>
        </control>
      </mc:Choice>
      <mc:Fallback>
        <control shapeId="523090" r:id="rId16" name="btn_Itens_VerRecentes"/>
      </mc:Fallback>
    </mc:AlternateContent>
    <mc:AlternateContent xmlns:mc="http://schemas.openxmlformats.org/markup-compatibility/2006">
      <mc:Choice Requires="x14">
        <control shapeId="776700" r:id="rId18" name="btn_Itens_VerAta">
          <controlPr defaultSize="0" print="0" autoLine="0" r:id="rId19">
            <anchor moveWithCells="1">
              <from>
                <xdr:col>1</xdr:col>
                <xdr:colOff>2987040</xdr:colOff>
                <xdr:row>1</xdr:row>
                <xdr:rowOff>45720</xdr:rowOff>
              </from>
              <to>
                <xdr:col>1</xdr:col>
                <xdr:colOff>3870960</xdr:colOff>
                <xdr:row>1</xdr:row>
                <xdr:rowOff>563880</xdr:rowOff>
              </to>
            </anchor>
          </controlPr>
        </control>
      </mc:Choice>
      <mc:Fallback>
        <control shapeId="776700" r:id="rId18" name="btn_Itens_VerAta"/>
      </mc:Fallback>
    </mc:AlternateContent>
    <mc:AlternateContent xmlns:mc="http://schemas.openxmlformats.org/markup-compatibility/2006">
      <mc:Choice Requires="x14">
        <control shapeId="776825" r:id="rId20" name="btn_Itens_Ferramentas">
          <controlPr defaultSize="0" print="0" autoLine="0" r:id="rId21">
            <anchor moveWithCells="1">
              <from>
                <xdr:col>1</xdr:col>
                <xdr:colOff>1158240</xdr:colOff>
                <xdr:row>0</xdr:row>
                <xdr:rowOff>68580</xdr:rowOff>
              </from>
              <to>
                <xdr:col>1</xdr:col>
                <xdr:colOff>2042160</xdr:colOff>
                <xdr:row>0</xdr:row>
                <xdr:rowOff>579120</xdr:rowOff>
              </to>
            </anchor>
          </controlPr>
        </control>
      </mc:Choice>
      <mc:Fallback>
        <control shapeId="776825" r:id="rId20" name="btn_Itens_Ferramentas"/>
      </mc:Fallback>
    </mc:AlternateContent>
    <mc:AlternateContent xmlns:mc="http://schemas.openxmlformats.org/markup-compatibility/2006">
      <mc:Choice Requires="x14">
        <control shapeId="805488" r:id="rId22" name="btn_Itens_FilCod">
          <controlPr defaultSize="0" print="0" autoLine="0" r:id="rId23">
            <anchor moveWithCells="1">
              <from>
                <xdr:col>1</xdr:col>
                <xdr:colOff>2072640</xdr:colOff>
                <xdr:row>0</xdr:row>
                <xdr:rowOff>68580</xdr:rowOff>
              </from>
              <to>
                <xdr:col>1</xdr:col>
                <xdr:colOff>2956560</xdr:colOff>
                <xdr:row>0</xdr:row>
                <xdr:rowOff>579120</xdr:rowOff>
              </to>
            </anchor>
          </controlPr>
        </control>
      </mc:Choice>
      <mc:Fallback>
        <control shapeId="805488" r:id="rId22" name="btn_Itens_FilCod"/>
      </mc:Fallback>
    </mc:AlternateContent>
    <mc:AlternateContent xmlns:mc="http://schemas.openxmlformats.org/markup-compatibility/2006">
      <mc:Choice Requires="x14">
        <control shapeId="831368" r:id="rId24" name="btn_Itens_VerPPed">
          <controlPr defaultSize="0" print="0" autoLine="0" r:id="rId25">
            <anchor moveWithCells="1">
              <from>
                <xdr:col>1</xdr:col>
                <xdr:colOff>3901440</xdr:colOff>
                <xdr:row>1</xdr:row>
                <xdr:rowOff>45720</xdr:rowOff>
              </from>
              <to>
                <xdr:col>1</xdr:col>
                <xdr:colOff>4785360</xdr:colOff>
                <xdr:row>1</xdr:row>
                <xdr:rowOff>563880</xdr:rowOff>
              </to>
            </anchor>
          </controlPr>
        </control>
      </mc:Choice>
      <mc:Fallback>
        <control shapeId="831368" r:id="rId24" name="btn_Itens_VerPPed"/>
      </mc:Fallback>
    </mc:AlternateContent>
    <mc:AlternateContent xmlns:mc="http://schemas.openxmlformats.org/markup-compatibility/2006">
      <mc:Choice Requires="x14">
        <control shapeId="2336219" r:id="rId26" name="btn_Itens_VerExtras">
          <controlPr defaultSize="0" print="0" autoLine="0" r:id="rId27">
            <anchor moveWithCells="1">
              <from>
                <xdr:col>2</xdr:col>
                <xdr:colOff>182880</xdr:colOff>
                <xdr:row>1</xdr:row>
                <xdr:rowOff>45720</xdr:rowOff>
              </from>
              <to>
                <xdr:col>3</xdr:col>
                <xdr:colOff>678180</xdr:colOff>
                <xdr:row>1</xdr:row>
                <xdr:rowOff>563880</xdr:rowOff>
              </to>
            </anchor>
          </controlPr>
        </control>
      </mc:Choice>
      <mc:Fallback>
        <control shapeId="2336219" r:id="rId26" name="btn_Itens_VerExtras"/>
      </mc:Fallback>
    </mc:AlternateContent>
  </controls>
  <tableParts count="1">
    <tablePart r:id="rId28"/>
  </tableParts>
  <extLst>
    <ext xmlns:x14="http://schemas.microsoft.com/office/spreadsheetml/2009/9/main" uri="{78C0D931-6437-407d-A8EE-F0AAD7539E65}">
      <x14:conditionalFormattings>
        <x14:conditionalFormatting xmlns:xm="http://schemas.microsoft.com/office/excel/2006/main">
          <x14:cfRule type="iconSet" priority="1807" id="{4A59CD39-E511-42E9-ACBC-1B5A22F9F812}">
            <x14:iconSet iconSet="3Flags" custom="1">
              <x14:cfvo type="percent">
                <xm:f>0</xm:f>
              </x14:cfvo>
              <x14:cfvo type="formula" gte="0">
                <xm:f>$AP$1</xm:f>
              </x14:cfvo>
              <x14:cfvo type="formula" gte="0">
                <xm:f>$AP$2</xm:f>
              </x14:cfvo>
              <x14:cfIcon iconSet="3Flags" iconId="0"/>
              <x14:cfIcon iconSet="3Symbols" iconId="1"/>
              <x14:cfIcon iconSet="NoIcons" iconId="0"/>
            </x14:iconSet>
          </x14:cfRule>
          <xm:sqref>AP4:AP6</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Plan03">
    <tabColor theme="0" tint="-0.34998626667073579"/>
  </sheetPr>
  <dimension ref="A1:AK6"/>
  <sheetViews>
    <sheetView zoomScale="85" zoomScaleNormal="85" workbookViewId="0">
      <pane xSplit="2" ySplit="2" topLeftCell="C3" activePane="bottomRight" state="frozen"/>
      <selection pane="topRight" activeCell="C1" sqref="C1"/>
      <selection pane="bottomLeft" activeCell="A3" sqref="A3"/>
      <selection pane="bottomRight" activeCell="A3" sqref="A3"/>
    </sheetView>
  </sheetViews>
  <sheetFormatPr defaultRowHeight="14.4" x14ac:dyDescent="0.3"/>
  <cols>
    <col min="1" max="1" width="8.21875" style="2" bestFit="1" customWidth="1"/>
    <col min="2" max="2" width="50.77734375" style="4" customWidth="1"/>
    <col min="3" max="3" width="9.109375" style="3" bestFit="1" customWidth="1"/>
    <col min="4" max="4" width="13.6640625" style="1" bestFit="1" customWidth="1"/>
    <col min="5" max="5" width="10.33203125" style="4" bestFit="1" customWidth="1"/>
    <col min="6" max="6" width="25.77734375" style="4" customWidth="1"/>
    <col min="7" max="7" width="11.88671875" style="4" bestFit="1" customWidth="1"/>
    <col min="8" max="8" width="12.109375" style="2" bestFit="1" customWidth="1"/>
    <col min="9" max="9" width="13.88671875" style="2" bestFit="1" customWidth="1"/>
    <col min="10" max="10" width="13.5546875" style="1" bestFit="1" customWidth="1"/>
    <col min="11" max="11" width="12" style="2" bestFit="1" customWidth="1"/>
    <col min="12" max="12" width="16.44140625" bestFit="1" customWidth="1"/>
    <col min="13" max="13" width="6.109375" style="2" bestFit="1" customWidth="1"/>
    <col min="14" max="14" width="10.77734375" style="1" bestFit="1" customWidth="1"/>
    <col min="15" max="15" width="13" bestFit="1" customWidth="1"/>
    <col min="16" max="16" width="9.88671875" style="2" bestFit="1" customWidth="1"/>
    <col min="17" max="17" width="11.109375" style="1" bestFit="1" customWidth="1"/>
    <col min="18" max="18" width="13.88671875" style="32" bestFit="1" customWidth="1"/>
    <col min="19" max="19" width="25.77734375" style="4" customWidth="1"/>
    <col min="20" max="20" width="11.33203125" style="3" bestFit="1" customWidth="1"/>
    <col min="21" max="21" width="7.33203125" style="3" bestFit="1" customWidth="1"/>
    <col min="22" max="22" width="10.77734375" style="3" bestFit="1" customWidth="1"/>
    <col min="23" max="23" width="6.109375" style="18" bestFit="1" customWidth="1"/>
    <col min="24" max="24" width="7.77734375" style="5" bestFit="1" customWidth="1"/>
    <col min="25" max="25" width="8.44140625" style="2" bestFit="1" customWidth="1"/>
    <col min="26" max="26" width="6" style="2" bestFit="1" customWidth="1"/>
    <col min="27" max="27" width="7.77734375" style="5" bestFit="1" customWidth="1"/>
    <col min="28" max="28" width="9.6640625" style="2" bestFit="1" customWidth="1"/>
    <col min="29" max="29" width="8.44140625" style="2" bestFit="1" customWidth="1"/>
    <col min="30" max="30" width="9.88671875" style="2" bestFit="1" customWidth="1"/>
    <col min="31" max="31" width="9.6640625" style="2" bestFit="1" customWidth="1"/>
    <col min="32" max="32" width="14.88671875" style="2" bestFit="1" customWidth="1"/>
    <col min="33" max="33" width="14.88671875" style="32" bestFit="1" customWidth="1"/>
    <col min="34" max="34" width="15.5546875" style="32" bestFit="1" customWidth="1"/>
    <col min="35" max="35" width="17.109375" style="32" bestFit="1" customWidth="1"/>
    <col min="36" max="36" width="19.21875" style="32" bestFit="1" customWidth="1"/>
    <col min="37" max="37" width="22.5546875" style="23" bestFit="1" customWidth="1"/>
  </cols>
  <sheetData>
    <row r="1" spans="1:37" ht="45" customHeight="1" x14ac:dyDescent="0.3"/>
    <row r="2" spans="1:37" x14ac:dyDescent="0.3">
      <c r="A2" s="149" t="s">
        <v>0</v>
      </c>
      <c r="B2" s="150" t="s">
        <v>1</v>
      </c>
      <c r="C2" s="149" t="s">
        <v>2</v>
      </c>
      <c r="D2" s="151" t="s">
        <v>3</v>
      </c>
      <c r="E2" s="150" t="s">
        <v>4</v>
      </c>
      <c r="F2" s="150" t="s">
        <v>5</v>
      </c>
      <c r="G2" s="150" t="s">
        <v>6</v>
      </c>
      <c r="H2" s="152" t="s">
        <v>7</v>
      </c>
      <c r="I2" s="153" t="s">
        <v>8</v>
      </c>
      <c r="J2" s="154" t="s">
        <v>9</v>
      </c>
      <c r="K2" s="152" t="s">
        <v>10</v>
      </c>
      <c r="L2" s="155" t="s">
        <v>11</v>
      </c>
      <c r="M2" s="156" t="s">
        <v>12</v>
      </c>
      <c r="N2" s="154" t="s">
        <v>13</v>
      </c>
      <c r="O2" s="157" t="s">
        <v>14</v>
      </c>
      <c r="P2" s="156" t="s">
        <v>15</v>
      </c>
      <c r="Q2" s="158" t="s">
        <v>16</v>
      </c>
      <c r="R2" s="159" t="s">
        <v>17</v>
      </c>
      <c r="S2" s="150" t="s">
        <v>18</v>
      </c>
      <c r="T2" s="160" t="s">
        <v>19</v>
      </c>
      <c r="U2" s="161" t="s">
        <v>20</v>
      </c>
      <c r="V2" s="162" t="s">
        <v>21</v>
      </c>
      <c r="W2" s="163" t="s">
        <v>22</v>
      </c>
      <c r="X2" s="164" t="s">
        <v>111</v>
      </c>
      <c r="Y2" s="156" t="s">
        <v>23</v>
      </c>
      <c r="Z2" s="156" t="s">
        <v>24</v>
      </c>
      <c r="AA2" s="164" t="s">
        <v>25</v>
      </c>
      <c r="AB2" s="158" t="s">
        <v>26</v>
      </c>
      <c r="AC2" s="156" t="s">
        <v>27</v>
      </c>
      <c r="AD2" s="165" t="s">
        <v>91</v>
      </c>
      <c r="AE2" s="165" t="s">
        <v>92</v>
      </c>
      <c r="AF2" s="156" t="s">
        <v>28</v>
      </c>
      <c r="AG2" s="159" t="s">
        <v>29</v>
      </c>
      <c r="AH2" s="159" t="s">
        <v>37</v>
      </c>
      <c r="AI2" s="159" t="s">
        <v>38</v>
      </c>
      <c r="AJ2" s="159" t="s">
        <v>39</v>
      </c>
      <c r="AK2" s="149" t="s">
        <v>40</v>
      </c>
    </row>
    <row r="3" spans="1:37" x14ac:dyDescent="0.3">
      <c r="A3" s="255">
        <v>95228</v>
      </c>
      <c r="B3" s="256" t="s">
        <v>883</v>
      </c>
      <c r="C3" s="146" t="s">
        <v>258</v>
      </c>
      <c r="D3" s="257">
        <v>8.2699999999999996E-2</v>
      </c>
      <c r="E3" s="256"/>
      <c r="F3" s="256"/>
      <c r="G3" s="256" t="s">
        <v>885</v>
      </c>
      <c r="H3" s="258">
        <v>0</v>
      </c>
      <c r="I3" s="24">
        <v>103003</v>
      </c>
      <c r="J3" s="259">
        <v>8.2699999999999996E-2</v>
      </c>
      <c r="K3" s="258">
        <v>5502</v>
      </c>
      <c r="L3" s="260">
        <v>0</v>
      </c>
      <c r="M3" s="261">
        <v>4783.04</v>
      </c>
      <c r="N3" s="259">
        <v>395.55740800000001</v>
      </c>
      <c r="O3" s="262" t="s">
        <v>884</v>
      </c>
      <c r="P3" s="261">
        <v>0</v>
      </c>
      <c r="Q3" s="263">
        <v>0</v>
      </c>
      <c r="R3" s="264" t="s">
        <v>885</v>
      </c>
      <c r="S3" s="256" t="s">
        <v>886</v>
      </c>
      <c r="T3" s="44">
        <v>1</v>
      </c>
      <c r="U3" s="265">
        <v>55</v>
      </c>
      <c r="V3" s="266">
        <v>46</v>
      </c>
      <c r="W3" s="267">
        <v>2442</v>
      </c>
      <c r="X3" s="268">
        <v>2023</v>
      </c>
      <c r="Y3" s="269">
        <v>1000</v>
      </c>
      <c r="Z3" s="269" t="s">
        <v>885</v>
      </c>
      <c r="AA3" s="268" t="s">
        <v>885</v>
      </c>
      <c r="AB3" s="269">
        <v>0</v>
      </c>
      <c r="AC3" s="269"/>
      <c r="AD3" s="270" t="s">
        <v>885</v>
      </c>
      <c r="AE3" s="271" t="s">
        <v>885</v>
      </c>
      <c r="AF3" s="261">
        <v>1928</v>
      </c>
      <c r="AG3" s="264">
        <v>44172</v>
      </c>
      <c r="AH3" s="264">
        <v>39007</v>
      </c>
      <c r="AI3" s="264">
        <v>44383</v>
      </c>
      <c r="AJ3" s="264" t="s">
        <v>885</v>
      </c>
      <c r="AK3" s="256"/>
    </row>
    <row r="4" spans="1:37" x14ac:dyDescent="0.3">
      <c r="A4" s="255">
        <v>131917</v>
      </c>
      <c r="B4" s="256" t="s">
        <v>887</v>
      </c>
      <c r="C4" s="146" t="s">
        <v>31</v>
      </c>
      <c r="D4" s="257">
        <v>2.0699999999999998</v>
      </c>
      <c r="E4" s="256"/>
      <c r="F4" s="256"/>
      <c r="G4" s="256" t="s">
        <v>885</v>
      </c>
      <c r="H4" s="258">
        <v>3605</v>
      </c>
      <c r="I4" s="24">
        <v>103003</v>
      </c>
      <c r="J4" s="259">
        <v>2.0699999999999998</v>
      </c>
      <c r="K4" s="258">
        <v>8810</v>
      </c>
      <c r="L4" s="260">
        <v>4.6040868454661554</v>
      </c>
      <c r="M4" s="261">
        <v>5791</v>
      </c>
      <c r="N4" s="259">
        <v>11987.37</v>
      </c>
      <c r="O4" s="262" t="s">
        <v>884</v>
      </c>
      <c r="P4" s="261">
        <v>0</v>
      </c>
      <c r="Q4" s="263">
        <v>0</v>
      </c>
      <c r="R4" s="264" t="s">
        <v>885</v>
      </c>
      <c r="S4" s="256" t="s">
        <v>888</v>
      </c>
      <c r="T4" s="44">
        <v>1</v>
      </c>
      <c r="U4" s="265">
        <v>45</v>
      </c>
      <c r="V4" s="266">
        <v>9</v>
      </c>
      <c r="W4" s="267" t="s">
        <v>885</v>
      </c>
      <c r="X4" s="268" t="s">
        <v>885</v>
      </c>
      <c r="Y4" s="269">
        <v>0</v>
      </c>
      <c r="Z4" s="269" t="s">
        <v>885</v>
      </c>
      <c r="AA4" s="268" t="s">
        <v>885</v>
      </c>
      <c r="AB4" s="269">
        <v>0</v>
      </c>
      <c r="AC4" s="269"/>
      <c r="AD4" s="270" t="s">
        <v>885</v>
      </c>
      <c r="AE4" s="271" t="s">
        <v>885</v>
      </c>
      <c r="AF4" s="261">
        <v>3132</v>
      </c>
      <c r="AG4" s="264">
        <v>44950</v>
      </c>
      <c r="AH4" s="264">
        <v>42590</v>
      </c>
      <c r="AI4" s="264">
        <v>44910</v>
      </c>
      <c r="AJ4" s="264" t="s">
        <v>885</v>
      </c>
      <c r="AK4" s="256"/>
    </row>
    <row r="5" spans="1:37" x14ac:dyDescent="0.3">
      <c r="A5" s="255">
        <v>134246</v>
      </c>
      <c r="B5" s="256" t="s">
        <v>889</v>
      </c>
      <c r="C5" s="146" t="s">
        <v>890</v>
      </c>
      <c r="D5" s="257">
        <v>111.29</v>
      </c>
      <c r="E5" s="256" t="s">
        <v>891</v>
      </c>
      <c r="F5" s="256" t="s">
        <v>892</v>
      </c>
      <c r="G5" s="256" t="s">
        <v>893</v>
      </c>
      <c r="H5" s="258">
        <v>35.53</v>
      </c>
      <c r="I5" s="24">
        <v>103003</v>
      </c>
      <c r="J5" s="259">
        <v>123</v>
      </c>
      <c r="K5" s="258">
        <v>726.94</v>
      </c>
      <c r="L5" s="260">
        <v>0.34646513895660652</v>
      </c>
      <c r="M5" s="261">
        <v>1195.07</v>
      </c>
      <c r="N5" s="259">
        <v>132999.34030000001</v>
      </c>
      <c r="O5" s="262" t="s">
        <v>894</v>
      </c>
      <c r="P5" s="261">
        <v>4950</v>
      </c>
      <c r="Q5" s="263">
        <v>579820.9</v>
      </c>
      <c r="R5" s="264">
        <v>45569</v>
      </c>
      <c r="S5" s="256" t="s">
        <v>895</v>
      </c>
      <c r="T5" s="44">
        <v>1</v>
      </c>
      <c r="U5" s="265">
        <v>51</v>
      </c>
      <c r="V5" s="266">
        <v>2</v>
      </c>
      <c r="W5" s="267" t="s">
        <v>885</v>
      </c>
      <c r="X5" s="268" t="s">
        <v>885</v>
      </c>
      <c r="Y5" s="269">
        <v>0</v>
      </c>
      <c r="Z5" s="269" t="s">
        <v>885</v>
      </c>
      <c r="AA5" s="268" t="s">
        <v>885</v>
      </c>
      <c r="AB5" s="269">
        <v>0</v>
      </c>
      <c r="AC5" s="269"/>
      <c r="AD5" s="270" t="s">
        <v>885</v>
      </c>
      <c r="AE5" s="271" t="s">
        <v>885</v>
      </c>
      <c r="AF5" s="261">
        <v>410</v>
      </c>
      <c r="AG5" s="264">
        <v>45147</v>
      </c>
      <c r="AH5" s="264">
        <v>43138</v>
      </c>
      <c r="AI5" s="264">
        <v>45188</v>
      </c>
      <c r="AJ5" s="264" t="s">
        <v>885</v>
      </c>
      <c r="AK5" s="256"/>
    </row>
    <row r="6" spans="1:37" x14ac:dyDescent="0.3">
      <c r="A6" s="255">
        <v>134246</v>
      </c>
      <c r="B6" s="256" t="s">
        <v>889</v>
      </c>
      <c r="C6" s="146" t="s">
        <v>890</v>
      </c>
      <c r="D6" s="257">
        <v>111.29</v>
      </c>
      <c r="E6" s="256" t="s">
        <v>891</v>
      </c>
      <c r="F6" s="256" t="s">
        <v>892</v>
      </c>
      <c r="G6" s="256" t="s">
        <v>893</v>
      </c>
      <c r="H6" s="258">
        <v>35.53</v>
      </c>
      <c r="I6" s="24">
        <v>103003</v>
      </c>
      <c r="J6" s="259">
        <v>123</v>
      </c>
      <c r="K6" s="258">
        <v>726.94</v>
      </c>
      <c r="L6" s="260">
        <v>0.34646513895660652</v>
      </c>
      <c r="M6" s="261">
        <v>1195.07</v>
      </c>
      <c r="N6" s="259">
        <v>132999.34030000001</v>
      </c>
      <c r="O6" s="262" t="s">
        <v>894</v>
      </c>
      <c r="P6" s="261">
        <v>4950</v>
      </c>
      <c r="Q6" s="263">
        <v>579820.9</v>
      </c>
      <c r="R6" s="264">
        <v>45569</v>
      </c>
      <c r="S6" s="256" t="s">
        <v>895</v>
      </c>
      <c r="T6" s="44">
        <v>1</v>
      </c>
      <c r="U6" s="265">
        <v>51</v>
      </c>
      <c r="V6" s="266">
        <v>2</v>
      </c>
      <c r="W6" s="267" t="s">
        <v>885</v>
      </c>
      <c r="X6" s="268" t="s">
        <v>885</v>
      </c>
      <c r="Y6" s="269">
        <v>0</v>
      </c>
      <c r="Z6" s="269" t="s">
        <v>885</v>
      </c>
      <c r="AA6" s="268" t="s">
        <v>885</v>
      </c>
      <c r="AB6" s="269">
        <v>0</v>
      </c>
      <c r="AC6" s="269"/>
      <c r="AD6" s="270" t="s">
        <v>885</v>
      </c>
      <c r="AE6" s="271" t="s">
        <v>885</v>
      </c>
      <c r="AF6" s="261">
        <v>410</v>
      </c>
      <c r="AG6" s="264">
        <v>45147</v>
      </c>
      <c r="AH6" s="264">
        <v>43138</v>
      </c>
      <c r="AI6" s="264">
        <v>45188</v>
      </c>
      <c r="AJ6" s="264" t="s">
        <v>885</v>
      </c>
      <c r="AK6" s="256"/>
    </row>
  </sheetData>
  <sortState xmlns:xlrd2="http://schemas.microsoft.com/office/spreadsheetml/2017/richdata2" ref="A3:AK6">
    <sortCondition ref="A2:A6"/>
    <sortCondition ref="AA2:AA6"/>
    <sortCondition ref="Z2:Z6"/>
    <sortCondition ref="X2:X6"/>
    <sortCondition ref="W2:W6"/>
  </sortState>
  <conditionalFormatting sqref="W3:W6">
    <cfRule type="notContainsBlanks" dxfId="269" priority="294">
      <formula>LEN(TRIM(W3))&gt;0</formula>
    </cfRule>
  </conditionalFormatting>
  <conditionalFormatting sqref="X3:X6">
    <cfRule type="notContainsBlanks" dxfId="268" priority="293">
      <formula>LEN(TRIM(X3))&gt;0</formula>
    </cfRule>
  </conditionalFormatting>
  <conditionalFormatting sqref="Y3:Y6">
    <cfRule type="cellIs" dxfId="267" priority="290" operator="greaterThan">
      <formula>0</formula>
    </cfRule>
  </conditionalFormatting>
  <conditionalFormatting sqref="Z3:Z6">
    <cfRule type="notContainsBlanks" dxfId="266" priority="289">
      <formula>LEN(TRIM(Z3))&gt;0</formula>
    </cfRule>
  </conditionalFormatting>
  <conditionalFormatting sqref="AA3:AA6">
    <cfRule type="notContainsBlanks" dxfId="265" priority="287">
      <formula>LEN(TRIM(AA3))&gt;0</formula>
    </cfRule>
  </conditionalFormatting>
  <conditionalFormatting sqref="AB3:AB6">
    <cfRule type="cellIs" dxfId="264" priority="286" operator="greaterThan">
      <formula>0</formula>
    </cfRule>
  </conditionalFormatting>
  <conditionalFormatting sqref="AC3:AC6">
    <cfRule type="cellIs" dxfId="263" priority="285" operator="greaterThan">
      <formula>0</formula>
    </cfRule>
  </conditionalFormatting>
  <conditionalFormatting sqref="O3:O6">
    <cfRule type="cellIs" dxfId="262" priority="1" operator="lessThan">
      <formula>0</formula>
    </cfRule>
    <cfRule type="cellIs" dxfId="261" priority="2" operator="lessThan">
      <formula>0</formula>
    </cfRule>
    <cfRule type="cellIs" dxfId="260" priority="3" operator="lessThan">
      <formula>0</formula>
    </cfRule>
    <cfRule type="cellIs" dxfId="259" priority="4" operator="lessThan">
      <formula>0</formula>
    </cfRule>
    <cfRule type="cellIs" dxfId="258" priority="5" operator="lessThan">
      <formula>0</formula>
    </cfRule>
    <cfRule type="cellIs" dxfId="257" priority="6" operator="lessThan">
      <formula>0</formula>
    </cfRule>
    <cfRule type="cellIs" dxfId="256" priority="7" operator="lessThan">
      <formula>0</formula>
    </cfRule>
    <cfRule type="cellIs" dxfId="255" priority="8" operator="lessThan">
      <formula>0</formula>
    </cfRule>
    <cfRule type="cellIs" dxfId="254" priority="9" operator="lessThan">
      <formula>0</formula>
    </cfRule>
    <cfRule type="cellIs" dxfId="253" priority="110" operator="lessThan">
      <formula>0</formula>
    </cfRule>
  </conditionalFormatting>
  <pageMargins left="0.511811024" right="0.511811024" top="0.78740157499999996" bottom="0.78740157499999996" header="0.31496062000000002" footer="0.31496062000000002"/>
  <pageSetup paperSize="9" orientation="landscape" r:id="rId1"/>
  <drawing r:id="rId2"/>
  <legacyDrawing r:id="rId3"/>
  <controls>
    <mc:AlternateContent xmlns:mc="http://schemas.openxmlformats.org/markup-compatibility/2006">
      <mc:Choice Requires="x14">
        <control shapeId="2351610" r:id="rId4" name="btn_RC_AF_Voltar">
          <controlPr defaultSize="0" autoLine="0" r:id="rId5">
            <anchor moveWithCells="1">
              <from>
                <xdr:col>1</xdr:col>
                <xdr:colOff>1775460</xdr:colOff>
                <xdr:row>0</xdr:row>
                <xdr:rowOff>53340</xdr:rowOff>
              </from>
              <to>
                <xdr:col>1</xdr:col>
                <xdr:colOff>3368040</xdr:colOff>
                <xdr:row>0</xdr:row>
                <xdr:rowOff>533400</xdr:rowOff>
              </to>
            </anchor>
          </controlPr>
        </control>
      </mc:Choice>
      <mc:Fallback>
        <control shapeId="2351610" r:id="rId4" name="btn_RC_AF_Voltar"/>
      </mc:Fallback>
    </mc:AlternateContent>
    <mc:AlternateContent xmlns:mc="http://schemas.openxmlformats.org/markup-compatibility/2006">
      <mc:Choice Requires="x14">
        <control shapeId="2351611" r:id="rId6" name="btn_RC_AF_CopiAta">
          <controlPr defaultSize="0" autoLine="0" r:id="rId7">
            <anchor moveWithCells="1">
              <from>
                <xdr:col>1</xdr:col>
                <xdr:colOff>83820</xdr:colOff>
                <xdr:row>0</xdr:row>
                <xdr:rowOff>53340</xdr:rowOff>
              </from>
              <to>
                <xdr:col>1</xdr:col>
                <xdr:colOff>1668780</xdr:colOff>
                <xdr:row>0</xdr:row>
                <xdr:rowOff>533400</xdr:rowOff>
              </to>
            </anchor>
          </controlPr>
        </control>
      </mc:Choice>
      <mc:Fallback>
        <control shapeId="2351611" r:id="rId6" name="btn_RC_AF_CopiAta"/>
      </mc:Fallback>
    </mc:AlternateContent>
    <mc:AlternateContent xmlns:mc="http://schemas.openxmlformats.org/markup-compatibility/2006">
      <mc:Choice Requires="x14">
        <control shapeId="5124" r:id="rId8" name="Button 4">
          <controlPr defaultSize="0" print="0" autoFill="0" autoPict="0" macro="[0]!LimparFiltros">
            <anchor moveWithCells="1" sizeWithCells="1">
              <from>
                <xdr:col>0</xdr:col>
                <xdr:colOff>60960</xdr:colOff>
                <xdr:row>0</xdr:row>
                <xdr:rowOff>45720</xdr:rowOff>
              </from>
              <to>
                <xdr:col>0</xdr:col>
                <xdr:colOff>556260</xdr:colOff>
                <xdr:row>0</xdr:row>
                <xdr:rowOff>518160</xdr:rowOff>
              </to>
            </anchor>
          </controlPr>
        </control>
      </mc:Choice>
    </mc:AlternateContent>
  </controls>
  <tableParts count="1">
    <tablePart r:id="rId9"/>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Plan08">
    <pageSetUpPr fitToPage="1"/>
  </sheetPr>
  <dimension ref="A1:W6"/>
  <sheetViews>
    <sheetView zoomScale="85" zoomScaleNormal="85" workbookViewId="0">
      <pane xSplit="23" ySplit="4" topLeftCell="X5" activePane="bottomRight" state="frozen"/>
      <selection pane="topRight" activeCell="X1" sqref="X1"/>
      <selection pane="bottomLeft" activeCell="A5" sqref="A5"/>
      <selection pane="bottomRight" activeCell="A5" sqref="A5:N6"/>
    </sheetView>
  </sheetViews>
  <sheetFormatPr defaultRowHeight="14.4" x14ac:dyDescent="0.3"/>
  <cols>
    <col min="1" max="1" width="11.109375" bestFit="1" customWidth="1"/>
    <col min="2" max="2" width="37.5546875" customWidth="1"/>
    <col min="3" max="4" width="4.6640625" bestFit="1" customWidth="1"/>
    <col min="5" max="5" width="11.88671875" bestFit="1" customWidth="1"/>
    <col min="6" max="6" width="9.6640625" bestFit="1" customWidth="1"/>
    <col min="7" max="7" width="14.109375" customWidth="1"/>
    <col min="8" max="8" width="10.5546875" customWidth="1"/>
    <col min="9" max="9" width="12.44140625" bestFit="1" customWidth="1"/>
    <col min="10" max="10" width="10.5546875" bestFit="1" customWidth="1"/>
    <col min="11" max="11" width="13.88671875" bestFit="1" customWidth="1"/>
    <col min="12" max="12" width="13.88671875" customWidth="1"/>
    <col min="13" max="13" width="14" customWidth="1"/>
    <col min="14" max="14" width="15" bestFit="1" customWidth="1"/>
  </cols>
  <sheetData>
    <row r="1" spans="1:23" ht="36.6" x14ac:dyDescent="0.3">
      <c r="A1" s="306" t="s">
        <v>124</v>
      </c>
      <c r="B1" s="307"/>
      <c r="C1" s="307"/>
      <c r="D1" s="307"/>
      <c r="E1" s="307"/>
      <c r="F1" s="307"/>
      <c r="G1" s="307"/>
      <c r="H1" s="307"/>
      <c r="I1" s="307"/>
      <c r="J1" s="307"/>
      <c r="K1" s="307"/>
      <c r="L1" s="307"/>
      <c r="M1" s="307"/>
      <c r="N1" s="308"/>
      <c r="O1" s="315"/>
      <c r="P1" s="305"/>
      <c r="Q1" s="305"/>
      <c r="R1" s="305"/>
      <c r="S1" s="305"/>
      <c r="T1" s="305"/>
      <c r="U1" s="305"/>
      <c r="V1" s="305"/>
      <c r="W1" s="305"/>
    </row>
    <row r="2" spans="1:23" ht="36" customHeight="1" x14ac:dyDescent="0.3">
      <c r="A2" s="312" t="s">
        <v>125</v>
      </c>
      <c r="B2" s="313"/>
      <c r="C2" s="313"/>
      <c r="D2" s="313"/>
      <c r="E2" s="313"/>
      <c r="F2" s="313"/>
      <c r="G2" s="313"/>
      <c r="H2" s="313"/>
      <c r="I2" s="313"/>
      <c r="J2" s="313"/>
      <c r="K2" s="313"/>
      <c r="L2" s="313"/>
      <c r="M2" s="313"/>
      <c r="N2" s="314"/>
      <c r="O2" s="315"/>
      <c r="P2" s="305"/>
      <c r="Q2" s="305"/>
      <c r="R2" s="305"/>
      <c r="S2" s="305"/>
      <c r="T2" s="305"/>
      <c r="U2" s="305"/>
      <c r="V2" s="305"/>
      <c r="W2" s="305"/>
    </row>
    <row r="3" spans="1:23" ht="36" customHeight="1" x14ac:dyDescent="0.3">
      <c r="A3" s="312"/>
      <c r="B3" s="313"/>
      <c r="C3" s="313"/>
      <c r="D3" s="313"/>
      <c r="E3" s="313"/>
      <c r="F3" s="313"/>
      <c r="G3" s="313"/>
      <c r="H3" s="313"/>
      <c r="I3" s="313"/>
      <c r="J3" s="313"/>
      <c r="K3" s="313"/>
      <c r="L3" s="313"/>
      <c r="M3" s="313"/>
      <c r="N3" s="314"/>
      <c r="O3" s="315"/>
      <c r="P3" s="305"/>
      <c r="Q3" s="305"/>
      <c r="R3" s="305"/>
      <c r="S3" s="305"/>
      <c r="T3" s="305"/>
      <c r="U3" s="305"/>
      <c r="V3" s="305"/>
      <c r="W3" s="305"/>
    </row>
    <row r="4" spans="1:23" ht="37.200000000000003" thickBot="1" x14ac:dyDescent="0.35">
      <c r="A4" s="309" t="s">
        <v>126</v>
      </c>
      <c r="B4" s="310"/>
      <c r="C4" s="310"/>
      <c r="D4" s="310"/>
      <c r="E4" s="310"/>
      <c r="F4" s="310"/>
      <c r="G4" s="310"/>
      <c r="H4" s="310"/>
      <c r="I4" s="310"/>
      <c r="J4" s="310"/>
      <c r="K4" s="310"/>
      <c r="L4" s="310"/>
      <c r="M4" s="310"/>
      <c r="N4" s="311"/>
      <c r="O4" s="315"/>
      <c r="P4" s="305"/>
      <c r="Q4" s="305"/>
      <c r="R4" s="305"/>
      <c r="S4" s="305"/>
      <c r="T4" s="305"/>
      <c r="U4" s="305"/>
      <c r="V4" s="305"/>
      <c r="W4" s="305"/>
    </row>
    <row r="5" spans="1:23" ht="66" thickBot="1" x14ac:dyDescent="0.35">
      <c r="A5" s="179" t="s">
        <v>0</v>
      </c>
      <c r="B5" s="178" t="s">
        <v>1</v>
      </c>
      <c r="C5" s="180" t="s">
        <v>2</v>
      </c>
      <c r="D5" s="180" t="s">
        <v>20</v>
      </c>
      <c r="E5" s="181" t="s">
        <v>97</v>
      </c>
      <c r="F5" s="182" t="s">
        <v>113</v>
      </c>
      <c r="G5" s="183" t="s">
        <v>98</v>
      </c>
      <c r="H5" s="177" t="s">
        <v>86</v>
      </c>
      <c r="I5" s="181" t="s">
        <v>99</v>
      </c>
      <c r="J5" s="181" t="s">
        <v>100</v>
      </c>
      <c r="K5" s="181" t="s">
        <v>127</v>
      </c>
      <c r="L5" s="181" t="s">
        <v>116</v>
      </c>
      <c r="M5" s="181" t="s">
        <v>101</v>
      </c>
      <c r="N5" s="184" t="s">
        <v>102</v>
      </c>
    </row>
    <row r="6" spans="1:23" ht="60" customHeight="1" thickBot="1" x14ac:dyDescent="0.35">
      <c r="A6" s="175"/>
      <c r="B6" s="167"/>
      <c r="C6" s="168"/>
      <c r="D6" s="168"/>
      <c r="E6" s="169"/>
      <c r="F6" s="174"/>
      <c r="G6" s="169"/>
      <c r="H6" s="169"/>
      <c r="I6" s="170"/>
      <c r="J6" s="171"/>
      <c r="K6" s="172"/>
      <c r="L6" s="186"/>
      <c r="M6" s="173"/>
      <c r="N6" s="176"/>
    </row>
  </sheetData>
  <mergeCells count="4">
    <mergeCell ref="A1:N1"/>
    <mergeCell ref="A4:N4"/>
    <mergeCell ref="A2:N3"/>
    <mergeCell ref="O1:W4"/>
  </mergeCells>
  <pageMargins left="0.23622047244094491" right="0.23622047244094491" top="0" bottom="0.74803149606299213" header="0.31496062992125984" footer="0.31496062992125984"/>
  <pageSetup paperSize="9" scale="37" fitToHeight="0" orientation="portrait" r:id="rId1"/>
  <headerFooter>
    <oddFooter>&amp;L&amp;14Impressão: &amp;D - &amp;T&amp;C&amp;"-,Negrito"&amp;16Data: ____/____/____ Ass.: ______________________________________________________&amp;R&amp;14Página &amp;P / &amp;N</oddFooter>
  </headerFooter>
  <drawing r:id="rId2"/>
  <legacyDrawing r:id="rId3"/>
  <controls>
    <mc:AlternateContent xmlns:mc="http://schemas.openxmlformats.org/markup-compatibility/2006">
      <mc:Choice Requires="x14">
        <control shapeId="1403905" r:id="rId4" name="btnConferirCompra_Voltar">
          <controlPr locked="0" defaultSize="0" print="0" autoLine="0" r:id="rId5">
            <anchor moveWithCells="1">
              <from>
                <xdr:col>14</xdr:col>
                <xdr:colOff>190500</xdr:colOff>
                <xdr:row>0</xdr:row>
                <xdr:rowOff>83820</xdr:rowOff>
              </from>
              <to>
                <xdr:col>18</xdr:col>
                <xdr:colOff>60960</xdr:colOff>
                <xdr:row>1</xdr:row>
                <xdr:rowOff>121920</xdr:rowOff>
              </to>
            </anchor>
          </controlPr>
        </control>
      </mc:Choice>
      <mc:Fallback>
        <control shapeId="1403905" r:id="rId4" name="btnConferirCompra_Voltar"/>
      </mc:Fallback>
    </mc:AlternateContent>
    <mc:AlternateContent xmlns:mc="http://schemas.openxmlformats.org/markup-compatibility/2006">
      <mc:Choice Requires="x14">
        <control shapeId="1403906" r:id="rId6" name="btnConferirCompra_Importar">
          <controlPr locked="0" defaultSize="0" print="0" autoLine="0" r:id="rId7">
            <anchor moveWithCells="1">
              <from>
                <xdr:col>14</xdr:col>
                <xdr:colOff>190500</xdr:colOff>
                <xdr:row>2</xdr:row>
                <xdr:rowOff>297180</xdr:rowOff>
              </from>
              <to>
                <xdr:col>18</xdr:col>
                <xdr:colOff>60960</xdr:colOff>
                <xdr:row>3</xdr:row>
                <xdr:rowOff>327660</xdr:rowOff>
              </to>
            </anchor>
          </controlPr>
        </control>
      </mc:Choice>
      <mc:Fallback>
        <control shapeId="1403906" r:id="rId6" name="btnConferirCompra_Importar"/>
      </mc:Fallback>
    </mc:AlternateContent>
    <mc:AlternateContent xmlns:mc="http://schemas.openxmlformats.org/markup-compatibility/2006">
      <mc:Choice Requires="x14">
        <control shapeId="1403907" r:id="rId8" name="btnConferirCompra_Imprimir">
          <controlPr locked="0" defaultSize="0" print="0" autoLine="0" r:id="rId9">
            <anchor moveWithCells="1">
              <from>
                <xdr:col>18</xdr:col>
                <xdr:colOff>198120</xdr:colOff>
                <xdr:row>0</xdr:row>
                <xdr:rowOff>83820</xdr:rowOff>
              </from>
              <to>
                <xdr:col>22</xdr:col>
                <xdr:colOff>68580</xdr:colOff>
                <xdr:row>1</xdr:row>
                <xdr:rowOff>121920</xdr:rowOff>
              </to>
            </anchor>
          </controlPr>
        </control>
      </mc:Choice>
      <mc:Fallback>
        <control shapeId="1403907" r:id="rId8" name="btnConferirCompra_Imprimir"/>
      </mc:Fallback>
    </mc:AlternateContent>
    <mc:AlternateContent xmlns:mc="http://schemas.openxmlformats.org/markup-compatibility/2006">
      <mc:Choice Requires="x14">
        <control shapeId="1403908" r:id="rId10" name="btnConferirCompra_Exportar">
          <controlPr locked="0" defaultSize="0" print="0" autoLine="0" r:id="rId11">
            <anchor moveWithCells="1">
              <from>
                <xdr:col>18</xdr:col>
                <xdr:colOff>198120</xdr:colOff>
                <xdr:row>2</xdr:row>
                <xdr:rowOff>297180</xdr:rowOff>
              </from>
              <to>
                <xdr:col>22</xdr:col>
                <xdr:colOff>68580</xdr:colOff>
                <xdr:row>3</xdr:row>
                <xdr:rowOff>327660</xdr:rowOff>
              </to>
            </anchor>
          </controlPr>
        </control>
      </mc:Choice>
      <mc:Fallback>
        <control shapeId="1403908" r:id="rId10" name="btnConferirCompra_Exportar"/>
      </mc:Fallback>
    </mc:AlternateContent>
  </controls>
  <tableParts count="1">
    <tablePart r:id="rId12"/>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Plan02">
    <tabColor theme="9" tint="0.79998168889431442"/>
  </sheetPr>
  <dimension ref="A1:P172"/>
  <sheetViews>
    <sheetView topLeftCell="A11" workbookViewId="0">
      <selection sqref="A1:A39"/>
    </sheetView>
  </sheetViews>
  <sheetFormatPr defaultRowHeight="14.4" x14ac:dyDescent="0.3"/>
  <cols>
    <col min="1" max="1" width="225.5546875" customWidth="1"/>
    <col min="13" max="13" width="19.109375" style="2" bestFit="1" customWidth="1"/>
    <col min="14" max="14" width="171" style="4" bestFit="1" customWidth="1"/>
    <col min="15" max="15" width="18.109375" style="10" bestFit="1" customWidth="1"/>
    <col min="16" max="16" width="4.5546875" style="3" customWidth="1"/>
  </cols>
  <sheetData>
    <row r="1" spans="1:16" x14ac:dyDescent="0.3">
      <c r="A1" s="316">
        <v>0</v>
      </c>
      <c r="H1" s="305"/>
      <c r="I1" s="305"/>
      <c r="J1" s="305"/>
      <c r="K1" s="305"/>
      <c r="L1" s="305"/>
      <c r="M1" s="86" t="s">
        <v>64</v>
      </c>
      <c r="N1" s="85" t="s">
        <v>52</v>
      </c>
      <c r="O1" s="187" t="s">
        <v>117</v>
      </c>
      <c r="P1" s="114" t="s">
        <v>90</v>
      </c>
    </row>
    <row r="2" spans="1:16" x14ac:dyDescent="0.3">
      <c r="A2" s="316"/>
      <c r="H2" s="305"/>
      <c r="I2" s="305"/>
      <c r="J2" s="305"/>
      <c r="K2" s="305"/>
      <c r="L2" s="305"/>
      <c r="M2" s="115"/>
      <c r="N2" s="234" t="str">
        <f>IF(ISBLANK(tabCodigosParaFiltrar[Código do Item]),"",VLOOKUP(tabCodigosParaFiltrar[Código do Item],Itens!$A$4:$B$6,2,FALSE))</f>
        <v/>
      </c>
      <c r="O2" s="188"/>
      <c r="P2" s="185" t="str">
        <f>IF(ISBLANK(tabCodigosParaFiltrar[Código do Item]),"","*")</f>
        <v/>
      </c>
    </row>
    <row r="3" spans="1:16" x14ac:dyDescent="0.3">
      <c r="A3" s="316"/>
      <c r="H3" s="305"/>
      <c r="I3" s="305"/>
      <c r="J3" s="305"/>
      <c r="K3" s="305"/>
      <c r="L3" s="305"/>
    </row>
    <row r="4" spans="1:16" x14ac:dyDescent="0.3">
      <c r="A4" s="316"/>
      <c r="H4" s="305"/>
      <c r="I4" s="305"/>
      <c r="J4" s="305"/>
      <c r="K4" s="305"/>
      <c r="L4" s="305"/>
    </row>
    <row r="5" spans="1:16" x14ac:dyDescent="0.3">
      <c r="A5" s="316"/>
      <c r="H5" s="305"/>
      <c r="I5" s="305"/>
      <c r="J5" s="305"/>
      <c r="K5" s="305"/>
      <c r="L5" s="305"/>
    </row>
    <row r="6" spans="1:16" x14ac:dyDescent="0.3">
      <c r="A6" s="316"/>
      <c r="H6" s="305"/>
      <c r="I6" s="305"/>
      <c r="J6" s="305"/>
      <c r="K6" s="305"/>
      <c r="L6" s="305"/>
    </row>
    <row r="7" spans="1:16" x14ac:dyDescent="0.3">
      <c r="A7" s="316"/>
      <c r="H7" s="305"/>
      <c r="I7" s="305"/>
      <c r="J7" s="305"/>
      <c r="K7" s="305"/>
      <c r="L7" s="305"/>
    </row>
    <row r="8" spans="1:16" x14ac:dyDescent="0.3">
      <c r="A8" s="316"/>
      <c r="H8" s="305"/>
      <c r="I8" s="305"/>
      <c r="J8" s="305"/>
      <c r="K8" s="305"/>
      <c r="L8" s="305"/>
    </row>
    <row r="9" spans="1:16" x14ac:dyDescent="0.3">
      <c r="A9" s="316"/>
      <c r="H9" s="305"/>
      <c r="I9" s="305"/>
      <c r="J9" s="305"/>
      <c r="K9" s="305"/>
      <c r="L9" s="305"/>
    </row>
    <row r="10" spans="1:16" x14ac:dyDescent="0.3">
      <c r="A10" s="316"/>
      <c r="H10" s="305"/>
      <c r="I10" s="305"/>
      <c r="J10" s="305"/>
      <c r="K10" s="305"/>
      <c r="L10" s="305"/>
    </row>
    <row r="11" spans="1:16" x14ac:dyDescent="0.3">
      <c r="A11" s="316"/>
      <c r="H11" s="305"/>
      <c r="I11" s="305"/>
      <c r="J11" s="305"/>
      <c r="K11" s="305"/>
      <c r="L11" s="305"/>
    </row>
    <row r="12" spans="1:16" x14ac:dyDescent="0.3">
      <c r="A12" s="316"/>
      <c r="H12" s="305"/>
      <c r="I12" s="305"/>
      <c r="J12" s="305"/>
      <c r="K12" s="305"/>
      <c r="L12" s="305"/>
    </row>
    <row r="13" spans="1:16" x14ac:dyDescent="0.3">
      <c r="A13" s="316"/>
      <c r="H13" s="305"/>
      <c r="I13" s="305"/>
      <c r="J13" s="305"/>
      <c r="K13" s="305"/>
      <c r="L13" s="305"/>
    </row>
    <row r="14" spans="1:16" x14ac:dyDescent="0.3">
      <c r="A14" s="316"/>
      <c r="H14" s="305"/>
      <c r="I14" s="305"/>
      <c r="J14" s="305"/>
      <c r="K14" s="305"/>
      <c r="L14" s="305"/>
    </row>
    <row r="15" spans="1:16" x14ac:dyDescent="0.3">
      <c r="A15" s="316"/>
      <c r="H15" s="305"/>
      <c r="I15" s="305"/>
      <c r="J15" s="305"/>
      <c r="K15" s="305"/>
      <c r="L15" s="305"/>
    </row>
    <row r="16" spans="1:16" x14ac:dyDescent="0.3">
      <c r="A16" s="316"/>
      <c r="H16" s="305"/>
      <c r="I16" s="305"/>
      <c r="J16" s="305"/>
      <c r="K16" s="305"/>
      <c r="L16" s="305"/>
    </row>
    <row r="17" spans="1:12" x14ac:dyDescent="0.3">
      <c r="A17" s="316"/>
      <c r="H17" s="305"/>
      <c r="I17" s="305"/>
      <c r="J17" s="305"/>
      <c r="K17" s="305"/>
      <c r="L17" s="305"/>
    </row>
    <row r="18" spans="1:12" x14ac:dyDescent="0.3">
      <c r="A18" s="316"/>
      <c r="H18" s="305"/>
      <c r="I18" s="305"/>
      <c r="J18" s="305"/>
      <c r="K18" s="305"/>
      <c r="L18" s="305"/>
    </row>
    <row r="19" spans="1:12" x14ac:dyDescent="0.3">
      <c r="A19" s="316"/>
      <c r="H19" s="305"/>
      <c r="I19" s="305"/>
      <c r="J19" s="305"/>
      <c r="K19" s="305"/>
      <c r="L19" s="305"/>
    </row>
    <row r="20" spans="1:12" x14ac:dyDescent="0.3">
      <c r="A20" s="316"/>
      <c r="H20" s="305"/>
      <c r="I20" s="305"/>
      <c r="J20" s="305"/>
      <c r="K20" s="305"/>
      <c r="L20" s="305"/>
    </row>
    <row r="21" spans="1:12" x14ac:dyDescent="0.3">
      <c r="A21" s="316"/>
      <c r="H21" s="305"/>
      <c r="I21" s="305"/>
      <c r="J21" s="305"/>
      <c r="K21" s="305"/>
      <c r="L21" s="305"/>
    </row>
    <row r="22" spans="1:12" x14ac:dyDescent="0.3">
      <c r="A22" s="316"/>
      <c r="H22" s="305"/>
      <c r="I22" s="305"/>
      <c r="J22" s="305"/>
      <c r="K22" s="305"/>
      <c r="L22" s="305"/>
    </row>
    <row r="23" spans="1:12" x14ac:dyDescent="0.3">
      <c r="A23" s="316"/>
      <c r="H23" s="305"/>
      <c r="I23" s="305"/>
      <c r="J23" s="305"/>
      <c r="K23" s="305"/>
      <c r="L23" s="305"/>
    </row>
    <row r="24" spans="1:12" x14ac:dyDescent="0.3">
      <c r="A24" s="316"/>
      <c r="H24" s="305"/>
      <c r="I24" s="305"/>
      <c r="J24" s="305"/>
      <c r="K24" s="305"/>
      <c r="L24" s="305"/>
    </row>
    <row r="25" spans="1:12" x14ac:dyDescent="0.3">
      <c r="A25" s="316"/>
      <c r="H25" s="305"/>
      <c r="I25" s="305"/>
      <c r="J25" s="305"/>
      <c r="K25" s="305"/>
      <c r="L25" s="305"/>
    </row>
    <row r="26" spans="1:12" x14ac:dyDescent="0.3">
      <c r="A26" s="316"/>
      <c r="H26" s="305"/>
      <c r="I26" s="305"/>
      <c r="J26" s="305"/>
      <c r="K26" s="305"/>
      <c r="L26" s="305"/>
    </row>
    <row r="27" spans="1:12" x14ac:dyDescent="0.3">
      <c r="A27" s="316"/>
      <c r="H27" s="305"/>
      <c r="I27" s="305"/>
      <c r="J27" s="305"/>
      <c r="K27" s="305"/>
      <c r="L27" s="305"/>
    </row>
    <row r="28" spans="1:12" x14ac:dyDescent="0.3">
      <c r="A28" s="316"/>
      <c r="H28" s="305"/>
      <c r="I28" s="305"/>
      <c r="J28" s="305"/>
      <c r="K28" s="305"/>
      <c r="L28" s="305"/>
    </row>
    <row r="29" spans="1:12" x14ac:dyDescent="0.3">
      <c r="A29" s="316"/>
      <c r="H29" s="305"/>
      <c r="I29" s="305"/>
      <c r="J29" s="305"/>
      <c r="K29" s="305"/>
      <c r="L29" s="305"/>
    </row>
    <row r="30" spans="1:12" x14ac:dyDescent="0.3">
      <c r="A30" s="316"/>
      <c r="H30" s="305"/>
      <c r="I30" s="305"/>
      <c r="J30" s="305"/>
      <c r="K30" s="305"/>
      <c r="L30" s="305"/>
    </row>
    <row r="31" spans="1:12" x14ac:dyDescent="0.3">
      <c r="A31" s="316"/>
      <c r="H31" s="305"/>
      <c r="I31" s="305"/>
      <c r="J31" s="305"/>
      <c r="K31" s="305"/>
      <c r="L31" s="305"/>
    </row>
    <row r="32" spans="1:12" x14ac:dyDescent="0.3">
      <c r="A32" s="316"/>
      <c r="H32" s="305"/>
      <c r="I32" s="305"/>
      <c r="J32" s="305"/>
      <c r="K32" s="305"/>
      <c r="L32" s="305"/>
    </row>
    <row r="33" spans="1:12" x14ac:dyDescent="0.3">
      <c r="A33" s="316"/>
      <c r="H33" s="305"/>
      <c r="I33" s="305"/>
      <c r="J33" s="305"/>
      <c r="K33" s="305"/>
      <c r="L33" s="305"/>
    </row>
    <row r="34" spans="1:12" x14ac:dyDescent="0.3">
      <c r="A34" s="316"/>
      <c r="H34" s="305"/>
      <c r="I34" s="305"/>
      <c r="J34" s="305"/>
      <c r="K34" s="305"/>
      <c r="L34" s="305"/>
    </row>
    <row r="35" spans="1:12" x14ac:dyDescent="0.3">
      <c r="A35" s="316"/>
      <c r="H35" s="305"/>
      <c r="I35" s="305"/>
      <c r="J35" s="305"/>
      <c r="K35" s="305"/>
      <c r="L35" s="305"/>
    </row>
    <row r="36" spans="1:12" x14ac:dyDescent="0.3">
      <c r="A36" s="316"/>
      <c r="H36" s="305"/>
      <c r="I36" s="305"/>
      <c r="J36" s="305"/>
      <c r="K36" s="305"/>
      <c r="L36" s="305"/>
    </row>
    <row r="37" spans="1:12" x14ac:dyDescent="0.3">
      <c r="A37" s="316"/>
      <c r="H37" s="305"/>
      <c r="I37" s="305"/>
      <c r="J37" s="305"/>
      <c r="K37" s="305"/>
      <c r="L37" s="305"/>
    </row>
    <row r="38" spans="1:12" x14ac:dyDescent="0.3">
      <c r="A38" s="316"/>
      <c r="H38" s="305"/>
      <c r="I38" s="305"/>
      <c r="J38" s="305"/>
      <c r="K38" s="305"/>
      <c r="L38" s="305"/>
    </row>
    <row r="39" spans="1:12" x14ac:dyDescent="0.3">
      <c r="A39" s="316"/>
      <c r="H39" s="305"/>
      <c r="I39" s="305"/>
      <c r="J39" s="305"/>
      <c r="K39" s="305"/>
      <c r="L39" s="305"/>
    </row>
    <row r="40" spans="1:12" x14ac:dyDescent="0.3">
      <c r="H40" s="305"/>
      <c r="I40" s="305"/>
      <c r="J40" s="305"/>
      <c r="K40" s="305"/>
      <c r="L40" s="305"/>
    </row>
    <row r="41" spans="1:12" x14ac:dyDescent="0.3">
      <c r="H41" s="305"/>
      <c r="I41" s="305"/>
      <c r="J41" s="305"/>
      <c r="K41" s="305"/>
      <c r="L41" s="305"/>
    </row>
    <row r="42" spans="1:12" x14ac:dyDescent="0.3">
      <c r="H42" s="305"/>
      <c r="I42" s="305"/>
      <c r="J42" s="305"/>
      <c r="K42" s="305"/>
      <c r="L42" s="305"/>
    </row>
    <row r="43" spans="1:12" x14ac:dyDescent="0.3">
      <c r="H43" s="305"/>
      <c r="I43" s="305"/>
      <c r="J43" s="305"/>
      <c r="K43" s="305"/>
      <c r="L43" s="305"/>
    </row>
    <row r="44" spans="1:12" x14ac:dyDescent="0.3">
      <c r="H44" s="305"/>
      <c r="I44" s="305"/>
      <c r="J44" s="305"/>
      <c r="K44" s="305"/>
      <c r="L44" s="305"/>
    </row>
    <row r="45" spans="1:12" x14ac:dyDescent="0.3">
      <c r="H45" s="305"/>
      <c r="I45" s="305"/>
      <c r="J45" s="305"/>
      <c r="K45" s="305"/>
      <c r="L45" s="305"/>
    </row>
    <row r="46" spans="1:12" x14ac:dyDescent="0.3">
      <c r="H46" s="305"/>
      <c r="I46" s="305"/>
      <c r="J46" s="305"/>
      <c r="K46" s="305"/>
      <c r="L46" s="305"/>
    </row>
    <row r="47" spans="1:12" x14ac:dyDescent="0.3">
      <c r="H47" s="305"/>
      <c r="I47" s="305"/>
      <c r="J47" s="305"/>
      <c r="K47" s="305"/>
      <c r="L47" s="305"/>
    </row>
    <row r="48" spans="1:12" x14ac:dyDescent="0.3">
      <c r="H48" s="305"/>
      <c r="I48" s="305"/>
      <c r="J48" s="305"/>
      <c r="K48" s="305"/>
      <c r="L48" s="305"/>
    </row>
    <row r="49" spans="8:12" x14ac:dyDescent="0.3">
      <c r="H49" s="305"/>
      <c r="I49" s="305"/>
      <c r="J49" s="305"/>
      <c r="K49" s="305"/>
      <c r="L49" s="305"/>
    </row>
    <row r="50" spans="8:12" x14ac:dyDescent="0.3">
      <c r="H50" s="305"/>
      <c r="I50" s="305"/>
      <c r="J50" s="305"/>
      <c r="K50" s="305"/>
      <c r="L50" s="305"/>
    </row>
    <row r="51" spans="8:12" x14ac:dyDescent="0.3">
      <c r="H51" s="305"/>
      <c r="I51" s="305"/>
      <c r="J51" s="305"/>
      <c r="K51" s="305"/>
      <c r="L51" s="305"/>
    </row>
    <row r="52" spans="8:12" x14ac:dyDescent="0.3">
      <c r="H52" s="305"/>
      <c r="I52" s="305"/>
      <c r="J52" s="305"/>
      <c r="K52" s="305"/>
      <c r="L52" s="305"/>
    </row>
    <row r="53" spans="8:12" x14ac:dyDescent="0.3">
      <c r="H53" s="305"/>
      <c r="I53" s="305"/>
      <c r="J53" s="305"/>
      <c r="K53" s="305"/>
      <c r="L53" s="305"/>
    </row>
    <row r="54" spans="8:12" x14ac:dyDescent="0.3">
      <c r="H54" s="305"/>
      <c r="I54" s="305"/>
      <c r="J54" s="305"/>
      <c r="K54" s="305"/>
      <c r="L54" s="305"/>
    </row>
    <row r="55" spans="8:12" x14ac:dyDescent="0.3">
      <c r="H55" s="305"/>
      <c r="I55" s="305"/>
      <c r="J55" s="305"/>
      <c r="K55" s="305"/>
      <c r="L55" s="305"/>
    </row>
    <row r="56" spans="8:12" x14ac:dyDescent="0.3">
      <c r="H56" s="305"/>
      <c r="I56" s="305"/>
      <c r="J56" s="305"/>
      <c r="K56" s="305"/>
      <c r="L56" s="305"/>
    </row>
    <row r="57" spans="8:12" x14ac:dyDescent="0.3">
      <c r="H57" s="305"/>
      <c r="I57" s="305"/>
      <c r="J57" s="305"/>
      <c r="K57" s="305"/>
      <c r="L57" s="305"/>
    </row>
    <row r="58" spans="8:12" x14ac:dyDescent="0.3">
      <c r="H58" s="305"/>
      <c r="I58" s="305"/>
      <c r="J58" s="305"/>
      <c r="K58" s="305"/>
      <c r="L58" s="305"/>
    </row>
    <row r="59" spans="8:12" x14ac:dyDescent="0.3">
      <c r="H59" s="305"/>
      <c r="I59" s="305"/>
      <c r="J59" s="305"/>
      <c r="K59" s="305"/>
      <c r="L59" s="305"/>
    </row>
    <row r="60" spans="8:12" x14ac:dyDescent="0.3">
      <c r="H60" s="305"/>
      <c r="I60" s="305"/>
      <c r="J60" s="305"/>
      <c r="K60" s="305"/>
      <c r="L60" s="305"/>
    </row>
    <row r="61" spans="8:12" x14ac:dyDescent="0.3">
      <c r="H61" s="305"/>
      <c r="I61" s="305"/>
      <c r="J61" s="305"/>
      <c r="K61" s="305"/>
      <c r="L61" s="305"/>
    </row>
    <row r="62" spans="8:12" x14ac:dyDescent="0.3">
      <c r="H62" s="305"/>
      <c r="I62" s="305"/>
      <c r="J62" s="305"/>
      <c r="K62" s="305"/>
      <c r="L62" s="305"/>
    </row>
    <row r="63" spans="8:12" x14ac:dyDescent="0.3">
      <c r="H63" s="305"/>
      <c r="I63" s="305"/>
      <c r="J63" s="305"/>
      <c r="K63" s="305"/>
      <c r="L63" s="305"/>
    </row>
    <row r="64" spans="8:12" x14ac:dyDescent="0.3">
      <c r="H64" s="305"/>
      <c r="I64" s="305"/>
      <c r="J64" s="305"/>
      <c r="K64" s="305"/>
      <c r="L64" s="305"/>
    </row>
    <row r="65" spans="8:12" x14ac:dyDescent="0.3">
      <c r="H65" s="305"/>
      <c r="I65" s="305"/>
      <c r="J65" s="305"/>
      <c r="K65" s="305"/>
      <c r="L65" s="305"/>
    </row>
    <row r="66" spans="8:12" x14ac:dyDescent="0.3">
      <c r="H66" s="305"/>
      <c r="I66" s="305"/>
      <c r="J66" s="305"/>
      <c r="K66" s="305"/>
      <c r="L66" s="305"/>
    </row>
    <row r="67" spans="8:12" x14ac:dyDescent="0.3">
      <c r="H67" s="305"/>
      <c r="I67" s="305"/>
      <c r="J67" s="305"/>
      <c r="K67" s="305"/>
      <c r="L67" s="305"/>
    </row>
    <row r="68" spans="8:12" x14ac:dyDescent="0.3">
      <c r="H68" s="305"/>
      <c r="I68" s="305"/>
      <c r="J68" s="305"/>
      <c r="K68" s="305"/>
      <c r="L68" s="305"/>
    </row>
    <row r="69" spans="8:12" x14ac:dyDescent="0.3">
      <c r="H69" s="305"/>
      <c r="I69" s="305"/>
      <c r="J69" s="305"/>
      <c r="K69" s="305"/>
      <c r="L69" s="305"/>
    </row>
    <row r="70" spans="8:12" x14ac:dyDescent="0.3">
      <c r="H70" s="305"/>
      <c r="I70" s="305"/>
      <c r="J70" s="305"/>
      <c r="K70" s="305"/>
      <c r="L70" s="305"/>
    </row>
    <row r="71" spans="8:12" x14ac:dyDescent="0.3">
      <c r="H71" s="305"/>
      <c r="I71" s="305"/>
      <c r="J71" s="305"/>
      <c r="K71" s="305"/>
      <c r="L71" s="305"/>
    </row>
    <row r="72" spans="8:12" x14ac:dyDescent="0.3">
      <c r="H72" s="305"/>
      <c r="I72" s="305"/>
      <c r="J72" s="305"/>
      <c r="K72" s="305"/>
      <c r="L72" s="305"/>
    </row>
    <row r="73" spans="8:12" x14ac:dyDescent="0.3">
      <c r="H73" s="305"/>
      <c r="I73" s="305"/>
      <c r="J73" s="305"/>
      <c r="K73" s="305"/>
      <c r="L73" s="305"/>
    </row>
    <row r="74" spans="8:12" x14ac:dyDescent="0.3">
      <c r="H74" s="305"/>
      <c r="I74" s="305"/>
      <c r="J74" s="305"/>
      <c r="K74" s="305"/>
      <c r="L74" s="305"/>
    </row>
    <row r="75" spans="8:12" x14ac:dyDescent="0.3">
      <c r="H75" s="305"/>
      <c r="I75" s="305"/>
      <c r="J75" s="305"/>
      <c r="K75" s="305"/>
      <c r="L75" s="305"/>
    </row>
    <row r="76" spans="8:12" x14ac:dyDescent="0.3">
      <c r="H76" s="305"/>
      <c r="I76" s="305"/>
      <c r="J76" s="305"/>
      <c r="K76" s="305"/>
      <c r="L76" s="305"/>
    </row>
    <row r="77" spans="8:12" x14ac:dyDescent="0.3">
      <c r="H77" s="305"/>
      <c r="I77" s="305"/>
      <c r="J77" s="305"/>
      <c r="K77" s="305"/>
      <c r="L77" s="305"/>
    </row>
    <row r="78" spans="8:12" x14ac:dyDescent="0.3">
      <c r="H78" s="305"/>
      <c r="I78" s="305"/>
      <c r="J78" s="305"/>
      <c r="K78" s="305"/>
      <c r="L78" s="305"/>
    </row>
    <row r="79" spans="8:12" x14ac:dyDescent="0.3">
      <c r="H79" s="305"/>
      <c r="I79" s="305"/>
      <c r="J79" s="305"/>
      <c r="K79" s="305"/>
      <c r="L79" s="305"/>
    </row>
    <row r="80" spans="8:12" x14ac:dyDescent="0.3">
      <c r="H80" s="305"/>
      <c r="I80" s="305"/>
      <c r="J80" s="305"/>
      <c r="K80" s="305"/>
      <c r="L80" s="305"/>
    </row>
    <row r="81" spans="8:12" x14ac:dyDescent="0.3">
      <c r="H81" s="305"/>
      <c r="I81" s="305"/>
      <c r="J81" s="305"/>
      <c r="K81" s="305"/>
      <c r="L81" s="305"/>
    </row>
    <row r="82" spans="8:12" x14ac:dyDescent="0.3">
      <c r="H82" s="305"/>
      <c r="I82" s="305"/>
      <c r="J82" s="305"/>
      <c r="K82" s="305"/>
      <c r="L82" s="305"/>
    </row>
    <row r="83" spans="8:12" x14ac:dyDescent="0.3">
      <c r="H83" s="305"/>
      <c r="I83" s="305"/>
      <c r="J83" s="305"/>
      <c r="K83" s="305"/>
      <c r="L83" s="305"/>
    </row>
    <row r="84" spans="8:12" x14ac:dyDescent="0.3">
      <c r="H84" s="305"/>
      <c r="I84" s="305"/>
      <c r="J84" s="305"/>
      <c r="K84" s="305"/>
      <c r="L84" s="305"/>
    </row>
    <row r="85" spans="8:12" x14ac:dyDescent="0.3">
      <c r="H85" s="305"/>
      <c r="I85" s="305"/>
      <c r="J85" s="305"/>
      <c r="K85" s="305"/>
      <c r="L85" s="305"/>
    </row>
    <row r="86" spans="8:12" x14ac:dyDescent="0.3">
      <c r="H86" s="305"/>
      <c r="I86" s="305"/>
      <c r="J86" s="305"/>
      <c r="K86" s="305"/>
      <c r="L86" s="305"/>
    </row>
    <row r="87" spans="8:12" x14ac:dyDescent="0.3">
      <c r="H87" s="305"/>
      <c r="I87" s="305"/>
      <c r="J87" s="305"/>
      <c r="K87" s="305"/>
      <c r="L87" s="305"/>
    </row>
    <row r="88" spans="8:12" x14ac:dyDescent="0.3">
      <c r="H88" s="305"/>
      <c r="I88" s="305"/>
      <c r="J88" s="305"/>
      <c r="K88" s="305"/>
      <c r="L88" s="305"/>
    </row>
    <row r="89" spans="8:12" x14ac:dyDescent="0.3">
      <c r="H89" s="305"/>
      <c r="I89" s="305"/>
      <c r="J89" s="305"/>
      <c r="K89" s="305"/>
      <c r="L89" s="305"/>
    </row>
    <row r="90" spans="8:12" x14ac:dyDescent="0.3">
      <c r="H90" s="305"/>
      <c r="I90" s="305"/>
      <c r="J90" s="305"/>
      <c r="K90" s="305"/>
      <c r="L90" s="305"/>
    </row>
    <row r="91" spans="8:12" x14ac:dyDescent="0.3">
      <c r="H91" s="305"/>
      <c r="I91" s="305"/>
      <c r="J91" s="305"/>
      <c r="K91" s="305"/>
      <c r="L91" s="305"/>
    </row>
    <row r="92" spans="8:12" x14ac:dyDescent="0.3">
      <c r="H92" s="305"/>
      <c r="I92" s="305"/>
      <c r="J92" s="305"/>
      <c r="K92" s="305"/>
      <c r="L92" s="305"/>
    </row>
    <row r="93" spans="8:12" x14ac:dyDescent="0.3">
      <c r="H93" s="305"/>
      <c r="I93" s="305"/>
      <c r="J93" s="305"/>
      <c r="K93" s="305"/>
      <c r="L93" s="305"/>
    </row>
    <row r="94" spans="8:12" x14ac:dyDescent="0.3">
      <c r="H94" s="305"/>
      <c r="I94" s="305"/>
      <c r="J94" s="305"/>
      <c r="K94" s="305"/>
      <c r="L94" s="305"/>
    </row>
    <row r="95" spans="8:12" x14ac:dyDescent="0.3">
      <c r="H95" s="305"/>
      <c r="I95" s="305"/>
      <c r="J95" s="305"/>
      <c r="K95" s="305"/>
      <c r="L95" s="305"/>
    </row>
    <row r="96" spans="8:12" x14ac:dyDescent="0.3">
      <c r="H96" s="305"/>
      <c r="I96" s="305"/>
      <c r="J96" s="305"/>
      <c r="K96" s="305"/>
      <c r="L96" s="305"/>
    </row>
    <row r="97" spans="8:12" x14ac:dyDescent="0.3">
      <c r="H97" s="305"/>
      <c r="I97" s="305"/>
      <c r="J97" s="305"/>
      <c r="K97" s="305"/>
      <c r="L97" s="305"/>
    </row>
    <row r="98" spans="8:12" x14ac:dyDescent="0.3">
      <c r="H98" s="305"/>
      <c r="I98" s="305"/>
      <c r="J98" s="305"/>
      <c r="K98" s="305"/>
      <c r="L98" s="305"/>
    </row>
    <row r="99" spans="8:12" x14ac:dyDescent="0.3">
      <c r="H99" s="305"/>
      <c r="I99" s="305"/>
      <c r="J99" s="305"/>
      <c r="K99" s="305"/>
      <c r="L99" s="305"/>
    </row>
    <row r="100" spans="8:12" x14ac:dyDescent="0.3">
      <c r="H100" s="305"/>
      <c r="I100" s="305"/>
      <c r="J100" s="305"/>
      <c r="K100" s="305"/>
      <c r="L100" s="305"/>
    </row>
    <row r="101" spans="8:12" x14ac:dyDescent="0.3">
      <c r="H101" s="305"/>
      <c r="I101" s="305"/>
      <c r="J101" s="305"/>
      <c r="K101" s="305"/>
      <c r="L101" s="305"/>
    </row>
    <row r="102" spans="8:12" x14ac:dyDescent="0.3">
      <c r="H102" s="305"/>
      <c r="I102" s="305"/>
      <c r="J102" s="305"/>
      <c r="K102" s="305"/>
      <c r="L102" s="305"/>
    </row>
    <row r="103" spans="8:12" x14ac:dyDescent="0.3">
      <c r="H103" s="305"/>
      <c r="I103" s="305"/>
      <c r="J103" s="305"/>
      <c r="K103" s="305"/>
      <c r="L103" s="305"/>
    </row>
    <row r="104" spans="8:12" x14ac:dyDescent="0.3">
      <c r="H104" s="305"/>
      <c r="I104" s="305"/>
      <c r="J104" s="305"/>
      <c r="K104" s="305"/>
      <c r="L104" s="305"/>
    </row>
    <row r="105" spans="8:12" x14ac:dyDescent="0.3">
      <c r="H105" s="305"/>
      <c r="I105" s="305"/>
      <c r="J105" s="305"/>
      <c r="K105" s="305"/>
      <c r="L105" s="305"/>
    </row>
    <row r="106" spans="8:12" x14ac:dyDescent="0.3">
      <c r="H106" s="305"/>
      <c r="I106" s="305"/>
      <c r="J106" s="305"/>
      <c r="K106" s="305"/>
      <c r="L106" s="305"/>
    </row>
    <row r="107" spans="8:12" x14ac:dyDescent="0.3">
      <c r="H107" s="305"/>
      <c r="I107" s="305"/>
      <c r="J107" s="305"/>
      <c r="K107" s="305"/>
      <c r="L107" s="305"/>
    </row>
    <row r="108" spans="8:12" x14ac:dyDescent="0.3">
      <c r="H108" s="305"/>
      <c r="I108" s="305"/>
      <c r="J108" s="305"/>
      <c r="K108" s="305"/>
      <c r="L108" s="305"/>
    </row>
    <row r="109" spans="8:12" x14ac:dyDescent="0.3">
      <c r="H109" s="305"/>
      <c r="I109" s="305"/>
      <c r="J109" s="305"/>
      <c r="K109" s="305"/>
      <c r="L109" s="305"/>
    </row>
    <row r="110" spans="8:12" x14ac:dyDescent="0.3">
      <c r="H110" s="305"/>
      <c r="I110" s="305"/>
      <c r="J110" s="305"/>
      <c r="K110" s="305"/>
      <c r="L110" s="305"/>
    </row>
    <row r="111" spans="8:12" x14ac:dyDescent="0.3">
      <c r="H111" s="305"/>
      <c r="I111" s="305"/>
      <c r="J111" s="305"/>
      <c r="K111" s="305"/>
      <c r="L111" s="305"/>
    </row>
    <row r="112" spans="8:12" x14ac:dyDescent="0.3">
      <c r="H112" s="305"/>
      <c r="I112" s="305"/>
      <c r="J112" s="305"/>
      <c r="K112" s="305"/>
      <c r="L112" s="305"/>
    </row>
    <row r="113" spans="8:12" x14ac:dyDescent="0.3">
      <c r="H113" s="305"/>
      <c r="I113" s="305"/>
      <c r="J113" s="305"/>
      <c r="K113" s="305"/>
      <c r="L113" s="305"/>
    </row>
    <row r="114" spans="8:12" x14ac:dyDescent="0.3">
      <c r="H114" s="305"/>
      <c r="I114" s="305"/>
      <c r="J114" s="305"/>
      <c r="K114" s="305"/>
      <c r="L114" s="305"/>
    </row>
    <row r="115" spans="8:12" x14ac:dyDescent="0.3">
      <c r="H115" s="305"/>
      <c r="I115" s="305"/>
      <c r="J115" s="305"/>
      <c r="K115" s="305"/>
      <c r="L115" s="305"/>
    </row>
    <row r="116" spans="8:12" x14ac:dyDescent="0.3">
      <c r="H116" s="305"/>
      <c r="I116" s="305"/>
      <c r="J116" s="305"/>
      <c r="K116" s="305"/>
      <c r="L116" s="305"/>
    </row>
    <row r="117" spans="8:12" x14ac:dyDescent="0.3">
      <c r="H117" s="305"/>
      <c r="I117" s="305"/>
      <c r="J117" s="305"/>
      <c r="K117" s="305"/>
      <c r="L117" s="305"/>
    </row>
    <row r="118" spans="8:12" x14ac:dyDescent="0.3">
      <c r="H118" s="305"/>
      <c r="I118" s="305"/>
      <c r="J118" s="305"/>
      <c r="K118" s="305"/>
      <c r="L118" s="305"/>
    </row>
    <row r="119" spans="8:12" x14ac:dyDescent="0.3">
      <c r="H119" s="305"/>
      <c r="I119" s="305"/>
      <c r="J119" s="305"/>
      <c r="K119" s="305"/>
      <c r="L119" s="305"/>
    </row>
    <row r="120" spans="8:12" x14ac:dyDescent="0.3">
      <c r="H120" s="305"/>
      <c r="I120" s="305"/>
      <c r="J120" s="305"/>
      <c r="K120" s="305"/>
      <c r="L120" s="305"/>
    </row>
    <row r="121" spans="8:12" x14ac:dyDescent="0.3">
      <c r="H121" s="305"/>
      <c r="I121" s="305"/>
      <c r="J121" s="305"/>
      <c r="K121" s="305"/>
      <c r="L121" s="305"/>
    </row>
    <row r="122" spans="8:12" x14ac:dyDescent="0.3">
      <c r="H122" s="305"/>
      <c r="I122" s="305"/>
      <c r="J122" s="305"/>
      <c r="K122" s="305"/>
      <c r="L122" s="305"/>
    </row>
    <row r="123" spans="8:12" x14ac:dyDescent="0.3">
      <c r="H123" s="305"/>
      <c r="I123" s="305"/>
      <c r="J123" s="305"/>
      <c r="K123" s="305"/>
      <c r="L123" s="305"/>
    </row>
    <row r="124" spans="8:12" x14ac:dyDescent="0.3">
      <c r="H124" s="305"/>
      <c r="I124" s="305"/>
      <c r="J124" s="305"/>
      <c r="K124" s="305"/>
      <c r="L124" s="305"/>
    </row>
    <row r="125" spans="8:12" x14ac:dyDescent="0.3">
      <c r="H125" s="305"/>
      <c r="I125" s="305"/>
      <c r="J125" s="305"/>
      <c r="K125" s="305"/>
      <c r="L125" s="305"/>
    </row>
    <row r="126" spans="8:12" x14ac:dyDescent="0.3">
      <c r="H126" s="305"/>
      <c r="I126" s="305"/>
      <c r="J126" s="305"/>
      <c r="K126" s="305"/>
      <c r="L126" s="305"/>
    </row>
    <row r="127" spans="8:12" x14ac:dyDescent="0.3">
      <c r="H127" s="305"/>
      <c r="I127" s="305"/>
      <c r="J127" s="305"/>
      <c r="K127" s="305"/>
      <c r="L127" s="305"/>
    </row>
    <row r="128" spans="8:12" x14ac:dyDescent="0.3">
      <c r="H128" s="305"/>
      <c r="I128" s="305"/>
      <c r="J128" s="305"/>
      <c r="K128" s="305"/>
      <c r="L128" s="305"/>
    </row>
    <row r="129" spans="8:12" x14ac:dyDescent="0.3">
      <c r="H129" s="305"/>
      <c r="I129" s="305"/>
      <c r="J129" s="305"/>
      <c r="K129" s="305"/>
      <c r="L129" s="305"/>
    </row>
    <row r="130" spans="8:12" x14ac:dyDescent="0.3">
      <c r="H130" s="305"/>
      <c r="I130" s="305"/>
      <c r="J130" s="305"/>
      <c r="K130" s="305"/>
      <c r="L130" s="305"/>
    </row>
    <row r="131" spans="8:12" x14ac:dyDescent="0.3">
      <c r="H131" s="305"/>
      <c r="I131" s="305"/>
      <c r="J131" s="305"/>
      <c r="K131" s="305"/>
      <c r="L131" s="305"/>
    </row>
    <row r="132" spans="8:12" x14ac:dyDescent="0.3">
      <c r="H132" s="305"/>
      <c r="I132" s="305"/>
      <c r="J132" s="305"/>
      <c r="K132" s="305"/>
      <c r="L132" s="305"/>
    </row>
    <row r="133" spans="8:12" x14ac:dyDescent="0.3">
      <c r="H133" s="305"/>
      <c r="I133" s="305"/>
      <c r="J133" s="305"/>
      <c r="K133" s="305"/>
      <c r="L133" s="305"/>
    </row>
    <row r="134" spans="8:12" x14ac:dyDescent="0.3">
      <c r="H134" s="305"/>
      <c r="I134" s="305"/>
      <c r="J134" s="305"/>
      <c r="K134" s="305"/>
      <c r="L134" s="305"/>
    </row>
    <row r="135" spans="8:12" x14ac:dyDescent="0.3">
      <c r="H135" s="305"/>
      <c r="I135" s="305"/>
      <c r="J135" s="305"/>
      <c r="K135" s="305"/>
      <c r="L135" s="305"/>
    </row>
    <row r="136" spans="8:12" x14ac:dyDescent="0.3">
      <c r="H136" s="305"/>
      <c r="I136" s="305"/>
      <c r="J136" s="305"/>
      <c r="K136" s="305"/>
      <c r="L136" s="305"/>
    </row>
    <row r="137" spans="8:12" x14ac:dyDescent="0.3">
      <c r="H137" s="305"/>
      <c r="I137" s="305"/>
      <c r="J137" s="305"/>
      <c r="K137" s="305"/>
      <c r="L137" s="305"/>
    </row>
    <row r="138" spans="8:12" x14ac:dyDescent="0.3">
      <c r="H138" s="305"/>
      <c r="I138" s="305"/>
      <c r="J138" s="305"/>
      <c r="K138" s="305"/>
      <c r="L138" s="305"/>
    </row>
    <row r="139" spans="8:12" x14ac:dyDescent="0.3">
      <c r="H139" s="305"/>
      <c r="I139" s="305"/>
      <c r="J139" s="305"/>
      <c r="K139" s="305"/>
      <c r="L139" s="305"/>
    </row>
    <row r="140" spans="8:12" x14ac:dyDescent="0.3">
      <c r="H140" s="305"/>
      <c r="I140" s="305"/>
      <c r="J140" s="305"/>
      <c r="K140" s="305"/>
      <c r="L140" s="305"/>
    </row>
    <row r="141" spans="8:12" x14ac:dyDescent="0.3">
      <c r="H141" s="305"/>
      <c r="I141" s="305"/>
      <c r="J141" s="305"/>
      <c r="K141" s="305"/>
      <c r="L141" s="305"/>
    </row>
    <row r="142" spans="8:12" x14ac:dyDescent="0.3">
      <c r="H142" s="305"/>
      <c r="I142" s="305"/>
      <c r="J142" s="305"/>
      <c r="K142" s="305"/>
      <c r="L142" s="305"/>
    </row>
    <row r="143" spans="8:12" x14ac:dyDescent="0.3">
      <c r="H143" s="305"/>
      <c r="I143" s="305"/>
      <c r="J143" s="305"/>
      <c r="K143" s="305"/>
      <c r="L143" s="305"/>
    </row>
    <row r="144" spans="8:12" x14ac:dyDescent="0.3">
      <c r="H144" s="305"/>
      <c r="I144" s="305"/>
      <c r="J144" s="305"/>
      <c r="K144" s="305"/>
      <c r="L144" s="305"/>
    </row>
    <row r="145" spans="8:12" x14ac:dyDescent="0.3">
      <c r="H145" s="305"/>
      <c r="I145" s="305"/>
      <c r="J145" s="305"/>
      <c r="K145" s="305"/>
      <c r="L145" s="305"/>
    </row>
    <row r="146" spans="8:12" x14ac:dyDescent="0.3">
      <c r="H146" s="305"/>
      <c r="I146" s="305"/>
      <c r="J146" s="305"/>
      <c r="K146" s="305"/>
      <c r="L146" s="305"/>
    </row>
    <row r="147" spans="8:12" x14ac:dyDescent="0.3">
      <c r="H147" s="305"/>
      <c r="I147" s="305"/>
      <c r="J147" s="305"/>
      <c r="K147" s="305"/>
      <c r="L147" s="305"/>
    </row>
    <row r="148" spans="8:12" x14ac:dyDescent="0.3">
      <c r="H148" s="305"/>
      <c r="I148" s="305"/>
      <c r="J148" s="305"/>
      <c r="K148" s="305"/>
      <c r="L148" s="305"/>
    </row>
    <row r="149" spans="8:12" x14ac:dyDescent="0.3">
      <c r="H149" s="305"/>
      <c r="I149" s="305"/>
      <c r="J149" s="305"/>
      <c r="K149" s="305"/>
      <c r="L149" s="305"/>
    </row>
    <row r="150" spans="8:12" x14ac:dyDescent="0.3">
      <c r="H150" s="305"/>
      <c r="I150" s="305"/>
      <c r="J150" s="305"/>
      <c r="K150" s="305"/>
      <c r="L150" s="305"/>
    </row>
    <row r="151" spans="8:12" x14ac:dyDescent="0.3">
      <c r="H151" s="305"/>
      <c r="I151" s="305"/>
      <c r="J151" s="305"/>
      <c r="K151" s="305"/>
      <c r="L151" s="305"/>
    </row>
    <row r="152" spans="8:12" x14ac:dyDescent="0.3">
      <c r="H152" s="305"/>
      <c r="I152" s="305"/>
      <c r="J152" s="305"/>
      <c r="K152" s="305"/>
      <c r="L152" s="305"/>
    </row>
    <row r="153" spans="8:12" x14ac:dyDescent="0.3">
      <c r="H153" s="305"/>
      <c r="I153" s="305"/>
      <c r="J153" s="305"/>
      <c r="K153" s="305"/>
      <c r="L153" s="305"/>
    </row>
    <row r="154" spans="8:12" x14ac:dyDescent="0.3">
      <c r="H154" s="305"/>
      <c r="I154" s="305"/>
      <c r="J154" s="305"/>
      <c r="K154" s="305"/>
      <c r="L154" s="305"/>
    </row>
    <row r="155" spans="8:12" x14ac:dyDescent="0.3">
      <c r="H155" s="305"/>
      <c r="I155" s="305"/>
      <c r="J155" s="305"/>
      <c r="K155" s="305"/>
      <c r="L155" s="305"/>
    </row>
    <row r="156" spans="8:12" x14ac:dyDescent="0.3">
      <c r="H156" s="305"/>
      <c r="I156" s="305"/>
      <c r="J156" s="305"/>
      <c r="K156" s="305"/>
      <c r="L156" s="305"/>
    </row>
    <row r="157" spans="8:12" x14ac:dyDescent="0.3">
      <c r="H157" s="305"/>
      <c r="I157" s="305"/>
      <c r="J157" s="305"/>
      <c r="K157" s="305"/>
      <c r="L157" s="305"/>
    </row>
    <row r="158" spans="8:12" x14ac:dyDescent="0.3">
      <c r="H158" s="305"/>
      <c r="I158" s="305"/>
      <c r="J158" s="305"/>
      <c r="K158" s="305"/>
      <c r="L158" s="305"/>
    </row>
    <row r="159" spans="8:12" x14ac:dyDescent="0.3">
      <c r="H159" s="305"/>
      <c r="I159" s="305"/>
      <c r="J159" s="305"/>
      <c r="K159" s="305"/>
      <c r="L159" s="305"/>
    </row>
    <row r="160" spans="8:12" x14ac:dyDescent="0.3">
      <c r="H160" s="305"/>
      <c r="I160" s="305"/>
      <c r="J160" s="305"/>
      <c r="K160" s="305"/>
      <c r="L160" s="305"/>
    </row>
    <row r="161" spans="8:12" x14ac:dyDescent="0.3">
      <c r="H161" s="305"/>
      <c r="I161" s="305"/>
      <c r="J161" s="305"/>
      <c r="K161" s="305"/>
      <c r="L161" s="305"/>
    </row>
    <row r="162" spans="8:12" x14ac:dyDescent="0.3">
      <c r="H162" s="305"/>
      <c r="I162" s="305"/>
      <c r="J162" s="305"/>
      <c r="K162" s="305"/>
      <c r="L162" s="305"/>
    </row>
    <row r="163" spans="8:12" x14ac:dyDescent="0.3">
      <c r="H163" s="305"/>
      <c r="I163" s="305"/>
      <c r="J163" s="305"/>
      <c r="K163" s="305"/>
      <c r="L163" s="305"/>
    </row>
    <row r="164" spans="8:12" x14ac:dyDescent="0.3">
      <c r="H164" s="305"/>
      <c r="I164" s="305"/>
      <c r="J164" s="305"/>
      <c r="K164" s="305"/>
      <c r="L164" s="305"/>
    </row>
    <row r="165" spans="8:12" x14ac:dyDescent="0.3">
      <c r="H165" s="305"/>
      <c r="I165" s="305"/>
      <c r="J165" s="305"/>
      <c r="K165" s="305"/>
      <c r="L165" s="305"/>
    </row>
    <row r="166" spans="8:12" x14ac:dyDescent="0.3">
      <c r="H166" s="305"/>
      <c r="I166" s="305"/>
      <c r="J166" s="305"/>
      <c r="K166" s="305"/>
      <c r="L166" s="305"/>
    </row>
    <row r="167" spans="8:12" x14ac:dyDescent="0.3">
      <c r="H167" s="305"/>
      <c r="I167" s="305"/>
      <c r="J167" s="305"/>
      <c r="K167" s="305"/>
      <c r="L167" s="305"/>
    </row>
    <row r="168" spans="8:12" x14ac:dyDescent="0.3">
      <c r="H168" s="305"/>
      <c r="I168" s="305"/>
      <c r="J168" s="305"/>
      <c r="K168" s="305"/>
      <c r="L168" s="305"/>
    </row>
    <row r="169" spans="8:12" x14ac:dyDescent="0.3">
      <c r="H169" s="305"/>
      <c r="I169" s="305"/>
      <c r="J169" s="305"/>
      <c r="K169" s="305"/>
      <c r="L169" s="305"/>
    </row>
    <row r="170" spans="8:12" x14ac:dyDescent="0.3">
      <c r="H170" s="305"/>
      <c r="I170" s="305"/>
      <c r="J170" s="305"/>
      <c r="K170" s="305"/>
      <c r="L170" s="305"/>
    </row>
    <row r="171" spans="8:12" x14ac:dyDescent="0.3">
      <c r="H171" s="305"/>
      <c r="I171" s="305"/>
      <c r="J171" s="305"/>
      <c r="K171" s="305"/>
      <c r="L171" s="305"/>
    </row>
    <row r="172" spans="8:12" x14ac:dyDescent="0.3">
      <c r="H172" s="305"/>
      <c r="I172" s="305"/>
      <c r="J172" s="305"/>
      <c r="K172" s="305"/>
      <c r="L172" s="305"/>
    </row>
  </sheetData>
  <dataConsolidate/>
  <mergeCells count="2">
    <mergeCell ref="A1:A39"/>
    <mergeCell ref="H1:L172"/>
  </mergeCells>
  <conditionalFormatting sqref="M2">
    <cfRule type="duplicateValues" dxfId="192" priority="1668"/>
  </conditionalFormatting>
  <pageMargins left="0.511811024" right="0.511811024" top="0.78740157499999996" bottom="0.78740157499999996" header="0.31496062000000002" footer="0.31496062000000002"/>
  <pageSetup paperSize="9" orientation="portrait" r:id="rId1"/>
  <drawing r:id="rId2"/>
  <legacyDrawing r:id="rId3"/>
  <controls>
    <mc:AlternateContent xmlns:mc="http://schemas.openxmlformats.org/markup-compatibility/2006">
      <mc:Choice Requires="x14">
        <control shapeId="291984" r:id="rId4" name="btn_Filtros_SdoAtaAbx">
          <controlPr defaultSize="0" autoLine="0" r:id="rId5">
            <anchor moveWithCells="1">
              <from>
                <xdr:col>0</xdr:col>
                <xdr:colOff>632460</xdr:colOff>
                <xdr:row>16</xdr:row>
                <xdr:rowOff>45720</xdr:rowOff>
              </from>
              <to>
                <xdr:col>0</xdr:col>
                <xdr:colOff>6271260</xdr:colOff>
                <xdr:row>17</xdr:row>
                <xdr:rowOff>175260</xdr:rowOff>
              </to>
            </anchor>
          </controlPr>
        </control>
      </mc:Choice>
      <mc:Fallback>
        <control shapeId="291984" r:id="rId4" name="btn_Filtros_SdoAtaAbx"/>
      </mc:Fallback>
    </mc:AlternateContent>
    <mc:AlternateContent xmlns:mc="http://schemas.openxmlformats.org/markup-compatibility/2006">
      <mc:Choice Requires="x14">
        <control shapeId="291982" r:id="rId6" name="btn_Filtros_AtalhPlDRM">
          <controlPr defaultSize="0" autoLine="0" r:id="rId7">
            <anchor moveWithCells="1">
              <from>
                <xdr:col>7</xdr:col>
                <xdr:colOff>457200</xdr:colOff>
                <xdr:row>10</xdr:row>
                <xdr:rowOff>30480</xdr:rowOff>
              </from>
              <to>
                <xdr:col>11</xdr:col>
                <xdr:colOff>381000</xdr:colOff>
                <xdr:row>12</xdr:row>
                <xdr:rowOff>160020</xdr:rowOff>
              </to>
            </anchor>
          </controlPr>
        </control>
      </mc:Choice>
      <mc:Fallback>
        <control shapeId="291982" r:id="rId6" name="btn_Filtros_AtalhPlDRM"/>
      </mc:Fallback>
    </mc:AlternateContent>
    <mc:AlternateContent xmlns:mc="http://schemas.openxmlformats.org/markup-compatibility/2006">
      <mc:Choice Requires="x14">
        <control shapeId="291981" r:id="rId8" name="btn_Filtros_CronogrAta">
          <controlPr defaultSize="0" autoLine="0" r:id="rId9">
            <anchor moveWithCells="1">
              <from>
                <xdr:col>0</xdr:col>
                <xdr:colOff>6987540</xdr:colOff>
                <xdr:row>14</xdr:row>
                <xdr:rowOff>53340</xdr:rowOff>
              </from>
              <to>
                <xdr:col>0</xdr:col>
                <xdr:colOff>12626340</xdr:colOff>
                <xdr:row>16</xdr:row>
                <xdr:rowOff>0</xdr:rowOff>
              </to>
            </anchor>
          </controlPr>
        </control>
      </mc:Choice>
      <mc:Fallback>
        <control shapeId="291981" r:id="rId8" name="btn_Filtros_CronogrAta"/>
      </mc:Fallback>
    </mc:AlternateContent>
    <mc:AlternateContent xmlns:mc="http://schemas.openxmlformats.org/markup-compatibility/2006">
      <mc:Choice Requires="x14">
        <control shapeId="291867" r:id="rId10" name="btn_Filtros_Cronograma">
          <controlPr defaultSize="0" autoLine="0" r:id="rId11">
            <anchor moveWithCells="1">
              <from>
                <xdr:col>0</xdr:col>
                <xdr:colOff>632460</xdr:colOff>
                <xdr:row>14</xdr:row>
                <xdr:rowOff>53340</xdr:rowOff>
              </from>
              <to>
                <xdr:col>0</xdr:col>
                <xdr:colOff>6271260</xdr:colOff>
                <xdr:row>16</xdr:row>
                <xdr:rowOff>0</xdr:rowOff>
              </to>
            </anchor>
          </controlPr>
        </control>
      </mc:Choice>
      <mc:Fallback>
        <control shapeId="291867" r:id="rId10" name="btn_Filtros_Cronograma"/>
      </mc:Fallback>
    </mc:AlternateContent>
    <mc:AlternateContent xmlns:mc="http://schemas.openxmlformats.org/markup-compatibility/2006">
      <mc:Choice Requires="x14">
        <control shapeId="291865" r:id="rId12" name="btn_Filtros_AbxPpComAF">
          <controlPr defaultSize="0" autoLine="0" r:id="rId13">
            <anchor moveWithCells="1">
              <from>
                <xdr:col>0</xdr:col>
                <xdr:colOff>632460</xdr:colOff>
                <xdr:row>10</xdr:row>
                <xdr:rowOff>76200</xdr:rowOff>
              </from>
              <to>
                <xdr:col>0</xdr:col>
                <xdr:colOff>6271260</xdr:colOff>
                <xdr:row>12</xdr:row>
                <xdr:rowOff>22860</xdr:rowOff>
              </to>
            </anchor>
          </controlPr>
        </control>
      </mc:Choice>
      <mc:Fallback>
        <control shapeId="291865" r:id="rId12" name="btn_Filtros_AbxPpComAF"/>
      </mc:Fallback>
    </mc:AlternateContent>
    <mc:AlternateContent xmlns:mc="http://schemas.openxmlformats.org/markup-compatibility/2006">
      <mc:Choice Requires="x14">
        <control shapeId="291863" r:id="rId14" name="btn_Filtros_AtivosAbxPonP">
          <controlPr defaultSize="0" autoLine="0" r:id="rId15">
            <anchor moveWithCells="1">
              <from>
                <xdr:col>0</xdr:col>
                <xdr:colOff>6987540</xdr:colOff>
                <xdr:row>22</xdr:row>
                <xdr:rowOff>15240</xdr:rowOff>
              </from>
              <to>
                <xdr:col>0</xdr:col>
                <xdr:colOff>12626340</xdr:colOff>
                <xdr:row>23</xdr:row>
                <xdr:rowOff>144780</xdr:rowOff>
              </to>
            </anchor>
          </controlPr>
        </control>
      </mc:Choice>
      <mc:Fallback>
        <control shapeId="291863" r:id="rId14" name="btn_Filtros_AtivosAbxPonP"/>
      </mc:Fallback>
    </mc:AlternateContent>
    <mc:AlternateContent xmlns:mc="http://schemas.openxmlformats.org/markup-compatibility/2006">
      <mc:Choice Requires="x14">
        <control shapeId="291862" r:id="rId16" name="btn_Filtros_ComSugest">
          <controlPr defaultSize="0" autoLine="0" r:id="rId17">
            <anchor moveWithCells="1">
              <from>
                <xdr:col>0</xdr:col>
                <xdr:colOff>6987540</xdr:colOff>
                <xdr:row>18</xdr:row>
                <xdr:rowOff>38100</xdr:rowOff>
              </from>
              <to>
                <xdr:col>0</xdr:col>
                <xdr:colOff>12626340</xdr:colOff>
                <xdr:row>19</xdr:row>
                <xdr:rowOff>175260</xdr:rowOff>
              </to>
            </anchor>
          </controlPr>
        </control>
      </mc:Choice>
      <mc:Fallback>
        <control shapeId="291862" r:id="rId16" name="btn_Filtros_ComSugest"/>
      </mc:Fallback>
    </mc:AlternateContent>
    <mc:AlternateContent xmlns:mc="http://schemas.openxmlformats.org/markup-compatibility/2006">
      <mc:Choice Requires="x14">
        <control shapeId="291859" r:id="rId18" name="btn_Filtros_AtivosSemAtaRcZ">
          <controlPr defaultSize="0" autoLine="0" r:id="rId19">
            <anchor moveWithCells="1">
              <from>
                <xdr:col>0</xdr:col>
                <xdr:colOff>6987540</xdr:colOff>
                <xdr:row>10</xdr:row>
                <xdr:rowOff>76200</xdr:rowOff>
              </from>
              <to>
                <xdr:col>0</xdr:col>
                <xdr:colOff>12626340</xdr:colOff>
                <xdr:row>12</xdr:row>
                <xdr:rowOff>22860</xdr:rowOff>
              </to>
            </anchor>
          </controlPr>
        </control>
      </mc:Choice>
      <mc:Fallback>
        <control shapeId="291859" r:id="rId18" name="btn_Filtros_AtivosSemAtaRcZ"/>
      </mc:Fallback>
    </mc:AlternateContent>
    <mc:AlternateContent xmlns:mc="http://schemas.openxmlformats.org/markup-compatibility/2006">
      <mc:Choice Requires="x14">
        <control shapeId="291858" r:id="rId20" name="btn_Filtros_AtivosSemAtaZero">
          <controlPr defaultSize="0" autoLine="0" r:id="rId21">
            <anchor moveWithCells="1">
              <from>
                <xdr:col>0</xdr:col>
                <xdr:colOff>6987540</xdr:colOff>
                <xdr:row>8</xdr:row>
                <xdr:rowOff>83820</xdr:rowOff>
              </from>
              <to>
                <xdr:col>0</xdr:col>
                <xdr:colOff>12626340</xdr:colOff>
                <xdr:row>10</xdr:row>
                <xdr:rowOff>30480</xdr:rowOff>
              </to>
            </anchor>
          </controlPr>
        </control>
      </mc:Choice>
      <mc:Fallback>
        <control shapeId="291858" r:id="rId20" name="btn_Filtros_AtivosSemAtaZero"/>
      </mc:Fallback>
    </mc:AlternateContent>
    <mc:AlternateContent xmlns:mc="http://schemas.openxmlformats.org/markup-compatibility/2006">
      <mc:Choice Requires="x14">
        <control shapeId="291852" r:id="rId22" name="btn_Filtros_SemMovS">
          <controlPr defaultSize="0" autoLine="0" r:id="rId23">
            <anchor moveWithCells="1">
              <from>
                <xdr:col>0</xdr:col>
                <xdr:colOff>632460</xdr:colOff>
                <xdr:row>4</xdr:row>
                <xdr:rowOff>106680</xdr:rowOff>
              </from>
              <to>
                <xdr:col>0</xdr:col>
                <xdr:colOff>6271260</xdr:colOff>
                <xdr:row>6</xdr:row>
                <xdr:rowOff>60960</xdr:rowOff>
              </to>
            </anchor>
          </controlPr>
        </control>
      </mc:Choice>
      <mc:Fallback>
        <control shapeId="291852" r:id="rId22" name="btn_Filtros_SemMovS"/>
      </mc:Fallback>
    </mc:AlternateContent>
    <mc:AlternateContent xmlns:mc="http://schemas.openxmlformats.org/markup-compatibility/2006">
      <mc:Choice Requires="x14">
        <control shapeId="291851" r:id="rId24" name="btn_Filtros_SemMov">
          <controlPr defaultSize="0" autoLine="0" r:id="rId25">
            <anchor moveWithCells="1">
              <from>
                <xdr:col>0</xdr:col>
                <xdr:colOff>632460</xdr:colOff>
                <xdr:row>6</xdr:row>
                <xdr:rowOff>99060</xdr:rowOff>
              </from>
              <to>
                <xdr:col>0</xdr:col>
                <xdr:colOff>6271260</xdr:colOff>
                <xdr:row>8</xdr:row>
                <xdr:rowOff>53340</xdr:rowOff>
              </to>
            </anchor>
          </controlPr>
        </control>
      </mc:Choice>
      <mc:Fallback>
        <control shapeId="291851" r:id="rId24" name="btn_Filtros_SemMov"/>
      </mc:Fallback>
    </mc:AlternateContent>
    <mc:AlternateContent xmlns:mc="http://schemas.openxmlformats.org/markup-compatibility/2006">
      <mc:Choice Requires="x14">
        <control shapeId="291850" r:id="rId26" name="btn_Filtros_ComQtd">
          <controlPr defaultSize="0" autoLine="0" r:id="rId27">
            <anchor moveWithCells="1">
              <from>
                <xdr:col>0</xdr:col>
                <xdr:colOff>632460</xdr:colOff>
                <xdr:row>24</xdr:row>
                <xdr:rowOff>7620</xdr:rowOff>
              </from>
              <to>
                <xdr:col>0</xdr:col>
                <xdr:colOff>6271260</xdr:colOff>
                <xdr:row>25</xdr:row>
                <xdr:rowOff>137160</xdr:rowOff>
              </to>
            </anchor>
          </controlPr>
        </control>
      </mc:Choice>
      <mc:Fallback>
        <control shapeId="291850" r:id="rId26" name="btn_Filtros_ComQtd"/>
      </mc:Fallback>
    </mc:AlternateContent>
    <mc:AlternateContent xmlns:mc="http://schemas.openxmlformats.org/markup-compatibility/2006">
      <mc:Choice Requires="x14">
        <control shapeId="291848" r:id="rId28" name="btn_Filtros_AtivosSemAtaTodos">
          <controlPr defaultSize="0" autoLine="0" r:id="rId29">
            <anchor moveWithCells="1">
              <from>
                <xdr:col>0</xdr:col>
                <xdr:colOff>6987540</xdr:colOff>
                <xdr:row>6</xdr:row>
                <xdr:rowOff>99060</xdr:rowOff>
              </from>
              <to>
                <xdr:col>0</xdr:col>
                <xdr:colOff>12626340</xdr:colOff>
                <xdr:row>8</xdr:row>
                <xdr:rowOff>53340</xdr:rowOff>
              </to>
            </anchor>
          </controlPr>
        </control>
      </mc:Choice>
      <mc:Fallback>
        <control shapeId="291848" r:id="rId28" name="btn_Filtros_AtivosSemAtaTodos"/>
      </mc:Fallback>
    </mc:AlternateContent>
    <mc:AlternateContent xmlns:mc="http://schemas.openxmlformats.org/markup-compatibility/2006">
      <mc:Choice Requires="x14">
        <control shapeId="291847" r:id="rId30" name="btn_Filtros_AtivosComAtaT_Pri">
          <controlPr defaultSize="0" autoLine="0" r:id="rId31">
            <anchor moveWithCells="1">
              <from>
                <xdr:col>0</xdr:col>
                <xdr:colOff>6987540</xdr:colOff>
                <xdr:row>2</xdr:row>
                <xdr:rowOff>114300</xdr:rowOff>
              </from>
              <to>
                <xdr:col>0</xdr:col>
                <xdr:colOff>12626340</xdr:colOff>
                <xdr:row>4</xdr:row>
                <xdr:rowOff>60960</xdr:rowOff>
              </to>
            </anchor>
          </controlPr>
        </control>
      </mc:Choice>
      <mc:Fallback>
        <control shapeId="291847" r:id="rId30" name="btn_Filtros_AtivosComAtaT_Pri"/>
      </mc:Fallback>
    </mc:AlternateContent>
    <mc:AlternateContent xmlns:mc="http://schemas.openxmlformats.org/markup-compatibility/2006">
      <mc:Choice Requires="x14">
        <control shapeId="291846" r:id="rId32" name="btn_Filtros_AtivosComAtaT_Ata">
          <controlPr defaultSize="0" autoLine="0" r:id="rId33">
            <anchor moveWithCells="1">
              <from>
                <xdr:col>0</xdr:col>
                <xdr:colOff>6987540</xdr:colOff>
                <xdr:row>0</xdr:row>
                <xdr:rowOff>129540</xdr:rowOff>
              </from>
              <to>
                <xdr:col>0</xdr:col>
                <xdr:colOff>12626340</xdr:colOff>
                <xdr:row>2</xdr:row>
                <xdr:rowOff>76200</xdr:rowOff>
              </to>
            </anchor>
          </controlPr>
        </control>
      </mc:Choice>
      <mc:Fallback>
        <control shapeId="291846" r:id="rId32" name="btn_Filtros_AtivosComAtaT_Ata"/>
      </mc:Fallback>
    </mc:AlternateContent>
    <mc:AlternateContent xmlns:mc="http://schemas.openxmlformats.org/markup-compatibility/2006">
      <mc:Choice Requires="x14">
        <control shapeId="291845" r:id="rId34" name="btn_Filtros_Limpar">
          <controlPr defaultSize="0" autoLine="0" r:id="rId35">
            <anchor moveWithCells="1">
              <from>
                <xdr:col>0</xdr:col>
                <xdr:colOff>632460</xdr:colOff>
                <xdr:row>27</xdr:row>
                <xdr:rowOff>167640</xdr:rowOff>
              </from>
              <to>
                <xdr:col>0</xdr:col>
                <xdr:colOff>12626340</xdr:colOff>
                <xdr:row>29</xdr:row>
                <xdr:rowOff>114300</xdr:rowOff>
              </to>
            </anchor>
          </controlPr>
        </control>
      </mc:Choice>
      <mc:Fallback>
        <control shapeId="291845" r:id="rId34" name="btn_Filtros_Limpar"/>
      </mc:Fallback>
    </mc:AlternateContent>
    <mc:AlternateContent xmlns:mc="http://schemas.openxmlformats.org/markup-compatibility/2006">
      <mc:Choice Requires="x14">
        <control shapeId="291842" r:id="rId36" name="btn_Filtros_ExcluirSemSaldo">
          <controlPr defaultSize="0" autoLine="0" r:id="rId37">
            <anchor moveWithCells="1">
              <from>
                <xdr:col>0</xdr:col>
                <xdr:colOff>632460</xdr:colOff>
                <xdr:row>0</xdr:row>
                <xdr:rowOff>129540</xdr:rowOff>
              </from>
              <to>
                <xdr:col>0</xdr:col>
                <xdr:colOff>6271260</xdr:colOff>
                <xdr:row>2</xdr:row>
                <xdr:rowOff>76200</xdr:rowOff>
              </to>
            </anchor>
          </controlPr>
        </control>
      </mc:Choice>
      <mc:Fallback>
        <control shapeId="291842" r:id="rId36" name="btn_Filtros_ExcluirSemSaldo"/>
      </mc:Fallback>
    </mc:AlternateContent>
    <mc:AlternateContent xmlns:mc="http://schemas.openxmlformats.org/markup-compatibility/2006">
      <mc:Choice Requires="x14">
        <control shapeId="291843" r:id="rId38" name="btn_Filtros_ExcluirComSaldo">
          <controlPr defaultSize="0" autoLine="0" r:id="rId39">
            <anchor moveWithCells="1">
              <from>
                <xdr:col>0</xdr:col>
                <xdr:colOff>632460</xdr:colOff>
                <xdr:row>2</xdr:row>
                <xdr:rowOff>114300</xdr:rowOff>
              </from>
              <to>
                <xdr:col>0</xdr:col>
                <xdr:colOff>6271260</xdr:colOff>
                <xdr:row>4</xdr:row>
                <xdr:rowOff>60960</xdr:rowOff>
              </to>
            </anchor>
          </controlPr>
        </control>
      </mc:Choice>
      <mc:Fallback>
        <control shapeId="291843" r:id="rId38" name="btn_Filtros_ExcluirComSaldo"/>
      </mc:Fallback>
    </mc:AlternateContent>
    <mc:AlternateContent xmlns:mc="http://schemas.openxmlformats.org/markup-compatibility/2006">
      <mc:Choice Requires="x14">
        <control shapeId="291853" r:id="rId40" name="btn_Filtros_FiltroDigitado">
          <controlPr defaultSize="0" autoLine="0" r:id="rId41">
            <anchor moveWithCells="1">
              <from>
                <xdr:col>0</xdr:col>
                <xdr:colOff>632460</xdr:colOff>
                <xdr:row>8</xdr:row>
                <xdr:rowOff>83820</xdr:rowOff>
              </from>
              <to>
                <xdr:col>0</xdr:col>
                <xdr:colOff>6271260</xdr:colOff>
                <xdr:row>10</xdr:row>
                <xdr:rowOff>30480</xdr:rowOff>
              </to>
            </anchor>
          </controlPr>
        </control>
      </mc:Choice>
      <mc:Fallback>
        <control shapeId="291853" r:id="rId40" name="btn_Filtros_FiltroDigitado"/>
      </mc:Fallback>
    </mc:AlternateContent>
    <mc:AlternateContent xmlns:mc="http://schemas.openxmlformats.org/markup-compatibility/2006">
      <mc:Choice Requires="x14">
        <control shapeId="291854" r:id="rId42" name="btn_Filtros_FiltroDigitado2">
          <controlPr defaultSize="0" autoLine="0" r:id="rId43">
            <anchor moveWithCells="1">
              <from>
                <xdr:col>9</xdr:col>
                <xdr:colOff>464820</xdr:colOff>
                <xdr:row>0</xdr:row>
                <xdr:rowOff>99060</xdr:rowOff>
              </from>
              <to>
                <xdr:col>11</xdr:col>
                <xdr:colOff>411480</xdr:colOff>
                <xdr:row>3</xdr:row>
                <xdr:rowOff>45720</xdr:rowOff>
              </to>
            </anchor>
          </controlPr>
        </control>
      </mc:Choice>
      <mc:Fallback>
        <control shapeId="291854" r:id="rId42" name="btn_Filtros_FiltroDigitado2"/>
      </mc:Fallback>
    </mc:AlternateContent>
    <mc:AlternateContent xmlns:mc="http://schemas.openxmlformats.org/markup-compatibility/2006">
      <mc:Choice Requires="x14">
        <control shapeId="291855" r:id="rId44" name="btn_Filtros_ComQtdJah">
          <controlPr defaultSize="0" autoLine="0" r:id="rId45">
            <anchor moveWithCells="1">
              <from>
                <xdr:col>0</xdr:col>
                <xdr:colOff>632460</xdr:colOff>
                <xdr:row>20</xdr:row>
                <xdr:rowOff>22860</xdr:rowOff>
              </from>
              <to>
                <xdr:col>0</xdr:col>
                <xdr:colOff>6271260</xdr:colOff>
                <xdr:row>21</xdr:row>
                <xdr:rowOff>160020</xdr:rowOff>
              </to>
            </anchor>
          </controlPr>
        </control>
      </mc:Choice>
      <mc:Fallback>
        <control shapeId="291855" r:id="rId44" name="btn_Filtros_ComQtdJah"/>
      </mc:Fallback>
    </mc:AlternateContent>
    <mc:AlternateContent xmlns:mc="http://schemas.openxmlformats.org/markup-compatibility/2006">
      <mc:Choice Requires="x14">
        <control shapeId="291857" r:id="rId46" name="btn_Filtros_AtivosComAtaZero">
          <controlPr defaultSize="0" autoLine="0" r:id="rId47">
            <anchor moveWithCells="1">
              <from>
                <xdr:col>0</xdr:col>
                <xdr:colOff>6987540</xdr:colOff>
                <xdr:row>4</xdr:row>
                <xdr:rowOff>106680</xdr:rowOff>
              </from>
              <to>
                <xdr:col>0</xdr:col>
                <xdr:colOff>12626340</xdr:colOff>
                <xdr:row>6</xdr:row>
                <xdr:rowOff>60960</xdr:rowOff>
              </to>
            </anchor>
          </controlPr>
        </control>
      </mc:Choice>
      <mc:Fallback>
        <control shapeId="291857" r:id="rId46" name="btn_Filtros_AtivosComAtaZero"/>
      </mc:Fallback>
    </mc:AlternateContent>
    <mc:AlternateContent xmlns:mc="http://schemas.openxmlformats.org/markup-compatibility/2006">
      <mc:Choice Requires="x14">
        <control shapeId="291860" r:id="rId48" name="btn_Filtros_AtivosZerados">
          <controlPr defaultSize="0" autoLine="0" r:id="rId49">
            <anchor moveWithCells="1">
              <from>
                <xdr:col>0</xdr:col>
                <xdr:colOff>6987540</xdr:colOff>
                <xdr:row>12</xdr:row>
                <xdr:rowOff>68580</xdr:rowOff>
              </from>
              <to>
                <xdr:col>0</xdr:col>
                <xdr:colOff>12626340</xdr:colOff>
                <xdr:row>14</xdr:row>
                <xdr:rowOff>22860</xdr:rowOff>
              </to>
            </anchor>
          </controlPr>
        </control>
      </mc:Choice>
      <mc:Fallback>
        <control shapeId="291860" r:id="rId48" name="btn_Filtros_AtivosZerados"/>
      </mc:Fallback>
    </mc:AlternateContent>
    <mc:AlternateContent xmlns:mc="http://schemas.openxmlformats.org/markup-compatibility/2006">
      <mc:Choice Requires="x14">
        <control shapeId="291861" r:id="rId50" name="btn_Filtros_AtivosTodosPrio">
          <controlPr defaultSize="0" autoLine="0" r:id="rId51">
            <anchor moveWithCells="1">
              <from>
                <xdr:col>0</xdr:col>
                <xdr:colOff>6987540</xdr:colOff>
                <xdr:row>16</xdr:row>
                <xdr:rowOff>45720</xdr:rowOff>
              </from>
              <to>
                <xdr:col>0</xdr:col>
                <xdr:colOff>12626340</xdr:colOff>
                <xdr:row>17</xdr:row>
                <xdr:rowOff>175260</xdr:rowOff>
              </to>
            </anchor>
          </controlPr>
        </control>
      </mc:Choice>
      <mc:Fallback>
        <control shapeId="291861" r:id="rId50" name="btn_Filtros_AtivosTodosPrio"/>
      </mc:Fallback>
    </mc:AlternateContent>
    <mc:AlternateContent xmlns:mc="http://schemas.openxmlformats.org/markup-compatibility/2006">
      <mc:Choice Requires="x14">
        <control shapeId="291864" r:id="rId52" name="btn_Filtros_FiltroDigVoltar">
          <controlPr defaultSize="0" autoLine="0" r:id="rId53">
            <anchor moveWithCells="1">
              <from>
                <xdr:col>7</xdr:col>
                <xdr:colOff>457200</xdr:colOff>
                <xdr:row>0</xdr:row>
                <xdr:rowOff>99060</xdr:rowOff>
              </from>
              <to>
                <xdr:col>9</xdr:col>
                <xdr:colOff>403860</xdr:colOff>
                <xdr:row>3</xdr:row>
                <xdr:rowOff>45720</xdr:rowOff>
              </to>
            </anchor>
          </controlPr>
        </control>
      </mc:Choice>
      <mc:Fallback>
        <control shapeId="291864" r:id="rId52" name="btn_Filtros_FiltroDigVoltar"/>
      </mc:Fallback>
    </mc:AlternateContent>
    <mc:AlternateContent xmlns:mc="http://schemas.openxmlformats.org/markup-compatibility/2006">
      <mc:Choice Requires="x14">
        <control shapeId="291866" r:id="rId54" name="btn_Filtros_AtivosFAbxPonP">
          <controlPr defaultSize="0" autoLine="0" r:id="rId55">
            <anchor moveWithCells="1">
              <from>
                <xdr:col>0</xdr:col>
                <xdr:colOff>6987540</xdr:colOff>
                <xdr:row>20</xdr:row>
                <xdr:rowOff>22860</xdr:rowOff>
              </from>
              <to>
                <xdr:col>0</xdr:col>
                <xdr:colOff>12626340</xdr:colOff>
                <xdr:row>21</xdr:row>
                <xdr:rowOff>160020</xdr:rowOff>
              </to>
            </anchor>
          </controlPr>
        </control>
      </mc:Choice>
      <mc:Fallback>
        <control shapeId="291866" r:id="rId54" name="btn_Filtros_AtivosFAbxPonP"/>
      </mc:Fallback>
    </mc:AlternateContent>
    <mc:AlternateContent xmlns:mc="http://schemas.openxmlformats.org/markup-compatibility/2006">
      <mc:Choice Requires="x14">
        <control shapeId="291868" r:id="rId56" name="btn_Filtros_ImpDRM">
          <controlPr defaultSize="0" autoLine="0" r:id="rId57">
            <anchor moveWithCells="1">
              <from>
                <xdr:col>7</xdr:col>
                <xdr:colOff>480060</xdr:colOff>
                <xdr:row>3</xdr:row>
                <xdr:rowOff>76200</xdr:rowOff>
              </from>
              <to>
                <xdr:col>11</xdr:col>
                <xdr:colOff>403860</xdr:colOff>
                <xdr:row>6</xdr:row>
                <xdr:rowOff>22860</xdr:rowOff>
              </to>
            </anchor>
          </controlPr>
        </control>
      </mc:Choice>
      <mc:Fallback>
        <control shapeId="291868" r:id="rId56" name="btn_Filtros_ImpDRM"/>
      </mc:Fallback>
    </mc:AlternateContent>
    <mc:AlternateContent xmlns:mc="http://schemas.openxmlformats.org/markup-compatibility/2006">
      <mc:Choice Requires="x14">
        <control shapeId="291869" r:id="rId58" name="btn_Filtros_AtivosRecentes">
          <controlPr defaultSize="0" autoLine="0" r:id="rId59">
            <anchor moveWithCells="1">
              <from>
                <xdr:col>0</xdr:col>
                <xdr:colOff>632460</xdr:colOff>
                <xdr:row>12</xdr:row>
                <xdr:rowOff>68580</xdr:rowOff>
              </from>
              <to>
                <xdr:col>0</xdr:col>
                <xdr:colOff>6271260</xdr:colOff>
                <xdr:row>14</xdr:row>
                <xdr:rowOff>22860</xdr:rowOff>
              </to>
            </anchor>
          </controlPr>
        </control>
      </mc:Choice>
      <mc:Fallback>
        <control shapeId="291869" r:id="rId58" name="btn_Filtros_AtivosRecentes"/>
      </mc:Fallback>
    </mc:AlternateContent>
    <mc:AlternateContent xmlns:mc="http://schemas.openxmlformats.org/markup-compatibility/2006">
      <mc:Choice Requires="x14">
        <control shapeId="291983" r:id="rId60" name="btn_Filtros_ComQtNoZ">
          <controlPr defaultSize="0" autoLine="0" r:id="rId61">
            <anchor moveWithCells="1">
              <from>
                <xdr:col>0</xdr:col>
                <xdr:colOff>632460</xdr:colOff>
                <xdr:row>22</xdr:row>
                <xdr:rowOff>15240</xdr:rowOff>
              </from>
              <to>
                <xdr:col>0</xdr:col>
                <xdr:colOff>6271260</xdr:colOff>
                <xdr:row>23</xdr:row>
                <xdr:rowOff>144780</xdr:rowOff>
              </to>
            </anchor>
          </controlPr>
        </control>
      </mc:Choice>
      <mc:Fallback>
        <control shapeId="291983" r:id="rId60" name="btn_Filtros_ComQtNoZ"/>
      </mc:Fallback>
    </mc:AlternateContent>
    <mc:AlternateContent xmlns:mc="http://schemas.openxmlformats.org/markup-compatibility/2006">
      <mc:Choice Requires="x14">
        <control shapeId="291985" r:id="rId62" name="btn_Filtros_AtivosAbxPPAta">
          <controlPr defaultSize="0" autoLine="0" r:id="rId63">
            <anchor moveWithCells="1">
              <from>
                <xdr:col>0</xdr:col>
                <xdr:colOff>6987540</xdr:colOff>
                <xdr:row>24</xdr:row>
                <xdr:rowOff>7620</xdr:rowOff>
              </from>
              <to>
                <xdr:col>0</xdr:col>
                <xdr:colOff>12626340</xdr:colOff>
                <xdr:row>25</xdr:row>
                <xdr:rowOff>137160</xdr:rowOff>
              </to>
            </anchor>
          </controlPr>
        </control>
      </mc:Choice>
      <mc:Fallback>
        <control shapeId="291985" r:id="rId62" name="btn_Filtros_AtivosAbxPPAta"/>
      </mc:Fallback>
    </mc:AlternateContent>
  </controls>
  <tableParts count="1">
    <tablePart r:id="rId64"/>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Plan04">
    <tabColor rgb="FFFF0000"/>
  </sheetPr>
  <dimension ref="A1:BJ4"/>
  <sheetViews>
    <sheetView zoomScaleNormal="100" workbookViewId="0">
      <pane ySplit="2" topLeftCell="A3" activePane="bottomLeft" state="frozen"/>
      <selection pane="bottomLeft" activeCell="A2" sqref="A2"/>
    </sheetView>
  </sheetViews>
  <sheetFormatPr defaultRowHeight="14.4" x14ac:dyDescent="0.3"/>
  <cols>
    <col min="1" max="1" width="50.77734375" style="4" customWidth="1"/>
    <col min="2" max="2" width="5.77734375" style="3" customWidth="1"/>
    <col min="3" max="3" width="8.88671875" style="2" bestFit="1" customWidth="1"/>
    <col min="4" max="4" width="7.21875" style="2" bestFit="1" customWidth="1"/>
    <col min="5" max="5" width="11.77734375" style="2" customWidth="1"/>
    <col min="6" max="6" width="6.5546875" style="2" bestFit="1" customWidth="1"/>
    <col min="7" max="9" width="7.88671875" style="2" bestFit="1" customWidth="1"/>
    <col min="10" max="13" width="6.5546875" style="2" bestFit="1" customWidth="1"/>
    <col min="14" max="16" width="6.88671875" style="2" bestFit="1" customWidth="1"/>
    <col min="17" max="17" width="6.5546875" style="2" bestFit="1" customWidth="1"/>
    <col min="18" max="18" width="7.44140625" style="2" bestFit="1" customWidth="1"/>
    <col min="19" max="19" width="5.77734375" style="2" customWidth="1"/>
    <col min="20" max="20" width="8.77734375" style="2" bestFit="1" customWidth="1"/>
    <col min="21" max="21" width="6.88671875" style="2" bestFit="1" customWidth="1"/>
    <col min="22" max="23" width="6.88671875" bestFit="1" customWidth="1"/>
    <col min="24" max="24" width="6.6640625" bestFit="1" customWidth="1"/>
    <col min="25" max="25" width="12" bestFit="1" customWidth="1"/>
    <col min="26" max="26" width="11.5546875" bestFit="1" customWidth="1"/>
    <col min="27" max="27" width="6.88671875" bestFit="1" customWidth="1"/>
    <col min="28" max="28" width="7.88671875" bestFit="1" customWidth="1"/>
    <col min="29" max="29" width="3.77734375" customWidth="1"/>
    <col min="30" max="30" width="6.6640625" bestFit="1" customWidth="1"/>
    <col min="31" max="31" width="12" bestFit="1" customWidth="1"/>
    <col min="32" max="32" width="11.5546875" bestFit="1" customWidth="1"/>
    <col min="33" max="33" width="8.88671875" bestFit="1" customWidth="1"/>
    <col min="34" max="34" width="7.88671875" bestFit="1" customWidth="1"/>
    <col min="35" max="35" width="3.77734375" customWidth="1"/>
    <col min="36" max="36" width="7.88671875" bestFit="1" customWidth="1"/>
    <col min="37" max="37" width="6.88671875" bestFit="1" customWidth="1"/>
    <col min="38" max="38" width="12" bestFit="1" customWidth="1"/>
    <col min="39" max="39" width="11.6640625" bestFit="1" customWidth="1"/>
    <col min="40" max="40" width="7.88671875" bestFit="1" customWidth="1"/>
    <col min="41" max="41" width="8.33203125" bestFit="1" customWidth="1"/>
    <col min="42" max="42" width="3.6640625" customWidth="1"/>
    <col min="43" max="44" width="9.44140625" bestFit="1" customWidth="1"/>
    <col min="45" max="45" width="11.44140625" bestFit="1" customWidth="1"/>
    <col min="46" max="46" width="13.44140625" bestFit="1" customWidth="1"/>
    <col min="47" max="47" width="16.33203125" bestFit="1" customWidth="1"/>
    <col min="48" max="48" width="9.5546875" bestFit="1" customWidth="1"/>
    <col min="49" max="49" width="3.6640625" customWidth="1"/>
    <col min="50" max="53" width="8.88671875" bestFit="1" customWidth="1"/>
    <col min="54" max="54" width="7.88671875" bestFit="1" customWidth="1"/>
    <col min="55" max="55" width="4.109375" bestFit="1" customWidth="1"/>
    <col min="56" max="56" width="9.109375" style="42" bestFit="1" customWidth="1"/>
    <col min="57" max="59" width="5.33203125" bestFit="1" customWidth="1"/>
    <col min="60" max="60" width="6.88671875" bestFit="1" customWidth="1"/>
    <col min="61" max="61" width="8.88671875" bestFit="1" customWidth="1"/>
    <col min="62" max="62" width="11.6640625" style="60" bestFit="1" customWidth="1"/>
    <col min="63" max="63" width="8.33203125" bestFit="1" customWidth="1"/>
    <col min="64" max="64" width="4.44140625" bestFit="1" customWidth="1"/>
    <col min="65" max="704" width="2" bestFit="1" customWidth="1"/>
  </cols>
  <sheetData>
    <row r="1" spans="1:62" ht="55.5" customHeight="1" x14ac:dyDescent="0.3">
      <c r="B1" s="6">
        <v>18</v>
      </c>
      <c r="C1" s="7">
        <v>2</v>
      </c>
      <c r="D1" s="87"/>
      <c r="E1" s="7">
        <v>4</v>
      </c>
      <c r="F1" s="12"/>
      <c r="BC1" s="42"/>
      <c r="BD1"/>
      <c r="BI1" s="60"/>
      <c r="BJ1"/>
    </row>
    <row r="2" spans="1:62" s="15" customFormat="1" ht="15.6" x14ac:dyDescent="0.3">
      <c r="A2" s="147" t="s">
        <v>901</v>
      </c>
      <c r="B2" s="33" t="s">
        <v>31</v>
      </c>
      <c r="C2" s="80" t="s">
        <v>902</v>
      </c>
      <c r="D2" s="82" t="s">
        <v>86</v>
      </c>
      <c r="E2" s="82" t="s">
        <v>903</v>
      </c>
      <c r="F2" s="82" t="s">
        <v>904</v>
      </c>
      <c r="G2" s="81" t="s">
        <v>905</v>
      </c>
      <c r="H2" s="81" t="s">
        <v>906</v>
      </c>
      <c r="I2" s="81" t="s">
        <v>907</v>
      </c>
      <c r="J2" s="82" t="s">
        <v>908</v>
      </c>
      <c r="K2" s="82" t="s">
        <v>909</v>
      </c>
      <c r="L2" s="82" t="s">
        <v>910</v>
      </c>
      <c r="M2" s="82" t="s">
        <v>911</v>
      </c>
      <c r="N2" s="82" t="s">
        <v>912</v>
      </c>
      <c r="O2" s="82" t="s">
        <v>913</v>
      </c>
      <c r="P2" s="82" t="s">
        <v>914</v>
      </c>
      <c r="Q2" s="82" t="s">
        <v>915</v>
      </c>
      <c r="R2" s="148" t="s">
        <v>916</v>
      </c>
      <c r="S2" s="82" t="s">
        <v>917</v>
      </c>
      <c r="T2" s="148" t="s">
        <v>918</v>
      </c>
      <c r="U2" s="148" t="s">
        <v>919</v>
      </c>
      <c r="V2" s="148" t="s">
        <v>920</v>
      </c>
      <c r="W2" s="148" t="s">
        <v>921</v>
      </c>
      <c r="X2" s="148" t="s">
        <v>922</v>
      </c>
      <c r="Y2" s="166" t="s">
        <v>923</v>
      </c>
      <c r="Z2" s="166" t="s">
        <v>924</v>
      </c>
      <c r="AA2" s="166" t="s">
        <v>107</v>
      </c>
      <c r="AB2" s="82" t="s">
        <v>51</v>
      </c>
      <c r="AC2" s="82" t="s">
        <v>55</v>
      </c>
      <c r="AD2" s="64"/>
      <c r="AE2" s="82"/>
      <c r="AF2" s="64"/>
      <c r="AG2" s="64"/>
      <c r="AH2" s="64"/>
      <c r="AI2" s="64"/>
      <c r="AJ2" s="64"/>
      <c r="AK2" s="64"/>
      <c r="AL2" s="82"/>
      <c r="AM2" s="64"/>
      <c r="AN2" s="64"/>
      <c r="AO2" s="64"/>
      <c r="AP2" s="64"/>
      <c r="AQ2" s="64"/>
      <c r="AR2" s="64"/>
      <c r="AS2" s="64"/>
      <c r="AT2" s="64"/>
      <c r="AU2" s="29"/>
      <c r="AV2" s="29"/>
      <c r="AW2" s="64"/>
      <c r="AX2" s="64"/>
      <c r="AY2" s="64"/>
      <c r="AZ2" s="64"/>
      <c r="BA2" s="33"/>
      <c r="BB2" s="14"/>
      <c r="BC2" s="43"/>
      <c r="BD2" s="14"/>
      <c r="BE2" s="14"/>
      <c r="BF2" s="14"/>
      <c r="BG2" s="14"/>
      <c r="BH2" s="14"/>
      <c r="BI2" s="61"/>
    </row>
    <row r="3" spans="1:62" x14ac:dyDescent="0.3">
      <c r="A3" s="4" t="s">
        <v>883</v>
      </c>
      <c r="B3" s="3" t="s">
        <v>258</v>
      </c>
      <c r="C3" s="2">
        <v>95228</v>
      </c>
      <c r="D3" s="2">
        <v>0</v>
      </c>
      <c r="E3" s="2">
        <v>954</v>
      </c>
      <c r="F3" s="2">
        <v>0</v>
      </c>
      <c r="G3" s="2">
        <v>0</v>
      </c>
      <c r="H3" s="2">
        <v>0</v>
      </c>
      <c r="I3" s="2">
        <v>300</v>
      </c>
      <c r="J3" s="2">
        <v>202</v>
      </c>
      <c r="K3" s="2">
        <v>200</v>
      </c>
      <c r="L3" s="2">
        <v>500</v>
      </c>
      <c r="M3" s="2">
        <v>35</v>
      </c>
      <c r="N3" s="2">
        <v>1300</v>
      </c>
      <c r="O3" s="2">
        <v>1800</v>
      </c>
      <c r="P3" s="2">
        <v>1400</v>
      </c>
      <c r="Q3" s="2">
        <v>46</v>
      </c>
      <c r="R3" s="238">
        <v>39007</v>
      </c>
      <c r="S3" s="219">
        <v>12</v>
      </c>
      <c r="T3" s="220">
        <f>SUM( tabConsumo[[#This Row],[QTD.PENDENTE]]:tabConsumo[[#This Row],[09_23]] ) / tabConsumo[[#This Row],[Div]]</f>
        <v>561.41666666666663</v>
      </c>
      <c r="U3" s="221">
        <f xml:space="preserve"> tabConsumo[[#This Row],[Média.A]] + (_xlfn.STDEV.S( tabConsumo[[#This Row],[QTD.PENDENTE]]:tabConsumo[[#This Row],[09_23]] ) * 1)</f>
        <v>1189.4387142953246</v>
      </c>
      <c r="V3" s="221">
        <f xml:space="preserve"> tabConsumo[[#This Row],[Média.A]] + (_xlfn.STDEV.S( tabConsumo[[#This Row],[QTD.PENDENTE]]:tabConsumo[[#This Row],[09_23]] ) * 2)</f>
        <v>1817.4607619239823</v>
      </c>
      <c r="W3" s="221">
        <f xml:space="preserve"> tabConsumo[[#This Row],[Média.A]] + (_xlfn.STDEV.S( tabConsumo[[#This Row],[QTD.PENDENTE]]:tabConsumo[[#This Row],[09_23]] ) * 3)</f>
        <v>2445.4828095526404</v>
      </c>
      <c r="X3" s="5">
        <f xml:space="preserve"> 2</f>
        <v>2</v>
      </c>
      <c r="Y3" s="222">
        <v>561.41666666666663</v>
      </c>
      <c r="Z3" s="223">
        <f>SUM( tabConsumo[[#This Row],[QTD.PENDENTE]]:tabConsumo[[#This Row],[09_23]] )</f>
        <v>6737</v>
      </c>
      <c r="AA3" s="223">
        <f>LARGE(tabConsumo[[#This Row],[10_22]:[09_23]],1)</f>
        <v>1800</v>
      </c>
      <c r="AB3" s="146" t="s">
        <v>925</v>
      </c>
      <c r="AC3" s="239" t="s">
        <v>900</v>
      </c>
      <c r="AD3" s="44"/>
      <c r="AE3" s="222"/>
      <c r="AF3" s="223"/>
      <c r="AG3" s="223"/>
      <c r="AH3" s="146"/>
      <c r="AI3" s="219"/>
      <c r="AJ3" s="221"/>
      <c r="AK3" s="5"/>
      <c r="AL3" s="222"/>
      <c r="AM3" s="223"/>
      <c r="AN3" s="223"/>
      <c r="AO3" s="146"/>
      <c r="AP3" s="3"/>
    </row>
    <row r="4" spans="1:62" x14ac:dyDescent="0.3">
      <c r="A4" s="4" t="s">
        <v>889</v>
      </c>
      <c r="B4" s="3" t="s">
        <v>890</v>
      </c>
      <c r="C4" s="2">
        <v>134246</v>
      </c>
      <c r="D4" s="2">
        <v>35.53</v>
      </c>
      <c r="E4" s="2">
        <v>18.75</v>
      </c>
      <c r="F4" s="2">
        <v>97</v>
      </c>
      <c r="G4" s="2">
        <v>94.25</v>
      </c>
      <c r="H4" s="2">
        <v>87</v>
      </c>
      <c r="I4" s="2">
        <v>82</v>
      </c>
      <c r="J4" s="2">
        <v>140</v>
      </c>
      <c r="K4" s="2">
        <v>113.58</v>
      </c>
      <c r="L4" s="2">
        <v>103.42</v>
      </c>
      <c r="M4" s="2">
        <v>165.94</v>
      </c>
      <c r="N4" s="2">
        <v>98</v>
      </c>
      <c r="O4" s="2">
        <v>89.06</v>
      </c>
      <c r="P4" s="2">
        <v>106</v>
      </c>
      <c r="Q4" s="2">
        <v>28</v>
      </c>
      <c r="R4" s="238">
        <v>43138</v>
      </c>
      <c r="S4" s="219">
        <v>12</v>
      </c>
      <c r="T4" s="220">
        <f>SUM( tabConsumo[[#This Row],[QTD.PENDENTE]]:tabConsumo[[#This Row],[09_23]] ) / tabConsumo[[#This Row],[Div]]</f>
        <v>101.91666666666667</v>
      </c>
      <c r="U4" s="221">
        <f xml:space="preserve"> tabConsumo[[#This Row],[Média.A]] + (_xlfn.STDEV.S( tabConsumo[[#This Row],[QTD.PENDENTE]]:tabConsumo[[#This Row],[09_23]] ) * 1)</f>
        <v>140.82727798385011</v>
      </c>
      <c r="V4" s="221">
        <f xml:space="preserve"> tabConsumo[[#This Row],[Média.A]] + (_xlfn.STDEV.S( tabConsumo[[#This Row],[QTD.PENDENTE]]:tabConsumo[[#This Row],[09_23]] ) * 2)</f>
        <v>179.73788930103353</v>
      </c>
      <c r="W4" s="221">
        <f xml:space="preserve"> tabConsumo[[#This Row],[Média.A]] + (_xlfn.STDEV.S( tabConsumo[[#This Row],[QTD.PENDENTE]]:tabConsumo[[#This Row],[09_23]] ) * 3)</f>
        <v>218.64850061821699</v>
      </c>
      <c r="X4" s="5">
        <f xml:space="preserve"> 2</f>
        <v>2</v>
      </c>
      <c r="Y4">
        <v>101.91666666666667</v>
      </c>
      <c r="Z4" s="223">
        <f>SUM( tabConsumo[[#This Row],[QTD.PENDENTE]]:tabConsumo[[#This Row],[09_23]] )</f>
        <v>1223</v>
      </c>
      <c r="AA4" s="223">
        <f>LARGE(tabConsumo[[#This Row],[10_22]:[09_23]],1)</f>
        <v>165.94</v>
      </c>
      <c r="AB4" s="146" t="s">
        <v>925</v>
      </c>
      <c r="AC4" s="3" t="s">
        <v>900</v>
      </c>
    </row>
  </sheetData>
  <dataConsolidate/>
  <conditionalFormatting sqref="A2:XFD2">
    <cfRule type="cellIs" dxfId="184" priority="679" operator="greaterThan">
      <formula>""""""</formula>
    </cfRule>
  </conditionalFormatting>
  <conditionalFormatting sqref="AC1:AC2">
    <cfRule type="cellIs" dxfId="183" priority="656" operator="equal">
      <formula>367</formula>
    </cfRule>
  </conditionalFormatting>
  <pageMargins left="0.511811024" right="0.511811024" top="0.78740157499999996" bottom="0.78740157499999996" header="0.31496062000000002" footer="0.31496062000000002"/>
  <pageSetup paperSize="9" orientation="landscape" r:id="rId1"/>
  <drawing r:id="rId2"/>
  <legacyDrawing r:id="rId3"/>
  <controls>
    <mc:AlternateContent xmlns:mc="http://schemas.openxmlformats.org/markup-compatibility/2006">
      <mc:Choice Requires="x14">
        <control shapeId="289838" r:id="rId4" name="btn_Consumo_ReapurarMedias">
          <controlPr defaultSize="0" autoLine="0" r:id="rId5">
            <anchor moveWithCells="1">
              <from>
                <xdr:col>0</xdr:col>
                <xdr:colOff>1165860</xdr:colOff>
                <xdr:row>0</xdr:row>
                <xdr:rowOff>60960</xdr:rowOff>
              </from>
              <to>
                <xdr:col>0</xdr:col>
                <xdr:colOff>2247900</xdr:colOff>
                <xdr:row>0</xdr:row>
                <xdr:rowOff>632460</xdr:rowOff>
              </to>
            </anchor>
          </controlPr>
        </control>
      </mc:Choice>
      <mc:Fallback>
        <control shapeId="289838" r:id="rId4" name="btn_Consumo_ReapurarMedias"/>
      </mc:Fallback>
    </mc:AlternateContent>
    <mc:AlternateContent xmlns:mc="http://schemas.openxmlformats.org/markup-compatibility/2006">
      <mc:Choice Requires="x14">
        <control shapeId="289837" r:id="rId6" name="btn_Consumo_VoltarParaItens">
          <controlPr defaultSize="0" autoLine="0" r:id="rId7">
            <anchor moveWithCells="1">
              <from>
                <xdr:col>0</xdr:col>
                <xdr:colOff>53340</xdr:colOff>
                <xdr:row>0</xdr:row>
                <xdr:rowOff>60960</xdr:rowOff>
              </from>
              <to>
                <xdr:col>0</xdr:col>
                <xdr:colOff>1127760</xdr:colOff>
                <xdr:row>0</xdr:row>
                <xdr:rowOff>632460</xdr:rowOff>
              </to>
            </anchor>
          </controlPr>
        </control>
      </mc:Choice>
      <mc:Fallback>
        <control shapeId="289837" r:id="rId6" name="btn_Consumo_VoltarParaItens"/>
      </mc:Fallback>
    </mc:AlternateContent>
    <mc:AlternateContent xmlns:mc="http://schemas.openxmlformats.org/markup-compatibility/2006">
      <mc:Choice Requires="x14">
        <control shapeId="1890667" r:id="rId8" name="btn_Consumo_AtalPPed">
          <controlPr defaultSize="0" autoLine="0" r:id="rId9">
            <anchor moveWithCells="1">
              <from>
                <xdr:col>0</xdr:col>
                <xdr:colOff>2286000</xdr:colOff>
                <xdr:row>0</xdr:row>
                <xdr:rowOff>60960</xdr:rowOff>
              </from>
              <to>
                <xdr:col>0</xdr:col>
                <xdr:colOff>3368040</xdr:colOff>
                <xdr:row>0</xdr:row>
                <xdr:rowOff>632460</xdr:rowOff>
              </to>
            </anchor>
          </controlPr>
        </control>
      </mc:Choice>
      <mc:Fallback>
        <control shapeId="1890667" r:id="rId8" name="btn_Consumo_AtalPPed"/>
      </mc:Fallback>
    </mc:AlternateContent>
  </controls>
  <tableParts count="1">
    <tablePart r:id="rId10"/>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Plan11">
    <tabColor rgb="FFDC7324"/>
    <pageSetUpPr fitToPage="1"/>
  </sheetPr>
  <dimension ref="A1:H578"/>
  <sheetViews>
    <sheetView workbookViewId="0">
      <pane xSplit="8" ySplit="3" topLeftCell="I299" activePane="bottomRight" state="frozen"/>
      <selection pane="topRight" activeCell="G1" sqref="G1"/>
      <selection pane="bottomLeft" activeCell="A4" sqref="A4"/>
      <selection pane="bottomRight" activeCell="B307" sqref="B307"/>
    </sheetView>
  </sheetViews>
  <sheetFormatPr defaultRowHeight="14.4" x14ac:dyDescent="0.3"/>
  <cols>
    <col min="1" max="1" width="9.109375" style="24" bestFit="1" customWidth="1"/>
    <col min="2" max="2" width="150.77734375" style="23" customWidth="1"/>
    <col min="3" max="3" width="4.77734375" style="25" customWidth="1"/>
    <col min="4" max="4" width="8.44140625" style="26" bestFit="1" customWidth="1"/>
    <col min="5" max="5" width="8.109375" style="26" bestFit="1" customWidth="1"/>
    <col min="6" max="6" width="12.44140625" style="26" hidden="1" customWidth="1"/>
    <col min="7" max="7" width="15.77734375" style="26" hidden="1" customWidth="1"/>
    <col min="8" max="8" width="9.77734375" style="24" customWidth="1"/>
    <col min="9" max="10" width="3.88671875" customWidth="1"/>
    <col min="11" max="11" width="4.88671875" customWidth="1"/>
    <col min="12" max="24" width="26.44140625" customWidth="1"/>
  </cols>
  <sheetData>
    <row r="1" spans="1:8" ht="29.25" customHeight="1" x14ac:dyDescent="0.3">
      <c r="A1" s="317" t="s">
        <v>114</v>
      </c>
      <c r="B1" s="318"/>
      <c r="C1" s="318"/>
      <c r="D1" s="318"/>
      <c r="E1" s="318"/>
      <c r="F1" s="318"/>
      <c r="G1" s="318"/>
      <c r="H1" s="318"/>
    </row>
    <row r="2" spans="1:8" ht="32.25" customHeight="1" x14ac:dyDescent="0.3">
      <c r="A2" s="319"/>
      <c r="B2" s="319"/>
      <c r="C2" s="319"/>
      <c r="D2" s="319"/>
      <c r="E2" s="319"/>
      <c r="F2" s="319"/>
      <c r="G2" s="319"/>
      <c r="H2" s="319"/>
    </row>
    <row r="3" spans="1:8" x14ac:dyDescent="0.3">
      <c r="A3" s="69" t="s">
        <v>0</v>
      </c>
      <c r="B3" s="70" t="s">
        <v>1</v>
      </c>
      <c r="C3" s="71" t="s">
        <v>31</v>
      </c>
      <c r="D3" s="72" t="s">
        <v>20</v>
      </c>
      <c r="E3" s="72" t="s">
        <v>34</v>
      </c>
      <c r="F3" s="107" t="s">
        <v>93</v>
      </c>
      <c r="G3" s="107" t="s">
        <v>94</v>
      </c>
      <c r="H3" s="78" t="s">
        <v>61</v>
      </c>
    </row>
    <row r="4" spans="1:8" x14ac:dyDescent="0.3">
      <c r="A4" s="2">
        <v>2278</v>
      </c>
      <c r="B4" s="4" t="s">
        <v>254</v>
      </c>
      <c r="C4" s="3" t="s">
        <v>255</v>
      </c>
      <c r="D4" s="252">
        <v>70</v>
      </c>
      <c r="E4" s="252">
        <v>17</v>
      </c>
      <c r="F4" s="253" t="s">
        <v>256</v>
      </c>
      <c r="G4" s="254">
        <v>44463.593159722222</v>
      </c>
      <c r="H4" s="2"/>
    </row>
    <row r="5" spans="1:8" x14ac:dyDescent="0.3">
      <c r="A5" s="2">
        <v>4689</v>
      </c>
      <c r="B5" s="4" t="s">
        <v>257</v>
      </c>
      <c r="C5" s="3" t="s">
        <v>258</v>
      </c>
      <c r="D5" s="252">
        <v>20</v>
      </c>
      <c r="E5" s="252">
        <v>3</v>
      </c>
      <c r="F5" s="253" t="s">
        <v>259</v>
      </c>
      <c r="G5" s="254">
        <v>44313.495532407411</v>
      </c>
      <c r="H5" s="2"/>
    </row>
    <row r="6" spans="1:8" x14ac:dyDescent="0.3">
      <c r="A6" s="2">
        <v>4690</v>
      </c>
      <c r="B6" s="4" t="s">
        <v>260</v>
      </c>
      <c r="C6" s="3" t="s">
        <v>258</v>
      </c>
      <c r="D6" s="252">
        <v>20</v>
      </c>
      <c r="E6" s="252">
        <v>3</v>
      </c>
      <c r="F6" s="253" t="s">
        <v>259</v>
      </c>
      <c r="G6" s="254">
        <v>44313.495532407411</v>
      </c>
      <c r="H6" s="2"/>
    </row>
    <row r="7" spans="1:8" x14ac:dyDescent="0.3">
      <c r="A7" s="2">
        <v>10870</v>
      </c>
      <c r="B7" s="4" t="s">
        <v>261</v>
      </c>
      <c r="C7" s="3" t="s">
        <v>262</v>
      </c>
      <c r="D7" s="252"/>
      <c r="E7" s="252"/>
      <c r="F7" s="253"/>
      <c r="G7" s="254"/>
      <c r="H7" s="2"/>
    </row>
    <row r="8" spans="1:8" x14ac:dyDescent="0.3">
      <c r="A8" s="2">
        <v>11287</v>
      </c>
      <c r="B8" s="4" t="s">
        <v>263</v>
      </c>
      <c r="C8" s="3" t="s">
        <v>264</v>
      </c>
      <c r="D8" s="252">
        <v>45</v>
      </c>
      <c r="E8" s="252">
        <v>12</v>
      </c>
      <c r="F8" s="253" t="s">
        <v>265</v>
      </c>
      <c r="G8" s="254">
        <v>43882.488356481481</v>
      </c>
      <c r="H8" s="2"/>
    </row>
    <row r="9" spans="1:8" x14ac:dyDescent="0.3">
      <c r="A9" s="2">
        <v>11882</v>
      </c>
      <c r="B9" s="4" t="s">
        <v>266</v>
      </c>
      <c r="C9" s="3" t="s">
        <v>267</v>
      </c>
      <c r="D9" s="252">
        <v>80</v>
      </c>
      <c r="E9" s="252">
        <v>1</v>
      </c>
      <c r="F9" s="253"/>
      <c r="G9" s="254"/>
      <c r="H9" s="2"/>
    </row>
    <row r="10" spans="1:8" x14ac:dyDescent="0.3">
      <c r="A10" s="2">
        <v>11956</v>
      </c>
      <c r="B10" s="4" t="s">
        <v>268</v>
      </c>
      <c r="C10" s="3" t="s">
        <v>267</v>
      </c>
      <c r="D10" s="252">
        <v>80</v>
      </c>
      <c r="E10" s="252">
        <v>1</v>
      </c>
      <c r="F10" s="253"/>
      <c r="G10" s="254"/>
      <c r="H10" s="2"/>
    </row>
    <row r="11" spans="1:8" x14ac:dyDescent="0.3">
      <c r="A11" s="2">
        <v>11980</v>
      </c>
      <c r="B11" s="4" t="s">
        <v>269</v>
      </c>
      <c r="C11" s="3"/>
      <c r="D11" s="252"/>
      <c r="E11" s="252"/>
      <c r="F11" s="253"/>
      <c r="G11" s="254"/>
      <c r="H11" s="2"/>
    </row>
    <row r="12" spans="1:8" x14ac:dyDescent="0.3">
      <c r="A12" s="2">
        <v>12020</v>
      </c>
      <c r="B12" s="4" t="s">
        <v>270</v>
      </c>
      <c r="C12" s="3" t="s">
        <v>258</v>
      </c>
      <c r="D12" s="252">
        <v>80</v>
      </c>
      <c r="E12" s="252">
        <v>1</v>
      </c>
      <c r="F12" s="253"/>
      <c r="G12" s="254"/>
      <c r="H12" s="2"/>
    </row>
    <row r="13" spans="1:8" x14ac:dyDescent="0.3">
      <c r="A13" s="2">
        <v>12610</v>
      </c>
      <c r="B13" s="4" t="s">
        <v>271</v>
      </c>
      <c r="C13" s="3" t="s">
        <v>31</v>
      </c>
      <c r="D13" s="252">
        <v>45</v>
      </c>
      <c r="E13" s="252">
        <v>11</v>
      </c>
      <c r="F13" s="253" t="s">
        <v>259</v>
      </c>
      <c r="G13" s="254" t="s">
        <v>272</v>
      </c>
      <c r="H13" s="2"/>
    </row>
    <row r="14" spans="1:8" x14ac:dyDescent="0.3">
      <c r="A14" s="2">
        <v>12615</v>
      </c>
      <c r="B14" s="4" t="s">
        <v>273</v>
      </c>
      <c r="C14" s="3" t="s">
        <v>274</v>
      </c>
      <c r="D14" s="252">
        <v>72</v>
      </c>
      <c r="E14" s="252">
        <v>9</v>
      </c>
      <c r="F14" s="253" t="s">
        <v>265</v>
      </c>
      <c r="G14" s="254">
        <v>43732.432951388888</v>
      </c>
      <c r="H14" s="2"/>
    </row>
    <row r="15" spans="1:8" x14ac:dyDescent="0.3">
      <c r="A15" s="2">
        <v>12657</v>
      </c>
      <c r="B15" s="4" t="s">
        <v>275</v>
      </c>
      <c r="C15" s="3" t="s">
        <v>262</v>
      </c>
      <c r="D15" s="252">
        <v>81</v>
      </c>
      <c r="E15" s="252">
        <v>9</v>
      </c>
      <c r="F15" s="253"/>
      <c r="G15" s="254"/>
      <c r="H15" s="2"/>
    </row>
    <row r="16" spans="1:8" x14ac:dyDescent="0.3">
      <c r="A16" s="2">
        <v>12673</v>
      </c>
      <c r="B16" s="4" t="s">
        <v>276</v>
      </c>
      <c r="C16" s="3" t="s">
        <v>258</v>
      </c>
      <c r="D16" s="252">
        <v>72</v>
      </c>
      <c r="E16" s="252">
        <v>5</v>
      </c>
      <c r="F16" s="253" t="s">
        <v>256</v>
      </c>
      <c r="G16" s="254">
        <v>44873.378078703703</v>
      </c>
      <c r="H16" s="2"/>
    </row>
    <row r="17" spans="1:8" x14ac:dyDescent="0.3">
      <c r="A17" s="2">
        <v>12675</v>
      </c>
      <c r="B17" s="4" t="s">
        <v>277</v>
      </c>
      <c r="C17" s="3" t="s">
        <v>258</v>
      </c>
      <c r="D17" s="252">
        <v>72</v>
      </c>
      <c r="E17" s="252">
        <v>5</v>
      </c>
      <c r="F17" s="253"/>
      <c r="G17" s="254"/>
      <c r="H17" s="2"/>
    </row>
    <row r="18" spans="1:8" x14ac:dyDescent="0.3">
      <c r="A18" s="2">
        <v>12708</v>
      </c>
      <c r="B18" s="4" t="s">
        <v>278</v>
      </c>
      <c r="C18" s="3"/>
      <c r="D18" s="252"/>
      <c r="E18" s="252"/>
      <c r="F18" s="253"/>
      <c r="G18" s="254"/>
      <c r="H18" s="2"/>
    </row>
    <row r="19" spans="1:8" x14ac:dyDescent="0.3">
      <c r="A19" s="2">
        <v>12712</v>
      </c>
      <c r="B19" s="4" t="s">
        <v>279</v>
      </c>
      <c r="C19" s="3" t="s">
        <v>258</v>
      </c>
      <c r="D19" s="252">
        <v>72</v>
      </c>
      <c r="E19" s="252">
        <v>9</v>
      </c>
      <c r="F19" s="253" t="s">
        <v>265</v>
      </c>
      <c r="G19" s="254">
        <v>43732.432951388888</v>
      </c>
      <c r="H19" s="2"/>
    </row>
    <row r="20" spans="1:8" x14ac:dyDescent="0.3">
      <c r="A20" s="2">
        <v>12720</v>
      </c>
      <c r="B20" s="4" t="s">
        <v>280</v>
      </c>
      <c r="C20" s="3" t="s">
        <v>258</v>
      </c>
      <c r="D20" s="252">
        <v>72</v>
      </c>
      <c r="E20" s="252">
        <v>6</v>
      </c>
      <c r="F20" s="253"/>
      <c r="G20" s="254"/>
      <c r="H20" s="2"/>
    </row>
    <row r="21" spans="1:8" x14ac:dyDescent="0.3">
      <c r="A21" s="2">
        <v>12806</v>
      </c>
      <c r="B21" s="4" t="s">
        <v>281</v>
      </c>
      <c r="C21" s="3" t="s">
        <v>282</v>
      </c>
      <c r="D21" s="252">
        <v>76</v>
      </c>
      <c r="E21" s="252">
        <v>16</v>
      </c>
      <c r="F21" s="253" t="s">
        <v>265</v>
      </c>
      <c r="G21" s="254">
        <v>44008.450694444444</v>
      </c>
      <c r="H21" s="2"/>
    </row>
    <row r="22" spans="1:8" x14ac:dyDescent="0.3">
      <c r="A22" s="2">
        <v>12812</v>
      </c>
      <c r="B22" s="4" t="s">
        <v>283</v>
      </c>
      <c r="C22" s="3" t="s">
        <v>258</v>
      </c>
      <c r="D22" s="252">
        <v>76</v>
      </c>
      <c r="E22" s="252">
        <v>11</v>
      </c>
      <c r="F22" s="253" t="s">
        <v>256</v>
      </c>
      <c r="G22" s="254">
        <v>44463.593159722222</v>
      </c>
      <c r="H22" s="2"/>
    </row>
    <row r="23" spans="1:8" x14ac:dyDescent="0.3">
      <c r="A23" s="2">
        <v>12818</v>
      </c>
      <c r="B23" s="4" t="s">
        <v>284</v>
      </c>
      <c r="C23" s="3" t="s">
        <v>285</v>
      </c>
      <c r="D23" s="252">
        <v>76</v>
      </c>
      <c r="E23" s="252">
        <v>6</v>
      </c>
      <c r="F23" s="253" t="s">
        <v>265</v>
      </c>
      <c r="G23" s="254">
        <v>43896.298993055556</v>
      </c>
      <c r="H23" s="2"/>
    </row>
    <row r="24" spans="1:8" x14ac:dyDescent="0.3">
      <c r="A24" s="2">
        <v>12820</v>
      </c>
      <c r="B24" s="4" t="s">
        <v>286</v>
      </c>
      <c r="C24" s="3" t="s">
        <v>285</v>
      </c>
      <c r="D24" s="252">
        <v>76</v>
      </c>
      <c r="E24" s="252">
        <v>6</v>
      </c>
      <c r="F24" s="253" t="s">
        <v>265</v>
      </c>
      <c r="G24" s="254">
        <v>43896.298993055556</v>
      </c>
      <c r="H24" s="2"/>
    </row>
    <row r="25" spans="1:8" x14ac:dyDescent="0.3">
      <c r="A25" s="2">
        <v>12829</v>
      </c>
      <c r="B25" s="4" t="s">
        <v>287</v>
      </c>
      <c r="C25" s="3" t="s">
        <v>285</v>
      </c>
      <c r="D25" s="252">
        <v>76</v>
      </c>
      <c r="E25" s="252">
        <v>6</v>
      </c>
      <c r="F25" s="253" t="s">
        <v>265</v>
      </c>
      <c r="G25" s="254">
        <v>43896.298993055556</v>
      </c>
      <c r="H25" s="2"/>
    </row>
    <row r="26" spans="1:8" x14ac:dyDescent="0.3">
      <c r="A26" s="2">
        <v>12831</v>
      </c>
      <c r="B26" s="4" t="s">
        <v>288</v>
      </c>
      <c r="C26" s="3" t="s">
        <v>285</v>
      </c>
      <c r="D26" s="252">
        <v>76</v>
      </c>
      <c r="E26" s="252">
        <v>6</v>
      </c>
      <c r="F26" s="253" t="s">
        <v>265</v>
      </c>
      <c r="G26" s="254">
        <v>43896.298993055556</v>
      </c>
      <c r="H26" s="2"/>
    </row>
    <row r="27" spans="1:8" x14ac:dyDescent="0.3">
      <c r="A27" s="2">
        <v>12838</v>
      </c>
      <c r="B27" s="4" t="s">
        <v>289</v>
      </c>
      <c r="C27" s="3" t="s">
        <v>285</v>
      </c>
      <c r="D27" s="252">
        <v>76</v>
      </c>
      <c r="E27" s="252">
        <v>6</v>
      </c>
      <c r="F27" s="253" t="s">
        <v>265</v>
      </c>
      <c r="G27" s="254">
        <v>43896.298993055556</v>
      </c>
      <c r="H27" s="2"/>
    </row>
    <row r="28" spans="1:8" x14ac:dyDescent="0.3">
      <c r="A28" s="2">
        <v>12851</v>
      </c>
      <c r="B28" s="4" t="s">
        <v>290</v>
      </c>
      <c r="C28" s="3" t="s">
        <v>258</v>
      </c>
      <c r="D28" s="252">
        <v>51</v>
      </c>
      <c r="E28" s="252">
        <v>12</v>
      </c>
      <c r="F28" s="253"/>
      <c r="G28" s="254"/>
      <c r="H28" s="2"/>
    </row>
    <row r="29" spans="1:8" x14ac:dyDescent="0.3">
      <c r="A29" s="2">
        <v>12853</v>
      </c>
      <c r="B29" s="4" t="s">
        <v>291</v>
      </c>
      <c r="C29" s="3" t="s">
        <v>258</v>
      </c>
      <c r="D29" s="252">
        <v>76</v>
      </c>
      <c r="E29" s="252">
        <v>11</v>
      </c>
      <c r="F29" s="253" t="s">
        <v>256</v>
      </c>
      <c r="G29" s="254">
        <v>44463.593159722222</v>
      </c>
      <c r="H29" s="2"/>
    </row>
    <row r="30" spans="1:8" x14ac:dyDescent="0.3">
      <c r="A30" s="2">
        <v>12857</v>
      </c>
      <c r="B30" s="4" t="s">
        <v>292</v>
      </c>
      <c r="C30" s="3" t="s">
        <v>258</v>
      </c>
      <c r="D30" s="252">
        <v>76</v>
      </c>
      <c r="E30" s="252">
        <v>11</v>
      </c>
      <c r="F30" s="253" t="s">
        <v>256</v>
      </c>
      <c r="G30" s="254">
        <v>44463.593159722222</v>
      </c>
      <c r="H30" s="2"/>
    </row>
    <row r="31" spans="1:8" x14ac:dyDescent="0.3">
      <c r="A31" s="2">
        <v>12869</v>
      </c>
      <c r="B31" s="4" t="s">
        <v>293</v>
      </c>
      <c r="C31" s="3" t="s">
        <v>258</v>
      </c>
      <c r="D31" s="252">
        <v>61</v>
      </c>
      <c r="E31" s="252">
        <v>8</v>
      </c>
      <c r="F31" s="253" t="s">
        <v>265</v>
      </c>
      <c r="G31" s="254">
        <v>43875.455243055556</v>
      </c>
      <c r="H31" s="2"/>
    </row>
    <row r="32" spans="1:8" x14ac:dyDescent="0.3">
      <c r="A32" s="2">
        <v>12888</v>
      </c>
      <c r="B32" s="4" t="s">
        <v>294</v>
      </c>
      <c r="C32" s="3" t="s">
        <v>258</v>
      </c>
      <c r="D32" s="252">
        <v>61</v>
      </c>
      <c r="E32" s="252">
        <v>8</v>
      </c>
      <c r="F32" s="253"/>
      <c r="G32" s="254"/>
      <c r="H32" s="2"/>
    </row>
    <row r="33" spans="1:8" x14ac:dyDescent="0.3">
      <c r="A33" s="2">
        <v>12915</v>
      </c>
      <c r="B33" s="4" t="s">
        <v>295</v>
      </c>
      <c r="C33" s="3" t="s">
        <v>296</v>
      </c>
      <c r="D33" s="252">
        <v>76</v>
      </c>
      <c r="E33" s="252">
        <v>5</v>
      </c>
      <c r="F33" s="253"/>
      <c r="G33" s="254"/>
      <c r="H33" s="2"/>
    </row>
    <row r="34" spans="1:8" x14ac:dyDescent="0.3">
      <c r="A34" s="2">
        <v>12925</v>
      </c>
      <c r="B34" s="4" t="s">
        <v>297</v>
      </c>
      <c r="C34" s="3" t="s">
        <v>258</v>
      </c>
      <c r="D34" s="252">
        <v>70</v>
      </c>
      <c r="E34" s="252">
        <v>17</v>
      </c>
      <c r="F34" s="253" t="s">
        <v>265</v>
      </c>
      <c r="G34" s="254" t="s">
        <v>298</v>
      </c>
      <c r="H34" s="2"/>
    </row>
    <row r="35" spans="1:8" x14ac:dyDescent="0.3">
      <c r="A35" s="2">
        <v>12934</v>
      </c>
      <c r="B35" s="4" t="s">
        <v>299</v>
      </c>
      <c r="C35" s="3" t="s">
        <v>258</v>
      </c>
      <c r="D35" s="252">
        <v>70</v>
      </c>
      <c r="E35" s="252">
        <v>30</v>
      </c>
      <c r="F35" s="253"/>
      <c r="G35" s="254"/>
      <c r="H35" s="2"/>
    </row>
    <row r="36" spans="1:8" x14ac:dyDescent="0.3">
      <c r="A36" s="2">
        <v>12937</v>
      </c>
      <c r="B36" s="4" t="s">
        <v>300</v>
      </c>
      <c r="C36" s="3" t="s">
        <v>258</v>
      </c>
      <c r="D36" s="252">
        <v>55</v>
      </c>
      <c r="E36" s="252">
        <v>26</v>
      </c>
      <c r="F36" s="253"/>
      <c r="G36" s="254"/>
      <c r="H36" s="2"/>
    </row>
    <row r="37" spans="1:8" x14ac:dyDescent="0.3">
      <c r="A37" s="2">
        <v>12944</v>
      </c>
      <c r="B37" s="4" t="s">
        <v>301</v>
      </c>
      <c r="C37" s="3" t="s">
        <v>258</v>
      </c>
      <c r="D37" s="252">
        <v>61</v>
      </c>
      <c r="E37" s="252">
        <v>8</v>
      </c>
      <c r="F37" s="253"/>
      <c r="G37" s="254"/>
      <c r="H37" s="2"/>
    </row>
    <row r="38" spans="1:8" x14ac:dyDescent="0.3">
      <c r="A38" s="2">
        <v>12953</v>
      </c>
      <c r="B38" s="4" t="s">
        <v>302</v>
      </c>
      <c r="C38" s="3" t="s">
        <v>258</v>
      </c>
      <c r="D38" s="252">
        <v>61</v>
      </c>
      <c r="E38" s="252">
        <v>8</v>
      </c>
      <c r="F38" s="253"/>
      <c r="G38" s="254"/>
      <c r="H38" s="2"/>
    </row>
    <row r="39" spans="1:8" x14ac:dyDescent="0.3">
      <c r="A39" s="2">
        <v>12961</v>
      </c>
      <c r="B39" s="4" t="s">
        <v>303</v>
      </c>
      <c r="C39" s="3" t="s">
        <v>258</v>
      </c>
      <c r="D39" s="252">
        <v>61</v>
      </c>
      <c r="E39" s="252">
        <v>8</v>
      </c>
      <c r="F39" s="253"/>
      <c r="G39" s="254"/>
      <c r="H39" s="2"/>
    </row>
    <row r="40" spans="1:8" x14ac:dyDescent="0.3">
      <c r="A40" s="2">
        <v>12964</v>
      </c>
      <c r="B40" s="4" t="s">
        <v>304</v>
      </c>
      <c r="C40" s="3" t="s">
        <v>258</v>
      </c>
      <c r="D40" s="252">
        <v>61</v>
      </c>
      <c r="E40" s="252">
        <v>8</v>
      </c>
      <c r="F40" s="253"/>
      <c r="G40" s="254"/>
      <c r="H40" s="2"/>
    </row>
    <row r="41" spans="1:8" x14ac:dyDescent="0.3">
      <c r="A41" s="2">
        <v>13007</v>
      </c>
      <c r="B41" s="4" t="s">
        <v>305</v>
      </c>
      <c r="C41" s="3" t="s">
        <v>267</v>
      </c>
      <c r="D41" s="252">
        <v>55</v>
      </c>
      <c r="E41" s="252">
        <v>32</v>
      </c>
      <c r="F41" s="253"/>
      <c r="G41" s="254"/>
      <c r="H41" s="2"/>
    </row>
    <row r="42" spans="1:8" x14ac:dyDescent="0.3">
      <c r="A42" s="2">
        <v>13013</v>
      </c>
      <c r="B42" s="4" t="s">
        <v>306</v>
      </c>
      <c r="C42" s="3" t="s">
        <v>258</v>
      </c>
      <c r="D42" s="252">
        <v>55</v>
      </c>
      <c r="E42" s="252">
        <v>49</v>
      </c>
      <c r="F42" s="253"/>
      <c r="G42" s="254"/>
      <c r="H42" s="2"/>
    </row>
    <row r="43" spans="1:8" x14ac:dyDescent="0.3">
      <c r="A43" s="2">
        <v>13019</v>
      </c>
      <c r="B43" s="4" t="s">
        <v>307</v>
      </c>
      <c r="C43" s="3"/>
      <c r="D43" s="252"/>
      <c r="E43" s="252"/>
      <c r="F43" s="253"/>
      <c r="G43" s="254"/>
      <c r="H43" s="2"/>
    </row>
    <row r="44" spans="1:8" x14ac:dyDescent="0.3">
      <c r="A44" s="2">
        <v>13021</v>
      </c>
      <c r="B44" s="4" t="s">
        <v>308</v>
      </c>
      <c r="C44" s="3" t="s">
        <v>264</v>
      </c>
      <c r="D44" s="252">
        <v>67</v>
      </c>
      <c r="E44" s="252">
        <v>6</v>
      </c>
      <c r="F44" s="253" t="s">
        <v>256</v>
      </c>
      <c r="G44" s="254">
        <v>44460.646018518521</v>
      </c>
      <c r="H44" s="2"/>
    </row>
    <row r="45" spans="1:8" x14ac:dyDescent="0.3">
      <c r="A45" s="2">
        <v>13033</v>
      </c>
      <c r="B45" s="4" t="s">
        <v>309</v>
      </c>
      <c r="C45" s="3" t="s">
        <v>258</v>
      </c>
      <c r="D45" s="252">
        <v>51</v>
      </c>
      <c r="E45" s="252">
        <v>26</v>
      </c>
      <c r="F45" s="253"/>
      <c r="G45" s="254"/>
      <c r="H45" s="2"/>
    </row>
    <row r="46" spans="1:8" x14ac:dyDescent="0.3">
      <c r="A46" s="2">
        <v>13053</v>
      </c>
      <c r="B46" s="4" t="s">
        <v>310</v>
      </c>
      <c r="C46" s="3" t="s">
        <v>258</v>
      </c>
      <c r="D46" s="252">
        <v>55</v>
      </c>
      <c r="E46" s="252">
        <v>57</v>
      </c>
      <c r="F46" s="253" t="s">
        <v>265</v>
      </c>
      <c r="G46" s="254">
        <v>43719.388321759259</v>
      </c>
      <c r="H46" s="2"/>
    </row>
    <row r="47" spans="1:8" x14ac:dyDescent="0.3">
      <c r="A47" s="2">
        <v>13059</v>
      </c>
      <c r="B47" s="4" t="s">
        <v>311</v>
      </c>
      <c r="C47" s="3" t="s">
        <v>258</v>
      </c>
      <c r="D47" s="252">
        <v>55</v>
      </c>
      <c r="E47" s="252">
        <v>52</v>
      </c>
      <c r="F47" s="253" t="s">
        <v>265</v>
      </c>
      <c r="G47" s="254">
        <v>43901.63380787037</v>
      </c>
      <c r="H47" s="2"/>
    </row>
    <row r="48" spans="1:8" x14ac:dyDescent="0.3">
      <c r="A48" s="2">
        <v>13060</v>
      </c>
      <c r="B48" s="4" t="s">
        <v>312</v>
      </c>
      <c r="C48" s="3" t="s">
        <v>258</v>
      </c>
      <c r="D48" s="252">
        <v>55</v>
      </c>
      <c r="E48" s="252">
        <v>52</v>
      </c>
      <c r="F48" s="253" t="s">
        <v>265</v>
      </c>
      <c r="G48" s="254">
        <v>43901.63380787037</v>
      </c>
      <c r="H48" s="2"/>
    </row>
    <row r="49" spans="1:8" x14ac:dyDescent="0.3">
      <c r="A49" s="2">
        <v>13070</v>
      </c>
      <c r="B49" s="4" t="s">
        <v>313</v>
      </c>
      <c r="C49" s="3" t="s">
        <v>258</v>
      </c>
      <c r="D49" s="252">
        <v>61</v>
      </c>
      <c r="E49" s="252">
        <v>8</v>
      </c>
      <c r="F49" s="253"/>
      <c r="G49" s="254"/>
      <c r="H49" s="2"/>
    </row>
    <row r="50" spans="1:8" x14ac:dyDescent="0.3">
      <c r="A50" s="2">
        <v>13076</v>
      </c>
      <c r="B50" s="4" t="s">
        <v>314</v>
      </c>
      <c r="C50" s="3" t="s">
        <v>315</v>
      </c>
      <c r="D50" s="252">
        <v>67</v>
      </c>
      <c r="E50" s="252">
        <v>6</v>
      </c>
      <c r="F50" s="253"/>
      <c r="G50" s="254"/>
      <c r="H50" s="2"/>
    </row>
    <row r="51" spans="1:8" x14ac:dyDescent="0.3">
      <c r="A51" s="2">
        <v>13077</v>
      </c>
      <c r="B51" s="4" t="s">
        <v>316</v>
      </c>
      <c r="C51" s="3" t="s">
        <v>315</v>
      </c>
      <c r="D51" s="252">
        <v>67</v>
      </c>
      <c r="E51" s="252">
        <v>6</v>
      </c>
      <c r="F51" s="253"/>
      <c r="G51" s="254"/>
      <c r="H51" s="2"/>
    </row>
    <row r="52" spans="1:8" x14ac:dyDescent="0.3">
      <c r="A52" s="2">
        <v>13078</v>
      </c>
      <c r="B52" s="4" t="s">
        <v>317</v>
      </c>
      <c r="C52" s="3" t="s">
        <v>258</v>
      </c>
      <c r="D52" s="252">
        <v>61</v>
      </c>
      <c r="E52" s="252">
        <v>8</v>
      </c>
      <c r="F52" s="253"/>
      <c r="G52" s="254"/>
      <c r="H52" s="2"/>
    </row>
    <row r="53" spans="1:8" x14ac:dyDescent="0.3">
      <c r="A53" s="2">
        <v>13096</v>
      </c>
      <c r="B53" s="4" t="s">
        <v>318</v>
      </c>
      <c r="C53" s="3" t="s">
        <v>258</v>
      </c>
      <c r="D53" s="252">
        <v>51</v>
      </c>
      <c r="E53" s="252">
        <v>36</v>
      </c>
      <c r="F53" s="253"/>
      <c r="G53" s="254"/>
      <c r="H53" s="2"/>
    </row>
    <row r="54" spans="1:8" x14ac:dyDescent="0.3">
      <c r="A54" s="2">
        <v>13100</v>
      </c>
      <c r="B54" s="4" t="s">
        <v>319</v>
      </c>
      <c r="C54" s="3" t="s">
        <v>258</v>
      </c>
      <c r="D54" s="252">
        <v>61</v>
      </c>
      <c r="E54" s="252">
        <v>8</v>
      </c>
      <c r="F54" s="253"/>
      <c r="G54" s="254"/>
      <c r="H54" s="2"/>
    </row>
    <row r="55" spans="1:8" x14ac:dyDescent="0.3">
      <c r="A55" s="2">
        <v>13123</v>
      </c>
      <c r="B55" s="4" t="s">
        <v>320</v>
      </c>
      <c r="C55" s="3" t="s">
        <v>258</v>
      </c>
      <c r="D55" s="252">
        <v>61</v>
      </c>
      <c r="E55" s="252">
        <v>15</v>
      </c>
      <c r="F55" s="253"/>
      <c r="G55" s="254"/>
      <c r="H55" s="2"/>
    </row>
    <row r="56" spans="1:8" x14ac:dyDescent="0.3">
      <c r="A56" s="2">
        <v>13125</v>
      </c>
      <c r="B56" s="4" t="s">
        <v>321</v>
      </c>
      <c r="C56" s="3" t="s">
        <v>258</v>
      </c>
      <c r="D56" s="252">
        <v>61</v>
      </c>
      <c r="E56" s="252">
        <v>15</v>
      </c>
      <c r="F56" s="253"/>
      <c r="G56" s="254"/>
      <c r="H56" s="2"/>
    </row>
    <row r="57" spans="1:8" x14ac:dyDescent="0.3">
      <c r="A57" s="2">
        <v>13130</v>
      </c>
      <c r="B57" s="4" t="s">
        <v>322</v>
      </c>
      <c r="C57" s="3"/>
      <c r="D57" s="252"/>
      <c r="E57" s="252"/>
      <c r="F57" s="253" t="s">
        <v>259</v>
      </c>
      <c r="G57" s="254" t="s">
        <v>323</v>
      </c>
      <c r="H57" s="2"/>
    </row>
    <row r="58" spans="1:8" x14ac:dyDescent="0.3">
      <c r="A58" s="2">
        <v>13152</v>
      </c>
      <c r="B58" s="4" t="s">
        <v>324</v>
      </c>
      <c r="C58" s="3" t="s">
        <v>258</v>
      </c>
      <c r="D58" s="252">
        <v>61</v>
      </c>
      <c r="E58" s="252">
        <v>14</v>
      </c>
      <c r="F58" s="253"/>
      <c r="G58" s="254"/>
      <c r="H58" s="2"/>
    </row>
    <row r="59" spans="1:8" x14ac:dyDescent="0.3">
      <c r="A59" s="2">
        <v>13175</v>
      </c>
      <c r="B59" s="4" t="s">
        <v>325</v>
      </c>
      <c r="C59" s="3" t="s">
        <v>258</v>
      </c>
      <c r="D59" s="252">
        <v>61</v>
      </c>
      <c r="E59" s="252">
        <v>14</v>
      </c>
      <c r="F59" s="253" t="s">
        <v>259</v>
      </c>
      <c r="G59" s="254">
        <v>44370.551851851851</v>
      </c>
      <c r="H59" s="2">
        <v>141429</v>
      </c>
    </row>
    <row r="60" spans="1:8" x14ac:dyDescent="0.3">
      <c r="A60" s="2">
        <v>13202</v>
      </c>
      <c r="B60" s="4" t="s">
        <v>326</v>
      </c>
      <c r="C60" s="3"/>
      <c r="D60" s="252"/>
      <c r="E60" s="252"/>
      <c r="F60" s="253"/>
      <c r="G60" s="254"/>
      <c r="H60" s="2">
        <v>136556</v>
      </c>
    </row>
    <row r="61" spans="1:8" x14ac:dyDescent="0.3">
      <c r="A61" s="2">
        <v>13225</v>
      </c>
      <c r="B61" s="4" t="s">
        <v>327</v>
      </c>
      <c r="C61" s="3" t="s">
        <v>258</v>
      </c>
      <c r="D61" s="252">
        <v>51</v>
      </c>
      <c r="E61" s="252">
        <v>11</v>
      </c>
      <c r="F61" s="253" t="s">
        <v>265</v>
      </c>
      <c r="G61" s="254" t="s">
        <v>328</v>
      </c>
      <c r="H61" s="2"/>
    </row>
    <row r="62" spans="1:8" x14ac:dyDescent="0.3">
      <c r="A62" s="2">
        <v>13905</v>
      </c>
      <c r="B62" s="4" t="s">
        <v>329</v>
      </c>
      <c r="C62" s="3" t="s">
        <v>330</v>
      </c>
      <c r="D62" s="252">
        <v>72</v>
      </c>
      <c r="E62" s="252">
        <v>10</v>
      </c>
      <c r="F62" s="253" t="s">
        <v>259</v>
      </c>
      <c r="G62" s="254">
        <v>44427.365474537037</v>
      </c>
      <c r="H62" s="2"/>
    </row>
    <row r="63" spans="1:8" x14ac:dyDescent="0.3">
      <c r="A63" s="2">
        <v>13975</v>
      </c>
      <c r="B63" s="4" t="s">
        <v>331</v>
      </c>
      <c r="C63" s="3" t="s">
        <v>258</v>
      </c>
      <c r="D63" s="252">
        <v>72</v>
      </c>
      <c r="E63" s="252">
        <v>6</v>
      </c>
      <c r="F63" s="253" t="s">
        <v>265</v>
      </c>
      <c r="G63" s="254">
        <v>43651.669050925928</v>
      </c>
      <c r="H63" s="2"/>
    </row>
    <row r="64" spans="1:8" x14ac:dyDescent="0.3">
      <c r="A64" s="2">
        <v>14009</v>
      </c>
      <c r="B64" s="4" t="s">
        <v>332</v>
      </c>
      <c r="C64" s="3" t="s">
        <v>258</v>
      </c>
      <c r="D64" s="252">
        <v>55</v>
      </c>
      <c r="E64" s="252">
        <v>46</v>
      </c>
      <c r="F64" s="253"/>
      <c r="G64" s="254"/>
      <c r="H64" s="2"/>
    </row>
    <row r="65" spans="1:8" x14ac:dyDescent="0.3">
      <c r="A65" s="2">
        <v>14010</v>
      </c>
      <c r="B65" s="4" t="s">
        <v>333</v>
      </c>
      <c r="C65" s="3" t="s">
        <v>258</v>
      </c>
      <c r="D65" s="252">
        <v>55</v>
      </c>
      <c r="E65" s="252">
        <v>46</v>
      </c>
      <c r="F65" s="253"/>
      <c r="G65" s="254"/>
      <c r="H65" s="2"/>
    </row>
    <row r="66" spans="1:8" x14ac:dyDescent="0.3">
      <c r="A66" s="2">
        <v>14014</v>
      </c>
      <c r="B66" s="4" t="s">
        <v>334</v>
      </c>
      <c r="C66" s="3" t="s">
        <v>258</v>
      </c>
      <c r="D66" s="252">
        <v>55</v>
      </c>
      <c r="E66" s="252">
        <v>46</v>
      </c>
      <c r="F66" s="253" t="s">
        <v>265</v>
      </c>
      <c r="G66" s="254" t="s">
        <v>335</v>
      </c>
      <c r="H66" s="2"/>
    </row>
    <row r="67" spans="1:8" x14ac:dyDescent="0.3">
      <c r="A67" s="2">
        <v>14199</v>
      </c>
      <c r="B67" s="4" t="s">
        <v>336</v>
      </c>
      <c r="C67" s="3" t="s">
        <v>274</v>
      </c>
      <c r="D67" s="252">
        <v>72</v>
      </c>
      <c r="E67" s="252">
        <v>9</v>
      </c>
      <c r="F67" s="253" t="s">
        <v>265</v>
      </c>
      <c r="G67" s="254">
        <v>43732.432951388888</v>
      </c>
      <c r="H67" s="2"/>
    </row>
    <row r="68" spans="1:8" x14ac:dyDescent="0.3">
      <c r="A68" s="2">
        <v>14895</v>
      </c>
      <c r="B68" s="4" t="s">
        <v>337</v>
      </c>
      <c r="C68" s="3" t="s">
        <v>258</v>
      </c>
      <c r="D68" s="252">
        <v>55</v>
      </c>
      <c r="E68" s="252">
        <v>27</v>
      </c>
      <c r="F68" s="253"/>
      <c r="G68" s="254"/>
      <c r="H68" s="2"/>
    </row>
    <row r="69" spans="1:8" x14ac:dyDescent="0.3">
      <c r="A69" s="2">
        <v>15029</v>
      </c>
      <c r="B69" s="4" t="s">
        <v>338</v>
      </c>
      <c r="C69" s="3" t="s">
        <v>258</v>
      </c>
      <c r="D69" s="252">
        <v>61</v>
      </c>
      <c r="E69" s="252">
        <v>10</v>
      </c>
      <c r="F69" s="253" t="s">
        <v>259</v>
      </c>
      <c r="G69" s="254">
        <v>43682.372615740744</v>
      </c>
      <c r="H69" s="2">
        <v>138055</v>
      </c>
    </row>
    <row r="70" spans="1:8" x14ac:dyDescent="0.3">
      <c r="A70" s="2">
        <v>15128</v>
      </c>
      <c r="B70" s="4" t="s">
        <v>339</v>
      </c>
      <c r="C70" s="3" t="s">
        <v>340</v>
      </c>
      <c r="D70" s="252">
        <v>61</v>
      </c>
      <c r="E70" s="252">
        <v>2</v>
      </c>
      <c r="F70" s="253"/>
      <c r="G70" s="254"/>
      <c r="H70" s="2"/>
    </row>
    <row r="71" spans="1:8" x14ac:dyDescent="0.3">
      <c r="A71" s="2">
        <v>15438</v>
      </c>
      <c r="B71" s="4" t="s">
        <v>341</v>
      </c>
      <c r="C71" s="3" t="s">
        <v>258</v>
      </c>
      <c r="D71" s="252">
        <v>51</v>
      </c>
      <c r="E71" s="252">
        <v>9</v>
      </c>
      <c r="F71" s="253"/>
      <c r="G71" s="254"/>
      <c r="H71" s="2"/>
    </row>
    <row r="72" spans="1:8" x14ac:dyDescent="0.3">
      <c r="A72" s="2">
        <v>15761</v>
      </c>
      <c r="B72" s="4" t="s">
        <v>342</v>
      </c>
      <c r="C72" s="3" t="s">
        <v>258</v>
      </c>
      <c r="D72" s="252">
        <v>61</v>
      </c>
      <c r="E72" s="252">
        <v>8</v>
      </c>
      <c r="F72" s="253" t="s">
        <v>256</v>
      </c>
      <c r="G72" s="254">
        <v>44433.653020833335</v>
      </c>
      <c r="H72" s="2">
        <v>63277</v>
      </c>
    </row>
    <row r="73" spans="1:8" x14ac:dyDescent="0.3">
      <c r="A73" s="2">
        <v>15804</v>
      </c>
      <c r="B73" s="4" t="s">
        <v>343</v>
      </c>
      <c r="C73" s="3" t="s">
        <v>258</v>
      </c>
      <c r="D73" s="252">
        <v>51</v>
      </c>
      <c r="E73" s="252">
        <v>17</v>
      </c>
      <c r="F73" s="253"/>
      <c r="G73" s="254"/>
      <c r="H73" s="2"/>
    </row>
    <row r="74" spans="1:8" x14ac:dyDescent="0.3">
      <c r="A74" s="2">
        <v>15840</v>
      </c>
      <c r="B74" s="4" t="s">
        <v>344</v>
      </c>
      <c r="C74" s="3" t="s">
        <v>296</v>
      </c>
      <c r="D74" s="252">
        <v>76</v>
      </c>
      <c r="E74" s="252">
        <v>3</v>
      </c>
      <c r="F74" s="253"/>
      <c r="G74" s="254"/>
      <c r="H74" s="2">
        <v>136037</v>
      </c>
    </row>
    <row r="75" spans="1:8" x14ac:dyDescent="0.3">
      <c r="A75" s="2">
        <v>15843</v>
      </c>
      <c r="B75" s="4" t="s">
        <v>345</v>
      </c>
      <c r="C75" s="3" t="s">
        <v>296</v>
      </c>
      <c r="D75" s="252">
        <v>76</v>
      </c>
      <c r="E75" s="252">
        <v>3</v>
      </c>
      <c r="F75" s="253" t="s">
        <v>265</v>
      </c>
      <c r="G75" s="254" t="s">
        <v>346</v>
      </c>
      <c r="H75" s="2">
        <v>135238</v>
      </c>
    </row>
    <row r="76" spans="1:8" x14ac:dyDescent="0.3">
      <c r="A76" s="2">
        <v>15845</v>
      </c>
      <c r="B76" s="4" t="s">
        <v>347</v>
      </c>
      <c r="C76" s="3" t="s">
        <v>296</v>
      </c>
      <c r="D76" s="252">
        <v>76</v>
      </c>
      <c r="E76" s="252">
        <v>3</v>
      </c>
      <c r="F76" s="253"/>
      <c r="G76" s="254"/>
      <c r="H76" s="2">
        <v>136038</v>
      </c>
    </row>
    <row r="77" spans="1:8" x14ac:dyDescent="0.3">
      <c r="A77" s="2">
        <v>15847</v>
      </c>
      <c r="B77" s="4" t="s">
        <v>348</v>
      </c>
      <c r="C77" s="3" t="s">
        <v>296</v>
      </c>
      <c r="D77" s="252">
        <v>76</v>
      </c>
      <c r="E77" s="252">
        <v>3</v>
      </c>
      <c r="F77" s="253"/>
      <c r="G77" s="254"/>
      <c r="H77" s="2">
        <v>136039</v>
      </c>
    </row>
    <row r="78" spans="1:8" x14ac:dyDescent="0.3">
      <c r="A78" s="2">
        <v>15900</v>
      </c>
      <c r="B78" s="4" t="s">
        <v>349</v>
      </c>
      <c r="C78" s="3" t="s">
        <v>296</v>
      </c>
      <c r="D78" s="252"/>
      <c r="E78" s="252"/>
      <c r="F78" s="253"/>
      <c r="G78" s="254"/>
      <c r="H78" s="2">
        <v>135239</v>
      </c>
    </row>
    <row r="79" spans="1:8" x14ac:dyDescent="0.3">
      <c r="A79" s="2">
        <v>16300</v>
      </c>
      <c r="B79" s="4" t="s">
        <v>350</v>
      </c>
      <c r="C79" s="3" t="s">
        <v>258</v>
      </c>
      <c r="D79" s="252">
        <v>74</v>
      </c>
      <c r="E79" s="252">
        <v>9</v>
      </c>
      <c r="F79" s="253"/>
      <c r="G79" s="254"/>
      <c r="H79" s="2"/>
    </row>
    <row r="80" spans="1:8" x14ac:dyDescent="0.3">
      <c r="A80" s="2">
        <v>16427</v>
      </c>
      <c r="B80" s="4" t="s">
        <v>351</v>
      </c>
      <c r="C80" s="3" t="s">
        <v>258</v>
      </c>
      <c r="D80" s="252">
        <v>52</v>
      </c>
      <c r="E80" s="252">
        <v>7</v>
      </c>
      <c r="F80" s="253"/>
      <c r="G80" s="254"/>
      <c r="H80" s="2"/>
    </row>
    <row r="81" spans="1:8" x14ac:dyDescent="0.3">
      <c r="A81" s="2">
        <v>16528</v>
      </c>
      <c r="B81" s="4" t="s">
        <v>352</v>
      </c>
      <c r="C81" s="3" t="s">
        <v>258</v>
      </c>
      <c r="D81" s="252">
        <v>73</v>
      </c>
      <c r="E81" s="252">
        <v>4</v>
      </c>
      <c r="F81" s="253" t="s">
        <v>256</v>
      </c>
      <c r="G81" s="254">
        <v>44804.517951388887</v>
      </c>
      <c r="H81" s="2">
        <v>89194</v>
      </c>
    </row>
    <row r="82" spans="1:8" x14ac:dyDescent="0.3">
      <c r="A82" s="2">
        <v>16532</v>
      </c>
      <c r="B82" s="4" t="s">
        <v>353</v>
      </c>
      <c r="C82" s="3" t="s">
        <v>258</v>
      </c>
      <c r="D82" s="252">
        <v>73</v>
      </c>
      <c r="E82" s="252">
        <v>4</v>
      </c>
      <c r="F82" s="253"/>
      <c r="G82" s="254"/>
      <c r="H82" s="2"/>
    </row>
    <row r="83" spans="1:8" x14ac:dyDescent="0.3">
      <c r="A83" s="2">
        <v>16590</v>
      </c>
      <c r="B83" s="4" t="s">
        <v>354</v>
      </c>
      <c r="C83" s="3" t="s">
        <v>31</v>
      </c>
      <c r="D83" s="252">
        <v>51</v>
      </c>
      <c r="E83" s="252">
        <v>49</v>
      </c>
      <c r="F83" s="253"/>
      <c r="G83" s="254"/>
      <c r="H83" s="2"/>
    </row>
    <row r="84" spans="1:8" x14ac:dyDescent="0.3">
      <c r="A84" s="2">
        <v>16688</v>
      </c>
      <c r="B84" s="4" t="s">
        <v>355</v>
      </c>
      <c r="C84" s="3" t="s">
        <v>258</v>
      </c>
      <c r="D84" s="252">
        <v>52</v>
      </c>
      <c r="E84" s="252">
        <v>7</v>
      </c>
      <c r="F84" s="253"/>
      <c r="G84" s="254"/>
      <c r="H84" s="2"/>
    </row>
    <row r="85" spans="1:8" x14ac:dyDescent="0.3">
      <c r="A85" s="2">
        <v>16691</v>
      </c>
      <c r="B85" s="4" t="s">
        <v>356</v>
      </c>
      <c r="C85" s="3" t="s">
        <v>258</v>
      </c>
      <c r="D85" s="252">
        <v>52</v>
      </c>
      <c r="E85" s="252">
        <v>7</v>
      </c>
      <c r="F85" s="253"/>
      <c r="G85" s="254"/>
      <c r="H85" s="2"/>
    </row>
    <row r="86" spans="1:8" x14ac:dyDescent="0.3">
      <c r="A86" s="2">
        <v>16692</v>
      </c>
      <c r="B86" s="4" t="s">
        <v>357</v>
      </c>
      <c r="C86" s="3" t="s">
        <v>258</v>
      </c>
      <c r="D86" s="252">
        <v>52</v>
      </c>
      <c r="E86" s="252">
        <v>7</v>
      </c>
      <c r="F86" s="253"/>
      <c r="G86" s="254"/>
      <c r="H86" s="2"/>
    </row>
    <row r="87" spans="1:8" x14ac:dyDescent="0.3">
      <c r="A87" s="2">
        <v>16729</v>
      </c>
      <c r="B87" s="4" t="s">
        <v>358</v>
      </c>
      <c r="C87" s="3" t="s">
        <v>31</v>
      </c>
      <c r="D87" s="252">
        <v>52</v>
      </c>
      <c r="E87" s="252">
        <v>13</v>
      </c>
      <c r="F87" s="253"/>
      <c r="G87" s="254"/>
      <c r="H87" s="2"/>
    </row>
    <row r="88" spans="1:8" x14ac:dyDescent="0.3">
      <c r="A88" s="2">
        <v>16736</v>
      </c>
      <c r="B88" s="4" t="s">
        <v>359</v>
      </c>
      <c r="C88" s="3" t="s">
        <v>258</v>
      </c>
      <c r="D88" s="252">
        <v>52</v>
      </c>
      <c r="E88" s="252">
        <v>13</v>
      </c>
      <c r="F88" s="253"/>
      <c r="G88" s="254"/>
      <c r="H88" s="2"/>
    </row>
    <row r="89" spans="1:8" x14ac:dyDescent="0.3">
      <c r="A89" s="2">
        <v>16737</v>
      </c>
      <c r="B89" s="4" t="s">
        <v>360</v>
      </c>
      <c r="C89" s="3" t="s">
        <v>258</v>
      </c>
      <c r="D89" s="252">
        <v>52</v>
      </c>
      <c r="E89" s="252">
        <v>13</v>
      </c>
      <c r="F89" s="253"/>
      <c r="G89" s="254"/>
      <c r="H89" s="2"/>
    </row>
    <row r="90" spans="1:8" x14ac:dyDescent="0.3">
      <c r="A90" s="2">
        <v>16757</v>
      </c>
      <c r="B90" s="4" t="s">
        <v>361</v>
      </c>
      <c r="C90" s="3" t="s">
        <v>258</v>
      </c>
      <c r="D90" s="252">
        <v>52</v>
      </c>
      <c r="E90" s="252">
        <v>8</v>
      </c>
      <c r="F90" s="253"/>
      <c r="G90" s="254"/>
      <c r="H90" s="2"/>
    </row>
    <row r="91" spans="1:8" x14ac:dyDescent="0.3">
      <c r="A91" s="2">
        <v>16763</v>
      </c>
      <c r="B91" s="4" t="s">
        <v>362</v>
      </c>
      <c r="C91" s="3" t="s">
        <v>258</v>
      </c>
      <c r="D91" s="252">
        <v>52</v>
      </c>
      <c r="E91" s="252">
        <v>7</v>
      </c>
      <c r="F91" s="253"/>
      <c r="G91" s="254"/>
      <c r="H91" s="2"/>
    </row>
    <row r="92" spans="1:8" x14ac:dyDescent="0.3">
      <c r="A92" s="2">
        <v>16808</v>
      </c>
      <c r="B92" s="4" t="s">
        <v>363</v>
      </c>
      <c r="C92" s="3" t="s">
        <v>258</v>
      </c>
      <c r="D92" s="252">
        <v>52</v>
      </c>
      <c r="E92" s="252">
        <v>13</v>
      </c>
      <c r="F92" s="253"/>
      <c r="G92" s="254"/>
      <c r="H92" s="2"/>
    </row>
    <row r="93" spans="1:8" x14ac:dyDescent="0.3">
      <c r="A93" s="2">
        <v>16813</v>
      </c>
      <c r="B93" s="4" t="s">
        <v>364</v>
      </c>
      <c r="C93" s="3" t="s">
        <v>258</v>
      </c>
      <c r="D93" s="252">
        <v>52</v>
      </c>
      <c r="E93" s="252">
        <v>13</v>
      </c>
      <c r="F93" s="253"/>
      <c r="G93" s="254"/>
      <c r="H93" s="2"/>
    </row>
    <row r="94" spans="1:8" x14ac:dyDescent="0.3">
      <c r="A94" s="2">
        <v>16827</v>
      </c>
      <c r="B94" s="4" t="s">
        <v>365</v>
      </c>
      <c r="C94" s="3" t="s">
        <v>258</v>
      </c>
      <c r="D94" s="252">
        <v>52</v>
      </c>
      <c r="E94" s="252">
        <v>13</v>
      </c>
      <c r="F94" s="253"/>
      <c r="G94" s="254"/>
      <c r="H94" s="2"/>
    </row>
    <row r="95" spans="1:8" x14ac:dyDescent="0.3">
      <c r="A95" s="2">
        <v>16835</v>
      </c>
      <c r="B95" s="4" t="s">
        <v>366</v>
      </c>
      <c r="C95" s="3" t="s">
        <v>258</v>
      </c>
      <c r="D95" s="252">
        <v>52</v>
      </c>
      <c r="E95" s="252">
        <v>13</v>
      </c>
      <c r="F95" s="253"/>
      <c r="G95" s="254"/>
      <c r="H95" s="2"/>
    </row>
    <row r="96" spans="1:8" x14ac:dyDescent="0.3">
      <c r="A96" s="2">
        <v>16846</v>
      </c>
      <c r="B96" s="4" t="s">
        <v>367</v>
      </c>
      <c r="C96" s="3" t="s">
        <v>258</v>
      </c>
      <c r="D96" s="252">
        <v>52</v>
      </c>
      <c r="E96" s="252">
        <v>13</v>
      </c>
      <c r="F96" s="253"/>
      <c r="G96" s="254"/>
      <c r="H96" s="2"/>
    </row>
    <row r="97" spans="1:8" x14ac:dyDescent="0.3">
      <c r="A97" s="2">
        <v>17026</v>
      </c>
      <c r="B97" s="4" t="s">
        <v>368</v>
      </c>
      <c r="C97" s="3" t="s">
        <v>258</v>
      </c>
      <c r="D97" s="252">
        <v>52</v>
      </c>
      <c r="E97" s="252">
        <v>7</v>
      </c>
      <c r="F97" s="253"/>
      <c r="G97" s="254"/>
      <c r="H97" s="2"/>
    </row>
    <row r="98" spans="1:8" x14ac:dyDescent="0.3">
      <c r="A98" s="2">
        <v>17033</v>
      </c>
      <c r="B98" s="4" t="s">
        <v>369</v>
      </c>
      <c r="C98" s="3" t="s">
        <v>258</v>
      </c>
      <c r="D98" s="252">
        <v>52</v>
      </c>
      <c r="E98" s="252">
        <v>13</v>
      </c>
      <c r="F98" s="253"/>
      <c r="G98" s="254"/>
      <c r="H98" s="2"/>
    </row>
    <row r="99" spans="1:8" x14ac:dyDescent="0.3">
      <c r="A99" s="2">
        <v>17064</v>
      </c>
      <c r="B99" s="4" t="s">
        <v>370</v>
      </c>
      <c r="C99" s="3" t="s">
        <v>258</v>
      </c>
      <c r="D99" s="252">
        <v>52</v>
      </c>
      <c r="E99" s="252">
        <v>13</v>
      </c>
      <c r="F99" s="253"/>
      <c r="G99" s="254"/>
      <c r="H99" s="2"/>
    </row>
    <row r="100" spans="1:8" x14ac:dyDescent="0.3">
      <c r="A100" s="2">
        <v>17105</v>
      </c>
      <c r="B100" s="4" t="s">
        <v>371</v>
      </c>
      <c r="C100" s="3" t="s">
        <v>258</v>
      </c>
      <c r="D100" s="252">
        <v>52</v>
      </c>
      <c r="E100" s="252">
        <v>5</v>
      </c>
      <c r="F100" s="253"/>
      <c r="G100" s="254"/>
      <c r="H100" s="2"/>
    </row>
    <row r="101" spans="1:8" x14ac:dyDescent="0.3">
      <c r="A101" s="2">
        <v>17537</v>
      </c>
      <c r="B101" s="4" t="s">
        <v>372</v>
      </c>
      <c r="C101" s="3" t="s">
        <v>258</v>
      </c>
      <c r="D101" s="252">
        <v>70</v>
      </c>
      <c r="E101" s="252">
        <v>17</v>
      </c>
      <c r="F101" s="253"/>
      <c r="G101" s="254"/>
      <c r="H101" s="2"/>
    </row>
    <row r="102" spans="1:8" x14ac:dyDescent="0.3">
      <c r="A102" s="2">
        <v>17659</v>
      </c>
      <c r="B102" s="4" t="s">
        <v>373</v>
      </c>
      <c r="C102" s="3" t="s">
        <v>258</v>
      </c>
      <c r="D102" s="252">
        <v>83</v>
      </c>
      <c r="E102" s="252">
        <v>3</v>
      </c>
      <c r="F102" s="253" t="s">
        <v>265</v>
      </c>
      <c r="G102" s="254">
        <v>43815.400833333333</v>
      </c>
      <c r="H102" s="2"/>
    </row>
    <row r="103" spans="1:8" x14ac:dyDescent="0.3">
      <c r="A103" s="2">
        <v>17663</v>
      </c>
      <c r="B103" s="4" t="s">
        <v>374</v>
      </c>
      <c r="C103" s="3" t="s">
        <v>375</v>
      </c>
      <c r="D103" s="252">
        <v>83</v>
      </c>
      <c r="E103" s="252">
        <v>2</v>
      </c>
      <c r="F103" s="253" t="s">
        <v>265</v>
      </c>
      <c r="G103" s="254">
        <v>43962.459189814814</v>
      </c>
      <c r="H103" s="2"/>
    </row>
    <row r="104" spans="1:8" x14ac:dyDescent="0.3">
      <c r="A104" s="2">
        <v>17670</v>
      </c>
      <c r="B104" s="4" t="s">
        <v>376</v>
      </c>
      <c r="C104" s="3" t="s">
        <v>315</v>
      </c>
      <c r="D104" s="252">
        <v>67</v>
      </c>
      <c r="E104" s="252">
        <v>6</v>
      </c>
      <c r="F104" s="253"/>
      <c r="G104" s="254"/>
      <c r="H104" s="2"/>
    </row>
    <row r="105" spans="1:8" x14ac:dyDescent="0.3">
      <c r="A105" s="2">
        <v>18342</v>
      </c>
      <c r="B105" s="4" t="s">
        <v>377</v>
      </c>
      <c r="C105" s="3" t="s">
        <v>315</v>
      </c>
      <c r="D105" s="252">
        <v>67</v>
      </c>
      <c r="E105" s="252">
        <v>6</v>
      </c>
      <c r="F105" s="253"/>
      <c r="G105" s="254"/>
      <c r="H105" s="2"/>
    </row>
    <row r="106" spans="1:8" x14ac:dyDescent="0.3">
      <c r="A106" s="2">
        <v>18351</v>
      </c>
      <c r="B106" s="4" t="s">
        <v>378</v>
      </c>
      <c r="C106" s="3" t="s">
        <v>315</v>
      </c>
      <c r="D106" s="252">
        <v>67</v>
      </c>
      <c r="E106" s="252">
        <v>6</v>
      </c>
      <c r="F106" s="253"/>
      <c r="G106" s="254"/>
      <c r="H106" s="2"/>
    </row>
    <row r="107" spans="1:8" x14ac:dyDescent="0.3">
      <c r="A107" s="2">
        <v>19872</v>
      </c>
      <c r="B107" s="4" t="s">
        <v>379</v>
      </c>
      <c r="C107" s="3" t="s">
        <v>258</v>
      </c>
      <c r="D107" s="252">
        <v>70</v>
      </c>
      <c r="E107" s="252">
        <v>31</v>
      </c>
      <c r="F107" s="253"/>
      <c r="G107" s="254"/>
      <c r="H107" s="2"/>
    </row>
    <row r="108" spans="1:8" x14ac:dyDescent="0.3">
      <c r="A108" s="2">
        <v>19881</v>
      </c>
      <c r="B108" s="4" t="s">
        <v>380</v>
      </c>
      <c r="C108" s="3" t="s">
        <v>258</v>
      </c>
      <c r="D108" s="252">
        <v>70</v>
      </c>
      <c r="E108" s="252">
        <v>31</v>
      </c>
      <c r="F108" s="253"/>
      <c r="G108" s="254"/>
      <c r="H108" s="2"/>
    </row>
    <row r="109" spans="1:8" x14ac:dyDescent="0.3">
      <c r="A109" s="2">
        <v>19884</v>
      </c>
      <c r="B109" s="4" t="s">
        <v>381</v>
      </c>
      <c r="C109" s="3" t="s">
        <v>258</v>
      </c>
      <c r="D109" s="252">
        <v>70</v>
      </c>
      <c r="E109" s="252">
        <v>31</v>
      </c>
      <c r="F109" s="253"/>
      <c r="G109" s="254"/>
      <c r="H109" s="2"/>
    </row>
    <row r="110" spans="1:8" x14ac:dyDescent="0.3">
      <c r="A110" s="2">
        <v>20169</v>
      </c>
      <c r="B110" s="4" t="s">
        <v>382</v>
      </c>
      <c r="C110" s="3" t="s">
        <v>258</v>
      </c>
      <c r="D110" s="252">
        <v>52</v>
      </c>
      <c r="E110" s="252">
        <v>6</v>
      </c>
      <c r="F110" s="253"/>
      <c r="G110" s="254"/>
      <c r="H110" s="2"/>
    </row>
    <row r="111" spans="1:8" x14ac:dyDescent="0.3">
      <c r="A111" s="2">
        <v>20431</v>
      </c>
      <c r="B111" s="4" t="s">
        <v>383</v>
      </c>
      <c r="C111" s="3" t="s">
        <v>258</v>
      </c>
      <c r="D111" s="252">
        <v>70</v>
      </c>
      <c r="E111" s="252">
        <v>15</v>
      </c>
      <c r="F111" s="253"/>
      <c r="G111" s="254"/>
      <c r="H111" s="2"/>
    </row>
    <row r="112" spans="1:8" x14ac:dyDescent="0.3">
      <c r="A112" s="2">
        <v>20539</v>
      </c>
      <c r="B112" s="4" t="s">
        <v>384</v>
      </c>
      <c r="C112" s="3" t="s">
        <v>315</v>
      </c>
      <c r="D112" s="252">
        <v>67</v>
      </c>
      <c r="E112" s="252">
        <v>6</v>
      </c>
      <c r="F112" s="253"/>
      <c r="G112" s="254"/>
      <c r="H112" s="2"/>
    </row>
    <row r="113" spans="1:8" x14ac:dyDescent="0.3">
      <c r="A113" s="2">
        <v>20540</v>
      </c>
      <c r="B113" s="4" t="s">
        <v>385</v>
      </c>
      <c r="C113" s="3" t="s">
        <v>315</v>
      </c>
      <c r="D113" s="252">
        <v>67</v>
      </c>
      <c r="E113" s="252">
        <v>6</v>
      </c>
      <c r="F113" s="253"/>
      <c r="G113" s="254"/>
      <c r="H113" s="2"/>
    </row>
    <row r="114" spans="1:8" x14ac:dyDescent="0.3">
      <c r="A114" s="2">
        <v>20585</v>
      </c>
      <c r="B114" s="4" t="s">
        <v>386</v>
      </c>
      <c r="C114" s="3" t="s">
        <v>258</v>
      </c>
      <c r="D114" s="252">
        <v>67</v>
      </c>
      <c r="E114" s="252">
        <v>7</v>
      </c>
      <c r="F114" s="253"/>
      <c r="G114" s="254"/>
      <c r="H114" s="2"/>
    </row>
    <row r="115" spans="1:8" x14ac:dyDescent="0.3">
      <c r="A115" s="2">
        <v>23424</v>
      </c>
      <c r="B115" s="4" t="s">
        <v>387</v>
      </c>
      <c r="C115" s="3" t="s">
        <v>388</v>
      </c>
      <c r="D115" s="252">
        <v>57</v>
      </c>
      <c r="E115" s="252">
        <v>19</v>
      </c>
      <c r="F115" s="253"/>
      <c r="G115" s="254"/>
      <c r="H115" s="2"/>
    </row>
    <row r="116" spans="1:8" x14ac:dyDescent="0.3">
      <c r="A116" s="2">
        <v>23992</v>
      </c>
      <c r="B116" s="4" t="s">
        <v>389</v>
      </c>
      <c r="C116" s="3" t="s">
        <v>255</v>
      </c>
      <c r="D116" s="252">
        <v>57</v>
      </c>
      <c r="E116" s="252">
        <v>2</v>
      </c>
      <c r="F116" s="253"/>
      <c r="G116" s="254"/>
      <c r="H116" s="2"/>
    </row>
    <row r="117" spans="1:8" x14ac:dyDescent="0.3">
      <c r="A117" s="2">
        <v>24031</v>
      </c>
      <c r="B117" s="4" t="s">
        <v>390</v>
      </c>
      <c r="C117" s="3" t="s">
        <v>258</v>
      </c>
      <c r="D117" s="252">
        <v>70</v>
      </c>
      <c r="E117" s="252">
        <v>24</v>
      </c>
      <c r="F117" s="253"/>
      <c r="G117" s="254"/>
      <c r="H117" s="2"/>
    </row>
    <row r="118" spans="1:8" x14ac:dyDescent="0.3">
      <c r="A118" s="2">
        <v>24205</v>
      </c>
      <c r="B118" s="4" t="s">
        <v>391</v>
      </c>
      <c r="C118" s="3" t="s">
        <v>258</v>
      </c>
      <c r="D118" s="252">
        <v>76</v>
      </c>
      <c r="E118" s="252">
        <v>11</v>
      </c>
      <c r="F118" s="253" t="s">
        <v>259</v>
      </c>
      <c r="G118" s="254">
        <v>44175.664502314816</v>
      </c>
      <c r="H118" s="2">
        <v>140315</v>
      </c>
    </row>
    <row r="119" spans="1:8" x14ac:dyDescent="0.3">
      <c r="A119" s="2">
        <v>24542</v>
      </c>
      <c r="B119" s="4" t="s">
        <v>392</v>
      </c>
      <c r="C119" s="3" t="s">
        <v>258</v>
      </c>
      <c r="D119" s="252">
        <v>52</v>
      </c>
      <c r="E119" s="252">
        <v>13</v>
      </c>
      <c r="F119" s="253"/>
      <c r="G119" s="254"/>
      <c r="H119" s="2"/>
    </row>
    <row r="120" spans="1:8" x14ac:dyDescent="0.3">
      <c r="A120" s="2">
        <v>24890</v>
      </c>
      <c r="B120" s="4" t="s">
        <v>393</v>
      </c>
      <c r="C120" s="3" t="s">
        <v>315</v>
      </c>
      <c r="D120" s="252">
        <v>67</v>
      </c>
      <c r="E120" s="252">
        <v>6</v>
      </c>
      <c r="F120" s="253"/>
      <c r="G120" s="254"/>
      <c r="H120" s="2"/>
    </row>
    <row r="121" spans="1:8" x14ac:dyDescent="0.3">
      <c r="A121" s="2">
        <v>25489</v>
      </c>
      <c r="B121" s="4" t="s">
        <v>394</v>
      </c>
      <c r="C121" s="3" t="s">
        <v>315</v>
      </c>
      <c r="D121" s="252">
        <v>67</v>
      </c>
      <c r="E121" s="252">
        <v>6</v>
      </c>
      <c r="F121" s="253"/>
      <c r="G121" s="254"/>
      <c r="H121" s="2"/>
    </row>
    <row r="122" spans="1:8" x14ac:dyDescent="0.3">
      <c r="A122" s="2">
        <v>25519</v>
      </c>
      <c r="B122" s="4" t="s">
        <v>395</v>
      </c>
      <c r="C122" s="3" t="s">
        <v>258</v>
      </c>
      <c r="D122" s="252">
        <v>52</v>
      </c>
      <c r="E122" s="252">
        <v>13</v>
      </c>
      <c r="F122" s="253"/>
      <c r="G122" s="254"/>
      <c r="H122" s="2"/>
    </row>
    <row r="123" spans="1:8" x14ac:dyDescent="0.3">
      <c r="A123" s="2">
        <v>25536</v>
      </c>
      <c r="B123" s="4" t="s">
        <v>396</v>
      </c>
      <c r="C123" s="3" t="s">
        <v>258</v>
      </c>
      <c r="D123" s="252">
        <v>55</v>
      </c>
      <c r="E123" s="252">
        <v>46</v>
      </c>
      <c r="F123" s="253"/>
      <c r="G123" s="254"/>
      <c r="H123" s="2"/>
    </row>
    <row r="124" spans="1:8" x14ac:dyDescent="0.3">
      <c r="A124" s="2">
        <v>26368</v>
      </c>
      <c r="B124" s="4" t="s">
        <v>397</v>
      </c>
      <c r="C124" s="3" t="s">
        <v>258</v>
      </c>
      <c r="D124" s="252">
        <v>51</v>
      </c>
      <c r="E124" s="252">
        <v>26</v>
      </c>
      <c r="F124" s="253"/>
      <c r="G124" s="254"/>
      <c r="H124" s="2"/>
    </row>
    <row r="125" spans="1:8" x14ac:dyDescent="0.3">
      <c r="A125" s="2">
        <v>26503</v>
      </c>
      <c r="B125" s="4" t="s">
        <v>398</v>
      </c>
      <c r="C125" s="3"/>
      <c r="D125" s="252">
        <v>78</v>
      </c>
      <c r="E125" s="252">
        <v>6</v>
      </c>
      <c r="F125" s="253"/>
      <c r="G125" s="254"/>
      <c r="H125" s="2"/>
    </row>
    <row r="126" spans="1:8" x14ac:dyDescent="0.3">
      <c r="A126" s="2">
        <v>26508</v>
      </c>
      <c r="B126" s="4" t="s">
        <v>399</v>
      </c>
      <c r="C126" s="3"/>
      <c r="D126" s="252">
        <v>78</v>
      </c>
      <c r="E126" s="252">
        <v>6</v>
      </c>
      <c r="F126" s="253"/>
      <c r="G126" s="254"/>
      <c r="H126" s="2"/>
    </row>
    <row r="127" spans="1:8" x14ac:dyDescent="0.3">
      <c r="A127" s="2">
        <v>27479</v>
      </c>
      <c r="B127" s="4" t="s">
        <v>400</v>
      </c>
      <c r="C127" s="3" t="s">
        <v>296</v>
      </c>
      <c r="D127" s="252">
        <v>76</v>
      </c>
      <c r="E127" s="252">
        <v>5</v>
      </c>
      <c r="F127" s="253" t="s">
        <v>259</v>
      </c>
      <c r="G127" s="254">
        <v>44376.356828703705</v>
      </c>
      <c r="H127" s="2">
        <v>141253</v>
      </c>
    </row>
    <row r="128" spans="1:8" x14ac:dyDescent="0.3">
      <c r="A128" s="2">
        <v>27759</v>
      </c>
      <c r="B128" s="4" t="s">
        <v>401</v>
      </c>
      <c r="C128" s="3" t="s">
        <v>258</v>
      </c>
      <c r="D128" s="252">
        <v>61</v>
      </c>
      <c r="E128" s="252">
        <v>15</v>
      </c>
      <c r="F128" s="253" t="s">
        <v>265</v>
      </c>
      <c r="G128" s="254">
        <v>43875.458043981482</v>
      </c>
      <c r="H128" s="2"/>
    </row>
    <row r="129" spans="1:8" x14ac:dyDescent="0.3">
      <c r="A129" s="2">
        <v>28040</v>
      </c>
      <c r="B129" s="4" t="s">
        <v>402</v>
      </c>
      <c r="C129" s="3" t="s">
        <v>315</v>
      </c>
      <c r="D129" s="252">
        <v>67</v>
      </c>
      <c r="E129" s="252">
        <v>6</v>
      </c>
      <c r="F129" s="253"/>
      <c r="G129" s="254"/>
      <c r="H129" s="2"/>
    </row>
    <row r="130" spans="1:8" x14ac:dyDescent="0.3">
      <c r="A130" s="2">
        <v>28781</v>
      </c>
      <c r="B130" s="4" t="s">
        <v>403</v>
      </c>
      <c r="C130" s="3" t="s">
        <v>258</v>
      </c>
      <c r="D130" s="252">
        <v>55</v>
      </c>
      <c r="E130" s="252">
        <v>46</v>
      </c>
      <c r="F130" s="253"/>
      <c r="G130" s="254"/>
      <c r="H130" s="2"/>
    </row>
    <row r="131" spans="1:8" x14ac:dyDescent="0.3">
      <c r="A131" s="2">
        <v>28782</v>
      </c>
      <c r="B131" s="4" t="s">
        <v>404</v>
      </c>
      <c r="C131" s="3" t="s">
        <v>258</v>
      </c>
      <c r="D131" s="252">
        <v>55</v>
      </c>
      <c r="E131" s="252">
        <v>46</v>
      </c>
      <c r="F131" s="253"/>
      <c r="G131" s="254"/>
      <c r="H131" s="2"/>
    </row>
    <row r="132" spans="1:8" x14ac:dyDescent="0.3">
      <c r="A132" s="2">
        <v>29288</v>
      </c>
      <c r="B132" s="4" t="s">
        <v>405</v>
      </c>
      <c r="C132" s="3"/>
      <c r="D132" s="252"/>
      <c r="E132" s="252"/>
      <c r="F132" s="253"/>
      <c r="G132" s="254"/>
      <c r="H132" s="2"/>
    </row>
    <row r="133" spans="1:8" x14ac:dyDescent="0.3">
      <c r="A133" s="2">
        <v>29294</v>
      </c>
      <c r="B133" s="4" t="s">
        <v>406</v>
      </c>
      <c r="C133" s="3" t="s">
        <v>258</v>
      </c>
      <c r="D133" s="252">
        <v>67</v>
      </c>
      <c r="E133" s="252">
        <v>9</v>
      </c>
      <c r="F133" s="253"/>
      <c r="G133" s="254"/>
      <c r="H133" s="2"/>
    </row>
    <row r="134" spans="1:8" x14ac:dyDescent="0.3">
      <c r="A134" s="2">
        <v>29435</v>
      </c>
      <c r="B134" s="4" t="s">
        <v>407</v>
      </c>
      <c r="C134" s="3" t="s">
        <v>31</v>
      </c>
      <c r="D134" s="252">
        <v>51</v>
      </c>
      <c r="E134" s="252">
        <v>36</v>
      </c>
      <c r="F134" s="253" t="s">
        <v>259</v>
      </c>
      <c r="G134" s="254">
        <v>44172.356412037036</v>
      </c>
      <c r="H134" s="2">
        <v>140283</v>
      </c>
    </row>
    <row r="135" spans="1:8" x14ac:dyDescent="0.3">
      <c r="A135" s="2">
        <v>29437</v>
      </c>
      <c r="B135" s="4" t="s">
        <v>408</v>
      </c>
      <c r="C135" s="3" t="s">
        <v>258</v>
      </c>
      <c r="D135" s="252">
        <v>61</v>
      </c>
      <c r="E135" s="252">
        <v>8</v>
      </c>
      <c r="F135" s="253" t="s">
        <v>265</v>
      </c>
      <c r="G135" s="254">
        <v>43875.455578703702</v>
      </c>
      <c r="H135" s="2"/>
    </row>
    <row r="136" spans="1:8" x14ac:dyDescent="0.3">
      <c r="A136" s="2">
        <v>29524</v>
      </c>
      <c r="B136" s="4" t="s">
        <v>409</v>
      </c>
      <c r="C136" s="3" t="s">
        <v>296</v>
      </c>
      <c r="D136" s="252">
        <v>76</v>
      </c>
      <c r="E136" s="252">
        <v>9</v>
      </c>
      <c r="F136" s="253"/>
      <c r="G136" s="254"/>
      <c r="H136" s="2"/>
    </row>
    <row r="137" spans="1:8" x14ac:dyDescent="0.3">
      <c r="A137" s="2">
        <v>29526</v>
      </c>
      <c r="B137" s="4" t="s">
        <v>410</v>
      </c>
      <c r="C137" s="3" t="s">
        <v>296</v>
      </c>
      <c r="D137" s="252">
        <v>76</v>
      </c>
      <c r="E137" s="252">
        <v>9</v>
      </c>
      <c r="F137" s="253"/>
      <c r="G137" s="254"/>
      <c r="H137" s="2"/>
    </row>
    <row r="138" spans="1:8" x14ac:dyDescent="0.3">
      <c r="A138" s="2">
        <v>29537</v>
      </c>
      <c r="B138" s="4" t="s">
        <v>411</v>
      </c>
      <c r="C138" s="3" t="s">
        <v>258</v>
      </c>
      <c r="D138" s="252">
        <v>61</v>
      </c>
      <c r="E138" s="252">
        <v>8</v>
      </c>
      <c r="F138" s="253"/>
      <c r="G138" s="254"/>
      <c r="H138" s="2"/>
    </row>
    <row r="139" spans="1:8" x14ac:dyDescent="0.3">
      <c r="A139" s="2">
        <v>29829</v>
      </c>
      <c r="B139" s="4" t="s">
        <v>412</v>
      </c>
      <c r="C139" s="3" t="s">
        <v>258</v>
      </c>
      <c r="D139" s="252">
        <v>61</v>
      </c>
      <c r="E139" s="252">
        <v>15</v>
      </c>
      <c r="F139" s="253"/>
      <c r="G139" s="254"/>
      <c r="H139" s="2"/>
    </row>
    <row r="140" spans="1:8" x14ac:dyDescent="0.3">
      <c r="A140" s="2">
        <v>29935</v>
      </c>
      <c r="B140" s="4" t="s">
        <v>413</v>
      </c>
      <c r="C140" s="3" t="s">
        <v>258</v>
      </c>
      <c r="D140" s="252">
        <v>76</v>
      </c>
      <c r="E140" s="252">
        <v>11</v>
      </c>
      <c r="F140" s="253" t="s">
        <v>265</v>
      </c>
      <c r="G140" s="254">
        <v>43899.571921296294</v>
      </c>
      <c r="H140" s="2"/>
    </row>
    <row r="141" spans="1:8" x14ac:dyDescent="0.3">
      <c r="A141" s="2">
        <v>29936</v>
      </c>
      <c r="B141" s="4" t="s">
        <v>414</v>
      </c>
      <c r="C141" s="3" t="s">
        <v>258</v>
      </c>
      <c r="D141" s="252">
        <v>76</v>
      </c>
      <c r="E141" s="252">
        <v>11</v>
      </c>
      <c r="F141" s="253"/>
      <c r="G141" s="254"/>
      <c r="H141" s="2"/>
    </row>
    <row r="142" spans="1:8" x14ac:dyDescent="0.3">
      <c r="A142" s="2">
        <v>29960</v>
      </c>
      <c r="B142" s="4" t="s">
        <v>415</v>
      </c>
      <c r="C142" s="3" t="s">
        <v>375</v>
      </c>
      <c r="D142" s="252">
        <v>57</v>
      </c>
      <c r="E142" s="252">
        <v>15</v>
      </c>
      <c r="F142" s="253"/>
      <c r="G142" s="254"/>
      <c r="H142" s="2"/>
    </row>
    <row r="143" spans="1:8" x14ac:dyDescent="0.3">
      <c r="A143" s="2">
        <v>30171</v>
      </c>
      <c r="B143" s="4" t="s">
        <v>416</v>
      </c>
      <c r="C143" s="3" t="s">
        <v>282</v>
      </c>
      <c r="D143" s="252">
        <v>76</v>
      </c>
      <c r="E143" s="252">
        <v>9</v>
      </c>
      <c r="F143" s="253" t="s">
        <v>265</v>
      </c>
      <c r="G143" s="254">
        <v>43896.301296296297</v>
      </c>
      <c r="H143" s="2"/>
    </row>
    <row r="144" spans="1:8" x14ac:dyDescent="0.3">
      <c r="A144" s="2">
        <v>30658</v>
      </c>
      <c r="B144" s="4" t="s">
        <v>417</v>
      </c>
      <c r="C144" s="3" t="s">
        <v>258</v>
      </c>
      <c r="D144" s="252">
        <v>61</v>
      </c>
      <c r="E144" s="252">
        <v>15</v>
      </c>
      <c r="F144" s="253" t="s">
        <v>265</v>
      </c>
      <c r="G144" s="254">
        <v>43671.424050925925</v>
      </c>
      <c r="H144" s="2"/>
    </row>
    <row r="145" spans="1:8" x14ac:dyDescent="0.3">
      <c r="A145" s="2">
        <v>30772</v>
      </c>
      <c r="B145" s="4" t="s">
        <v>418</v>
      </c>
      <c r="C145" s="3" t="s">
        <v>258</v>
      </c>
      <c r="D145" s="252">
        <v>72</v>
      </c>
      <c r="E145" s="252">
        <v>5</v>
      </c>
      <c r="F145" s="253"/>
      <c r="G145" s="254"/>
      <c r="H145" s="2"/>
    </row>
    <row r="146" spans="1:8" x14ac:dyDescent="0.3">
      <c r="A146" s="2">
        <v>31321</v>
      </c>
      <c r="B146" s="4" t="s">
        <v>419</v>
      </c>
      <c r="C146" s="3" t="s">
        <v>267</v>
      </c>
      <c r="D146" s="252">
        <v>55</v>
      </c>
      <c r="E146" s="252">
        <v>19</v>
      </c>
      <c r="F146" s="253" t="s">
        <v>259</v>
      </c>
      <c r="G146" s="254">
        <v>44104.394143518519</v>
      </c>
      <c r="H146" s="2">
        <v>140032</v>
      </c>
    </row>
    <row r="147" spans="1:8" x14ac:dyDescent="0.3">
      <c r="A147" s="2">
        <v>31427</v>
      </c>
      <c r="B147" s="4" t="s">
        <v>420</v>
      </c>
      <c r="C147" s="3" t="s">
        <v>258</v>
      </c>
      <c r="D147" s="252">
        <v>52</v>
      </c>
      <c r="E147" s="252">
        <v>7</v>
      </c>
      <c r="F147" s="253"/>
      <c r="G147" s="254"/>
      <c r="H147" s="2"/>
    </row>
    <row r="148" spans="1:8" x14ac:dyDescent="0.3">
      <c r="A148" s="2">
        <v>31428</v>
      </c>
      <c r="B148" s="4" t="s">
        <v>421</v>
      </c>
      <c r="C148" s="3" t="s">
        <v>258</v>
      </c>
      <c r="D148" s="252">
        <v>52</v>
      </c>
      <c r="E148" s="252">
        <v>7</v>
      </c>
      <c r="F148" s="253"/>
      <c r="G148" s="254"/>
      <c r="H148" s="2"/>
    </row>
    <row r="149" spans="1:8" x14ac:dyDescent="0.3">
      <c r="A149" s="2">
        <v>32487</v>
      </c>
      <c r="B149" s="4" t="s">
        <v>422</v>
      </c>
      <c r="C149" s="3" t="s">
        <v>296</v>
      </c>
      <c r="D149" s="252">
        <v>76</v>
      </c>
      <c r="E149" s="252">
        <v>9</v>
      </c>
      <c r="F149" s="253" t="s">
        <v>265</v>
      </c>
      <c r="G149" s="254">
        <v>43896.301296296297</v>
      </c>
      <c r="H149" s="2"/>
    </row>
    <row r="150" spans="1:8" x14ac:dyDescent="0.3">
      <c r="A150" s="2">
        <v>32648</v>
      </c>
      <c r="B150" s="4" t="s">
        <v>423</v>
      </c>
      <c r="C150" s="3" t="s">
        <v>255</v>
      </c>
      <c r="D150" s="252">
        <v>67</v>
      </c>
      <c r="E150" s="252">
        <v>14</v>
      </c>
      <c r="F150" s="253"/>
      <c r="G150" s="254"/>
      <c r="H150" s="2"/>
    </row>
    <row r="151" spans="1:8" x14ac:dyDescent="0.3">
      <c r="A151" s="2">
        <v>32752</v>
      </c>
      <c r="B151" s="4" t="s">
        <v>424</v>
      </c>
      <c r="C151" s="3" t="s">
        <v>315</v>
      </c>
      <c r="D151" s="252">
        <v>67</v>
      </c>
      <c r="E151" s="252">
        <v>6</v>
      </c>
      <c r="F151" s="253"/>
      <c r="G151" s="254"/>
      <c r="H151" s="2"/>
    </row>
    <row r="152" spans="1:8" x14ac:dyDescent="0.3">
      <c r="A152" s="2">
        <v>32759</v>
      </c>
      <c r="B152" s="4" t="s">
        <v>425</v>
      </c>
      <c r="C152" s="3" t="s">
        <v>315</v>
      </c>
      <c r="D152" s="252">
        <v>67</v>
      </c>
      <c r="E152" s="252">
        <v>6</v>
      </c>
      <c r="F152" s="253"/>
      <c r="G152" s="254"/>
      <c r="H152" s="2"/>
    </row>
    <row r="153" spans="1:8" x14ac:dyDescent="0.3">
      <c r="A153" s="2">
        <v>32761</v>
      </c>
      <c r="B153" s="4" t="s">
        <v>426</v>
      </c>
      <c r="C153" s="3" t="s">
        <v>315</v>
      </c>
      <c r="D153" s="252">
        <v>67</v>
      </c>
      <c r="E153" s="252">
        <v>6</v>
      </c>
      <c r="F153" s="253"/>
      <c r="G153" s="254"/>
      <c r="H153" s="2"/>
    </row>
    <row r="154" spans="1:8" x14ac:dyDescent="0.3">
      <c r="A154" s="2">
        <v>34405</v>
      </c>
      <c r="B154" s="4" t="s">
        <v>427</v>
      </c>
      <c r="C154" s="3" t="s">
        <v>258</v>
      </c>
      <c r="D154" s="252">
        <v>84</v>
      </c>
      <c r="E154" s="252">
        <v>1</v>
      </c>
      <c r="F154" s="253"/>
      <c r="G154" s="254"/>
      <c r="H154" s="2"/>
    </row>
    <row r="155" spans="1:8" x14ac:dyDescent="0.3">
      <c r="A155" s="2">
        <v>35227</v>
      </c>
      <c r="B155" s="4" t="s">
        <v>428</v>
      </c>
      <c r="C155" s="3" t="s">
        <v>258</v>
      </c>
      <c r="D155" s="252">
        <v>61</v>
      </c>
      <c r="E155" s="252">
        <v>8</v>
      </c>
      <c r="F155" s="253" t="s">
        <v>256</v>
      </c>
      <c r="G155" s="254">
        <v>44433.653020833335</v>
      </c>
      <c r="H155" s="2">
        <v>59400</v>
      </c>
    </row>
    <row r="156" spans="1:8" x14ac:dyDescent="0.3">
      <c r="A156" s="2">
        <v>35238</v>
      </c>
      <c r="B156" s="4" t="s">
        <v>429</v>
      </c>
      <c r="C156" s="3" t="s">
        <v>258</v>
      </c>
      <c r="D156" s="252">
        <v>54</v>
      </c>
      <c r="E156" s="252">
        <v>4</v>
      </c>
      <c r="F156" s="253" t="s">
        <v>265</v>
      </c>
      <c r="G156" s="254">
        <v>43875.456620370373</v>
      </c>
      <c r="H156" s="2"/>
    </row>
    <row r="157" spans="1:8" x14ac:dyDescent="0.3">
      <c r="A157" s="2">
        <v>35331</v>
      </c>
      <c r="B157" s="4" t="s">
        <v>430</v>
      </c>
      <c r="C157" s="3" t="s">
        <v>431</v>
      </c>
      <c r="D157" s="252">
        <v>54</v>
      </c>
      <c r="E157" s="252">
        <v>4</v>
      </c>
      <c r="F157" s="253" t="s">
        <v>265</v>
      </c>
      <c r="G157" s="254">
        <v>43999.45821759259</v>
      </c>
      <c r="H157" s="2"/>
    </row>
    <row r="158" spans="1:8" x14ac:dyDescent="0.3">
      <c r="A158" s="2">
        <v>35359</v>
      </c>
      <c r="B158" s="4" t="s">
        <v>432</v>
      </c>
      <c r="C158" s="3" t="s">
        <v>431</v>
      </c>
      <c r="D158" s="252">
        <v>54</v>
      </c>
      <c r="E158" s="252">
        <v>4</v>
      </c>
      <c r="F158" s="253" t="s">
        <v>265</v>
      </c>
      <c r="G158" s="254">
        <v>43720.378981481481</v>
      </c>
      <c r="H158" s="2">
        <v>137799</v>
      </c>
    </row>
    <row r="159" spans="1:8" x14ac:dyDescent="0.3">
      <c r="A159" s="2">
        <v>36011</v>
      </c>
      <c r="B159" s="4" t="s">
        <v>433</v>
      </c>
      <c r="C159" s="3" t="s">
        <v>282</v>
      </c>
      <c r="D159" s="252">
        <v>76</v>
      </c>
      <c r="E159" s="252">
        <v>9</v>
      </c>
      <c r="F159" s="253" t="s">
        <v>265</v>
      </c>
      <c r="G159" s="254">
        <v>43896.301296296297</v>
      </c>
      <c r="H159" s="2"/>
    </row>
    <row r="160" spans="1:8" x14ac:dyDescent="0.3">
      <c r="A160" s="2">
        <v>36033</v>
      </c>
      <c r="B160" s="4" t="s">
        <v>434</v>
      </c>
      <c r="C160" s="3" t="s">
        <v>267</v>
      </c>
      <c r="D160" s="252">
        <v>55</v>
      </c>
      <c r="E160" s="252">
        <v>19</v>
      </c>
      <c r="F160" s="253"/>
      <c r="G160" s="254"/>
      <c r="H160" s="2"/>
    </row>
    <row r="161" spans="1:8" x14ac:dyDescent="0.3">
      <c r="A161" s="2">
        <v>36107</v>
      </c>
      <c r="B161" s="4" t="s">
        <v>435</v>
      </c>
      <c r="C161" s="3" t="s">
        <v>258</v>
      </c>
      <c r="D161" s="252">
        <v>74</v>
      </c>
      <c r="E161" s="252">
        <v>9</v>
      </c>
      <c r="F161" s="253"/>
      <c r="G161" s="254"/>
      <c r="H161" s="2"/>
    </row>
    <row r="162" spans="1:8" x14ac:dyDescent="0.3">
      <c r="A162" s="2">
        <v>36400</v>
      </c>
      <c r="B162" s="4" t="s">
        <v>436</v>
      </c>
      <c r="C162" s="3" t="s">
        <v>258</v>
      </c>
      <c r="D162" s="252">
        <v>89</v>
      </c>
      <c r="E162" s="252">
        <v>12</v>
      </c>
      <c r="F162" s="253" t="s">
        <v>265</v>
      </c>
      <c r="G162" s="254">
        <v>43875.379710648151</v>
      </c>
      <c r="H162" s="2"/>
    </row>
    <row r="163" spans="1:8" x14ac:dyDescent="0.3">
      <c r="A163" s="2">
        <v>37847</v>
      </c>
      <c r="B163" s="4" t="s">
        <v>437</v>
      </c>
      <c r="C163" s="3"/>
      <c r="D163" s="252"/>
      <c r="E163" s="252"/>
      <c r="F163" s="253"/>
      <c r="G163" s="254"/>
      <c r="H163" s="2"/>
    </row>
    <row r="164" spans="1:8" x14ac:dyDescent="0.3">
      <c r="A164" s="2">
        <v>38079</v>
      </c>
      <c r="B164" s="4" t="s">
        <v>438</v>
      </c>
      <c r="C164" s="3" t="s">
        <v>258</v>
      </c>
      <c r="D164" s="252">
        <v>55</v>
      </c>
      <c r="E164" s="252">
        <v>46</v>
      </c>
      <c r="F164" s="253"/>
      <c r="G164" s="254"/>
      <c r="H164" s="2"/>
    </row>
    <row r="165" spans="1:8" x14ac:dyDescent="0.3">
      <c r="A165" s="2">
        <v>38648</v>
      </c>
      <c r="B165" s="4" t="s">
        <v>439</v>
      </c>
      <c r="C165" s="3" t="s">
        <v>267</v>
      </c>
      <c r="D165" s="252">
        <v>59</v>
      </c>
      <c r="E165" s="252">
        <v>18</v>
      </c>
      <c r="F165" s="253" t="s">
        <v>256</v>
      </c>
      <c r="G165" s="254">
        <v>44461.377997685187</v>
      </c>
      <c r="H165" s="2"/>
    </row>
    <row r="166" spans="1:8" x14ac:dyDescent="0.3">
      <c r="A166" s="2">
        <v>39982</v>
      </c>
      <c r="B166" s="4" t="s">
        <v>440</v>
      </c>
      <c r="C166" s="3" t="s">
        <v>258</v>
      </c>
      <c r="D166" s="252">
        <v>84</v>
      </c>
      <c r="E166" s="252">
        <v>1</v>
      </c>
      <c r="F166" s="253"/>
      <c r="G166" s="254"/>
      <c r="H166" s="2"/>
    </row>
    <row r="167" spans="1:8" x14ac:dyDescent="0.3">
      <c r="A167" s="2">
        <v>40685</v>
      </c>
      <c r="B167" s="4" t="s">
        <v>441</v>
      </c>
      <c r="C167" s="3" t="s">
        <v>267</v>
      </c>
      <c r="D167" s="252">
        <v>55</v>
      </c>
      <c r="E167" s="252">
        <v>19</v>
      </c>
      <c r="F167" s="253" t="s">
        <v>259</v>
      </c>
      <c r="G167" s="254">
        <v>44104.394143518519</v>
      </c>
      <c r="H167" s="2">
        <v>140038</v>
      </c>
    </row>
    <row r="168" spans="1:8" x14ac:dyDescent="0.3">
      <c r="A168" s="2">
        <v>40688</v>
      </c>
      <c r="B168" s="4" t="s">
        <v>442</v>
      </c>
      <c r="C168" s="3" t="s">
        <v>258</v>
      </c>
      <c r="D168" s="252">
        <v>67</v>
      </c>
      <c r="E168" s="252">
        <v>18</v>
      </c>
      <c r="F168" s="253"/>
      <c r="G168" s="254"/>
      <c r="H168" s="2"/>
    </row>
    <row r="169" spans="1:8" x14ac:dyDescent="0.3">
      <c r="A169" s="2">
        <v>40689</v>
      </c>
      <c r="B169" s="4" t="s">
        <v>443</v>
      </c>
      <c r="C169" s="3" t="s">
        <v>258</v>
      </c>
      <c r="D169" s="252">
        <v>67</v>
      </c>
      <c r="E169" s="252">
        <v>18</v>
      </c>
      <c r="F169" s="253"/>
      <c r="G169" s="254"/>
      <c r="H169" s="2"/>
    </row>
    <row r="170" spans="1:8" x14ac:dyDescent="0.3">
      <c r="A170" s="2">
        <v>42681</v>
      </c>
      <c r="B170" s="4" t="s">
        <v>444</v>
      </c>
      <c r="C170" s="3" t="s">
        <v>258</v>
      </c>
      <c r="D170" s="252">
        <v>54</v>
      </c>
      <c r="E170" s="252">
        <v>4</v>
      </c>
      <c r="F170" s="253" t="s">
        <v>265</v>
      </c>
      <c r="G170" s="254">
        <v>43875.456400462965</v>
      </c>
      <c r="H170" s="2"/>
    </row>
    <row r="171" spans="1:8" x14ac:dyDescent="0.3">
      <c r="A171" s="2">
        <v>43648</v>
      </c>
      <c r="B171" s="4" t="s">
        <v>445</v>
      </c>
      <c r="C171" s="3" t="s">
        <v>258</v>
      </c>
      <c r="D171" s="252">
        <v>55</v>
      </c>
      <c r="E171" s="252">
        <v>32</v>
      </c>
      <c r="F171" s="253"/>
      <c r="G171" s="254"/>
      <c r="H171" s="2"/>
    </row>
    <row r="172" spans="1:8" x14ac:dyDescent="0.3">
      <c r="A172" s="2">
        <v>43794</v>
      </c>
      <c r="B172" s="4" t="s">
        <v>446</v>
      </c>
      <c r="C172" s="3" t="s">
        <v>258</v>
      </c>
      <c r="D172" s="252">
        <v>74</v>
      </c>
      <c r="E172" s="252">
        <v>8</v>
      </c>
      <c r="F172" s="253"/>
      <c r="G172" s="254"/>
      <c r="H172" s="2"/>
    </row>
    <row r="173" spans="1:8" x14ac:dyDescent="0.3">
      <c r="A173" s="2">
        <v>45067</v>
      </c>
      <c r="B173" s="4" t="s">
        <v>447</v>
      </c>
      <c r="C173" s="3" t="s">
        <v>267</v>
      </c>
      <c r="D173" s="252">
        <v>55</v>
      </c>
      <c r="E173" s="252">
        <v>19</v>
      </c>
      <c r="F173" s="253"/>
      <c r="G173" s="254"/>
      <c r="H173" s="2"/>
    </row>
    <row r="174" spans="1:8" x14ac:dyDescent="0.3">
      <c r="A174" s="2">
        <v>45111</v>
      </c>
      <c r="B174" s="4" t="s">
        <v>448</v>
      </c>
      <c r="C174" s="3" t="s">
        <v>258</v>
      </c>
      <c r="D174" s="252">
        <v>84</v>
      </c>
      <c r="E174" s="252">
        <v>1</v>
      </c>
      <c r="F174" s="253"/>
      <c r="G174" s="254"/>
      <c r="H174" s="2"/>
    </row>
    <row r="175" spans="1:8" x14ac:dyDescent="0.3">
      <c r="A175" s="2">
        <v>45195</v>
      </c>
      <c r="B175" s="4" t="s">
        <v>449</v>
      </c>
      <c r="C175" s="3" t="s">
        <v>31</v>
      </c>
      <c r="D175" s="252">
        <v>51</v>
      </c>
      <c r="E175" s="252">
        <v>11</v>
      </c>
      <c r="F175" s="253"/>
      <c r="G175" s="254"/>
      <c r="H175" s="2"/>
    </row>
    <row r="176" spans="1:8" x14ac:dyDescent="0.3">
      <c r="A176" s="2">
        <v>45651</v>
      </c>
      <c r="B176" s="4" t="s">
        <v>450</v>
      </c>
      <c r="C176" s="3" t="s">
        <v>258</v>
      </c>
      <c r="D176" s="252">
        <v>67</v>
      </c>
      <c r="E176" s="252">
        <v>1</v>
      </c>
      <c r="F176" s="253"/>
      <c r="G176" s="254"/>
      <c r="H176" s="2"/>
    </row>
    <row r="177" spans="1:8" x14ac:dyDescent="0.3">
      <c r="A177" s="2">
        <v>48178</v>
      </c>
      <c r="B177" s="4" t="s">
        <v>451</v>
      </c>
      <c r="C177" s="3" t="s">
        <v>258</v>
      </c>
      <c r="D177" s="252">
        <v>74</v>
      </c>
      <c r="E177" s="252">
        <v>8</v>
      </c>
      <c r="F177" s="253"/>
      <c r="G177" s="254"/>
      <c r="H177" s="2"/>
    </row>
    <row r="178" spans="1:8" x14ac:dyDescent="0.3">
      <c r="A178" s="2">
        <v>48714</v>
      </c>
      <c r="B178" s="4" t="s">
        <v>452</v>
      </c>
      <c r="C178" s="3" t="s">
        <v>258</v>
      </c>
      <c r="D178" s="252">
        <v>83</v>
      </c>
      <c r="E178" s="252">
        <v>10</v>
      </c>
      <c r="F178" s="253"/>
      <c r="G178" s="254"/>
      <c r="H178" s="2"/>
    </row>
    <row r="179" spans="1:8" x14ac:dyDescent="0.3">
      <c r="A179" s="2">
        <v>49099</v>
      </c>
      <c r="B179" s="4" t="s">
        <v>453</v>
      </c>
      <c r="C179" s="3" t="s">
        <v>315</v>
      </c>
      <c r="D179" s="252">
        <v>67</v>
      </c>
      <c r="E179" s="252">
        <v>6</v>
      </c>
      <c r="F179" s="253"/>
      <c r="G179" s="254"/>
      <c r="H179" s="2"/>
    </row>
    <row r="180" spans="1:8" x14ac:dyDescent="0.3">
      <c r="A180" s="2">
        <v>49184</v>
      </c>
      <c r="B180" s="4" t="s">
        <v>454</v>
      </c>
      <c r="C180" s="3" t="s">
        <v>258</v>
      </c>
      <c r="D180" s="252">
        <v>52</v>
      </c>
      <c r="E180" s="252">
        <v>8</v>
      </c>
      <c r="F180" s="253"/>
      <c r="G180" s="254"/>
      <c r="H180" s="2"/>
    </row>
    <row r="181" spans="1:8" x14ac:dyDescent="0.3">
      <c r="A181" s="2">
        <v>49188</v>
      </c>
      <c r="B181" s="4" t="s">
        <v>455</v>
      </c>
      <c r="C181" s="3" t="s">
        <v>258</v>
      </c>
      <c r="D181" s="252">
        <v>52</v>
      </c>
      <c r="E181" s="252">
        <v>7</v>
      </c>
      <c r="F181" s="253"/>
      <c r="G181" s="254"/>
      <c r="H181" s="2"/>
    </row>
    <row r="182" spans="1:8" x14ac:dyDescent="0.3">
      <c r="A182" s="2">
        <v>49864</v>
      </c>
      <c r="B182" s="4" t="s">
        <v>456</v>
      </c>
      <c r="C182" s="3" t="s">
        <v>258</v>
      </c>
      <c r="D182" s="252">
        <v>73</v>
      </c>
      <c r="E182" s="252">
        <v>4</v>
      </c>
      <c r="F182" s="253"/>
      <c r="G182" s="254"/>
      <c r="H182" s="2"/>
    </row>
    <row r="183" spans="1:8" x14ac:dyDescent="0.3">
      <c r="A183" s="2">
        <v>49866</v>
      </c>
      <c r="B183" s="4" t="s">
        <v>457</v>
      </c>
      <c r="C183" s="3" t="s">
        <v>258</v>
      </c>
      <c r="D183" s="252">
        <v>55</v>
      </c>
      <c r="E183" s="252">
        <v>57</v>
      </c>
      <c r="F183" s="253"/>
      <c r="G183" s="254"/>
      <c r="H183" s="2"/>
    </row>
    <row r="184" spans="1:8" x14ac:dyDescent="0.3">
      <c r="A184" s="2">
        <v>49867</v>
      </c>
      <c r="B184" s="4" t="s">
        <v>458</v>
      </c>
      <c r="C184" s="3" t="s">
        <v>258</v>
      </c>
      <c r="D184" s="252">
        <v>55</v>
      </c>
      <c r="E184" s="252">
        <v>55</v>
      </c>
      <c r="F184" s="253"/>
      <c r="G184" s="254"/>
      <c r="H184" s="2"/>
    </row>
    <row r="185" spans="1:8" x14ac:dyDescent="0.3">
      <c r="A185" s="2">
        <v>49984</v>
      </c>
      <c r="B185" s="4" t="s">
        <v>459</v>
      </c>
      <c r="C185" s="3" t="s">
        <v>258</v>
      </c>
      <c r="D185" s="252">
        <v>52</v>
      </c>
      <c r="E185" s="252">
        <v>7</v>
      </c>
      <c r="F185" s="253"/>
      <c r="G185" s="254"/>
      <c r="H185" s="2"/>
    </row>
    <row r="186" spans="1:8" x14ac:dyDescent="0.3">
      <c r="A186" s="2">
        <v>49988</v>
      </c>
      <c r="B186" s="4" t="s">
        <v>459</v>
      </c>
      <c r="C186" s="3" t="s">
        <v>258</v>
      </c>
      <c r="D186" s="252">
        <v>52</v>
      </c>
      <c r="E186" s="252">
        <v>7</v>
      </c>
      <c r="F186" s="253"/>
      <c r="G186" s="254"/>
      <c r="H186" s="2"/>
    </row>
    <row r="187" spans="1:8" x14ac:dyDescent="0.3">
      <c r="A187" s="2">
        <v>50294</v>
      </c>
      <c r="B187" s="4" t="s">
        <v>460</v>
      </c>
      <c r="C187" s="3" t="s">
        <v>258</v>
      </c>
      <c r="D187" s="252">
        <v>61</v>
      </c>
      <c r="E187" s="252">
        <v>8</v>
      </c>
      <c r="F187" s="253"/>
      <c r="G187" s="254"/>
      <c r="H187" s="2"/>
    </row>
    <row r="188" spans="1:8" x14ac:dyDescent="0.3">
      <c r="A188" s="2">
        <v>50476</v>
      </c>
      <c r="B188" s="4" t="s">
        <v>461</v>
      </c>
      <c r="C188" s="3" t="s">
        <v>258</v>
      </c>
      <c r="D188" s="252">
        <v>51</v>
      </c>
      <c r="E188" s="252">
        <v>17</v>
      </c>
      <c r="F188" s="253"/>
      <c r="G188" s="254"/>
      <c r="H188" s="2"/>
    </row>
    <row r="189" spans="1:8" x14ac:dyDescent="0.3">
      <c r="A189" s="2">
        <v>51013</v>
      </c>
      <c r="B189" s="4" t="s">
        <v>462</v>
      </c>
      <c r="C189" s="3" t="s">
        <v>282</v>
      </c>
      <c r="D189" s="252">
        <v>76</v>
      </c>
      <c r="E189" s="252">
        <v>10</v>
      </c>
      <c r="F189" s="253" t="s">
        <v>265</v>
      </c>
      <c r="G189" s="254" t="s">
        <v>463</v>
      </c>
      <c r="H189" s="2"/>
    </row>
    <row r="190" spans="1:8" x14ac:dyDescent="0.3">
      <c r="A190" s="2">
        <v>51223</v>
      </c>
      <c r="B190" s="4" t="s">
        <v>464</v>
      </c>
      <c r="C190" s="3" t="s">
        <v>258</v>
      </c>
      <c r="D190" s="252">
        <v>55</v>
      </c>
      <c r="E190" s="252">
        <v>49</v>
      </c>
      <c r="F190" s="253"/>
      <c r="G190" s="254"/>
      <c r="H190" s="2"/>
    </row>
    <row r="191" spans="1:8" x14ac:dyDescent="0.3">
      <c r="A191" s="2">
        <v>51337</v>
      </c>
      <c r="B191" s="4" t="s">
        <v>465</v>
      </c>
      <c r="C191" s="3" t="s">
        <v>258</v>
      </c>
      <c r="D191" s="252">
        <v>74</v>
      </c>
      <c r="E191" s="252">
        <v>10</v>
      </c>
      <c r="F191" s="253"/>
      <c r="G191" s="254"/>
      <c r="H191" s="2"/>
    </row>
    <row r="192" spans="1:8" x14ac:dyDescent="0.3">
      <c r="A192" s="2">
        <v>52995</v>
      </c>
      <c r="B192" s="4" t="s">
        <v>466</v>
      </c>
      <c r="C192" s="3" t="s">
        <v>258</v>
      </c>
      <c r="D192" s="252">
        <v>61</v>
      </c>
      <c r="E192" s="252">
        <v>8</v>
      </c>
      <c r="F192" s="253"/>
      <c r="G192" s="254"/>
      <c r="H192" s="2"/>
    </row>
    <row r="193" spans="1:8" x14ac:dyDescent="0.3">
      <c r="A193" s="2">
        <v>53016</v>
      </c>
      <c r="B193" s="4" t="s">
        <v>467</v>
      </c>
      <c r="C193" s="3" t="s">
        <v>468</v>
      </c>
      <c r="D193" s="252">
        <v>74</v>
      </c>
      <c r="E193" s="252">
        <v>10</v>
      </c>
      <c r="F193" s="253"/>
      <c r="G193" s="254"/>
      <c r="H193" s="2"/>
    </row>
    <row r="194" spans="1:8" x14ac:dyDescent="0.3">
      <c r="A194" s="2">
        <v>53810</v>
      </c>
      <c r="B194" s="4" t="s">
        <v>469</v>
      </c>
      <c r="C194" s="3" t="s">
        <v>315</v>
      </c>
      <c r="D194" s="252">
        <v>67</v>
      </c>
      <c r="E194" s="252">
        <v>6</v>
      </c>
      <c r="F194" s="253"/>
      <c r="G194" s="254"/>
      <c r="H194" s="2"/>
    </row>
    <row r="195" spans="1:8" x14ac:dyDescent="0.3">
      <c r="A195" s="2">
        <v>53928</v>
      </c>
      <c r="B195" s="4" t="s">
        <v>470</v>
      </c>
      <c r="C195" s="3" t="s">
        <v>258</v>
      </c>
      <c r="D195" s="252">
        <v>51</v>
      </c>
      <c r="E195" s="252">
        <v>30</v>
      </c>
      <c r="F195" s="253"/>
      <c r="G195" s="254"/>
      <c r="H195" s="2"/>
    </row>
    <row r="196" spans="1:8" x14ac:dyDescent="0.3">
      <c r="A196" s="2">
        <v>54668</v>
      </c>
      <c r="B196" s="4" t="s">
        <v>471</v>
      </c>
      <c r="C196" s="3" t="s">
        <v>282</v>
      </c>
      <c r="D196" s="252">
        <v>76</v>
      </c>
      <c r="E196" s="252">
        <v>9</v>
      </c>
      <c r="F196" s="253" t="s">
        <v>265</v>
      </c>
      <c r="G196" s="254">
        <v>43896.300358796296</v>
      </c>
      <c r="H196" s="2"/>
    </row>
    <row r="197" spans="1:8" x14ac:dyDescent="0.3">
      <c r="A197" s="2">
        <v>54969</v>
      </c>
      <c r="B197" s="4" t="s">
        <v>472</v>
      </c>
      <c r="C197" s="3" t="s">
        <v>258</v>
      </c>
      <c r="D197" s="252">
        <v>61</v>
      </c>
      <c r="E197" s="252">
        <v>8</v>
      </c>
      <c r="F197" s="253"/>
      <c r="G197" s="254"/>
      <c r="H197" s="2"/>
    </row>
    <row r="198" spans="1:8" x14ac:dyDescent="0.3">
      <c r="A198" s="2">
        <v>57444</v>
      </c>
      <c r="B198" s="4" t="s">
        <v>473</v>
      </c>
      <c r="C198" s="3" t="s">
        <v>285</v>
      </c>
      <c r="D198" s="252">
        <v>76</v>
      </c>
      <c r="E198" s="252">
        <v>6</v>
      </c>
      <c r="F198" s="253" t="s">
        <v>265</v>
      </c>
      <c r="G198" s="254" t="s">
        <v>474</v>
      </c>
      <c r="H198" s="2"/>
    </row>
    <row r="199" spans="1:8" x14ac:dyDescent="0.3">
      <c r="A199" s="2">
        <v>57895</v>
      </c>
      <c r="B199" s="4" t="s">
        <v>475</v>
      </c>
      <c r="C199" s="3" t="s">
        <v>258</v>
      </c>
      <c r="D199" s="252">
        <v>51</v>
      </c>
      <c r="E199" s="252">
        <v>11</v>
      </c>
      <c r="F199" s="253"/>
      <c r="G199" s="254"/>
      <c r="H199" s="2"/>
    </row>
    <row r="200" spans="1:8" x14ac:dyDescent="0.3">
      <c r="A200" s="2">
        <v>58116</v>
      </c>
      <c r="B200" s="4" t="s">
        <v>476</v>
      </c>
      <c r="C200" s="3" t="s">
        <v>258</v>
      </c>
      <c r="D200" s="252">
        <v>70</v>
      </c>
      <c r="E200" s="252">
        <v>38</v>
      </c>
      <c r="F200" s="253" t="s">
        <v>256</v>
      </c>
      <c r="G200" s="254">
        <v>44463.593159722222</v>
      </c>
      <c r="H200" s="2"/>
    </row>
    <row r="201" spans="1:8" x14ac:dyDescent="0.3">
      <c r="A201" s="2">
        <v>58117</v>
      </c>
      <c r="B201" s="4" t="s">
        <v>477</v>
      </c>
      <c r="C201" s="3" t="s">
        <v>258</v>
      </c>
      <c r="D201" s="252">
        <v>70</v>
      </c>
      <c r="E201" s="252">
        <v>38</v>
      </c>
      <c r="F201" s="253" t="s">
        <v>259</v>
      </c>
      <c r="G201" s="254">
        <v>44313.495532407411</v>
      </c>
      <c r="H201" s="2"/>
    </row>
    <row r="202" spans="1:8" x14ac:dyDescent="0.3">
      <c r="A202" s="2">
        <v>58647</v>
      </c>
      <c r="B202" s="4" t="s">
        <v>478</v>
      </c>
      <c r="C202" s="3" t="s">
        <v>267</v>
      </c>
      <c r="D202" s="252">
        <v>51</v>
      </c>
      <c r="E202" s="252">
        <v>30</v>
      </c>
      <c r="F202" s="253" t="s">
        <v>265</v>
      </c>
      <c r="G202" s="254">
        <v>43720.441446759258</v>
      </c>
      <c r="H202" s="2">
        <v>64044</v>
      </c>
    </row>
    <row r="203" spans="1:8" x14ac:dyDescent="0.3">
      <c r="A203" s="2">
        <v>58792</v>
      </c>
      <c r="B203" s="4" t="s">
        <v>479</v>
      </c>
      <c r="C203" s="3" t="s">
        <v>31</v>
      </c>
      <c r="D203" s="252">
        <v>72</v>
      </c>
      <c r="E203" s="252">
        <v>6</v>
      </c>
      <c r="F203" s="253" t="s">
        <v>259</v>
      </c>
      <c r="G203" s="254">
        <v>44267.707777777781</v>
      </c>
      <c r="H203" s="2"/>
    </row>
    <row r="204" spans="1:8" x14ac:dyDescent="0.3">
      <c r="A204" s="2">
        <v>58977</v>
      </c>
      <c r="B204" s="4" t="s">
        <v>480</v>
      </c>
      <c r="C204" s="3" t="s">
        <v>258</v>
      </c>
      <c r="D204" s="252">
        <v>51</v>
      </c>
      <c r="E204" s="252">
        <v>37</v>
      </c>
      <c r="F204" s="253" t="s">
        <v>265</v>
      </c>
      <c r="G204" s="254">
        <v>43656.484259259261</v>
      </c>
      <c r="H204" s="2"/>
    </row>
    <row r="205" spans="1:8" x14ac:dyDescent="0.3">
      <c r="A205" s="2">
        <v>58989</v>
      </c>
      <c r="B205" s="4" t="s">
        <v>481</v>
      </c>
      <c r="C205" s="3"/>
      <c r="D205" s="252"/>
      <c r="E205" s="252"/>
      <c r="F205" s="253" t="s">
        <v>259</v>
      </c>
      <c r="G205" s="254">
        <v>43732.617048611108</v>
      </c>
      <c r="H205" s="2"/>
    </row>
    <row r="206" spans="1:8" x14ac:dyDescent="0.3">
      <c r="A206" s="2">
        <v>60108</v>
      </c>
      <c r="B206" s="4" t="s">
        <v>482</v>
      </c>
      <c r="C206" s="3" t="s">
        <v>31</v>
      </c>
      <c r="D206" s="252">
        <v>52</v>
      </c>
      <c r="E206" s="252">
        <v>13</v>
      </c>
      <c r="F206" s="253"/>
      <c r="G206" s="254"/>
      <c r="H206" s="2"/>
    </row>
    <row r="207" spans="1:8" x14ac:dyDescent="0.3">
      <c r="A207" s="2">
        <v>60110</v>
      </c>
      <c r="B207" s="4" t="s">
        <v>483</v>
      </c>
      <c r="C207" s="3" t="s">
        <v>31</v>
      </c>
      <c r="D207" s="252">
        <v>52</v>
      </c>
      <c r="E207" s="252">
        <v>10</v>
      </c>
      <c r="F207" s="253"/>
      <c r="G207" s="254"/>
      <c r="H207" s="2"/>
    </row>
    <row r="208" spans="1:8" x14ac:dyDescent="0.3">
      <c r="A208" s="2">
        <v>60854</v>
      </c>
      <c r="B208" s="4" t="s">
        <v>484</v>
      </c>
      <c r="C208" s="3" t="s">
        <v>258</v>
      </c>
      <c r="D208" s="252">
        <v>55</v>
      </c>
      <c r="E208" s="252">
        <v>32</v>
      </c>
      <c r="F208" s="253"/>
      <c r="G208" s="254"/>
      <c r="H208" s="2"/>
    </row>
    <row r="209" spans="1:8" x14ac:dyDescent="0.3">
      <c r="A209" s="2">
        <v>61167</v>
      </c>
      <c r="B209" s="4" t="s">
        <v>485</v>
      </c>
      <c r="C209" s="3" t="s">
        <v>296</v>
      </c>
      <c r="D209" s="252">
        <v>76</v>
      </c>
      <c r="E209" s="252">
        <v>3</v>
      </c>
      <c r="F209" s="253"/>
      <c r="G209" s="254"/>
      <c r="H209" s="2"/>
    </row>
    <row r="210" spans="1:8" x14ac:dyDescent="0.3">
      <c r="A210" s="2">
        <v>62365</v>
      </c>
      <c r="B210" s="4" t="s">
        <v>486</v>
      </c>
      <c r="C210" s="3" t="s">
        <v>258</v>
      </c>
      <c r="D210" s="252">
        <v>52</v>
      </c>
      <c r="E210" s="252">
        <v>8</v>
      </c>
      <c r="F210" s="253"/>
      <c r="G210" s="254"/>
      <c r="H210" s="2"/>
    </row>
    <row r="211" spans="1:8" x14ac:dyDescent="0.3">
      <c r="A211" s="2">
        <v>62625</v>
      </c>
      <c r="B211" s="4" t="s">
        <v>487</v>
      </c>
      <c r="C211" s="3"/>
      <c r="D211" s="252"/>
      <c r="E211" s="252"/>
      <c r="F211" s="253"/>
      <c r="G211" s="254"/>
      <c r="H211" s="2"/>
    </row>
    <row r="212" spans="1:8" x14ac:dyDescent="0.3">
      <c r="A212" s="2">
        <v>63383</v>
      </c>
      <c r="B212" s="4" t="s">
        <v>488</v>
      </c>
      <c r="C212" s="3" t="s">
        <v>31</v>
      </c>
      <c r="D212" s="252">
        <v>52</v>
      </c>
      <c r="E212" s="252">
        <v>9</v>
      </c>
      <c r="F212" s="253"/>
      <c r="G212" s="254"/>
      <c r="H212" s="2"/>
    </row>
    <row r="213" spans="1:8" x14ac:dyDescent="0.3">
      <c r="A213" s="2">
        <v>63384</v>
      </c>
      <c r="B213" s="4" t="s">
        <v>489</v>
      </c>
      <c r="C213" s="3" t="s">
        <v>258</v>
      </c>
      <c r="D213" s="252">
        <v>52</v>
      </c>
      <c r="E213" s="252">
        <v>5</v>
      </c>
      <c r="F213" s="253"/>
      <c r="G213" s="254"/>
      <c r="H213" s="2"/>
    </row>
    <row r="214" spans="1:8" x14ac:dyDescent="0.3">
      <c r="A214" s="2">
        <v>64302</v>
      </c>
      <c r="B214" s="4" t="s">
        <v>490</v>
      </c>
      <c r="C214" s="3" t="s">
        <v>267</v>
      </c>
      <c r="D214" s="252">
        <v>55</v>
      </c>
      <c r="E214" s="252">
        <v>19</v>
      </c>
      <c r="F214" s="253" t="s">
        <v>259</v>
      </c>
      <c r="G214" s="254">
        <v>44104.394143518519</v>
      </c>
      <c r="H214" s="2">
        <v>140036</v>
      </c>
    </row>
    <row r="215" spans="1:8" x14ac:dyDescent="0.3">
      <c r="A215" s="2">
        <v>64460</v>
      </c>
      <c r="B215" s="4" t="s">
        <v>491</v>
      </c>
      <c r="C215" s="3" t="s">
        <v>258</v>
      </c>
      <c r="D215" s="252">
        <v>67</v>
      </c>
      <c r="E215" s="252">
        <v>4</v>
      </c>
      <c r="F215" s="253"/>
      <c r="G215" s="254"/>
      <c r="H215" s="2"/>
    </row>
    <row r="216" spans="1:8" x14ac:dyDescent="0.3">
      <c r="A216" s="2">
        <v>64461</v>
      </c>
      <c r="B216" s="4" t="s">
        <v>492</v>
      </c>
      <c r="C216" s="3" t="s">
        <v>258</v>
      </c>
      <c r="D216" s="252">
        <v>67</v>
      </c>
      <c r="E216" s="252">
        <v>4</v>
      </c>
      <c r="F216" s="253"/>
      <c r="G216" s="254"/>
      <c r="H216" s="2"/>
    </row>
    <row r="217" spans="1:8" x14ac:dyDescent="0.3">
      <c r="A217" s="2">
        <v>64463</v>
      </c>
      <c r="B217" s="4" t="s">
        <v>493</v>
      </c>
      <c r="C217" s="3" t="s">
        <v>258</v>
      </c>
      <c r="D217" s="252">
        <v>67</v>
      </c>
      <c r="E217" s="252">
        <v>4</v>
      </c>
      <c r="F217" s="253"/>
      <c r="G217" s="254"/>
      <c r="H217" s="2"/>
    </row>
    <row r="218" spans="1:8" x14ac:dyDescent="0.3">
      <c r="A218" s="2">
        <v>64606</v>
      </c>
      <c r="B218" s="4" t="s">
        <v>494</v>
      </c>
      <c r="C218" s="3" t="s">
        <v>340</v>
      </c>
      <c r="D218" s="252">
        <v>69</v>
      </c>
      <c r="E218" s="252">
        <v>8</v>
      </c>
      <c r="F218" s="253"/>
      <c r="G218" s="254"/>
      <c r="H218" s="2"/>
    </row>
    <row r="219" spans="1:8" x14ac:dyDescent="0.3">
      <c r="A219" s="2">
        <v>64608</v>
      </c>
      <c r="B219" s="4" t="s">
        <v>495</v>
      </c>
      <c r="C219" s="3" t="s">
        <v>340</v>
      </c>
      <c r="D219" s="252">
        <v>69</v>
      </c>
      <c r="E219" s="252">
        <v>3</v>
      </c>
      <c r="F219" s="253"/>
      <c r="G219" s="254"/>
      <c r="H219" s="2"/>
    </row>
    <row r="220" spans="1:8" x14ac:dyDescent="0.3">
      <c r="A220" s="2">
        <v>64630</v>
      </c>
      <c r="B220" s="4" t="s">
        <v>496</v>
      </c>
      <c r="C220" s="3" t="s">
        <v>258</v>
      </c>
      <c r="D220" s="252">
        <v>83</v>
      </c>
      <c r="E220" s="252">
        <v>5</v>
      </c>
      <c r="F220" s="253" t="s">
        <v>259</v>
      </c>
      <c r="G220" s="254">
        <v>44113.417395833334</v>
      </c>
      <c r="H220" s="2"/>
    </row>
    <row r="221" spans="1:8" x14ac:dyDescent="0.3">
      <c r="A221" s="2">
        <v>64631</v>
      </c>
      <c r="B221" s="4" t="s">
        <v>497</v>
      </c>
      <c r="C221" s="3" t="s">
        <v>258</v>
      </c>
      <c r="D221" s="252">
        <v>83</v>
      </c>
      <c r="E221" s="252">
        <v>5</v>
      </c>
      <c r="F221" s="253"/>
      <c r="G221" s="254"/>
      <c r="H221" s="2"/>
    </row>
    <row r="222" spans="1:8" x14ac:dyDescent="0.3">
      <c r="A222" s="2">
        <v>64633</v>
      </c>
      <c r="B222" s="4" t="s">
        <v>498</v>
      </c>
      <c r="C222" s="3" t="s">
        <v>258</v>
      </c>
      <c r="D222" s="252">
        <v>83</v>
      </c>
      <c r="E222" s="252">
        <v>10</v>
      </c>
      <c r="F222" s="253"/>
      <c r="G222" s="254"/>
      <c r="H222" s="2"/>
    </row>
    <row r="223" spans="1:8" x14ac:dyDescent="0.3">
      <c r="A223" s="2">
        <v>64818</v>
      </c>
      <c r="B223" s="4" t="s">
        <v>499</v>
      </c>
      <c r="C223" s="3" t="s">
        <v>258</v>
      </c>
      <c r="D223" s="252">
        <v>61</v>
      </c>
      <c r="E223" s="252">
        <v>11</v>
      </c>
      <c r="F223" s="253"/>
      <c r="G223" s="254"/>
      <c r="H223" s="2"/>
    </row>
    <row r="224" spans="1:8" x14ac:dyDescent="0.3">
      <c r="A224" s="2">
        <v>64819</v>
      </c>
      <c r="B224" s="4" t="s">
        <v>500</v>
      </c>
      <c r="C224" s="3" t="s">
        <v>267</v>
      </c>
      <c r="D224" s="252">
        <v>51</v>
      </c>
      <c r="E224" s="252">
        <v>30</v>
      </c>
      <c r="F224" s="253" t="s">
        <v>265</v>
      </c>
      <c r="G224" s="254">
        <v>43720.454328703701</v>
      </c>
      <c r="H224" s="2">
        <v>54680</v>
      </c>
    </row>
    <row r="225" spans="1:8" x14ac:dyDescent="0.3">
      <c r="A225" s="2">
        <v>64820</v>
      </c>
      <c r="B225" s="4" t="s">
        <v>501</v>
      </c>
      <c r="C225" s="3" t="s">
        <v>258</v>
      </c>
      <c r="D225" s="252">
        <v>51</v>
      </c>
      <c r="E225" s="252">
        <v>17</v>
      </c>
      <c r="F225" s="253"/>
      <c r="G225" s="254"/>
      <c r="H225" s="2"/>
    </row>
    <row r="226" spans="1:8" x14ac:dyDescent="0.3">
      <c r="A226" s="2">
        <v>64821</v>
      </c>
      <c r="B226" s="4" t="s">
        <v>502</v>
      </c>
      <c r="C226" s="3" t="s">
        <v>282</v>
      </c>
      <c r="D226" s="252">
        <v>76</v>
      </c>
      <c r="E226" s="252">
        <v>9</v>
      </c>
      <c r="F226" s="253" t="s">
        <v>265</v>
      </c>
      <c r="G226" s="254">
        <v>43896.298993055556</v>
      </c>
      <c r="H226" s="2"/>
    </row>
    <row r="227" spans="1:8" x14ac:dyDescent="0.3">
      <c r="A227" s="2">
        <v>64822</v>
      </c>
      <c r="B227" s="4" t="s">
        <v>503</v>
      </c>
      <c r="C227" s="3" t="s">
        <v>282</v>
      </c>
      <c r="D227" s="252">
        <v>76</v>
      </c>
      <c r="E227" s="252">
        <v>9</v>
      </c>
      <c r="F227" s="253" t="s">
        <v>259</v>
      </c>
      <c r="G227" s="254">
        <v>44376.365567129629</v>
      </c>
      <c r="H227" s="2">
        <v>141608</v>
      </c>
    </row>
    <row r="228" spans="1:8" x14ac:dyDescent="0.3">
      <c r="A228" s="2">
        <v>65609</v>
      </c>
      <c r="B228" s="4" t="s">
        <v>504</v>
      </c>
      <c r="C228" s="3" t="s">
        <v>258</v>
      </c>
      <c r="D228" s="252">
        <v>51</v>
      </c>
      <c r="E228" s="252">
        <v>17</v>
      </c>
      <c r="F228" s="253"/>
      <c r="G228" s="254"/>
      <c r="H228" s="2"/>
    </row>
    <row r="229" spans="1:8" x14ac:dyDescent="0.3">
      <c r="A229" s="2">
        <v>65610</v>
      </c>
      <c r="B229" s="4" t="s">
        <v>505</v>
      </c>
      <c r="C229" s="3" t="s">
        <v>258</v>
      </c>
      <c r="D229" s="252">
        <v>51</v>
      </c>
      <c r="E229" s="252">
        <v>17</v>
      </c>
      <c r="F229" s="253"/>
      <c r="G229" s="254"/>
      <c r="H229" s="2"/>
    </row>
    <row r="230" spans="1:8" x14ac:dyDescent="0.3">
      <c r="A230" s="2">
        <v>65748</v>
      </c>
      <c r="B230" s="4" t="s">
        <v>506</v>
      </c>
      <c r="C230" s="3" t="s">
        <v>267</v>
      </c>
      <c r="D230" s="252">
        <v>55</v>
      </c>
      <c r="E230" s="252">
        <v>19</v>
      </c>
      <c r="F230" s="253" t="s">
        <v>259</v>
      </c>
      <c r="G230" s="254">
        <v>44104.394143518519</v>
      </c>
      <c r="H230" s="2">
        <v>140030</v>
      </c>
    </row>
    <row r="231" spans="1:8" x14ac:dyDescent="0.3">
      <c r="A231" s="2">
        <v>66786</v>
      </c>
      <c r="B231" s="4" t="s">
        <v>507</v>
      </c>
      <c r="C231" s="3" t="s">
        <v>508</v>
      </c>
      <c r="D231" s="252">
        <v>72</v>
      </c>
      <c r="E231" s="252">
        <v>9</v>
      </c>
      <c r="F231" s="253"/>
      <c r="G231" s="254"/>
      <c r="H231" s="2"/>
    </row>
    <row r="232" spans="1:8" x14ac:dyDescent="0.3">
      <c r="A232" s="2">
        <v>67862</v>
      </c>
      <c r="B232" s="4" t="s">
        <v>509</v>
      </c>
      <c r="C232" s="3" t="s">
        <v>258</v>
      </c>
      <c r="D232" s="252">
        <v>78</v>
      </c>
      <c r="E232" s="252">
        <v>6</v>
      </c>
      <c r="F232" s="253"/>
      <c r="G232" s="254"/>
      <c r="H232" s="2"/>
    </row>
    <row r="233" spans="1:8" x14ac:dyDescent="0.3">
      <c r="A233" s="2">
        <v>67892</v>
      </c>
      <c r="B233" s="4" t="s">
        <v>510</v>
      </c>
      <c r="C233" s="3" t="s">
        <v>258</v>
      </c>
      <c r="D233" s="252">
        <v>69</v>
      </c>
      <c r="E233" s="252">
        <v>5</v>
      </c>
      <c r="F233" s="253"/>
      <c r="G233" s="254"/>
      <c r="H233" s="2"/>
    </row>
    <row r="234" spans="1:8" x14ac:dyDescent="0.3">
      <c r="A234" s="2">
        <v>68351</v>
      </c>
      <c r="B234" s="4" t="s">
        <v>511</v>
      </c>
      <c r="C234" s="3" t="s">
        <v>258</v>
      </c>
      <c r="D234" s="252">
        <v>55</v>
      </c>
      <c r="E234" s="252">
        <v>5</v>
      </c>
      <c r="F234" s="253" t="s">
        <v>265</v>
      </c>
      <c r="G234" s="254" t="s">
        <v>512</v>
      </c>
      <c r="H234" s="2"/>
    </row>
    <row r="235" spans="1:8" x14ac:dyDescent="0.3">
      <c r="A235" s="2">
        <v>69339</v>
      </c>
      <c r="B235" s="4" t="s">
        <v>513</v>
      </c>
      <c r="C235" s="3" t="s">
        <v>258</v>
      </c>
      <c r="D235" s="252">
        <v>54</v>
      </c>
      <c r="E235" s="252">
        <v>16</v>
      </c>
      <c r="F235" s="253" t="s">
        <v>265</v>
      </c>
      <c r="G235" s="254" t="s">
        <v>514</v>
      </c>
      <c r="H235" s="2"/>
    </row>
    <row r="236" spans="1:8" x14ac:dyDescent="0.3">
      <c r="A236" s="2">
        <v>71053</v>
      </c>
      <c r="B236" s="4" t="s">
        <v>515</v>
      </c>
      <c r="C236" s="3" t="s">
        <v>258</v>
      </c>
      <c r="D236" s="252">
        <v>54</v>
      </c>
      <c r="E236" s="252">
        <v>4</v>
      </c>
      <c r="F236" s="253" t="s">
        <v>265</v>
      </c>
      <c r="G236" s="254">
        <v>43875.37903935185</v>
      </c>
      <c r="H236" s="2"/>
    </row>
    <row r="237" spans="1:8" x14ac:dyDescent="0.3">
      <c r="A237" s="2">
        <v>71189</v>
      </c>
      <c r="B237" s="4" t="s">
        <v>516</v>
      </c>
      <c r="C237" s="3" t="s">
        <v>31</v>
      </c>
      <c r="D237" s="252">
        <v>51</v>
      </c>
      <c r="E237" s="252">
        <v>10</v>
      </c>
      <c r="F237" s="253" t="s">
        <v>259</v>
      </c>
      <c r="G237" s="254">
        <v>43815.590601851851</v>
      </c>
      <c r="H237" s="2"/>
    </row>
    <row r="238" spans="1:8" x14ac:dyDescent="0.3">
      <c r="A238" s="2">
        <v>71190</v>
      </c>
      <c r="B238" s="4" t="s">
        <v>516</v>
      </c>
      <c r="C238" s="3" t="s">
        <v>258</v>
      </c>
      <c r="D238" s="252">
        <v>51</v>
      </c>
      <c r="E238" s="252">
        <v>10</v>
      </c>
      <c r="F238" s="253" t="s">
        <v>265</v>
      </c>
      <c r="G238" s="254" t="s">
        <v>517</v>
      </c>
      <c r="H238" s="2">
        <v>136553</v>
      </c>
    </row>
    <row r="239" spans="1:8" x14ac:dyDescent="0.3">
      <c r="A239" s="2">
        <v>72052</v>
      </c>
      <c r="B239" s="4" t="s">
        <v>518</v>
      </c>
      <c r="C239" s="3" t="s">
        <v>296</v>
      </c>
      <c r="D239" s="252">
        <v>76</v>
      </c>
      <c r="E239" s="252">
        <v>5</v>
      </c>
      <c r="F239" s="253" t="s">
        <v>259</v>
      </c>
      <c r="G239" s="254">
        <v>44376.404398148145</v>
      </c>
      <c r="H239" s="2">
        <v>141270</v>
      </c>
    </row>
    <row r="240" spans="1:8" x14ac:dyDescent="0.3">
      <c r="A240" s="2">
        <v>72174</v>
      </c>
      <c r="B240" s="4" t="s">
        <v>519</v>
      </c>
      <c r="C240" s="3" t="s">
        <v>31</v>
      </c>
      <c r="D240" s="252">
        <v>72</v>
      </c>
      <c r="E240" s="252">
        <v>6</v>
      </c>
      <c r="F240" s="253" t="s">
        <v>259</v>
      </c>
      <c r="G240" s="254">
        <v>44267.707777777781</v>
      </c>
      <c r="H240" s="2"/>
    </row>
    <row r="241" spans="1:8" x14ac:dyDescent="0.3">
      <c r="A241" s="2">
        <v>73020</v>
      </c>
      <c r="B241" s="4" t="s">
        <v>520</v>
      </c>
      <c r="C241" s="3" t="s">
        <v>258</v>
      </c>
      <c r="D241" s="252">
        <v>76</v>
      </c>
      <c r="E241" s="252">
        <v>11</v>
      </c>
      <c r="F241" s="253"/>
      <c r="G241" s="254"/>
      <c r="H241" s="2"/>
    </row>
    <row r="242" spans="1:8" x14ac:dyDescent="0.3">
      <c r="A242" s="2">
        <v>74081</v>
      </c>
      <c r="B242" s="4" t="s">
        <v>521</v>
      </c>
      <c r="C242" s="3" t="s">
        <v>258</v>
      </c>
      <c r="D242" s="252">
        <v>72</v>
      </c>
      <c r="E242" s="252">
        <v>6</v>
      </c>
      <c r="F242" s="253" t="s">
        <v>259</v>
      </c>
      <c r="G242" s="254">
        <v>44267.707777777781</v>
      </c>
      <c r="H242" s="2"/>
    </row>
    <row r="243" spans="1:8" x14ac:dyDescent="0.3">
      <c r="A243" s="2">
        <v>74124</v>
      </c>
      <c r="B243" s="4" t="s">
        <v>522</v>
      </c>
      <c r="C243" s="3" t="s">
        <v>267</v>
      </c>
      <c r="D243" s="252">
        <v>55</v>
      </c>
      <c r="E243" s="252">
        <v>19</v>
      </c>
      <c r="F243" s="253" t="s">
        <v>259</v>
      </c>
      <c r="G243" s="254">
        <v>44104.394143518519</v>
      </c>
      <c r="H243" s="2">
        <v>140028</v>
      </c>
    </row>
    <row r="244" spans="1:8" x14ac:dyDescent="0.3">
      <c r="A244" s="2">
        <v>74491</v>
      </c>
      <c r="B244" s="4" t="s">
        <v>523</v>
      </c>
      <c r="C244" s="3" t="s">
        <v>431</v>
      </c>
      <c r="D244" s="252">
        <v>78</v>
      </c>
      <c r="E244" s="252">
        <v>2</v>
      </c>
      <c r="F244" s="253"/>
      <c r="G244" s="254"/>
      <c r="H244" s="2"/>
    </row>
    <row r="245" spans="1:8" x14ac:dyDescent="0.3">
      <c r="A245" s="2">
        <v>74492</v>
      </c>
      <c r="B245" s="4" t="s">
        <v>524</v>
      </c>
      <c r="C245" s="3" t="s">
        <v>431</v>
      </c>
      <c r="D245" s="252">
        <v>78</v>
      </c>
      <c r="E245" s="252">
        <v>2</v>
      </c>
      <c r="F245" s="253"/>
      <c r="G245" s="254"/>
      <c r="H245" s="2"/>
    </row>
    <row r="246" spans="1:8" x14ac:dyDescent="0.3">
      <c r="A246" s="2">
        <v>75027</v>
      </c>
      <c r="B246" s="4" t="s">
        <v>525</v>
      </c>
      <c r="C246" s="3" t="s">
        <v>262</v>
      </c>
      <c r="D246" s="252">
        <v>65</v>
      </c>
      <c r="E246" s="252">
        <v>26</v>
      </c>
      <c r="F246" s="253"/>
      <c r="G246" s="254"/>
      <c r="H246" s="2"/>
    </row>
    <row r="247" spans="1:8" x14ac:dyDescent="0.3">
      <c r="A247" s="2">
        <v>75915</v>
      </c>
      <c r="B247" s="4" t="s">
        <v>526</v>
      </c>
      <c r="C247" s="3" t="s">
        <v>258</v>
      </c>
      <c r="D247" s="252">
        <v>51</v>
      </c>
      <c r="E247" s="252">
        <v>37</v>
      </c>
      <c r="F247" s="253"/>
      <c r="G247" s="254"/>
      <c r="H247" s="2"/>
    </row>
    <row r="248" spans="1:8" x14ac:dyDescent="0.3">
      <c r="A248" s="2">
        <v>76217</v>
      </c>
      <c r="B248" s="4" t="s">
        <v>527</v>
      </c>
      <c r="C248" s="3" t="s">
        <v>315</v>
      </c>
      <c r="D248" s="252">
        <v>69</v>
      </c>
      <c r="E248" s="252">
        <v>1</v>
      </c>
      <c r="F248" s="253" t="s">
        <v>265</v>
      </c>
      <c r="G248" s="254">
        <v>43685.445659722223</v>
      </c>
      <c r="H248" s="2"/>
    </row>
    <row r="249" spans="1:8" x14ac:dyDescent="0.3">
      <c r="A249" s="2">
        <v>76776</v>
      </c>
      <c r="B249" s="4" t="s">
        <v>528</v>
      </c>
      <c r="C249" s="3" t="s">
        <v>267</v>
      </c>
      <c r="D249" s="252">
        <v>55</v>
      </c>
      <c r="E249" s="252">
        <v>19</v>
      </c>
      <c r="F249" s="253" t="s">
        <v>259</v>
      </c>
      <c r="G249" s="254">
        <v>44104.394143518519</v>
      </c>
      <c r="H249" s="2">
        <v>140033</v>
      </c>
    </row>
    <row r="250" spans="1:8" x14ac:dyDescent="0.3">
      <c r="A250" s="2">
        <v>76777</v>
      </c>
      <c r="B250" s="4" t="s">
        <v>529</v>
      </c>
      <c r="C250" s="3" t="s">
        <v>267</v>
      </c>
      <c r="D250" s="252">
        <v>55</v>
      </c>
      <c r="E250" s="252">
        <v>19</v>
      </c>
      <c r="F250" s="253" t="s">
        <v>259</v>
      </c>
      <c r="G250" s="254">
        <v>44104.394143518519</v>
      </c>
      <c r="H250" s="2">
        <v>140042</v>
      </c>
    </row>
    <row r="251" spans="1:8" x14ac:dyDescent="0.3">
      <c r="A251" s="2">
        <v>76780</v>
      </c>
      <c r="B251" s="4" t="s">
        <v>530</v>
      </c>
      <c r="C251" s="3" t="s">
        <v>267</v>
      </c>
      <c r="D251" s="252">
        <v>55</v>
      </c>
      <c r="E251" s="252">
        <v>19</v>
      </c>
      <c r="F251" s="253" t="s">
        <v>259</v>
      </c>
      <c r="G251" s="254">
        <v>44104.394143518519</v>
      </c>
      <c r="H251" s="2">
        <v>140035</v>
      </c>
    </row>
    <row r="252" spans="1:8" x14ac:dyDescent="0.3">
      <c r="A252" s="2">
        <v>76781</v>
      </c>
      <c r="B252" s="4" t="s">
        <v>531</v>
      </c>
      <c r="C252" s="3" t="s">
        <v>267</v>
      </c>
      <c r="D252" s="252">
        <v>55</v>
      </c>
      <c r="E252" s="252">
        <v>19</v>
      </c>
      <c r="F252" s="253" t="s">
        <v>259</v>
      </c>
      <c r="G252" s="254">
        <v>44104.394143518519</v>
      </c>
      <c r="H252" s="2">
        <v>140043</v>
      </c>
    </row>
    <row r="253" spans="1:8" x14ac:dyDescent="0.3">
      <c r="A253" s="2">
        <v>77380</v>
      </c>
      <c r="B253" s="4" t="s">
        <v>532</v>
      </c>
      <c r="C253" s="3" t="s">
        <v>258</v>
      </c>
      <c r="D253" s="252">
        <v>72</v>
      </c>
      <c r="E253" s="252">
        <v>6</v>
      </c>
      <c r="F253" s="253" t="s">
        <v>259</v>
      </c>
      <c r="G253" s="254">
        <v>44267.707777777781</v>
      </c>
      <c r="H253" s="2"/>
    </row>
    <row r="254" spans="1:8" x14ac:dyDescent="0.3">
      <c r="A254" s="2">
        <v>77553</v>
      </c>
      <c r="B254" s="4" t="s">
        <v>533</v>
      </c>
      <c r="C254" s="3" t="s">
        <v>258</v>
      </c>
      <c r="D254" s="252">
        <v>74</v>
      </c>
      <c r="E254" s="252">
        <v>3</v>
      </c>
      <c r="F254" s="253"/>
      <c r="G254" s="254"/>
      <c r="H254" s="2"/>
    </row>
    <row r="255" spans="1:8" x14ac:dyDescent="0.3">
      <c r="A255" s="2">
        <v>77555</v>
      </c>
      <c r="B255" s="4" t="s">
        <v>534</v>
      </c>
      <c r="C255" s="3" t="s">
        <v>258</v>
      </c>
      <c r="D255" s="252">
        <v>74</v>
      </c>
      <c r="E255" s="252">
        <v>3</v>
      </c>
      <c r="F255" s="253"/>
      <c r="G255" s="254"/>
      <c r="H255" s="2"/>
    </row>
    <row r="256" spans="1:8" x14ac:dyDescent="0.3">
      <c r="A256" s="2">
        <v>77822</v>
      </c>
      <c r="B256" s="4" t="s">
        <v>535</v>
      </c>
      <c r="C256" s="3" t="s">
        <v>258</v>
      </c>
      <c r="D256" s="252">
        <v>72</v>
      </c>
      <c r="E256" s="252">
        <v>5</v>
      </c>
      <c r="F256" s="253" t="s">
        <v>256</v>
      </c>
      <c r="G256" s="254">
        <v>44873.378078703703</v>
      </c>
      <c r="H256" s="2"/>
    </row>
    <row r="257" spans="1:8" x14ac:dyDescent="0.3">
      <c r="A257" s="2">
        <v>77992</v>
      </c>
      <c r="B257" s="4" t="s">
        <v>536</v>
      </c>
      <c r="C257" s="3" t="s">
        <v>262</v>
      </c>
      <c r="D257" s="252">
        <v>52</v>
      </c>
      <c r="E257" s="252">
        <v>15</v>
      </c>
      <c r="F257" s="253" t="s">
        <v>259</v>
      </c>
      <c r="G257" s="254">
        <v>43649.450671296298</v>
      </c>
      <c r="H257" s="2"/>
    </row>
    <row r="258" spans="1:8" x14ac:dyDescent="0.3">
      <c r="A258" s="2">
        <v>78025</v>
      </c>
      <c r="B258" s="4" t="s">
        <v>537</v>
      </c>
      <c r="C258" s="3" t="s">
        <v>258</v>
      </c>
      <c r="D258" s="252">
        <v>72</v>
      </c>
      <c r="E258" s="252">
        <v>6</v>
      </c>
      <c r="F258" s="253" t="s">
        <v>265</v>
      </c>
      <c r="G258" s="254" t="s">
        <v>538</v>
      </c>
      <c r="H258" s="2">
        <v>74081</v>
      </c>
    </row>
    <row r="259" spans="1:8" x14ac:dyDescent="0.3">
      <c r="A259" s="2">
        <v>78027</v>
      </c>
      <c r="B259" s="4" t="s">
        <v>539</v>
      </c>
      <c r="C259" s="3" t="s">
        <v>258</v>
      </c>
      <c r="D259" s="252">
        <v>52</v>
      </c>
      <c r="E259" s="252">
        <v>13</v>
      </c>
      <c r="F259" s="253"/>
      <c r="G259" s="254"/>
      <c r="H259" s="2"/>
    </row>
    <row r="260" spans="1:8" x14ac:dyDescent="0.3">
      <c r="A260" s="2">
        <v>78043</v>
      </c>
      <c r="B260" s="4" t="s">
        <v>540</v>
      </c>
      <c r="C260" s="3" t="s">
        <v>258</v>
      </c>
      <c r="D260" s="252">
        <v>45</v>
      </c>
      <c r="E260" s="252">
        <v>12</v>
      </c>
      <c r="F260" s="253"/>
      <c r="G260" s="254"/>
      <c r="H260" s="2"/>
    </row>
    <row r="261" spans="1:8" x14ac:dyDescent="0.3">
      <c r="A261" s="2">
        <v>78304</v>
      </c>
      <c r="B261" s="4" t="s">
        <v>541</v>
      </c>
      <c r="C261" s="3" t="s">
        <v>258</v>
      </c>
      <c r="D261" s="252">
        <v>51</v>
      </c>
      <c r="E261" s="252">
        <v>36</v>
      </c>
      <c r="F261" s="253"/>
      <c r="G261" s="254"/>
      <c r="H261" s="2"/>
    </row>
    <row r="262" spans="1:8" x14ac:dyDescent="0.3">
      <c r="A262" s="2">
        <v>78398</v>
      </c>
      <c r="B262" s="4" t="s">
        <v>542</v>
      </c>
      <c r="C262" s="3" t="s">
        <v>258</v>
      </c>
      <c r="D262" s="252">
        <v>54</v>
      </c>
      <c r="E262" s="252">
        <v>9</v>
      </c>
      <c r="F262" s="253" t="s">
        <v>265</v>
      </c>
      <c r="G262" s="254">
        <v>43875.379710648151</v>
      </c>
      <c r="H262" s="2"/>
    </row>
    <row r="263" spans="1:8" x14ac:dyDescent="0.3">
      <c r="A263" s="2">
        <v>79118</v>
      </c>
      <c r="B263" s="4" t="s">
        <v>543</v>
      </c>
      <c r="C263" s="3" t="s">
        <v>258</v>
      </c>
      <c r="D263" s="252">
        <v>52</v>
      </c>
      <c r="E263" s="252">
        <v>13</v>
      </c>
      <c r="F263" s="253"/>
      <c r="G263" s="254"/>
      <c r="H263" s="2"/>
    </row>
    <row r="264" spans="1:8" x14ac:dyDescent="0.3">
      <c r="A264" s="2">
        <v>79635</v>
      </c>
      <c r="B264" s="4" t="s">
        <v>544</v>
      </c>
      <c r="C264" s="3" t="s">
        <v>258</v>
      </c>
      <c r="D264" s="252">
        <v>55</v>
      </c>
      <c r="E264" s="252">
        <v>57</v>
      </c>
      <c r="F264" s="253" t="s">
        <v>265</v>
      </c>
      <c r="G264" s="254" t="s">
        <v>335</v>
      </c>
      <c r="H264" s="2"/>
    </row>
    <row r="265" spans="1:8" x14ac:dyDescent="0.3">
      <c r="A265" s="2">
        <v>80297</v>
      </c>
      <c r="B265" s="4" t="s">
        <v>545</v>
      </c>
      <c r="C265" s="3" t="s">
        <v>258</v>
      </c>
      <c r="D265" s="252">
        <v>51</v>
      </c>
      <c r="E265" s="252">
        <v>30</v>
      </c>
      <c r="F265" s="253"/>
      <c r="G265" s="254"/>
      <c r="H265" s="2"/>
    </row>
    <row r="266" spans="1:8" x14ac:dyDescent="0.3">
      <c r="A266" s="2">
        <v>80349</v>
      </c>
      <c r="B266" s="4" t="s">
        <v>546</v>
      </c>
      <c r="C266" s="3" t="s">
        <v>258</v>
      </c>
      <c r="D266" s="252">
        <v>84</v>
      </c>
      <c r="E266" s="252">
        <v>1</v>
      </c>
      <c r="F266" s="253"/>
      <c r="G266" s="254"/>
      <c r="H266" s="2"/>
    </row>
    <row r="267" spans="1:8" x14ac:dyDescent="0.3">
      <c r="A267" s="2">
        <v>80384</v>
      </c>
      <c r="B267" s="4" t="s">
        <v>547</v>
      </c>
      <c r="C267" s="3"/>
      <c r="D267" s="252"/>
      <c r="E267" s="252"/>
      <c r="F267" s="253"/>
      <c r="G267" s="254"/>
      <c r="H267" s="2"/>
    </row>
    <row r="268" spans="1:8" x14ac:dyDescent="0.3">
      <c r="A268" s="2">
        <v>80388</v>
      </c>
      <c r="B268" s="4" t="s">
        <v>548</v>
      </c>
      <c r="C268" s="3" t="s">
        <v>431</v>
      </c>
      <c r="D268" s="252">
        <v>78</v>
      </c>
      <c r="E268" s="252">
        <v>2</v>
      </c>
      <c r="F268" s="253"/>
      <c r="G268" s="254"/>
      <c r="H268" s="2"/>
    </row>
    <row r="269" spans="1:8" x14ac:dyDescent="0.3">
      <c r="A269" s="2">
        <v>80391</v>
      </c>
      <c r="B269" s="4" t="s">
        <v>549</v>
      </c>
      <c r="C269" s="3" t="s">
        <v>258</v>
      </c>
      <c r="D269" s="252">
        <v>61</v>
      </c>
      <c r="E269" s="252">
        <v>11</v>
      </c>
      <c r="F269" s="253"/>
      <c r="G269" s="254"/>
      <c r="H269" s="2"/>
    </row>
    <row r="270" spans="1:8" x14ac:dyDescent="0.3">
      <c r="A270" s="2">
        <v>80575</v>
      </c>
      <c r="B270" s="4" t="s">
        <v>550</v>
      </c>
      <c r="C270" s="3" t="s">
        <v>258</v>
      </c>
      <c r="D270" s="252">
        <v>52</v>
      </c>
      <c r="E270" s="252">
        <v>10</v>
      </c>
      <c r="F270" s="253"/>
      <c r="G270" s="254"/>
      <c r="H270" s="2"/>
    </row>
    <row r="271" spans="1:8" x14ac:dyDescent="0.3">
      <c r="A271" s="2">
        <v>80650</v>
      </c>
      <c r="B271" s="4" t="s">
        <v>551</v>
      </c>
      <c r="C271" s="3" t="s">
        <v>258</v>
      </c>
      <c r="D271" s="252">
        <v>55</v>
      </c>
      <c r="E271" s="252">
        <v>46</v>
      </c>
      <c r="F271" s="253" t="s">
        <v>265</v>
      </c>
      <c r="G271" s="254" t="s">
        <v>552</v>
      </c>
      <c r="H271" s="2"/>
    </row>
    <row r="272" spans="1:8" x14ac:dyDescent="0.3">
      <c r="A272" s="2">
        <v>80749</v>
      </c>
      <c r="B272" s="4" t="s">
        <v>553</v>
      </c>
      <c r="C272" s="3" t="s">
        <v>258</v>
      </c>
      <c r="D272" s="252">
        <v>55</v>
      </c>
      <c r="E272" s="252">
        <v>37</v>
      </c>
      <c r="F272" s="253"/>
      <c r="G272" s="254"/>
      <c r="H272" s="2"/>
    </row>
    <row r="273" spans="1:8" x14ac:dyDescent="0.3">
      <c r="A273" s="2">
        <v>81509</v>
      </c>
      <c r="B273" s="4" t="s">
        <v>554</v>
      </c>
      <c r="C273" s="3" t="s">
        <v>555</v>
      </c>
      <c r="D273" s="252">
        <v>51</v>
      </c>
      <c r="E273" s="252">
        <v>21</v>
      </c>
      <c r="F273" s="253"/>
      <c r="G273" s="254"/>
      <c r="H273" s="2"/>
    </row>
    <row r="274" spans="1:8" x14ac:dyDescent="0.3">
      <c r="A274" s="2">
        <v>81566</v>
      </c>
      <c r="B274" s="4" t="s">
        <v>556</v>
      </c>
      <c r="C274" s="3" t="s">
        <v>468</v>
      </c>
      <c r="D274" s="252">
        <v>61</v>
      </c>
      <c r="E274" s="252">
        <v>15</v>
      </c>
      <c r="F274" s="253" t="s">
        <v>256</v>
      </c>
      <c r="G274" s="254">
        <v>44433.653020833335</v>
      </c>
      <c r="H274" s="2">
        <v>115805</v>
      </c>
    </row>
    <row r="275" spans="1:8" x14ac:dyDescent="0.3">
      <c r="A275" s="2">
        <v>82732</v>
      </c>
      <c r="B275" s="4" t="s">
        <v>557</v>
      </c>
      <c r="C275" s="3" t="s">
        <v>258</v>
      </c>
      <c r="D275" s="252">
        <v>55</v>
      </c>
      <c r="E275" s="252">
        <v>54</v>
      </c>
      <c r="F275" s="253" t="s">
        <v>265</v>
      </c>
      <c r="G275" s="254">
        <v>43901.63380787037</v>
      </c>
      <c r="H275" s="2"/>
    </row>
    <row r="276" spans="1:8" x14ac:dyDescent="0.3">
      <c r="A276" s="2">
        <v>82829</v>
      </c>
      <c r="B276" s="4" t="s">
        <v>558</v>
      </c>
      <c r="C276" s="3" t="s">
        <v>258</v>
      </c>
      <c r="D276" s="252">
        <v>52</v>
      </c>
      <c r="E276" s="252">
        <v>13</v>
      </c>
      <c r="F276" s="253"/>
      <c r="G276" s="254"/>
      <c r="H276" s="2"/>
    </row>
    <row r="277" spans="1:8" x14ac:dyDescent="0.3">
      <c r="A277" s="2">
        <v>82916</v>
      </c>
      <c r="B277" s="4" t="s">
        <v>559</v>
      </c>
      <c r="C277" s="3" t="s">
        <v>285</v>
      </c>
      <c r="D277" s="252">
        <v>76</v>
      </c>
      <c r="E277" s="252">
        <v>6</v>
      </c>
      <c r="F277" s="253" t="s">
        <v>265</v>
      </c>
      <c r="G277" s="254" t="s">
        <v>474</v>
      </c>
      <c r="H277" s="2"/>
    </row>
    <row r="278" spans="1:8" x14ac:dyDescent="0.3">
      <c r="A278" s="2">
        <v>83788</v>
      </c>
      <c r="B278" s="4" t="s">
        <v>560</v>
      </c>
      <c r="C278" s="3" t="s">
        <v>258</v>
      </c>
      <c r="D278" s="252">
        <v>55</v>
      </c>
      <c r="E278" s="252">
        <v>32</v>
      </c>
      <c r="F278" s="253"/>
      <c r="G278" s="254"/>
      <c r="H278" s="2"/>
    </row>
    <row r="279" spans="1:8" x14ac:dyDescent="0.3">
      <c r="A279" s="2">
        <v>85798</v>
      </c>
      <c r="B279" s="4" t="s">
        <v>561</v>
      </c>
      <c r="C279" s="3" t="s">
        <v>258</v>
      </c>
      <c r="D279" s="252">
        <v>83</v>
      </c>
      <c r="E279" s="252">
        <v>4</v>
      </c>
      <c r="F279" s="253" t="s">
        <v>265</v>
      </c>
      <c r="G279" s="254">
        <v>43998.568171296298</v>
      </c>
      <c r="H279" s="2">
        <v>139545</v>
      </c>
    </row>
    <row r="280" spans="1:8" x14ac:dyDescent="0.3">
      <c r="A280" s="2">
        <v>86030</v>
      </c>
      <c r="B280" s="4" t="s">
        <v>562</v>
      </c>
      <c r="C280" s="3" t="s">
        <v>258</v>
      </c>
      <c r="D280" s="252">
        <v>55</v>
      </c>
      <c r="E280" s="252">
        <v>49</v>
      </c>
      <c r="F280" s="253" t="s">
        <v>265</v>
      </c>
      <c r="G280" s="254">
        <v>43900.625949074078</v>
      </c>
      <c r="H280" s="2"/>
    </row>
    <row r="281" spans="1:8" x14ac:dyDescent="0.3">
      <c r="A281" s="2">
        <v>86118</v>
      </c>
      <c r="B281" s="4" t="s">
        <v>563</v>
      </c>
      <c r="C281" s="3" t="s">
        <v>258</v>
      </c>
      <c r="D281" s="252">
        <v>55</v>
      </c>
      <c r="E281" s="252">
        <v>55</v>
      </c>
      <c r="F281" s="253" t="s">
        <v>265</v>
      </c>
      <c r="G281" s="254">
        <v>43901.635428240741</v>
      </c>
      <c r="H281" s="2"/>
    </row>
    <row r="282" spans="1:8" x14ac:dyDescent="0.3">
      <c r="A282" s="2">
        <v>86891</v>
      </c>
      <c r="B282" s="4" t="s">
        <v>564</v>
      </c>
      <c r="C282" s="3" t="s">
        <v>258</v>
      </c>
      <c r="D282" s="252">
        <v>78</v>
      </c>
      <c r="E282" s="252">
        <v>2</v>
      </c>
      <c r="F282" s="253"/>
      <c r="G282" s="254"/>
      <c r="H282" s="2"/>
    </row>
    <row r="283" spans="1:8" x14ac:dyDescent="0.3">
      <c r="A283" s="2">
        <v>87157</v>
      </c>
      <c r="B283" s="4" t="s">
        <v>565</v>
      </c>
      <c r="C283" s="3" t="s">
        <v>555</v>
      </c>
      <c r="D283" s="252">
        <v>51</v>
      </c>
      <c r="E283" s="252">
        <v>19</v>
      </c>
      <c r="F283" s="253"/>
      <c r="G283" s="254"/>
      <c r="H283" s="2"/>
    </row>
    <row r="284" spans="1:8" x14ac:dyDescent="0.3">
      <c r="A284" s="2">
        <v>87160</v>
      </c>
      <c r="B284" s="4" t="s">
        <v>566</v>
      </c>
      <c r="C284" s="3" t="s">
        <v>555</v>
      </c>
      <c r="D284" s="252">
        <v>51</v>
      </c>
      <c r="E284" s="252">
        <v>19</v>
      </c>
      <c r="F284" s="253"/>
      <c r="G284" s="254"/>
      <c r="H284" s="2"/>
    </row>
    <row r="285" spans="1:8" x14ac:dyDescent="0.3">
      <c r="A285" s="2">
        <v>87465</v>
      </c>
      <c r="B285" s="4" t="s">
        <v>567</v>
      </c>
      <c r="C285" s="3" t="s">
        <v>31</v>
      </c>
      <c r="D285" s="252">
        <v>72</v>
      </c>
      <c r="E285" s="252">
        <v>7</v>
      </c>
      <c r="F285" s="253" t="s">
        <v>256</v>
      </c>
      <c r="G285" s="254">
        <v>44432.669953703706</v>
      </c>
      <c r="H285" s="2"/>
    </row>
    <row r="286" spans="1:8" x14ac:dyDescent="0.3">
      <c r="A286" s="2">
        <v>88083</v>
      </c>
      <c r="B286" s="4" t="s">
        <v>568</v>
      </c>
      <c r="C286" s="3" t="s">
        <v>258</v>
      </c>
      <c r="D286" s="252">
        <v>84</v>
      </c>
      <c r="E286" s="252">
        <v>1</v>
      </c>
      <c r="F286" s="253"/>
      <c r="G286" s="254"/>
      <c r="H286" s="2"/>
    </row>
    <row r="287" spans="1:8" x14ac:dyDescent="0.3">
      <c r="A287" s="2">
        <v>88084</v>
      </c>
      <c r="B287" s="4" t="s">
        <v>569</v>
      </c>
      <c r="C287" s="3" t="s">
        <v>258</v>
      </c>
      <c r="D287" s="252">
        <v>84</v>
      </c>
      <c r="E287" s="252">
        <v>2</v>
      </c>
      <c r="F287" s="253"/>
      <c r="G287" s="254"/>
      <c r="H287" s="2"/>
    </row>
    <row r="288" spans="1:8" x14ac:dyDescent="0.3">
      <c r="A288" s="2">
        <v>88718</v>
      </c>
      <c r="B288" s="4" t="s">
        <v>570</v>
      </c>
      <c r="C288" s="3" t="s">
        <v>258</v>
      </c>
      <c r="D288" s="252">
        <v>55</v>
      </c>
      <c r="E288" s="252">
        <v>26</v>
      </c>
      <c r="F288" s="253" t="s">
        <v>259</v>
      </c>
      <c r="G288" s="254">
        <v>44146.427777777775</v>
      </c>
      <c r="H288" s="2"/>
    </row>
    <row r="289" spans="1:8" x14ac:dyDescent="0.3">
      <c r="A289" s="2">
        <v>88719</v>
      </c>
      <c r="B289" s="4" t="s">
        <v>571</v>
      </c>
      <c r="C289" s="3" t="s">
        <v>258</v>
      </c>
      <c r="D289" s="252">
        <v>55</v>
      </c>
      <c r="E289" s="252">
        <v>26</v>
      </c>
      <c r="F289" s="253" t="s">
        <v>259</v>
      </c>
      <c r="G289" s="254">
        <v>44146.427777777775</v>
      </c>
      <c r="H289" s="2"/>
    </row>
    <row r="290" spans="1:8" x14ac:dyDescent="0.3">
      <c r="A290" s="2">
        <v>88741</v>
      </c>
      <c r="B290" s="4" t="s">
        <v>572</v>
      </c>
      <c r="C290" s="3" t="s">
        <v>258</v>
      </c>
      <c r="D290" s="252">
        <v>55</v>
      </c>
      <c r="E290" s="252">
        <v>26</v>
      </c>
      <c r="F290" s="253"/>
      <c r="G290" s="254"/>
      <c r="H290" s="2"/>
    </row>
    <row r="291" spans="1:8" x14ac:dyDescent="0.3">
      <c r="A291" s="2">
        <v>88742</v>
      </c>
      <c r="B291" s="4" t="s">
        <v>573</v>
      </c>
      <c r="C291" s="3" t="s">
        <v>258</v>
      </c>
      <c r="D291" s="252">
        <v>55</v>
      </c>
      <c r="E291" s="252">
        <v>26</v>
      </c>
      <c r="F291" s="253"/>
      <c r="G291" s="254"/>
      <c r="H291" s="2"/>
    </row>
    <row r="292" spans="1:8" x14ac:dyDescent="0.3">
      <c r="A292" s="2">
        <v>88989</v>
      </c>
      <c r="B292" s="4" t="s">
        <v>574</v>
      </c>
      <c r="C292" s="3" t="s">
        <v>431</v>
      </c>
      <c r="D292" s="252">
        <v>54</v>
      </c>
      <c r="E292" s="252">
        <v>4</v>
      </c>
      <c r="F292" s="253" t="s">
        <v>265</v>
      </c>
      <c r="G292" s="254">
        <v>43713.472581018519</v>
      </c>
      <c r="H292" s="2"/>
    </row>
    <row r="293" spans="1:8" x14ac:dyDescent="0.3">
      <c r="A293" s="2">
        <v>88992</v>
      </c>
      <c r="B293" s="4" t="s">
        <v>575</v>
      </c>
      <c r="C293" s="3" t="s">
        <v>431</v>
      </c>
      <c r="D293" s="252">
        <v>54</v>
      </c>
      <c r="E293" s="252">
        <v>4</v>
      </c>
      <c r="F293" s="253" t="s">
        <v>265</v>
      </c>
      <c r="G293" s="254">
        <v>43713.472581018519</v>
      </c>
      <c r="H293" s="2"/>
    </row>
    <row r="294" spans="1:8" x14ac:dyDescent="0.3">
      <c r="A294" s="2">
        <v>88993</v>
      </c>
      <c r="B294" s="4" t="s">
        <v>576</v>
      </c>
      <c r="C294" s="3" t="s">
        <v>431</v>
      </c>
      <c r="D294" s="252">
        <v>54</v>
      </c>
      <c r="E294" s="252">
        <v>4</v>
      </c>
      <c r="F294" s="253" t="s">
        <v>265</v>
      </c>
      <c r="G294" s="254">
        <v>43713.472581018519</v>
      </c>
      <c r="H294" s="2"/>
    </row>
    <row r="295" spans="1:8" x14ac:dyDescent="0.3">
      <c r="A295" s="2">
        <v>89818</v>
      </c>
      <c r="B295" s="4" t="s">
        <v>577</v>
      </c>
      <c r="C295" s="3" t="s">
        <v>431</v>
      </c>
      <c r="D295" s="252">
        <v>54</v>
      </c>
      <c r="E295" s="252">
        <v>4</v>
      </c>
      <c r="F295" s="253"/>
      <c r="G295" s="254"/>
      <c r="H295" s="2"/>
    </row>
    <row r="296" spans="1:8" x14ac:dyDescent="0.3">
      <c r="A296" s="2">
        <v>89855</v>
      </c>
      <c r="B296" s="4" t="s">
        <v>578</v>
      </c>
      <c r="C296" s="3" t="s">
        <v>258</v>
      </c>
      <c r="D296" s="252">
        <v>83</v>
      </c>
      <c r="E296" s="252">
        <v>3</v>
      </c>
      <c r="F296" s="253" t="s">
        <v>265</v>
      </c>
      <c r="G296" s="254">
        <v>43875.457060185188</v>
      </c>
      <c r="H296" s="2"/>
    </row>
    <row r="297" spans="1:8" x14ac:dyDescent="0.3">
      <c r="A297" s="2">
        <v>89860</v>
      </c>
      <c r="B297" s="4" t="s">
        <v>579</v>
      </c>
      <c r="C297" s="3" t="s">
        <v>258</v>
      </c>
      <c r="D297" s="252">
        <v>83</v>
      </c>
      <c r="E297" s="252">
        <v>3</v>
      </c>
      <c r="F297" s="253"/>
      <c r="G297" s="254"/>
      <c r="H297" s="2"/>
    </row>
    <row r="298" spans="1:8" x14ac:dyDescent="0.3">
      <c r="A298" s="2">
        <v>89866</v>
      </c>
      <c r="B298" s="4" t="s">
        <v>580</v>
      </c>
      <c r="C298" s="3" t="s">
        <v>264</v>
      </c>
      <c r="D298" s="252">
        <v>67</v>
      </c>
      <c r="E298" s="252">
        <v>3</v>
      </c>
      <c r="F298" s="253"/>
      <c r="G298" s="254"/>
      <c r="H298" s="2"/>
    </row>
    <row r="299" spans="1:8" x14ac:dyDescent="0.3">
      <c r="A299" s="2">
        <v>90232</v>
      </c>
      <c r="B299" s="4" t="s">
        <v>581</v>
      </c>
      <c r="C299" s="3" t="s">
        <v>282</v>
      </c>
      <c r="D299" s="252">
        <v>76</v>
      </c>
      <c r="E299" s="252">
        <v>10</v>
      </c>
      <c r="F299" s="253"/>
      <c r="G299" s="254"/>
      <c r="H299" s="2"/>
    </row>
    <row r="300" spans="1:8" x14ac:dyDescent="0.3">
      <c r="A300" s="2">
        <v>90469</v>
      </c>
      <c r="B300" s="4" t="s">
        <v>582</v>
      </c>
      <c r="C300" s="3" t="s">
        <v>296</v>
      </c>
      <c r="D300" s="252">
        <v>76</v>
      </c>
      <c r="E300" s="252">
        <v>3</v>
      </c>
      <c r="F300" s="253"/>
      <c r="G300" s="254"/>
      <c r="H300" s="2">
        <v>136040</v>
      </c>
    </row>
    <row r="301" spans="1:8" x14ac:dyDescent="0.3">
      <c r="A301" s="2">
        <v>90470</v>
      </c>
      <c r="B301" s="4" t="s">
        <v>583</v>
      </c>
      <c r="C301" s="3" t="s">
        <v>296</v>
      </c>
      <c r="D301" s="252">
        <v>76</v>
      </c>
      <c r="E301" s="252">
        <v>3</v>
      </c>
      <c r="F301" s="253"/>
      <c r="G301" s="254"/>
      <c r="H301" s="2"/>
    </row>
    <row r="302" spans="1:8" x14ac:dyDescent="0.3">
      <c r="A302" s="2">
        <v>90500</v>
      </c>
      <c r="B302" s="4" t="s">
        <v>584</v>
      </c>
      <c r="C302" s="3" t="s">
        <v>267</v>
      </c>
      <c r="D302" s="252">
        <v>55</v>
      </c>
      <c r="E302" s="252">
        <v>19</v>
      </c>
      <c r="F302" s="253" t="s">
        <v>259</v>
      </c>
      <c r="G302" s="254">
        <v>43648.569641203707</v>
      </c>
      <c r="H302" s="2">
        <v>136910</v>
      </c>
    </row>
    <row r="303" spans="1:8" x14ac:dyDescent="0.3">
      <c r="A303" s="2">
        <v>90502</v>
      </c>
      <c r="B303" s="4" t="s">
        <v>585</v>
      </c>
      <c r="C303" s="3" t="s">
        <v>267</v>
      </c>
      <c r="D303" s="252">
        <v>55</v>
      </c>
      <c r="E303" s="252">
        <v>19</v>
      </c>
      <c r="F303" s="253" t="s">
        <v>259</v>
      </c>
      <c r="G303" s="254">
        <v>43648.569641203707</v>
      </c>
      <c r="H303" s="2">
        <v>136911</v>
      </c>
    </row>
    <row r="304" spans="1:8" x14ac:dyDescent="0.3">
      <c r="A304" s="2">
        <v>90827</v>
      </c>
      <c r="B304" s="4" t="s">
        <v>586</v>
      </c>
      <c r="C304" s="3" t="s">
        <v>296</v>
      </c>
      <c r="D304" s="252">
        <v>51</v>
      </c>
      <c r="E304" s="252">
        <v>3</v>
      </c>
      <c r="F304" s="253"/>
      <c r="G304" s="254"/>
      <c r="H304" s="2"/>
    </row>
    <row r="305" spans="1:8" x14ac:dyDescent="0.3">
      <c r="A305" s="2">
        <v>90884</v>
      </c>
      <c r="B305" s="4" t="s">
        <v>587</v>
      </c>
      <c r="C305" s="3" t="s">
        <v>282</v>
      </c>
      <c r="D305" s="252">
        <v>76</v>
      </c>
      <c r="E305" s="252">
        <v>10</v>
      </c>
      <c r="F305" s="253"/>
      <c r="G305" s="254"/>
      <c r="H305" s="2"/>
    </row>
    <row r="306" spans="1:8" x14ac:dyDescent="0.3">
      <c r="A306" s="2">
        <v>91811</v>
      </c>
      <c r="B306" s="4" t="s">
        <v>588</v>
      </c>
      <c r="C306" s="3" t="s">
        <v>258</v>
      </c>
      <c r="D306" s="252">
        <v>72</v>
      </c>
      <c r="E306" s="252">
        <v>5</v>
      </c>
      <c r="F306" s="253" t="s">
        <v>256</v>
      </c>
      <c r="G306" s="254">
        <v>44432.669953703706</v>
      </c>
      <c r="H306" s="2"/>
    </row>
    <row r="307" spans="1:8" x14ac:dyDescent="0.3">
      <c r="A307" s="2">
        <v>91868</v>
      </c>
      <c r="B307" s="4" t="s">
        <v>589</v>
      </c>
      <c r="C307" s="3" t="s">
        <v>258</v>
      </c>
      <c r="D307" s="252">
        <v>72</v>
      </c>
      <c r="E307" s="252">
        <v>5</v>
      </c>
      <c r="F307" s="253" t="s">
        <v>256</v>
      </c>
      <c r="G307" s="254">
        <v>44873.378078703703</v>
      </c>
      <c r="H307" s="2"/>
    </row>
    <row r="308" spans="1:8" x14ac:dyDescent="0.3">
      <c r="A308" s="2">
        <v>92111</v>
      </c>
      <c r="B308" s="4" t="s">
        <v>590</v>
      </c>
      <c r="C308" s="3" t="s">
        <v>267</v>
      </c>
      <c r="D308" s="252">
        <v>55</v>
      </c>
      <c r="E308" s="252">
        <v>19</v>
      </c>
      <c r="F308" s="253" t="s">
        <v>259</v>
      </c>
      <c r="G308" s="254">
        <v>44104.394143518519</v>
      </c>
      <c r="H308" s="2">
        <v>140052</v>
      </c>
    </row>
    <row r="309" spans="1:8" x14ac:dyDescent="0.3">
      <c r="A309" s="2">
        <v>92906</v>
      </c>
      <c r="B309" s="4" t="s">
        <v>591</v>
      </c>
      <c r="C309" s="3" t="s">
        <v>262</v>
      </c>
      <c r="D309" s="252">
        <v>57</v>
      </c>
      <c r="E309" s="252">
        <v>17</v>
      </c>
      <c r="F309" s="253" t="s">
        <v>265</v>
      </c>
      <c r="G309" s="254">
        <v>43644.587048611109</v>
      </c>
      <c r="H309" s="2"/>
    </row>
    <row r="310" spans="1:8" x14ac:dyDescent="0.3">
      <c r="A310" s="2">
        <v>93333</v>
      </c>
      <c r="B310" s="4" t="s">
        <v>592</v>
      </c>
      <c r="C310" s="3" t="s">
        <v>375</v>
      </c>
      <c r="D310" s="252">
        <v>57</v>
      </c>
      <c r="E310" s="252">
        <v>2</v>
      </c>
      <c r="F310" s="253"/>
      <c r="G310" s="254"/>
      <c r="H310" s="2"/>
    </row>
    <row r="311" spans="1:8" x14ac:dyDescent="0.3">
      <c r="A311" s="2">
        <v>93344</v>
      </c>
      <c r="B311" s="4" t="s">
        <v>593</v>
      </c>
      <c r="C311" s="3" t="s">
        <v>431</v>
      </c>
      <c r="D311" s="252">
        <v>54</v>
      </c>
      <c r="E311" s="252">
        <v>4</v>
      </c>
      <c r="F311" s="253" t="s">
        <v>265</v>
      </c>
      <c r="G311" s="254">
        <v>43825.339375000003</v>
      </c>
      <c r="H311" s="2"/>
    </row>
    <row r="312" spans="1:8" x14ac:dyDescent="0.3">
      <c r="A312" s="2">
        <v>93346</v>
      </c>
      <c r="B312" s="4" t="s">
        <v>594</v>
      </c>
      <c r="C312" s="3" t="s">
        <v>431</v>
      </c>
      <c r="D312" s="252">
        <v>54</v>
      </c>
      <c r="E312" s="252">
        <v>4</v>
      </c>
      <c r="F312" s="253" t="s">
        <v>265</v>
      </c>
      <c r="G312" s="254">
        <v>43713.466284722221</v>
      </c>
      <c r="H312" s="2">
        <v>137799</v>
      </c>
    </row>
    <row r="313" spans="1:8" x14ac:dyDescent="0.3">
      <c r="A313" s="2">
        <v>94013</v>
      </c>
      <c r="B313" s="4" t="s">
        <v>595</v>
      </c>
      <c r="C313" s="3" t="s">
        <v>258</v>
      </c>
      <c r="D313" s="252">
        <v>54</v>
      </c>
      <c r="E313" s="252">
        <v>19</v>
      </c>
      <c r="F313" s="253" t="s">
        <v>265</v>
      </c>
      <c r="G313" s="254">
        <v>43713.472581018519</v>
      </c>
      <c r="H313" s="2"/>
    </row>
    <row r="314" spans="1:8" x14ac:dyDescent="0.3">
      <c r="A314" s="2">
        <v>94615</v>
      </c>
      <c r="B314" s="4" t="s">
        <v>596</v>
      </c>
      <c r="C314" s="3" t="s">
        <v>258</v>
      </c>
      <c r="D314" s="252">
        <v>62</v>
      </c>
      <c r="E314" s="252">
        <v>4</v>
      </c>
      <c r="F314" s="253" t="s">
        <v>265</v>
      </c>
      <c r="G314" s="254" t="s">
        <v>597</v>
      </c>
      <c r="H314" s="2"/>
    </row>
    <row r="315" spans="1:8" x14ac:dyDescent="0.3">
      <c r="A315" s="2">
        <v>94616</v>
      </c>
      <c r="B315" s="4" t="s">
        <v>598</v>
      </c>
      <c r="C315" s="3" t="s">
        <v>258</v>
      </c>
      <c r="D315" s="252">
        <v>62</v>
      </c>
      <c r="E315" s="252">
        <v>4</v>
      </c>
      <c r="F315" s="253" t="s">
        <v>265</v>
      </c>
      <c r="G315" s="254" t="s">
        <v>597</v>
      </c>
      <c r="H315" s="2"/>
    </row>
    <row r="316" spans="1:8" x14ac:dyDescent="0.3">
      <c r="A316" s="2">
        <v>94617</v>
      </c>
      <c r="B316" s="4" t="s">
        <v>599</v>
      </c>
      <c r="C316" s="3" t="s">
        <v>258</v>
      </c>
      <c r="D316" s="252">
        <v>62</v>
      </c>
      <c r="E316" s="252">
        <v>4</v>
      </c>
      <c r="F316" s="253" t="s">
        <v>265</v>
      </c>
      <c r="G316" s="254" t="s">
        <v>597</v>
      </c>
      <c r="H316" s="2"/>
    </row>
    <row r="317" spans="1:8" x14ac:dyDescent="0.3">
      <c r="A317" s="2">
        <v>94618</v>
      </c>
      <c r="B317" s="4" t="s">
        <v>600</v>
      </c>
      <c r="C317" s="3" t="s">
        <v>258</v>
      </c>
      <c r="D317" s="252">
        <v>62</v>
      </c>
      <c r="E317" s="252">
        <v>4</v>
      </c>
      <c r="F317" s="253"/>
      <c r="G317" s="254"/>
      <c r="H317" s="2"/>
    </row>
    <row r="318" spans="1:8" x14ac:dyDescent="0.3">
      <c r="A318" s="2">
        <v>94627</v>
      </c>
      <c r="B318" s="4" t="s">
        <v>601</v>
      </c>
      <c r="C318" s="3" t="s">
        <v>375</v>
      </c>
      <c r="D318" s="252">
        <v>83</v>
      </c>
      <c r="E318" s="252">
        <v>2</v>
      </c>
      <c r="F318" s="253" t="s">
        <v>265</v>
      </c>
      <c r="G318" s="254">
        <v>43962.459189814814</v>
      </c>
      <c r="H318" s="2"/>
    </row>
    <row r="319" spans="1:8" x14ac:dyDescent="0.3">
      <c r="A319" s="2">
        <v>94787</v>
      </c>
      <c r="B319" s="4" t="s">
        <v>602</v>
      </c>
      <c r="C319" s="3" t="s">
        <v>258</v>
      </c>
      <c r="D319" s="252">
        <v>67</v>
      </c>
      <c r="E319" s="252">
        <v>1</v>
      </c>
      <c r="F319" s="253"/>
      <c r="G319" s="254"/>
      <c r="H319" s="2"/>
    </row>
    <row r="320" spans="1:8" x14ac:dyDescent="0.3">
      <c r="A320" s="2">
        <v>95513</v>
      </c>
      <c r="B320" s="4" t="s">
        <v>603</v>
      </c>
      <c r="C320" s="3" t="s">
        <v>267</v>
      </c>
      <c r="D320" s="252">
        <v>55</v>
      </c>
      <c r="E320" s="252">
        <v>19</v>
      </c>
      <c r="F320" s="253" t="s">
        <v>259</v>
      </c>
      <c r="G320" s="254">
        <v>44104.394143518519</v>
      </c>
      <c r="H320" s="2">
        <v>140057</v>
      </c>
    </row>
    <row r="321" spans="1:8" x14ac:dyDescent="0.3">
      <c r="A321" s="2">
        <v>95970</v>
      </c>
      <c r="B321" s="4" t="s">
        <v>604</v>
      </c>
      <c r="C321" s="3" t="s">
        <v>258</v>
      </c>
      <c r="D321" s="252">
        <v>67</v>
      </c>
      <c r="E321" s="252">
        <v>13</v>
      </c>
      <c r="F321" s="253"/>
      <c r="G321" s="254"/>
      <c r="H321" s="2"/>
    </row>
    <row r="322" spans="1:8" x14ac:dyDescent="0.3">
      <c r="A322" s="2">
        <v>97965</v>
      </c>
      <c r="B322" s="4" t="s">
        <v>605</v>
      </c>
      <c r="C322" s="3" t="s">
        <v>606</v>
      </c>
      <c r="D322" s="252">
        <v>74</v>
      </c>
      <c r="E322" s="252">
        <v>4</v>
      </c>
      <c r="F322" s="253" t="s">
        <v>265</v>
      </c>
      <c r="G322" s="254">
        <v>43875.455000000002</v>
      </c>
      <c r="H322" s="2"/>
    </row>
    <row r="323" spans="1:8" x14ac:dyDescent="0.3">
      <c r="A323" s="2">
        <v>98360</v>
      </c>
      <c r="B323" s="4" t="s">
        <v>607</v>
      </c>
      <c r="C323" s="3" t="s">
        <v>255</v>
      </c>
      <c r="D323" s="252">
        <v>70</v>
      </c>
      <c r="E323" s="252">
        <v>47</v>
      </c>
      <c r="F323" s="253"/>
      <c r="G323" s="254"/>
      <c r="H323" s="2"/>
    </row>
    <row r="324" spans="1:8" x14ac:dyDescent="0.3">
      <c r="A324" s="2">
        <v>98747</v>
      </c>
      <c r="B324" s="4" t="s">
        <v>608</v>
      </c>
      <c r="C324" s="3" t="s">
        <v>431</v>
      </c>
      <c r="D324" s="252">
        <v>54</v>
      </c>
      <c r="E324" s="252">
        <v>19</v>
      </c>
      <c r="F324" s="253" t="s">
        <v>265</v>
      </c>
      <c r="G324" s="254">
        <v>43825.339375000003</v>
      </c>
      <c r="H324" s="2"/>
    </row>
    <row r="325" spans="1:8" x14ac:dyDescent="0.3">
      <c r="A325" s="2">
        <v>98748</v>
      </c>
      <c r="B325" s="4" t="s">
        <v>609</v>
      </c>
      <c r="C325" s="3" t="s">
        <v>431</v>
      </c>
      <c r="D325" s="252">
        <v>54</v>
      </c>
      <c r="E325" s="252">
        <v>19</v>
      </c>
      <c r="F325" s="253" t="s">
        <v>265</v>
      </c>
      <c r="G325" s="254">
        <v>43713.472581018519</v>
      </c>
      <c r="H325" s="2"/>
    </row>
    <row r="326" spans="1:8" x14ac:dyDescent="0.3">
      <c r="A326" s="2">
        <v>98749</v>
      </c>
      <c r="B326" s="4" t="s">
        <v>610</v>
      </c>
      <c r="C326" s="3" t="s">
        <v>431</v>
      </c>
      <c r="D326" s="252">
        <v>54</v>
      </c>
      <c r="E326" s="252">
        <v>19</v>
      </c>
      <c r="F326" s="253" t="s">
        <v>265</v>
      </c>
      <c r="G326" s="254">
        <v>43825.339375000003</v>
      </c>
      <c r="H326" s="2"/>
    </row>
    <row r="327" spans="1:8" x14ac:dyDescent="0.3">
      <c r="A327" s="2">
        <v>98750</v>
      </c>
      <c r="B327" s="4" t="s">
        <v>611</v>
      </c>
      <c r="C327" s="3" t="s">
        <v>431</v>
      </c>
      <c r="D327" s="252">
        <v>54</v>
      </c>
      <c r="E327" s="252">
        <v>19</v>
      </c>
      <c r="F327" s="253" t="s">
        <v>265</v>
      </c>
      <c r="G327" s="254">
        <v>43825.339375000003</v>
      </c>
      <c r="H327" s="2"/>
    </row>
    <row r="328" spans="1:8" x14ac:dyDescent="0.3">
      <c r="A328" s="2">
        <v>98751</v>
      </c>
      <c r="B328" s="4" t="s">
        <v>612</v>
      </c>
      <c r="C328" s="3" t="s">
        <v>431</v>
      </c>
      <c r="D328" s="252">
        <v>54</v>
      </c>
      <c r="E328" s="252">
        <v>19</v>
      </c>
      <c r="F328" s="253" t="s">
        <v>265</v>
      </c>
      <c r="G328" s="254">
        <v>43825.339375000003</v>
      </c>
      <c r="H328" s="2"/>
    </row>
    <row r="329" spans="1:8" x14ac:dyDescent="0.3">
      <c r="A329" s="2">
        <v>98819</v>
      </c>
      <c r="B329" s="4" t="s">
        <v>613</v>
      </c>
      <c r="C329" s="3" t="s">
        <v>258</v>
      </c>
      <c r="D329" s="252">
        <v>51</v>
      </c>
      <c r="E329" s="252">
        <v>49</v>
      </c>
      <c r="F329" s="253"/>
      <c r="G329" s="254"/>
      <c r="H329" s="2"/>
    </row>
    <row r="330" spans="1:8" x14ac:dyDescent="0.3">
      <c r="A330" s="2">
        <v>99790</v>
      </c>
      <c r="B330" s="4" t="s">
        <v>614</v>
      </c>
      <c r="C330" s="3" t="s">
        <v>258</v>
      </c>
      <c r="D330" s="252">
        <v>55</v>
      </c>
      <c r="E330" s="252">
        <v>32</v>
      </c>
      <c r="F330" s="253"/>
      <c r="G330" s="254"/>
      <c r="H330" s="2"/>
    </row>
    <row r="331" spans="1:8" x14ac:dyDescent="0.3">
      <c r="A331" s="2">
        <v>99796</v>
      </c>
      <c r="B331" s="4" t="s">
        <v>615</v>
      </c>
      <c r="C331" s="3" t="s">
        <v>258</v>
      </c>
      <c r="D331" s="252">
        <v>61</v>
      </c>
      <c r="E331" s="252">
        <v>8</v>
      </c>
      <c r="F331" s="253" t="s">
        <v>265</v>
      </c>
      <c r="G331" s="254" t="s">
        <v>616</v>
      </c>
      <c r="H331" s="2"/>
    </row>
    <row r="332" spans="1:8" x14ac:dyDescent="0.3">
      <c r="A332" s="2">
        <v>99810</v>
      </c>
      <c r="B332" s="4" t="s">
        <v>617</v>
      </c>
      <c r="C332" s="3" t="s">
        <v>267</v>
      </c>
      <c r="D332" s="252">
        <v>55</v>
      </c>
      <c r="E332" s="252">
        <v>19</v>
      </c>
      <c r="F332" s="253" t="s">
        <v>259</v>
      </c>
      <c r="G332" s="254">
        <v>44104.394143518519</v>
      </c>
      <c r="H332" s="2">
        <v>140048</v>
      </c>
    </row>
    <row r="333" spans="1:8" x14ac:dyDescent="0.3">
      <c r="A333" s="2">
        <v>100383</v>
      </c>
      <c r="B333" s="4" t="s">
        <v>618</v>
      </c>
      <c r="C333" s="3" t="s">
        <v>255</v>
      </c>
      <c r="D333" s="252">
        <v>80</v>
      </c>
      <c r="E333" s="252">
        <v>7</v>
      </c>
      <c r="F333" s="253" t="s">
        <v>256</v>
      </c>
      <c r="G333" s="254">
        <v>44463.593159722222</v>
      </c>
      <c r="H333" s="2"/>
    </row>
    <row r="334" spans="1:8" x14ac:dyDescent="0.3">
      <c r="A334" s="2">
        <v>101917</v>
      </c>
      <c r="B334" s="4" t="s">
        <v>619</v>
      </c>
      <c r="C334" s="3" t="s">
        <v>267</v>
      </c>
      <c r="D334" s="252">
        <v>55</v>
      </c>
      <c r="E334" s="252">
        <v>19</v>
      </c>
      <c r="F334" s="253" t="s">
        <v>259</v>
      </c>
      <c r="G334" s="254">
        <v>44104.394143518519</v>
      </c>
      <c r="H334" s="2">
        <v>140049</v>
      </c>
    </row>
    <row r="335" spans="1:8" x14ac:dyDescent="0.3">
      <c r="A335" s="2">
        <v>101938</v>
      </c>
      <c r="B335" s="4" t="s">
        <v>620</v>
      </c>
      <c r="C335" s="3" t="s">
        <v>431</v>
      </c>
      <c r="D335" s="252">
        <v>54</v>
      </c>
      <c r="E335" s="252">
        <v>4</v>
      </c>
      <c r="F335" s="253" t="s">
        <v>265</v>
      </c>
      <c r="G335" s="254">
        <v>43713.472581018519</v>
      </c>
      <c r="H335" s="2"/>
    </row>
    <row r="336" spans="1:8" x14ac:dyDescent="0.3">
      <c r="A336" s="2">
        <v>102234</v>
      </c>
      <c r="B336" s="4" t="s">
        <v>621</v>
      </c>
      <c r="C336" s="3" t="s">
        <v>258</v>
      </c>
      <c r="D336" s="252">
        <v>61</v>
      </c>
      <c r="E336" s="252">
        <v>8</v>
      </c>
      <c r="F336" s="253" t="s">
        <v>259</v>
      </c>
      <c r="G336" s="254">
        <v>43682.464849537035</v>
      </c>
      <c r="H336" s="2">
        <v>135304</v>
      </c>
    </row>
    <row r="337" spans="1:8" x14ac:dyDescent="0.3">
      <c r="A337" s="2">
        <v>102443</v>
      </c>
      <c r="B337" s="4" t="s">
        <v>622</v>
      </c>
      <c r="C337" s="3" t="s">
        <v>258</v>
      </c>
      <c r="D337" s="252">
        <v>78</v>
      </c>
      <c r="E337" s="252">
        <v>6</v>
      </c>
      <c r="F337" s="253"/>
      <c r="G337" s="254"/>
      <c r="H337" s="2"/>
    </row>
    <row r="338" spans="1:8" x14ac:dyDescent="0.3">
      <c r="A338" s="2">
        <v>102634</v>
      </c>
      <c r="B338" s="4" t="s">
        <v>623</v>
      </c>
      <c r="C338" s="3" t="s">
        <v>258</v>
      </c>
      <c r="D338" s="252">
        <v>69</v>
      </c>
      <c r="E338" s="252">
        <v>5</v>
      </c>
      <c r="F338" s="253"/>
      <c r="G338" s="254"/>
      <c r="H338" s="2"/>
    </row>
    <row r="339" spans="1:8" x14ac:dyDescent="0.3">
      <c r="A339" s="2">
        <v>102684</v>
      </c>
      <c r="B339" s="4" t="s">
        <v>624</v>
      </c>
      <c r="C339" s="3" t="s">
        <v>258</v>
      </c>
      <c r="D339" s="252">
        <v>69</v>
      </c>
      <c r="E339" s="252">
        <v>5</v>
      </c>
      <c r="F339" s="253"/>
      <c r="G339" s="254"/>
      <c r="H339" s="2"/>
    </row>
    <row r="340" spans="1:8" x14ac:dyDescent="0.3">
      <c r="A340" s="2">
        <v>102685</v>
      </c>
      <c r="B340" s="4" t="s">
        <v>625</v>
      </c>
      <c r="C340" s="3" t="s">
        <v>258</v>
      </c>
      <c r="D340" s="252">
        <v>69</v>
      </c>
      <c r="E340" s="252">
        <v>5</v>
      </c>
      <c r="F340" s="253"/>
      <c r="G340" s="254"/>
      <c r="H340" s="2"/>
    </row>
    <row r="341" spans="1:8" x14ac:dyDescent="0.3">
      <c r="A341" s="2">
        <v>102686</v>
      </c>
      <c r="B341" s="4" t="s">
        <v>626</v>
      </c>
      <c r="C341" s="3" t="s">
        <v>258</v>
      </c>
      <c r="D341" s="252">
        <v>69</v>
      </c>
      <c r="E341" s="252">
        <v>5</v>
      </c>
      <c r="F341" s="253"/>
      <c r="G341" s="254"/>
      <c r="H341" s="2"/>
    </row>
    <row r="342" spans="1:8" x14ac:dyDescent="0.3">
      <c r="A342" s="2">
        <v>102687</v>
      </c>
      <c r="B342" s="4" t="s">
        <v>627</v>
      </c>
      <c r="C342" s="3" t="s">
        <v>258</v>
      </c>
      <c r="D342" s="252">
        <v>69</v>
      </c>
      <c r="E342" s="252">
        <v>5</v>
      </c>
      <c r="F342" s="253"/>
      <c r="G342" s="254"/>
      <c r="H342" s="2"/>
    </row>
    <row r="343" spans="1:8" x14ac:dyDescent="0.3">
      <c r="A343" s="2">
        <v>102688</v>
      </c>
      <c r="B343" s="4" t="s">
        <v>628</v>
      </c>
      <c r="C343" s="3" t="s">
        <v>258</v>
      </c>
      <c r="D343" s="252">
        <v>69</v>
      </c>
      <c r="E343" s="252">
        <v>5</v>
      </c>
      <c r="F343" s="253"/>
      <c r="G343" s="254"/>
      <c r="H343" s="2"/>
    </row>
    <row r="344" spans="1:8" x14ac:dyDescent="0.3">
      <c r="A344" s="2">
        <v>102691</v>
      </c>
      <c r="B344" s="4" t="s">
        <v>629</v>
      </c>
      <c r="C344" s="3" t="s">
        <v>258</v>
      </c>
      <c r="D344" s="252">
        <v>69</v>
      </c>
      <c r="E344" s="252">
        <v>5</v>
      </c>
      <c r="F344" s="253" t="s">
        <v>265</v>
      </c>
      <c r="G344" s="254">
        <v>43875.455914351849</v>
      </c>
      <c r="H344" s="2"/>
    </row>
    <row r="345" spans="1:8" x14ac:dyDescent="0.3">
      <c r="A345" s="2">
        <v>102692</v>
      </c>
      <c r="B345" s="4" t="s">
        <v>630</v>
      </c>
      <c r="C345" s="3" t="s">
        <v>258</v>
      </c>
      <c r="D345" s="252">
        <v>69</v>
      </c>
      <c r="E345" s="252">
        <v>5</v>
      </c>
      <c r="F345" s="253"/>
      <c r="G345" s="254"/>
      <c r="H345" s="2"/>
    </row>
    <row r="346" spans="1:8" x14ac:dyDescent="0.3">
      <c r="A346" s="2">
        <v>102693</v>
      </c>
      <c r="B346" s="4" t="s">
        <v>631</v>
      </c>
      <c r="C346" s="3" t="s">
        <v>258</v>
      </c>
      <c r="D346" s="252">
        <v>69</v>
      </c>
      <c r="E346" s="252">
        <v>8</v>
      </c>
      <c r="F346" s="253"/>
      <c r="G346" s="254"/>
      <c r="H346" s="2"/>
    </row>
    <row r="347" spans="1:8" x14ac:dyDescent="0.3">
      <c r="A347" s="2">
        <v>102695</v>
      </c>
      <c r="B347" s="4" t="s">
        <v>632</v>
      </c>
      <c r="C347" s="3" t="s">
        <v>258</v>
      </c>
      <c r="D347" s="252">
        <v>69</v>
      </c>
      <c r="E347" s="252">
        <v>5</v>
      </c>
      <c r="F347" s="253"/>
      <c r="G347" s="254"/>
      <c r="H347" s="2"/>
    </row>
    <row r="348" spans="1:8" x14ac:dyDescent="0.3">
      <c r="A348" s="2">
        <v>102696</v>
      </c>
      <c r="B348" s="4" t="s">
        <v>633</v>
      </c>
      <c r="C348" s="3" t="s">
        <v>258</v>
      </c>
      <c r="D348" s="252">
        <v>69</v>
      </c>
      <c r="E348" s="252">
        <v>5</v>
      </c>
      <c r="F348" s="253"/>
      <c r="G348" s="254"/>
      <c r="H348" s="2"/>
    </row>
    <row r="349" spans="1:8" x14ac:dyDescent="0.3">
      <c r="A349" s="2">
        <v>102697</v>
      </c>
      <c r="B349" s="4" t="s">
        <v>634</v>
      </c>
      <c r="C349" s="3" t="s">
        <v>258</v>
      </c>
      <c r="D349" s="252">
        <v>69</v>
      </c>
      <c r="E349" s="252">
        <v>8</v>
      </c>
      <c r="F349" s="253"/>
      <c r="G349" s="254"/>
      <c r="H349" s="2"/>
    </row>
    <row r="350" spans="1:8" x14ac:dyDescent="0.3">
      <c r="A350" s="2">
        <v>102698</v>
      </c>
      <c r="B350" s="4" t="s">
        <v>635</v>
      </c>
      <c r="C350" s="3" t="s">
        <v>258</v>
      </c>
      <c r="D350" s="252">
        <v>69</v>
      </c>
      <c r="E350" s="252">
        <v>5</v>
      </c>
      <c r="F350" s="253"/>
      <c r="G350" s="254"/>
      <c r="H350" s="2"/>
    </row>
    <row r="351" spans="1:8" x14ac:dyDescent="0.3">
      <c r="A351" s="2">
        <v>102699</v>
      </c>
      <c r="B351" s="4" t="s">
        <v>636</v>
      </c>
      <c r="C351" s="3" t="s">
        <v>258</v>
      </c>
      <c r="D351" s="252">
        <v>69</v>
      </c>
      <c r="E351" s="252">
        <v>18</v>
      </c>
      <c r="F351" s="253"/>
      <c r="G351" s="254"/>
      <c r="H351" s="2"/>
    </row>
    <row r="352" spans="1:8" x14ac:dyDescent="0.3">
      <c r="A352" s="2">
        <v>102702</v>
      </c>
      <c r="B352" s="4" t="s">
        <v>637</v>
      </c>
      <c r="C352" s="3" t="s">
        <v>267</v>
      </c>
      <c r="D352" s="252">
        <v>60</v>
      </c>
      <c r="E352" s="252">
        <v>21</v>
      </c>
      <c r="F352" s="253" t="s">
        <v>265</v>
      </c>
      <c r="G352" s="254" t="s">
        <v>638</v>
      </c>
      <c r="H352" s="2">
        <v>136564</v>
      </c>
    </row>
    <row r="353" spans="1:8" x14ac:dyDescent="0.3">
      <c r="A353" s="2">
        <v>102726</v>
      </c>
      <c r="B353" s="4" t="s">
        <v>639</v>
      </c>
      <c r="C353" s="3" t="s">
        <v>258</v>
      </c>
      <c r="D353" s="252">
        <v>69</v>
      </c>
      <c r="E353" s="252">
        <v>5</v>
      </c>
      <c r="F353" s="253"/>
      <c r="G353" s="254"/>
      <c r="H353" s="2"/>
    </row>
    <row r="354" spans="1:8" x14ac:dyDescent="0.3">
      <c r="A354" s="2">
        <v>102775</v>
      </c>
      <c r="B354" s="4" t="s">
        <v>640</v>
      </c>
      <c r="C354" s="3" t="s">
        <v>258</v>
      </c>
      <c r="D354" s="252">
        <v>69</v>
      </c>
      <c r="E354" s="252">
        <v>8</v>
      </c>
      <c r="F354" s="253" t="s">
        <v>265</v>
      </c>
      <c r="G354" s="254">
        <v>43875.458738425928</v>
      </c>
      <c r="H354" s="2"/>
    </row>
    <row r="355" spans="1:8" x14ac:dyDescent="0.3">
      <c r="A355" s="2">
        <v>102777</v>
      </c>
      <c r="B355" s="4" t="s">
        <v>641</v>
      </c>
      <c r="C355" s="3" t="s">
        <v>258</v>
      </c>
      <c r="D355" s="252">
        <v>55</v>
      </c>
      <c r="E355" s="252">
        <v>32</v>
      </c>
      <c r="F355" s="253"/>
      <c r="G355" s="254"/>
      <c r="H355" s="2"/>
    </row>
    <row r="356" spans="1:8" x14ac:dyDescent="0.3">
      <c r="A356" s="2">
        <v>102782</v>
      </c>
      <c r="B356" s="4" t="s">
        <v>642</v>
      </c>
      <c r="C356" s="3" t="s">
        <v>258</v>
      </c>
      <c r="D356" s="252">
        <v>69</v>
      </c>
      <c r="E356" s="252">
        <v>5</v>
      </c>
      <c r="F356" s="253"/>
      <c r="G356" s="254"/>
      <c r="H356" s="2"/>
    </row>
    <row r="357" spans="1:8" x14ac:dyDescent="0.3">
      <c r="A357" s="2">
        <v>102791</v>
      </c>
      <c r="B357" s="4" t="s">
        <v>643</v>
      </c>
      <c r="C357" s="3" t="s">
        <v>267</v>
      </c>
      <c r="D357" s="252">
        <v>55</v>
      </c>
      <c r="E357" s="252">
        <v>19</v>
      </c>
      <c r="F357" s="253" t="s">
        <v>259</v>
      </c>
      <c r="G357" s="254">
        <v>44104.394143518519</v>
      </c>
      <c r="H357" s="2">
        <v>140054</v>
      </c>
    </row>
    <row r="358" spans="1:8" x14ac:dyDescent="0.3">
      <c r="A358" s="2">
        <v>103251</v>
      </c>
      <c r="B358" s="4" t="s">
        <v>644</v>
      </c>
      <c r="C358" s="3" t="s">
        <v>267</v>
      </c>
      <c r="D358" s="252">
        <v>55</v>
      </c>
      <c r="E358" s="252">
        <v>19</v>
      </c>
      <c r="F358" s="253" t="s">
        <v>259</v>
      </c>
      <c r="G358" s="254">
        <v>44104.394143518519</v>
      </c>
      <c r="H358" s="2">
        <v>140051</v>
      </c>
    </row>
    <row r="359" spans="1:8" x14ac:dyDescent="0.3">
      <c r="A359" s="2">
        <v>103298</v>
      </c>
      <c r="B359" s="4" t="s">
        <v>645</v>
      </c>
      <c r="C359" s="3" t="s">
        <v>258</v>
      </c>
      <c r="D359" s="252">
        <v>55</v>
      </c>
      <c r="E359" s="252">
        <v>49</v>
      </c>
      <c r="F359" s="253"/>
      <c r="G359" s="254"/>
      <c r="H359" s="2"/>
    </row>
    <row r="360" spans="1:8" x14ac:dyDescent="0.3">
      <c r="A360" s="2">
        <v>103299</v>
      </c>
      <c r="B360" s="4" t="s">
        <v>646</v>
      </c>
      <c r="C360" s="3" t="s">
        <v>258</v>
      </c>
      <c r="D360" s="252">
        <v>55</v>
      </c>
      <c r="E360" s="252">
        <v>49</v>
      </c>
      <c r="F360" s="253"/>
      <c r="G360" s="254"/>
      <c r="H360" s="2"/>
    </row>
    <row r="361" spans="1:8" x14ac:dyDescent="0.3">
      <c r="A361" s="2">
        <v>103405</v>
      </c>
      <c r="B361" s="4" t="s">
        <v>647</v>
      </c>
      <c r="C361" s="3" t="s">
        <v>648</v>
      </c>
      <c r="D361" s="252">
        <v>72</v>
      </c>
      <c r="E361" s="252">
        <v>8</v>
      </c>
      <c r="F361" s="253" t="s">
        <v>259</v>
      </c>
      <c r="G361" s="254">
        <v>43696.583043981482</v>
      </c>
      <c r="H361" s="2">
        <v>138352</v>
      </c>
    </row>
    <row r="362" spans="1:8" x14ac:dyDescent="0.3">
      <c r="A362" s="2">
        <v>103444</v>
      </c>
      <c r="B362" s="4" t="s">
        <v>649</v>
      </c>
      <c r="C362" s="3" t="s">
        <v>264</v>
      </c>
      <c r="D362" s="252">
        <v>70</v>
      </c>
      <c r="E362" s="252">
        <v>13</v>
      </c>
      <c r="F362" s="253"/>
      <c r="G362" s="254"/>
      <c r="H362" s="2"/>
    </row>
    <row r="363" spans="1:8" x14ac:dyDescent="0.3">
      <c r="A363" s="2">
        <v>103490</v>
      </c>
      <c r="B363" s="4" t="s">
        <v>650</v>
      </c>
      <c r="C363" s="3" t="s">
        <v>255</v>
      </c>
      <c r="D363" s="252">
        <v>59</v>
      </c>
      <c r="E363" s="252">
        <v>18</v>
      </c>
      <c r="F363" s="253" t="s">
        <v>256</v>
      </c>
      <c r="G363" s="254">
        <v>44461.404930555553</v>
      </c>
      <c r="H363" s="2"/>
    </row>
    <row r="364" spans="1:8" x14ac:dyDescent="0.3">
      <c r="A364" s="2">
        <v>104625</v>
      </c>
      <c r="B364" s="4" t="s">
        <v>651</v>
      </c>
      <c r="C364" s="3" t="s">
        <v>431</v>
      </c>
      <c r="D364" s="252">
        <v>54</v>
      </c>
      <c r="E364" s="252">
        <v>19</v>
      </c>
      <c r="F364" s="253" t="s">
        <v>265</v>
      </c>
      <c r="G364" s="254">
        <v>43713.472581018519</v>
      </c>
      <c r="H364" s="2"/>
    </row>
    <row r="365" spans="1:8" x14ac:dyDescent="0.3">
      <c r="A365" s="2">
        <v>104626</v>
      </c>
      <c r="B365" s="4" t="s">
        <v>652</v>
      </c>
      <c r="C365" s="3" t="s">
        <v>431</v>
      </c>
      <c r="D365" s="252">
        <v>54</v>
      </c>
      <c r="E365" s="252">
        <v>19</v>
      </c>
      <c r="F365" s="253" t="s">
        <v>265</v>
      </c>
      <c r="G365" s="254">
        <v>43713.472581018519</v>
      </c>
      <c r="H365" s="2"/>
    </row>
    <row r="366" spans="1:8" x14ac:dyDescent="0.3">
      <c r="A366" s="2">
        <v>104627</v>
      </c>
      <c r="B366" s="4" t="s">
        <v>653</v>
      </c>
      <c r="C366" s="3" t="s">
        <v>431</v>
      </c>
      <c r="D366" s="252">
        <v>54</v>
      </c>
      <c r="E366" s="252">
        <v>19</v>
      </c>
      <c r="F366" s="253" t="s">
        <v>265</v>
      </c>
      <c r="G366" s="254">
        <v>43713.472581018519</v>
      </c>
      <c r="H366" s="2"/>
    </row>
    <row r="367" spans="1:8" x14ac:dyDescent="0.3">
      <c r="A367" s="2">
        <v>104639</v>
      </c>
      <c r="B367" s="4" t="s">
        <v>654</v>
      </c>
      <c r="C367" s="3" t="s">
        <v>431</v>
      </c>
      <c r="D367" s="252">
        <v>54</v>
      </c>
      <c r="E367" s="252">
        <v>19</v>
      </c>
      <c r="F367" s="253" t="s">
        <v>265</v>
      </c>
      <c r="G367" s="254">
        <v>43846.380925925929</v>
      </c>
      <c r="H367" s="2"/>
    </row>
    <row r="368" spans="1:8" x14ac:dyDescent="0.3">
      <c r="A368" s="2">
        <v>104640</v>
      </c>
      <c r="B368" s="4" t="s">
        <v>655</v>
      </c>
      <c r="C368" s="3" t="s">
        <v>431</v>
      </c>
      <c r="D368" s="252">
        <v>54</v>
      </c>
      <c r="E368" s="252">
        <v>19</v>
      </c>
      <c r="F368" s="253" t="s">
        <v>265</v>
      </c>
      <c r="G368" s="254">
        <v>43846.380925925929</v>
      </c>
      <c r="H368" s="2"/>
    </row>
    <row r="369" spans="1:8" x14ac:dyDescent="0.3">
      <c r="A369" s="2">
        <v>104641</v>
      </c>
      <c r="B369" s="4" t="s">
        <v>656</v>
      </c>
      <c r="C369" s="3" t="s">
        <v>431</v>
      </c>
      <c r="D369" s="252">
        <v>54</v>
      </c>
      <c r="E369" s="252">
        <v>19</v>
      </c>
      <c r="F369" s="253" t="s">
        <v>265</v>
      </c>
      <c r="G369" s="254">
        <v>43713.472581018519</v>
      </c>
      <c r="H369" s="2"/>
    </row>
    <row r="370" spans="1:8" x14ac:dyDescent="0.3">
      <c r="A370" s="2">
        <v>104642</v>
      </c>
      <c r="B370" s="4" t="s">
        <v>657</v>
      </c>
      <c r="C370" s="3" t="s">
        <v>431</v>
      </c>
      <c r="D370" s="252">
        <v>54</v>
      </c>
      <c r="E370" s="252">
        <v>19</v>
      </c>
      <c r="F370" s="253" t="s">
        <v>265</v>
      </c>
      <c r="G370" s="254">
        <v>43713.472581018519</v>
      </c>
      <c r="H370" s="2"/>
    </row>
    <row r="371" spans="1:8" x14ac:dyDescent="0.3">
      <c r="A371" s="2">
        <v>104755</v>
      </c>
      <c r="B371" s="4" t="s">
        <v>658</v>
      </c>
      <c r="C371" s="3"/>
      <c r="D371" s="252">
        <v>78</v>
      </c>
      <c r="E371" s="252">
        <v>6</v>
      </c>
      <c r="F371" s="253"/>
      <c r="G371" s="254"/>
      <c r="H371" s="2"/>
    </row>
    <row r="372" spans="1:8" x14ac:dyDescent="0.3">
      <c r="A372" s="2">
        <v>104832</v>
      </c>
      <c r="B372" s="4" t="s">
        <v>659</v>
      </c>
      <c r="C372" s="3" t="s">
        <v>31</v>
      </c>
      <c r="D372" s="252">
        <v>51</v>
      </c>
      <c r="E372" s="252">
        <v>37</v>
      </c>
      <c r="F372" s="253" t="s">
        <v>265</v>
      </c>
      <c r="G372" s="254">
        <v>43656.484259259261</v>
      </c>
      <c r="H372" s="2"/>
    </row>
    <row r="373" spans="1:8" x14ac:dyDescent="0.3">
      <c r="A373" s="2">
        <v>105109</v>
      </c>
      <c r="B373" s="4" t="s">
        <v>660</v>
      </c>
      <c r="C373" s="3" t="s">
        <v>258</v>
      </c>
      <c r="D373" s="252">
        <v>62</v>
      </c>
      <c r="E373" s="252">
        <v>12</v>
      </c>
      <c r="F373" s="253" t="s">
        <v>256</v>
      </c>
      <c r="G373" s="254">
        <v>44662.643240740741</v>
      </c>
      <c r="H373" s="2"/>
    </row>
    <row r="374" spans="1:8" x14ac:dyDescent="0.3">
      <c r="A374" s="2">
        <v>105116</v>
      </c>
      <c r="B374" s="4" t="s">
        <v>661</v>
      </c>
      <c r="C374" s="3" t="s">
        <v>258</v>
      </c>
      <c r="D374" s="252">
        <v>62</v>
      </c>
      <c r="E374" s="252">
        <v>1</v>
      </c>
      <c r="F374" s="253" t="s">
        <v>259</v>
      </c>
      <c r="G374" s="254">
        <v>44314.377430555556</v>
      </c>
      <c r="H374" s="2"/>
    </row>
    <row r="375" spans="1:8" x14ac:dyDescent="0.3">
      <c r="A375" s="2">
        <v>105117</v>
      </c>
      <c r="B375" s="4" t="s">
        <v>662</v>
      </c>
      <c r="C375" s="3" t="s">
        <v>258</v>
      </c>
      <c r="D375" s="252">
        <v>62</v>
      </c>
      <c r="E375" s="252">
        <v>1</v>
      </c>
      <c r="F375" s="253" t="s">
        <v>256</v>
      </c>
      <c r="G375" s="254">
        <v>44662.643240740741</v>
      </c>
      <c r="H375" s="2"/>
    </row>
    <row r="376" spans="1:8" x14ac:dyDescent="0.3">
      <c r="A376" s="2">
        <v>105128</v>
      </c>
      <c r="B376" s="4" t="s">
        <v>663</v>
      </c>
      <c r="C376" s="3"/>
      <c r="D376" s="252"/>
      <c r="E376" s="252"/>
      <c r="F376" s="253"/>
      <c r="G376" s="254"/>
      <c r="H376" s="2">
        <v>135227</v>
      </c>
    </row>
    <row r="377" spans="1:8" x14ac:dyDescent="0.3">
      <c r="A377" s="2">
        <v>105180</v>
      </c>
      <c r="B377" s="4" t="s">
        <v>664</v>
      </c>
      <c r="C377" s="3" t="s">
        <v>555</v>
      </c>
      <c r="D377" s="252">
        <v>51</v>
      </c>
      <c r="E377" s="252">
        <v>21</v>
      </c>
      <c r="F377" s="253"/>
      <c r="G377" s="254"/>
      <c r="H377" s="2"/>
    </row>
    <row r="378" spans="1:8" x14ac:dyDescent="0.3">
      <c r="A378" s="2">
        <v>105419</v>
      </c>
      <c r="B378" s="4" t="s">
        <v>665</v>
      </c>
      <c r="C378" s="3" t="s">
        <v>258</v>
      </c>
      <c r="D378" s="252">
        <v>55</v>
      </c>
      <c r="E378" s="252">
        <v>32</v>
      </c>
      <c r="F378" s="253"/>
      <c r="G378" s="254"/>
      <c r="H378" s="2"/>
    </row>
    <row r="379" spans="1:8" x14ac:dyDescent="0.3">
      <c r="A379" s="2">
        <v>105489</v>
      </c>
      <c r="B379" s="4" t="s">
        <v>666</v>
      </c>
      <c r="C379" s="3" t="s">
        <v>282</v>
      </c>
      <c r="D379" s="252">
        <v>76</v>
      </c>
      <c r="E379" s="252">
        <v>9</v>
      </c>
      <c r="F379" s="253" t="s">
        <v>265</v>
      </c>
      <c r="G379" s="254" t="s">
        <v>667</v>
      </c>
      <c r="H379" s="2"/>
    </row>
    <row r="380" spans="1:8" x14ac:dyDescent="0.3">
      <c r="A380" s="2">
        <v>105491</v>
      </c>
      <c r="B380" s="4" t="s">
        <v>668</v>
      </c>
      <c r="C380" s="3" t="s">
        <v>282</v>
      </c>
      <c r="D380" s="252">
        <v>76</v>
      </c>
      <c r="E380" s="252">
        <v>9</v>
      </c>
      <c r="F380" s="253" t="s">
        <v>259</v>
      </c>
      <c r="G380" s="254" t="s">
        <v>669</v>
      </c>
      <c r="H380" s="2"/>
    </row>
    <row r="381" spans="1:8" x14ac:dyDescent="0.3">
      <c r="A381" s="2">
        <v>105492</v>
      </c>
      <c r="B381" s="4" t="s">
        <v>670</v>
      </c>
      <c r="C381" s="3" t="s">
        <v>282</v>
      </c>
      <c r="D381" s="252">
        <v>76</v>
      </c>
      <c r="E381" s="252">
        <v>9</v>
      </c>
      <c r="F381" s="253"/>
      <c r="G381" s="254"/>
      <c r="H381" s="2"/>
    </row>
    <row r="382" spans="1:8" x14ac:dyDescent="0.3">
      <c r="A382" s="2">
        <v>105493</v>
      </c>
      <c r="B382" s="4" t="s">
        <v>671</v>
      </c>
      <c r="C382" s="3" t="s">
        <v>282</v>
      </c>
      <c r="D382" s="252">
        <v>76</v>
      </c>
      <c r="E382" s="252">
        <v>9</v>
      </c>
      <c r="F382" s="253"/>
      <c r="G382" s="254"/>
      <c r="H382" s="2"/>
    </row>
    <row r="383" spans="1:8" x14ac:dyDescent="0.3">
      <c r="A383" s="2">
        <v>105810</v>
      </c>
      <c r="B383" s="4" t="s">
        <v>672</v>
      </c>
      <c r="C383" s="3" t="s">
        <v>431</v>
      </c>
      <c r="D383" s="252">
        <v>54</v>
      </c>
      <c r="E383" s="252">
        <v>4</v>
      </c>
      <c r="F383" s="253" t="s">
        <v>265</v>
      </c>
      <c r="G383" s="254">
        <v>43713.472581018519</v>
      </c>
      <c r="H383" s="2"/>
    </row>
    <row r="384" spans="1:8" x14ac:dyDescent="0.3">
      <c r="A384" s="2">
        <v>105993</v>
      </c>
      <c r="B384" s="4" t="s">
        <v>673</v>
      </c>
      <c r="C384" s="3" t="s">
        <v>431</v>
      </c>
      <c r="D384" s="252">
        <v>54</v>
      </c>
      <c r="E384" s="252">
        <v>4</v>
      </c>
      <c r="F384" s="253" t="s">
        <v>265</v>
      </c>
      <c r="G384" s="254">
        <v>44018.627002314817</v>
      </c>
      <c r="H384" s="2"/>
    </row>
    <row r="385" spans="1:8" x14ac:dyDescent="0.3">
      <c r="A385" s="2">
        <v>105994</v>
      </c>
      <c r="B385" s="4" t="s">
        <v>674</v>
      </c>
      <c r="C385" s="3" t="s">
        <v>431</v>
      </c>
      <c r="D385" s="252">
        <v>54</v>
      </c>
      <c r="E385" s="252">
        <v>4</v>
      </c>
      <c r="F385" s="253" t="s">
        <v>265</v>
      </c>
      <c r="G385" s="254">
        <v>44018.628750000003</v>
      </c>
      <c r="H385" s="2"/>
    </row>
    <row r="386" spans="1:8" x14ac:dyDescent="0.3">
      <c r="A386" s="2">
        <v>106027</v>
      </c>
      <c r="B386" s="4" t="s">
        <v>675</v>
      </c>
      <c r="C386" s="3" t="s">
        <v>431</v>
      </c>
      <c r="D386" s="252">
        <v>54</v>
      </c>
      <c r="E386" s="252">
        <v>4</v>
      </c>
      <c r="F386" s="253" t="s">
        <v>265</v>
      </c>
      <c r="G386" s="254" t="s">
        <v>676</v>
      </c>
      <c r="H386" s="2">
        <v>136858</v>
      </c>
    </row>
    <row r="387" spans="1:8" x14ac:dyDescent="0.3">
      <c r="A387" s="2">
        <v>106039</v>
      </c>
      <c r="B387" s="4" t="s">
        <v>677</v>
      </c>
      <c r="C387" s="3" t="s">
        <v>258</v>
      </c>
      <c r="D387" s="252">
        <v>52</v>
      </c>
      <c r="E387" s="252">
        <v>8</v>
      </c>
      <c r="F387" s="253"/>
      <c r="G387" s="254"/>
      <c r="H387" s="2"/>
    </row>
    <row r="388" spans="1:8" x14ac:dyDescent="0.3">
      <c r="A388" s="2">
        <v>106128</v>
      </c>
      <c r="B388" s="4" t="s">
        <v>678</v>
      </c>
      <c r="C388" s="3" t="s">
        <v>258</v>
      </c>
      <c r="D388" s="252">
        <v>50</v>
      </c>
      <c r="E388" s="252">
        <v>2</v>
      </c>
      <c r="F388" s="253" t="s">
        <v>256</v>
      </c>
      <c r="G388" s="254">
        <v>44432.679375</v>
      </c>
      <c r="H388" s="2">
        <v>142982</v>
      </c>
    </row>
    <row r="389" spans="1:8" x14ac:dyDescent="0.3">
      <c r="A389" s="2">
        <v>106631</v>
      </c>
      <c r="B389" s="4" t="s">
        <v>679</v>
      </c>
      <c r="C389" s="3" t="s">
        <v>31</v>
      </c>
      <c r="D389" s="252">
        <v>51</v>
      </c>
      <c r="E389" s="252">
        <v>37</v>
      </c>
      <c r="F389" s="253" t="s">
        <v>265</v>
      </c>
      <c r="G389" s="254">
        <v>43656.491157407407</v>
      </c>
      <c r="H389" s="2"/>
    </row>
    <row r="390" spans="1:8" x14ac:dyDescent="0.3">
      <c r="A390" s="2">
        <v>106765</v>
      </c>
      <c r="B390" s="4" t="s">
        <v>680</v>
      </c>
      <c r="C390" s="3" t="s">
        <v>258</v>
      </c>
      <c r="D390" s="252">
        <v>83</v>
      </c>
      <c r="E390" s="252">
        <v>3</v>
      </c>
      <c r="F390" s="253"/>
      <c r="G390" s="254"/>
      <c r="H390" s="2"/>
    </row>
    <row r="391" spans="1:8" x14ac:dyDescent="0.3">
      <c r="A391" s="2">
        <v>107736</v>
      </c>
      <c r="B391" s="4" t="s">
        <v>681</v>
      </c>
      <c r="C391" s="3" t="s">
        <v>31</v>
      </c>
      <c r="D391" s="252">
        <v>52</v>
      </c>
      <c r="E391" s="252">
        <v>10</v>
      </c>
      <c r="F391" s="253"/>
      <c r="G391" s="254"/>
      <c r="H391" s="2"/>
    </row>
    <row r="392" spans="1:8" x14ac:dyDescent="0.3">
      <c r="A392" s="2">
        <v>107737</v>
      </c>
      <c r="B392" s="4" t="s">
        <v>682</v>
      </c>
      <c r="C392" s="3" t="s">
        <v>31</v>
      </c>
      <c r="D392" s="252">
        <v>52</v>
      </c>
      <c r="E392" s="252">
        <v>10</v>
      </c>
      <c r="F392" s="253"/>
      <c r="G392" s="254"/>
      <c r="H392" s="2"/>
    </row>
    <row r="393" spans="1:8" x14ac:dyDescent="0.3">
      <c r="A393" s="2">
        <v>107909</v>
      </c>
      <c r="B393" s="4" t="s">
        <v>683</v>
      </c>
      <c r="C393" s="3" t="s">
        <v>684</v>
      </c>
      <c r="D393" s="252">
        <v>72</v>
      </c>
      <c r="E393" s="252">
        <v>14</v>
      </c>
      <c r="F393" s="253"/>
      <c r="G393" s="254"/>
      <c r="H393" s="2"/>
    </row>
    <row r="394" spans="1:8" x14ac:dyDescent="0.3">
      <c r="A394" s="2">
        <v>107925</v>
      </c>
      <c r="B394" s="4" t="s">
        <v>685</v>
      </c>
      <c r="C394" s="3" t="s">
        <v>31</v>
      </c>
      <c r="D394" s="252">
        <v>51</v>
      </c>
      <c r="E394" s="252">
        <v>11</v>
      </c>
      <c r="F394" s="253"/>
      <c r="G394" s="254"/>
      <c r="H394" s="2"/>
    </row>
    <row r="395" spans="1:8" x14ac:dyDescent="0.3">
      <c r="A395" s="2">
        <v>108046</v>
      </c>
      <c r="B395" s="4" t="s">
        <v>686</v>
      </c>
      <c r="C395" s="3" t="s">
        <v>258</v>
      </c>
      <c r="D395" s="252">
        <v>70</v>
      </c>
      <c r="E395" s="252">
        <v>15</v>
      </c>
      <c r="F395" s="253"/>
      <c r="G395" s="254"/>
      <c r="H395" s="2"/>
    </row>
    <row r="396" spans="1:8" x14ac:dyDescent="0.3">
      <c r="A396" s="2">
        <v>108440</v>
      </c>
      <c r="B396" s="4" t="s">
        <v>687</v>
      </c>
      <c r="C396" s="3" t="s">
        <v>31</v>
      </c>
      <c r="D396" s="252">
        <v>55</v>
      </c>
      <c r="E396" s="252">
        <v>49</v>
      </c>
      <c r="F396" s="253" t="s">
        <v>265</v>
      </c>
      <c r="G396" s="254">
        <v>43900.625949074078</v>
      </c>
      <c r="H396" s="2"/>
    </row>
    <row r="397" spans="1:8" x14ac:dyDescent="0.3">
      <c r="A397" s="2">
        <v>108441</v>
      </c>
      <c r="B397" s="4" t="s">
        <v>688</v>
      </c>
      <c r="C397" s="3" t="s">
        <v>258</v>
      </c>
      <c r="D397" s="252">
        <v>55</v>
      </c>
      <c r="E397" s="252">
        <v>65</v>
      </c>
      <c r="F397" s="253" t="s">
        <v>265</v>
      </c>
      <c r="G397" s="254">
        <v>43901.63380787037</v>
      </c>
      <c r="H397" s="2"/>
    </row>
    <row r="398" spans="1:8" x14ac:dyDescent="0.3">
      <c r="A398" s="2">
        <v>108463</v>
      </c>
      <c r="B398" s="4" t="s">
        <v>689</v>
      </c>
      <c r="C398" s="3" t="s">
        <v>267</v>
      </c>
      <c r="D398" s="252">
        <v>55</v>
      </c>
      <c r="E398" s="252">
        <v>19</v>
      </c>
      <c r="F398" s="253" t="s">
        <v>259</v>
      </c>
      <c r="G398" s="254">
        <v>44104.394143518519</v>
      </c>
      <c r="H398" s="2">
        <v>140055</v>
      </c>
    </row>
    <row r="399" spans="1:8" x14ac:dyDescent="0.3">
      <c r="A399" s="2">
        <v>108732</v>
      </c>
      <c r="B399" s="4" t="s">
        <v>690</v>
      </c>
      <c r="C399" s="3" t="s">
        <v>431</v>
      </c>
      <c r="D399" s="252">
        <v>54</v>
      </c>
      <c r="E399" s="252">
        <v>4</v>
      </c>
      <c r="F399" s="253"/>
      <c r="G399" s="254"/>
      <c r="H399" s="2">
        <v>98747</v>
      </c>
    </row>
    <row r="400" spans="1:8" x14ac:dyDescent="0.3">
      <c r="A400" s="2">
        <v>108734</v>
      </c>
      <c r="B400" s="4" t="s">
        <v>691</v>
      </c>
      <c r="C400" s="3" t="s">
        <v>431</v>
      </c>
      <c r="D400" s="252">
        <v>54</v>
      </c>
      <c r="E400" s="252">
        <v>4</v>
      </c>
      <c r="F400" s="253"/>
      <c r="G400" s="254"/>
      <c r="H400" s="2">
        <v>98749</v>
      </c>
    </row>
    <row r="401" spans="1:8" x14ac:dyDescent="0.3">
      <c r="A401" s="2">
        <v>108735</v>
      </c>
      <c r="B401" s="4" t="s">
        <v>692</v>
      </c>
      <c r="C401" s="3" t="s">
        <v>431</v>
      </c>
      <c r="D401" s="252">
        <v>54</v>
      </c>
      <c r="E401" s="252">
        <v>4</v>
      </c>
      <c r="F401" s="253"/>
      <c r="G401" s="254"/>
      <c r="H401" s="2">
        <v>98750</v>
      </c>
    </row>
    <row r="402" spans="1:8" x14ac:dyDescent="0.3">
      <c r="A402" s="2">
        <v>108736</v>
      </c>
      <c r="B402" s="4" t="s">
        <v>693</v>
      </c>
      <c r="C402" s="3" t="s">
        <v>431</v>
      </c>
      <c r="D402" s="252">
        <v>54</v>
      </c>
      <c r="E402" s="252">
        <v>4</v>
      </c>
      <c r="F402" s="253"/>
      <c r="G402" s="254"/>
      <c r="H402" s="2">
        <v>98751</v>
      </c>
    </row>
    <row r="403" spans="1:8" x14ac:dyDescent="0.3">
      <c r="A403" s="2">
        <v>109163</v>
      </c>
      <c r="B403" s="4" t="s">
        <v>694</v>
      </c>
      <c r="C403" s="3" t="s">
        <v>31</v>
      </c>
      <c r="D403" s="252">
        <v>45</v>
      </c>
      <c r="E403" s="252">
        <v>11</v>
      </c>
      <c r="F403" s="253" t="s">
        <v>259</v>
      </c>
      <c r="G403" s="254">
        <v>44041.380925925929</v>
      </c>
      <c r="H403" s="2">
        <v>139767</v>
      </c>
    </row>
    <row r="404" spans="1:8" x14ac:dyDescent="0.3">
      <c r="A404" s="2">
        <v>109251</v>
      </c>
      <c r="B404" s="4" t="s">
        <v>695</v>
      </c>
      <c r="C404" s="3" t="s">
        <v>31</v>
      </c>
      <c r="D404" s="252">
        <v>72</v>
      </c>
      <c r="E404" s="252">
        <v>6</v>
      </c>
      <c r="F404" s="253" t="s">
        <v>696</v>
      </c>
      <c r="G404" s="254">
        <v>45175.374340277776</v>
      </c>
      <c r="H404" s="2"/>
    </row>
    <row r="405" spans="1:8" x14ac:dyDescent="0.3">
      <c r="A405" s="2">
        <v>110216</v>
      </c>
      <c r="B405" s="4" t="s">
        <v>697</v>
      </c>
      <c r="C405" s="3" t="s">
        <v>267</v>
      </c>
      <c r="D405" s="252">
        <v>51</v>
      </c>
      <c r="E405" s="252">
        <v>4</v>
      </c>
      <c r="F405" s="253"/>
      <c r="G405" s="254"/>
      <c r="H405" s="2"/>
    </row>
    <row r="406" spans="1:8" x14ac:dyDescent="0.3">
      <c r="A406" s="2">
        <v>110503</v>
      </c>
      <c r="B406" s="4" t="s">
        <v>698</v>
      </c>
      <c r="C406" s="3" t="s">
        <v>258</v>
      </c>
      <c r="D406" s="252">
        <v>52</v>
      </c>
      <c r="E406" s="252">
        <v>6</v>
      </c>
      <c r="F406" s="253" t="s">
        <v>265</v>
      </c>
      <c r="G406" s="254">
        <v>43700.590555555558</v>
      </c>
      <c r="H406" s="2"/>
    </row>
    <row r="407" spans="1:8" x14ac:dyDescent="0.3">
      <c r="A407" s="2">
        <v>110890</v>
      </c>
      <c r="B407" s="4" t="s">
        <v>699</v>
      </c>
      <c r="C407" s="3" t="s">
        <v>267</v>
      </c>
      <c r="D407" s="252">
        <v>55</v>
      </c>
      <c r="E407" s="252">
        <v>19</v>
      </c>
      <c r="F407" s="253" t="s">
        <v>259</v>
      </c>
      <c r="G407" s="254">
        <v>44113.390856481485</v>
      </c>
      <c r="H407" s="2">
        <v>140125</v>
      </c>
    </row>
    <row r="408" spans="1:8" x14ac:dyDescent="0.3">
      <c r="A408" s="2">
        <v>110891</v>
      </c>
      <c r="B408" s="4" t="s">
        <v>700</v>
      </c>
      <c r="C408" s="3" t="s">
        <v>267</v>
      </c>
      <c r="D408" s="252">
        <v>55</v>
      </c>
      <c r="E408" s="252">
        <v>19</v>
      </c>
      <c r="F408" s="253" t="s">
        <v>259</v>
      </c>
      <c r="G408" s="254">
        <v>44104.394143518519</v>
      </c>
      <c r="H408" s="2">
        <v>140058</v>
      </c>
    </row>
    <row r="409" spans="1:8" x14ac:dyDescent="0.3">
      <c r="A409" s="2">
        <v>111756</v>
      </c>
      <c r="B409" s="4" t="s">
        <v>701</v>
      </c>
      <c r="C409" s="3" t="s">
        <v>31</v>
      </c>
      <c r="D409" s="252">
        <v>67</v>
      </c>
      <c r="E409" s="252">
        <v>13</v>
      </c>
      <c r="F409" s="253"/>
      <c r="G409" s="254"/>
      <c r="H409" s="2"/>
    </row>
    <row r="410" spans="1:8" x14ac:dyDescent="0.3">
      <c r="A410" s="2">
        <v>112064</v>
      </c>
      <c r="B410" s="4" t="s">
        <v>702</v>
      </c>
      <c r="C410" s="3" t="s">
        <v>31</v>
      </c>
      <c r="D410" s="252">
        <v>70</v>
      </c>
      <c r="E410" s="252">
        <v>38</v>
      </c>
      <c r="F410" s="253" t="s">
        <v>256</v>
      </c>
      <c r="G410" s="254">
        <v>44461.457592592589</v>
      </c>
      <c r="H410" s="2"/>
    </row>
    <row r="411" spans="1:8" x14ac:dyDescent="0.3">
      <c r="A411" s="2">
        <v>112160</v>
      </c>
      <c r="B411" s="4" t="s">
        <v>703</v>
      </c>
      <c r="C411" s="3" t="s">
        <v>31</v>
      </c>
      <c r="D411" s="252">
        <v>55</v>
      </c>
      <c r="E411" s="252">
        <v>7</v>
      </c>
      <c r="F411" s="253" t="s">
        <v>265</v>
      </c>
      <c r="G411" s="254">
        <v>43808.459768518522</v>
      </c>
      <c r="H411" s="2"/>
    </row>
    <row r="412" spans="1:8" x14ac:dyDescent="0.3">
      <c r="A412" s="2">
        <v>112164</v>
      </c>
      <c r="B412" s="4" t="s">
        <v>704</v>
      </c>
      <c r="C412" s="3" t="s">
        <v>31</v>
      </c>
      <c r="D412" s="252">
        <v>55</v>
      </c>
      <c r="E412" s="252">
        <v>37</v>
      </c>
      <c r="F412" s="253"/>
      <c r="G412" s="254"/>
      <c r="H412" s="2"/>
    </row>
    <row r="413" spans="1:8" x14ac:dyDescent="0.3">
      <c r="A413" s="2">
        <v>112330</v>
      </c>
      <c r="B413" s="4" t="s">
        <v>705</v>
      </c>
      <c r="C413" s="3" t="s">
        <v>315</v>
      </c>
      <c r="D413" s="252">
        <v>70</v>
      </c>
      <c r="E413" s="252">
        <v>33</v>
      </c>
      <c r="F413" s="253" t="s">
        <v>265</v>
      </c>
      <c r="G413" s="254" t="s">
        <v>706</v>
      </c>
      <c r="H413" s="2">
        <v>133371</v>
      </c>
    </row>
    <row r="414" spans="1:8" x14ac:dyDescent="0.3">
      <c r="A414" s="2">
        <v>112965</v>
      </c>
      <c r="B414" s="4" t="s">
        <v>707</v>
      </c>
      <c r="C414" s="3" t="s">
        <v>267</v>
      </c>
      <c r="D414" s="252">
        <v>55</v>
      </c>
      <c r="E414" s="252">
        <v>19</v>
      </c>
      <c r="F414" s="253" t="s">
        <v>259</v>
      </c>
      <c r="G414" s="254">
        <v>44104.394143518519</v>
      </c>
      <c r="H414" s="2">
        <v>140059</v>
      </c>
    </row>
    <row r="415" spans="1:8" x14ac:dyDescent="0.3">
      <c r="A415" s="2">
        <v>113097</v>
      </c>
      <c r="B415" s="4" t="s">
        <v>708</v>
      </c>
      <c r="C415" s="3" t="s">
        <v>258</v>
      </c>
      <c r="D415" s="252">
        <v>74</v>
      </c>
      <c r="E415" s="252">
        <v>2</v>
      </c>
      <c r="F415" s="253"/>
      <c r="G415" s="254"/>
      <c r="H415" s="2"/>
    </row>
    <row r="416" spans="1:8" x14ac:dyDescent="0.3">
      <c r="A416" s="2">
        <v>113180</v>
      </c>
      <c r="B416" s="4" t="s">
        <v>709</v>
      </c>
      <c r="C416" s="3"/>
      <c r="D416" s="252"/>
      <c r="E416" s="252"/>
      <c r="F416" s="253"/>
      <c r="G416" s="254"/>
      <c r="H416" s="2"/>
    </row>
    <row r="417" spans="1:8" x14ac:dyDescent="0.3">
      <c r="A417" s="2">
        <v>113207</v>
      </c>
      <c r="B417" s="4" t="s">
        <v>710</v>
      </c>
      <c r="C417" s="3" t="s">
        <v>555</v>
      </c>
      <c r="D417" s="252">
        <v>51</v>
      </c>
      <c r="E417" s="252">
        <v>21</v>
      </c>
      <c r="F417" s="253"/>
      <c r="G417" s="254"/>
      <c r="H417" s="2"/>
    </row>
    <row r="418" spans="1:8" x14ac:dyDescent="0.3">
      <c r="A418" s="2">
        <v>114255</v>
      </c>
      <c r="B418" s="4" t="s">
        <v>711</v>
      </c>
      <c r="C418" s="3" t="s">
        <v>555</v>
      </c>
      <c r="D418" s="252">
        <v>51</v>
      </c>
      <c r="E418" s="252">
        <v>21</v>
      </c>
      <c r="F418" s="253"/>
      <c r="G418" s="254"/>
      <c r="H418" s="2"/>
    </row>
    <row r="419" spans="1:8" x14ac:dyDescent="0.3">
      <c r="A419" s="2">
        <v>115135</v>
      </c>
      <c r="B419" s="4" t="s">
        <v>712</v>
      </c>
      <c r="C419" s="3" t="s">
        <v>258</v>
      </c>
      <c r="D419" s="252">
        <v>51</v>
      </c>
      <c r="E419" s="252">
        <v>17</v>
      </c>
      <c r="F419" s="253"/>
      <c r="G419" s="254"/>
      <c r="H419" s="2"/>
    </row>
    <row r="420" spans="1:8" x14ac:dyDescent="0.3">
      <c r="A420" s="2">
        <v>115146</v>
      </c>
      <c r="B420" s="4" t="s">
        <v>713</v>
      </c>
      <c r="C420" s="3" t="s">
        <v>258</v>
      </c>
      <c r="D420" s="252">
        <v>55</v>
      </c>
      <c r="E420" s="252">
        <v>32</v>
      </c>
      <c r="F420" s="253"/>
      <c r="G420" s="254"/>
      <c r="H420" s="2"/>
    </row>
    <row r="421" spans="1:8" x14ac:dyDescent="0.3">
      <c r="A421" s="2">
        <v>115149</v>
      </c>
      <c r="B421" s="4" t="s">
        <v>714</v>
      </c>
      <c r="C421" s="3" t="s">
        <v>258</v>
      </c>
      <c r="D421" s="252">
        <v>55</v>
      </c>
      <c r="E421" s="252">
        <v>32</v>
      </c>
      <c r="F421" s="253"/>
      <c r="G421" s="254"/>
      <c r="H421" s="2"/>
    </row>
    <row r="422" spans="1:8" x14ac:dyDescent="0.3">
      <c r="A422" s="2">
        <v>115151</v>
      </c>
      <c r="B422" s="4" t="s">
        <v>715</v>
      </c>
      <c r="C422" s="3" t="s">
        <v>258</v>
      </c>
      <c r="D422" s="252">
        <v>55</v>
      </c>
      <c r="E422" s="252">
        <v>32</v>
      </c>
      <c r="F422" s="253"/>
      <c r="G422" s="254"/>
      <c r="H422" s="2"/>
    </row>
    <row r="423" spans="1:8" x14ac:dyDescent="0.3">
      <c r="A423" s="2">
        <v>115152</v>
      </c>
      <c r="B423" s="4" t="s">
        <v>716</v>
      </c>
      <c r="C423" s="3" t="s">
        <v>258</v>
      </c>
      <c r="D423" s="252">
        <v>55</v>
      </c>
      <c r="E423" s="252">
        <v>32</v>
      </c>
      <c r="F423" s="253"/>
      <c r="G423" s="254"/>
      <c r="H423" s="2"/>
    </row>
    <row r="424" spans="1:8" x14ac:dyDescent="0.3">
      <c r="A424" s="2">
        <v>115154</v>
      </c>
      <c r="B424" s="4" t="s">
        <v>717</v>
      </c>
      <c r="C424" s="3" t="s">
        <v>258</v>
      </c>
      <c r="D424" s="252">
        <v>55</v>
      </c>
      <c r="E424" s="252">
        <v>32</v>
      </c>
      <c r="F424" s="253"/>
      <c r="G424" s="254"/>
      <c r="H424" s="2"/>
    </row>
    <row r="425" spans="1:8" x14ac:dyDescent="0.3">
      <c r="A425" s="2">
        <v>115214</v>
      </c>
      <c r="B425" s="4" t="s">
        <v>718</v>
      </c>
      <c r="C425" s="3" t="s">
        <v>258</v>
      </c>
      <c r="D425" s="252">
        <v>51</v>
      </c>
      <c r="E425" s="252">
        <v>17</v>
      </c>
      <c r="F425" s="253"/>
      <c r="G425" s="254"/>
      <c r="H425" s="2"/>
    </row>
    <row r="426" spans="1:8" x14ac:dyDescent="0.3">
      <c r="A426" s="2">
        <v>115737</v>
      </c>
      <c r="B426" s="4" t="s">
        <v>719</v>
      </c>
      <c r="C426" s="3" t="s">
        <v>555</v>
      </c>
      <c r="D426" s="252">
        <v>51</v>
      </c>
      <c r="E426" s="252">
        <v>20</v>
      </c>
      <c r="F426" s="253"/>
      <c r="G426" s="254"/>
      <c r="H426" s="2"/>
    </row>
    <row r="427" spans="1:8" x14ac:dyDescent="0.3">
      <c r="A427" s="2">
        <v>115781</v>
      </c>
      <c r="B427" s="4" t="s">
        <v>720</v>
      </c>
      <c r="C427" s="3" t="s">
        <v>31</v>
      </c>
      <c r="D427" s="252">
        <v>55</v>
      </c>
      <c r="E427" s="252">
        <v>64</v>
      </c>
      <c r="F427" s="253" t="s">
        <v>265</v>
      </c>
      <c r="G427" s="254">
        <v>43901.63380787037</v>
      </c>
      <c r="H427" s="2"/>
    </row>
    <row r="428" spans="1:8" x14ac:dyDescent="0.3">
      <c r="A428" s="2">
        <v>116771</v>
      </c>
      <c r="B428" s="4" t="s">
        <v>721</v>
      </c>
      <c r="C428" s="3" t="s">
        <v>722</v>
      </c>
      <c r="D428" s="252">
        <v>69</v>
      </c>
      <c r="E428" s="252">
        <v>1</v>
      </c>
      <c r="F428" s="253"/>
      <c r="G428" s="254"/>
      <c r="H428" s="2"/>
    </row>
    <row r="429" spans="1:8" x14ac:dyDescent="0.3">
      <c r="A429" s="2">
        <v>118243</v>
      </c>
      <c r="B429" s="4" t="s">
        <v>723</v>
      </c>
      <c r="C429" s="3" t="s">
        <v>258</v>
      </c>
      <c r="D429" s="252">
        <v>89</v>
      </c>
      <c r="E429" s="252">
        <v>12</v>
      </c>
      <c r="F429" s="253" t="s">
        <v>265</v>
      </c>
      <c r="G429" s="254">
        <v>43875.379710648151</v>
      </c>
      <c r="H429" s="2"/>
    </row>
    <row r="430" spans="1:8" x14ac:dyDescent="0.3">
      <c r="A430" s="2">
        <v>118248</v>
      </c>
      <c r="B430" s="4" t="s">
        <v>724</v>
      </c>
      <c r="C430" s="3" t="s">
        <v>555</v>
      </c>
      <c r="D430" s="252">
        <v>51</v>
      </c>
      <c r="E430" s="252">
        <v>21</v>
      </c>
      <c r="F430" s="253"/>
      <c r="G430" s="254"/>
      <c r="H430" s="2"/>
    </row>
    <row r="431" spans="1:8" x14ac:dyDescent="0.3">
      <c r="A431" s="2">
        <v>118578</v>
      </c>
      <c r="B431" s="4" t="s">
        <v>725</v>
      </c>
      <c r="C431" s="3" t="s">
        <v>555</v>
      </c>
      <c r="D431" s="252">
        <v>51</v>
      </c>
      <c r="E431" s="252">
        <v>21</v>
      </c>
      <c r="F431" s="253"/>
      <c r="G431" s="254"/>
      <c r="H431" s="2"/>
    </row>
    <row r="432" spans="1:8" x14ac:dyDescent="0.3">
      <c r="A432" s="2">
        <v>118580</v>
      </c>
      <c r="B432" s="4" t="s">
        <v>726</v>
      </c>
      <c r="C432" s="3" t="s">
        <v>555</v>
      </c>
      <c r="D432" s="252">
        <v>51</v>
      </c>
      <c r="E432" s="252">
        <v>21</v>
      </c>
      <c r="F432" s="253"/>
      <c r="G432" s="254"/>
      <c r="H432" s="2"/>
    </row>
    <row r="433" spans="1:8" x14ac:dyDescent="0.3">
      <c r="A433" s="2">
        <v>118660</v>
      </c>
      <c r="B433" s="4" t="s">
        <v>727</v>
      </c>
      <c r="C433" s="3"/>
      <c r="D433" s="252"/>
      <c r="E433" s="252"/>
      <c r="F433" s="253" t="s">
        <v>265</v>
      </c>
      <c r="G433" s="254">
        <v>43808.444606481484</v>
      </c>
      <c r="H433" s="2"/>
    </row>
    <row r="434" spans="1:8" x14ac:dyDescent="0.3">
      <c r="A434" s="2">
        <v>118779</v>
      </c>
      <c r="B434" s="4" t="s">
        <v>728</v>
      </c>
      <c r="C434" s="3" t="s">
        <v>258</v>
      </c>
      <c r="D434" s="252">
        <v>55</v>
      </c>
      <c r="E434" s="252">
        <v>32</v>
      </c>
      <c r="F434" s="253"/>
      <c r="G434" s="254"/>
      <c r="H434" s="2"/>
    </row>
    <row r="435" spans="1:8" x14ac:dyDescent="0.3">
      <c r="A435" s="2">
        <v>118843</v>
      </c>
      <c r="B435" s="4" t="s">
        <v>729</v>
      </c>
      <c r="C435" s="3" t="s">
        <v>258</v>
      </c>
      <c r="D435" s="252">
        <v>52</v>
      </c>
      <c r="E435" s="252">
        <v>9</v>
      </c>
      <c r="F435" s="253"/>
      <c r="G435" s="254"/>
      <c r="H435" s="2"/>
    </row>
    <row r="436" spans="1:8" x14ac:dyDescent="0.3">
      <c r="A436" s="2">
        <v>118864</v>
      </c>
      <c r="B436" s="4" t="s">
        <v>730</v>
      </c>
      <c r="C436" s="3" t="s">
        <v>258</v>
      </c>
      <c r="D436" s="252">
        <v>51</v>
      </c>
      <c r="E436" s="252">
        <v>9</v>
      </c>
      <c r="F436" s="253" t="s">
        <v>265</v>
      </c>
      <c r="G436" s="254" t="s">
        <v>517</v>
      </c>
      <c r="H436" s="2">
        <v>136554</v>
      </c>
    </row>
    <row r="437" spans="1:8" x14ac:dyDescent="0.3">
      <c r="A437" s="2">
        <v>118865</v>
      </c>
      <c r="B437" s="4" t="s">
        <v>731</v>
      </c>
      <c r="C437" s="3" t="s">
        <v>258</v>
      </c>
      <c r="D437" s="252">
        <v>51</v>
      </c>
      <c r="E437" s="252">
        <v>9</v>
      </c>
      <c r="F437" s="253" t="s">
        <v>265</v>
      </c>
      <c r="G437" s="254" t="s">
        <v>732</v>
      </c>
      <c r="H437" s="2">
        <v>136555</v>
      </c>
    </row>
    <row r="438" spans="1:8" x14ac:dyDescent="0.3">
      <c r="A438" s="2">
        <v>118993</v>
      </c>
      <c r="B438" s="4" t="s">
        <v>733</v>
      </c>
      <c r="C438" s="3" t="s">
        <v>555</v>
      </c>
      <c r="D438" s="252">
        <v>51</v>
      </c>
      <c r="E438" s="252">
        <v>21</v>
      </c>
      <c r="F438" s="253"/>
      <c r="G438" s="254"/>
      <c r="H438" s="2"/>
    </row>
    <row r="439" spans="1:8" x14ac:dyDescent="0.3">
      <c r="A439" s="2">
        <v>118994</v>
      </c>
      <c r="B439" s="4" t="s">
        <v>734</v>
      </c>
      <c r="C439" s="3" t="s">
        <v>555</v>
      </c>
      <c r="D439" s="252">
        <v>51</v>
      </c>
      <c r="E439" s="252">
        <v>21</v>
      </c>
      <c r="F439" s="253"/>
      <c r="G439" s="254"/>
      <c r="H439" s="2"/>
    </row>
    <row r="440" spans="1:8" x14ac:dyDescent="0.3">
      <c r="A440" s="2">
        <v>119008</v>
      </c>
      <c r="B440" s="4" t="s">
        <v>735</v>
      </c>
      <c r="C440" s="3" t="s">
        <v>31</v>
      </c>
      <c r="D440" s="252">
        <v>55</v>
      </c>
      <c r="E440" s="252">
        <v>62</v>
      </c>
      <c r="F440" s="253" t="s">
        <v>265</v>
      </c>
      <c r="G440" s="254">
        <v>43875.457731481481</v>
      </c>
      <c r="H440" s="2"/>
    </row>
    <row r="441" spans="1:8" x14ac:dyDescent="0.3">
      <c r="A441" s="2">
        <v>119087</v>
      </c>
      <c r="B441" s="4" t="s">
        <v>736</v>
      </c>
      <c r="C441" s="3" t="s">
        <v>258</v>
      </c>
      <c r="D441" s="252">
        <v>59</v>
      </c>
      <c r="E441" s="252">
        <v>18</v>
      </c>
      <c r="F441" s="253" t="s">
        <v>256</v>
      </c>
      <c r="G441" s="254">
        <v>44461.442743055559</v>
      </c>
      <c r="H441" s="2"/>
    </row>
    <row r="442" spans="1:8" x14ac:dyDescent="0.3">
      <c r="A442" s="2">
        <v>119182</v>
      </c>
      <c r="B442" s="4" t="s">
        <v>737</v>
      </c>
      <c r="C442" s="3" t="s">
        <v>31</v>
      </c>
      <c r="D442" s="252">
        <v>55</v>
      </c>
      <c r="E442" s="252">
        <v>37</v>
      </c>
      <c r="F442" s="253"/>
      <c r="G442" s="254"/>
      <c r="H442" s="2">
        <v>136083</v>
      </c>
    </row>
    <row r="443" spans="1:8" x14ac:dyDescent="0.3">
      <c r="A443" s="2">
        <v>119183</v>
      </c>
      <c r="B443" s="4" t="s">
        <v>738</v>
      </c>
      <c r="C443" s="3" t="s">
        <v>31</v>
      </c>
      <c r="D443" s="252">
        <v>55</v>
      </c>
      <c r="E443" s="252">
        <v>37</v>
      </c>
      <c r="F443" s="253"/>
      <c r="G443" s="254"/>
      <c r="H443" s="2"/>
    </row>
    <row r="444" spans="1:8" x14ac:dyDescent="0.3">
      <c r="A444" s="2">
        <v>119514</v>
      </c>
      <c r="B444" s="4" t="s">
        <v>739</v>
      </c>
      <c r="C444" s="3" t="s">
        <v>267</v>
      </c>
      <c r="D444" s="252">
        <v>51</v>
      </c>
      <c r="E444" s="252">
        <v>28</v>
      </c>
      <c r="F444" s="253" t="s">
        <v>265</v>
      </c>
      <c r="G444" s="254" t="s">
        <v>740</v>
      </c>
      <c r="H444" s="2"/>
    </row>
    <row r="445" spans="1:8" x14ac:dyDescent="0.3">
      <c r="A445" s="2">
        <v>119626</v>
      </c>
      <c r="B445" s="4" t="s">
        <v>741</v>
      </c>
      <c r="C445" s="3" t="s">
        <v>555</v>
      </c>
      <c r="D445" s="252">
        <v>51</v>
      </c>
      <c r="E445" s="252">
        <v>19</v>
      </c>
      <c r="F445" s="253"/>
      <c r="G445" s="254"/>
      <c r="H445" s="2"/>
    </row>
    <row r="446" spans="1:8" x14ac:dyDescent="0.3">
      <c r="A446" s="2">
        <v>119627</v>
      </c>
      <c r="B446" s="4" t="s">
        <v>742</v>
      </c>
      <c r="C446" s="3" t="s">
        <v>267</v>
      </c>
      <c r="D446" s="252">
        <v>55</v>
      </c>
      <c r="E446" s="252">
        <v>19</v>
      </c>
      <c r="F446" s="253" t="s">
        <v>259</v>
      </c>
      <c r="G446" s="254">
        <v>44104.394143518519</v>
      </c>
      <c r="H446" s="2">
        <v>140050</v>
      </c>
    </row>
    <row r="447" spans="1:8" x14ac:dyDescent="0.3">
      <c r="A447" s="2">
        <v>119628</v>
      </c>
      <c r="B447" s="4" t="s">
        <v>743</v>
      </c>
      <c r="C447" s="3" t="s">
        <v>267</v>
      </c>
      <c r="D447" s="252">
        <v>55</v>
      </c>
      <c r="E447" s="252">
        <v>19</v>
      </c>
      <c r="F447" s="253" t="s">
        <v>259</v>
      </c>
      <c r="G447" s="254">
        <v>44104.394143518519</v>
      </c>
      <c r="H447" s="2">
        <v>140053</v>
      </c>
    </row>
    <row r="448" spans="1:8" x14ac:dyDescent="0.3">
      <c r="A448" s="2">
        <v>119793</v>
      </c>
      <c r="B448" s="4" t="s">
        <v>744</v>
      </c>
      <c r="C448" s="3" t="s">
        <v>555</v>
      </c>
      <c r="D448" s="252">
        <v>51</v>
      </c>
      <c r="E448" s="252">
        <v>19</v>
      </c>
      <c r="F448" s="253"/>
      <c r="G448" s="254"/>
      <c r="H448" s="2"/>
    </row>
    <row r="449" spans="1:8" x14ac:dyDescent="0.3">
      <c r="A449" s="2">
        <v>119794</v>
      </c>
      <c r="B449" s="4" t="s">
        <v>745</v>
      </c>
      <c r="C449" s="3" t="s">
        <v>555</v>
      </c>
      <c r="D449" s="252">
        <v>51</v>
      </c>
      <c r="E449" s="252">
        <v>19</v>
      </c>
      <c r="F449" s="253"/>
      <c r="G449" s="254"/>
      <c r="H449" s="2"/>
    </row>
    <row r="450" spans="1:8" x14ac:dyDescent="0.3">
      <c r="A450" s="2">
        <v>119795</v>
      </c>
      <c r="B450" s="4" t="s">
        <v>746</v>
      </c>
      <c r="C450" s="3" t="s">
        <v>555</v>
      </c>
      <c r="D450" s="252">
        <v>51</v>
      </c>
      <c r="E450" s="252">
        <v>19</v>
      </c>
      <c r="F450" s="253"/>
      <c r="G450" s="254"/>
      <c r="H450" s="2"/>
    </row>
    <row r="451" spans="1:8" x14ac:dyDescent="0.3">
      <c r="A451" s="2">
        <v>119796</v>
      </c>
      <c r="B451" s="4" t="s">
        <v>747</v>
      </c>
      <c r="C451" s="3" t="s">
        <v>555</v>
      </c>
      <c r="D451" s="252">
        <v>51</v>
      </c>
      <c r="E451" s="252">
        <v>19</v>
      </c>
      <c r="F451" s="253"/>
      <c r="G451" s="254"/>
      <c r="H451" s="2"/>
    </row>
    <row r="452" spans="1:8" x14ac:dyDescent="0.3">
      <c r="A452" s="2">
        <v>119798</v>
      </c>
      <c r="B452" s="4" t="s">
        <v>748</v>
      </c>
      <c r="C452" s="3" t="s">
        <v>555</v>
      </c>
      <c r="D452" s="252">
        <v>51</v>
      </c>
      <c r="E452" s="252">
        <v>19</v>
      </c>
      <c r="F452" s="253"/>
      <c r="G452" s="254"/>
      <c r="H452" s="2"/>
    </row>
    <row r="453" spans="1:8" x14ac:dyDescent="0.3">
      <c r="A453" s="2">
        <v>119810</v>
      </c>
      <c r="B453" s="4" t="s">
        <v>749</v>
      </c>
      <c r="C453" s="3" t="s">
        <v>258</v>
      </c>
      <c r="D453" s="252">
        <v>55</v>
      </c>
      <c r="E453" s="252">
        <v>52</v>
      </c>
      <c r="F453" s="253" t="s">
        <v>265</v>
      </c>
      <c r="G453" s="254">
        <v>43901.63380787037</v>
      </c>
      <c r="H453" s="2"/>
    </row>
    <row r="454" spans="1:8" x14ac:dyDescent="0.3">
      <c r="A454" s="2">
        <v>119811</v>
      </c>
      <c r="B454" s="4" t="s">
        <v>750</v>
      </c>
      <c r="C454" s="3" t="s">
        <v>258</v>
      </c>
      <c r="D454" s="252">
        <v>55</v>
      </c>
      <c r="E454" s="252">
        <v>52</v>
      </c>
      <c r="F454" s="253" t="s">
        <v>265</v>
      </c>
      <c r="G454" s="254">
        <v>43901.63380787037</v>
      </c>
      <c r="H454" s="2"/>
    </row>
    <row r="455" spans="1:8" x14ac:dyDescent="0.3">
      <c r="A455" s="2">
        <v>120217</v>
      </c>
      <c r="B455" s="4" t="s">
        <v>751</v>
      </c>
      <c r="C455" s="3" t="s">
        <v>258</v>
      </c>
      <c r="D455" s="252">
        <v>84</v>
      </c>
      <c r="E455" s="252">
        <v>1</v>
      </c>
      <c r="F455" s="253"/>
      <c r="G455" s="254"/>
      <c r="H455" s="2"/>
    </row>
    <row r="456" spans="1:8" x14ac:dyDescent="0.3">
      <c r="A456" s="2">
        <v>120477</v>
      </c>
      <c r="B456" s="4" t="s">
        <v>752</v>
      </c>
      <c r="C456" s="3" t="s">
        <v>258</v>
      </c>
      <c r="D456" s="252">
        <v>55</v>
      </c>
      <c r="E456" s="252">
        <v>63</v>
      </c>
      <c r="F456" s="253" t="s">
        <v>265</v>
      </c>
      <c r="G456" s="254">
        <v>43901.63380787037</v>
      </c>
      <c r="H456" s="2"/>
    </row>
    <row r="457" spans="1:8" x14ac:dyDescent="0.3">
      <c r="A457" s="2">
        <v>121214</v>
      </c>
      <c r="B457" s="4" t="s">
        <v>753</v>
      </c>
      <c r="C457" s="3" t="s">
        <v>31</v>
      </c>
      <c r="D457" s="252">
        <v>83</v>
      </c>
      <c r="E457" s="252">
        <v>8</v>
      </c>
      <c r="F457" s="253" t="s">
        <v>265</v>
      </c>
      <c r="G457" s="254" t="s">
        <v>754</v>
      </c>
      <c r="H457" s="2"/>
    </row>
    <row r="458" spans="1:8" x14ac:dyDescent="0.3">
      <c r="A458" s="2">
        <v>121292</v>
      </c>
      <c r="B458" s="4" t="s">
        <v>755</v>
      </c>
      <c r="C458" s="3" t="s">
        <v>31</v>
      </c>
      <c r="D458" s="252">
        <v>55</v>
      </c>
      <c r="E458" s="252">
        <v>49</v>
      </c>
      <c r="F458" s="253" t="s">
        <v>265</v>
      </c>
      <c r="G458" s="254">
        <v>43808.481793981482</v>
      </c>
      <c r="H458" s="2">
        <v>136898</v>
      </c>
    </row>
    <row r="459" spans="1:8" x14ac:dyDescent="0.3">
      <c r="A459" s="2">
        <v>122153</v>
      </c>
      <c r="B459" s="4" t="s">
        <v>756</v>
      </c>
      <c r="C459" s="3" t="s">
        <v>258</v>
      </c>
      <c r="D459" s="252">
        <v>55</v>
      </c>
      <c r="E459" s="252">
        <v>46</v>
      </c>
      <c r="F459" s="253"/>
      <c r="G459" s="254"/>
      <c r="H459" s="2"/>
    </row>
    <row r="460" spans="1:8" x14ac:dyDescent="0.3">
      <c r="A460" s="2">
        <v>122154</v>
      </c>
      <c r="B460" s="4" t="s">
        <v>757</v>
      </c>
      <c r="C460" s="3" t="s">
        <v>31</v>
      </c>
      <c r="D460" s="252">
        <v>55</v>
      </c>
      <c r="E460" s="252">
        <v>63</v>
      </c>
      <c r="F460" s="253"/>
      <c r="G460" s="254"/>
      <c r="H460" s="2"/>
    </row>
    <row r="461" spans="1:8" x14ac:dyDescent="0.3">
      <c r="A461" s="2">
        <v>122545</v>
      </c>
      <c r="B461" s="4" t="s">
        <v>758</v>
      </c>
      <c r="C461" s="3" t="s">
        <v>258</v>
      </c>
      <c r="D461" s="252">
        <v>84</v>
      </c>
      <c r="E461" s="252">
        <v>2</v>
      </c>
      <c r="F461" s="253"/>
      <c r="G461" s="254"/>
      <c r="H461" s="2"/>
    </row>
    <row r="462" spans="1:8" x14ac:dyDescent="0.3">
      <c r="A462" s="2">
        <v>123146</v>
      </c>
      <c r="B462" s="4" t="s">
        <v>759</v>
      </c>
      <c r="C462" s="3" t="s">
        <v>606</v>
      </c>
      <c r="D462" s="252">
        <v>51</v>
      </c>
      <c r="E462" s="252">
        <v>4</v>
      </c>
      <c r="F462" s="253" t="s">
        <v>256</v>
      </c>
      <c r="G462" s="254">
        <v>44454.452928240738</v>
      </c>
      <c r="H462" s="2"/>
    </row>
    <row r="463" spans="1:8" x14ac:dyDescent="0.3">
      <c r="A463" s="2">
        <v>123241</v>
      </c>
      <c r="B463" s="4" t="s">
        <v>760</v>
      </c>
      <c r="C463" s="3" t="s">
        <v>340</v>
      </c>
      <c r="D463" s="252">
        <v>69</v>
      </c>
      <c r="E463" s="252">
        <v>2</v>
      </c>
      <c r="F463" s="253" t="s">
        <v>259</v>
      </c>
      <c r="G463" s="254">
        <v>44237.476643518516</v>
      </c>
      <c r="H463" s="2"/>
    </row>
    <row r="464" spans="1:8" x14ac:dyDescent="0.3">
      <c r="A464" s="2">
        <v>123347</v>
      </c>
      <c r="B464" s="4" t="s">
        <v>761</v>
      </c>
      <c r="C464" s="3" t="s">
        <v>264</v>
      </c>
      <c r="D464" s="252">
        <v>67</v>
      </c>
      <c r="E464" s="252">
        <v>7</v>
      </c>
      <c r="F464" s="253"/>
      <c r="G464" s="254"/>
      <c r="H464" s="2"/>
    </row>
    <row r="465" spans="1:8" x14ac:dyDescent="0.3">
      <c r="A465" s="2">
        <v>123348</v>
      </c>
      <c r="B465" s="4" t="s">
        <v>762</v>
      </c>
      <c r="C465" s="3" t="s">
        <v>264</v>
      </c>
      <c r="D465" s="252">
        <v>67</v>
      </c>
      <c r="E465" s="252">
        <v>7</v>
      </c>
      <c r="F465" s="253"/>
      <c r="G465" s="254"/>
      <c r="H465" s="2"/>
    </row>
    <row r="466" spans="1:8" x14ac:dyDescent="0.3">
      <c r="A466" s="2">
        <v>123351</v>
      </c>
      <c r="B466" s="4" t="s">
        <v>763</v>
      </c>
      <c r="C466" s="3" t="s">
        <v>264</v>
      </c>
      <c r="D466" s="252">
        <v>67</v>
      </c>
      <c r="E466" s="252">
        <v>7</v>
      </c>
      <c r="F466" s="253"/>
      <c r="G466" s="254"/>
      <c r="H466" s="2"/>
    </row>
    <row r="467" spans="1:8" x14ac:dyDescent="0.3">
      <c r="A467" s="2">
        <v>123352</v>
      </c>
      <c r="B467" s="4" t="s">
        <v>764</v>
      </c>
      <c r="C467" s="3" t="s">
        <v>264</v>
      </c>
      <c r="D467" s="252">
        <v>67</v>
      </c>
      <c r="E467" s="252">
        <v>7</v>
      </c>
      <c r="F467" s="253"/>
      <c r="G467" s="254"/>
      <c r="H467" s="2"/>
    </row>
    <row r="468" spans="1:8" x14ac:dyDescent="0.3">
      <c r="A468" s="2">
        <v>123353</v>
      </c>
      <c r="B468" s="4" t="s">
        <v>765</v>
      </c>
      <c r="C468" s="3" t="s">
        <v>264</v>
      </c>
      <c r="D468" s="252">
        <v>67</v>
      </c>
      <c r="E468" s="252">
        <v>7</v>
      </c>
      <c r="F468" s="253"/>
      <c r="G468" s="254"/>
      <c r="H468" s="2"/>
    </row>
    <row r="469" spans="1:8" x14ac:dyDescent="0.3">
      <c r="A469" s="2">
        <v>123371</v>
      </c>
      <c r="B469" s="4" t="s">
        <v>766</v>
      </c>
      <c r="C469" s="3" t="s">
        <v>267</v>
      </c>
      <c r="D469" s="252">
        <v>55</v>
      </c>
      <c r="E469" s="252">
        <v>19</v>
      </c>
      <c r="F469" s="253" t="s">
        <v>259</v>
      </c>
      <c r="G469" s="254">
        <v>44104.394143518519</v>
      </c>
      <c r="H469" s="2">
        <v>140061</v>
      </c>
    </row>
    <row r="470" spans="1:8" x14ac:dyDescent="0.3">
      <c r="A470" s="2">
        <v>123373</v>
      </c>
      <c r="B470" s="4" t="s">
        <v>767</v>
      </c>
      <c r="C470" s="3" t="s">
        <v>267</v>
      </c>
      <c r="D470" s="252">
        <v>55</v>
      </c>
      <c r="E470" s="252">
        <v>19</v>
      </c>
      <c r="F470" s="253" t="s">
        <v>259</v>
      </c>
      <c r="G470" s="254">
        <v>44104.394143518519</v>
      </c>
      <c r="H470" s="2">
        <v>140060</v>
      </c>
    </row>
    <row r="471" spans="1:8" x14ac:dyDescent="0.3">
      <c r="A471" s="2">
        <v>124241</v>
      </c>
      <c r="B471" s="4" t="s">
        <v>768</v>
      </c>
      <c r="C471" s="3" t="s">
        <v>31</v>
      </c>
      <c r="D471" s="252">
        <v>61</v>
      </c>
      <c r="E471" s="252">
        <v>10</v>
      </c>
      <c r="F471" s="253" t="s">
        <v>259</v>
      </c>
      <c r="G471" s="254">
        <v>43682.372615740744</v>
      </c>
      <c r="H471" s="2">
        <v>138054</v>
      </c>
    </row>
    <row r="472" spans="1:8" x14ac:dyDescent="0.3">
      <c r="A472" s="2">
        <v>124335</v>
      </c>
      <c r="B472" s="4" t="s">
        <v>769</v>
      </c>
      <c r="C472" s="3" t="s">
        <v>258</v>
      </c>
      <c r="D472" s="252">
        <v>55</v>
      </c>
      <c r="E472" s="252">
        <v>49</v>
      </c>
      <c r="F472" s="253" t="s">
        <v>265</v>
      </c>
      <c r="G472" s="254">
        <v>43734.501006944447</v>
      </c>
      <c r="H472" s="2">
        <v>138547</v>
      </c>
    </row>
    <row r="473" spans="1:8" x14ac:dyDescent="0.3">
      <c r="A473" s="2">
        <v>124980</v>
      </c>
      <c r="B473" s="4" t="s">
        <v>770</v>
      </c>
      <c r="C473" s="3" t="s">
        <v>267</v>
      </c>
      <c r="D473" s="252">
        <v>55</v>
      </c>
      <c r="E473" s="252">
        <v>19</v>
      </c>
      <c r="F473" s="253" t="s">
        <v>259</v>
      </c>
      <c r="G473" s="254">
        <v>44104.394143518519</v>
      </c>
      <c r="H473" s="2">
        <v>140056</v>
      </c>
    </row>
    <row r="474" spans="1:8" x14ac:dyDescent="0.3">
      <c r="A474" s="2">
        <v>125260</v>
      </c>
      <c r="B474" s="4" t="s">
        <v>771</v>
      </c>
      <c r="C474" s="3" t="s">
        <v>555</v>
      </c>
      <c r="D474" s="252">
        <v>51</v>
      </c>
      <c r="E474" s="252">
        <v>21</v>
      </c>
      <c r="F474" s="253"/>
      <c r="G474" s="254"/>
      <c r="H474" s="2"/>
    </row>
    <row r="475" spans="1:8" x14ac:dyDescent="0.3">
      <c r="A475" s="2">
        <v>125443</v>
      </c>
      <c r="B475" s="4" t="s">
        <v>772</v>
      </c>
      <c r="C475" s="3" t="s">
        <v>31</v>
      </c>
      <c r="D475" s="252">
        <v>55</v>
      </c>
      <c r="E475" s="252">
        <v>63</v>
      </c>
      <c r="F475" s="253"/>
      <c r="G475" s="254"/>
      <c r="H475" s="2"/>
    </row>
    <row r="476" spans="1:8" x14ac:dyDescent="0.3">
      <c r="A476" s="2">
        <v>125576</v>
      </c>
      <c r="B476" s="4" t="s">
        <v>773</v>
      </c>
      <c r="C476" s="3" t="s">
        <v>31</v>
      </c>
      <c r="D476" s="252">
        <v>84</v>
      </c>
      <c r="E476" s="252">
        <v>7</v>
      </c>
      <c r="F476" s="253"/>
      <c r="G476" s="254"/>
      <c r="H476" s="2"/>
    </row>
    <row r="477" spans="1:8" x14ac:dyDescent="0.3">
      <c r="A477" s="2">
        <v>126076</v>
      </c>
      <c r="B477" s="4" t="s">
        <v>774</v>
      </c>
      <c r="C477" s="3" t="s">
        <v>31</v>
      </c>
      <c r="D477" s="252">
        <v>55</v>
      </c>
      <c r="E477" s="252">
        <v>57</v>
      </c>
      <c r="F477" s="253" t="s">
        <v>265</v>
      </c>
      <c r="G477" s="254">
        <v>43901.63380787037</v>
      </c>
      <c r="H477" s="2"/>
    </row>
    <row r="478" spans="1:8" x14ac:dyDescent="0.3">
      <c r="A478" s="2">
        <v>126078</v>
      </c>
      <c r="B478" s="4" t="s">
        <v>775</v>
      </c>
      <c r="C478" s="3" t="s">
        <v>31</v>
      </c>
      <c r="D478" s="252">
        <v>55</v>
      </c>
      <c r="E478" s="252">
        <v>37</v>
      </c>
      <c r="F478" s="253"/>
      <c r="G478" s="254"/>
      <c r="H478" s="2"/>
    </row>
    <row r="479" spans="1:8" x14ac:dyDescent="0.3">
      <c r="A479" s="2">
        <v>126079</v>
      </c>
      <c r="B479" s="4" t="s">
        <v>776</v>
      </c>
      <c r="C479" s="3" t="s">
        <v>31</v>
      </c>
      <c r="D479" s="252">
        <v>55</v>
      </c>
      <c r="E479" s="252">
        <v>26</v>
      </c>
      <c r="F479" s="253"/>
      <c r="G479" s="254"/>
      <c r="H479" s="2"/>
    </row>
    <row r="480" spans="1:8" x14ac:dyDescent="0.3">
      <c r="A480" s="2">
        <v>126080</v>
      </c>
      <c r="B480" s="4" t="s">
        <v>777</v>
      </c>
      <c r="C480" s="3" t="s">
        <v>31</v>
      </c>
      <c r="D480" s="252">
        <v>55</v>
      </c>
      <c r="E480" s="252">
        <v>26</v>
      </c>
      <c r="F480" s="253"/>
      <c r="G480" s="254"/>
      <c r="H480" s="2"/>
    </row>
    <row r="481" spans="1:8" x14ac:dyDescent="0.3">
      <c r="A481" s="2">
        <v>126081</v>
      </c>
      <c r="B481" s="4" t="s">
        <v>778</v>
      </c>
      <c r="C481" s="3" t="s">
        <v>31</v>
      </c>
      <c r="D481" s="252">
        <v>55</v>
      </c>
      <c r="E481" s="252">
        <v>26</v>
      </c>
      <c r="F481" s="253"/>
      <c r="G481" s="254"/>
      <c r="H481" s="2"/>
    </row>
    <row r="482" spans="1:8" x14ac:dyDescent="0.3">
      <c r="A482" s="2">
        <v>126127</v>
      </c>
      <c r="B482" s="4" t="s">
        <v>779</v>
      </c>
      <c r="C482" s="3" t="s">
        <v>31</v>
      </c>
      <c r="D482" s="252">
        <v>55</v>
      </c>
      <c r="E482" s="252">
        <v>26</v>
      </c>
      <c r="F482" s="253"/>
      <c r="G482" s="254"/>
      <c r="H482" s="2"/>
    </row>
    <row r="483" spans="1:8" x14ac:dyDescent="0.3">
      <c r="A483" s="2">
        <v>126343</v>
      </c>
      <c r="B483" s="4" t="s">
        <v>780</v>
      </c>
      <c r="C483" s="3" t="s">
        <v>555</v>
      </c>
      <c r="D483" s="252">
        <v>51</v>
      </c>
      <c r="E483" s="252">
        <v>21</v>
      </c>
      <c r="F483" s="253"/>
      <c r="G483" s="254"/>
      <c r="H483" s="2"/>
    </row>
    <row r="484" spans="1:8" x14ac:dyDescent="0.3">
      <c r="A484" s="2">
        <v>126344</v>
      </c>
      <c r="B484" s="4" t="s">
        <v>781</v>
      </c>
      <c r="C484" s="3" t="s">
        <v>555</v>
      </c>
      <c r="D484" s="252">
        <v>51</v>
      </c>
      <c r="E484" s="252">
        <v>21</v>
      </c>
      <c r="F484" s="253"/>
      <c r="G484" s="254"/>
      <c r="H484" s="2"/>
    </row>
    <row r="485" spans="1:8" x14ac:dyDescent="0.3">
      <c r="A485" s="2">
        <v>127331</v>
      </c>
      <c r="B485" s="4" t="s">
        <v>782</v>
      </c>
      <c r="C485" s="3" t="s">
        <v>330</v>
      </c>
      <c r="D485" s="252">
        <v>72</v>
      </c>
      <c r="E485" s="252">
        <v>8</v>
      </c>
      <c r="F485" s="253" t="s">
        <v>259</v>
      </c>
      <c r="G485" s="254">
        <v>44258.722500000003</v>
      </c>
      <c r="H485" s="2"/>
    </row>
    <row r="486" spans="1:8" x14ac:dyDescent="0.3">
      <c r="A486" s="2">
        <v>127963</v>
      </c>
      <c r="B486" s="4" t="s">
        <v>783</v>
      </c>
      <c r="C486" s="3" t="s">
        <v>258</v>
      </c>
      <c r="D486" s="252">
        <v>55</v>
      </c>
      <c r="E486" s="252">
        <v>34</v>
      </c>
      <c r="F486" s="253" t="s">
        <v>265</v>
      </c>
      <c r="G486" s="254">
        <v>43875.454641203702</v>
      </c>
      <c r="H486" s="2"/>
    </row>
    <row r="487" spans="1:8" x14ac:dyDescent="0.3">
      <c r="A487" s="2">
        <v>128301</v>
      </c>
      <c r="B487" s="4" t="s">
        <v>784</v>
      </c>
      <c r="C487" s="3" t="s">
        <v>258</v>
      </c>
      <c r="D487" s="252">
        <v>55</v>
      </c>
      <c r="E487" s="252">
        <v>62</v>
      </c>
      <c r="F487" s="253"/>
      <c r="G487" s="254"/>
      <c r="H487" s="2"/>
    </row>
    <row r="488" spans="1:8" x14ac:dyDescent="0.3">
      <c r="A488" s="2">
        <v>128302</v>
      </c>
      <c r="B488" s="4" t="s">
        <v>785</v>
      </c>
      <c r="C488" s="3" t="s">
        <v>258</v>
      </c>
      <c r="D488" s="252">
        <v>54</v>
      </c>
      <c r="E488" s="252">
        <v>16</v>
      </c>
      <c r="F488" s="253" t="s">
        <v>265</v>
      </c>
      <c r="G488" s="254" t="s">
        <v>514</v>
      </c>
      <c r="H488" s="2"/>
    </row>
    <row r="489" spans="1:8" x14ac:dyDescent="0.3">
      <c r="A489" s="2">
        <v>128306</v>
      </c>
      <c r="B489" s="4" t="s">
        <v>786</v>
      </c>
      <c r="C489" s="3" t="s">
        <v>258</v>
      </c>
      <c r="D489" s="252">
        <v>54</v>
      </c>
      <c r="E489" s="252">
        <v>16</v>
      </c>
      <c r="F489" s="253" t="s">
        <v>265</v>
      </c>
      <c r="G489" s="254" t="s">
        <v>514</v>
      </c>
      <c r="H489" s="2"/>
    </row>
    <row r="490" spans="1:8" x14ac:dyDescent="0.3">
      <c r="A490" s="2">
        <v>128307</v>
      </c>
      <c r="B490" s="4" t="s">
        <v>787</v>
      </c>
      <c r="C490" s="3" t="s">
        <v>258</v>
      </c>
      <c r="D490" s="252">
        <v>54</v>
      </c>
      <c r="E490" s="252">
        <v>16</v>
      </c>
      <c r="F490" s="253" t="s">
        <v>265</v>
      </c>
      <c r="G490" s="254">
        <v>44018.628750000003</v>
      </c>
      <c r="H490" s="2"/>
    </row>
    <row r="491" spans="1:8" x14ac:dyDescent="0.3">
      <c r="A491" s="2">
        <v>128308</v>
      </c>
      <c r="B491" s="4" t="s">
        <v>788</v>
      </c>
      <c r="C491" s="3" t="s">
        <v>258</v>
      </c>
      <c r="D491" s="252">
        <v>56</v>
      </c>
      <c r="E491" s="252">
        <v>1</v>
      </c>
      <c r="F491" s="253" t="s">
        <v>265</v>
      </c>
      <c r="G491" s="254" t="s">
        <v>789</v>
      </c>
      <c r="H491" s="2"/>
    </row>
    <row r="492" spans="1:8" x14ac:dyDescent="0.3">
      <c r="A492" s="2">
        <v>128309</v>
      </c>
      <c r="B492" s="4" t="s">
        <v>790</v>
      </c>
      <c r="C492" s="3" t="s">
        <v>258</v>
      </c>
      <c r="D492" s="252">
        <v>56</v>
      </c>
      <c r="E492" s="252">
        <v>1</v>
      </c>
      <c r="F492" s="253" t="s">
        <v>265</v>
      </c>
      <c r="G492" s="254" t="s">
        <v>789</v>
      </c>
      <c r="H492" s="2"/>
    </row>
    <row r="493" spans="1:8" x14ac:dyDescent="0.3">
      <c r="A493" s="2">
        <v>128389</v>
      </c>
      <c r="B493" s="4" t="s">
        <v>791</v>
      </c>
      <c r="C493" s="3" t="s">
        <v>258</v>
      </c>
      <c r="D493" s="252">
        <v>55</v>
      </c>
      <c r="E493" s="252">
        <v>5</v>
      </c>
      <c r="F493" s="253" t="s">
        <v>259</v>
      </c>
      <c r="G493" s="254">
        <v>44069.495046296295</v>
      </c>
      <c r="H493" s="2"/>
    </row>
    <row r="494" spans="1:8" x14ac:dyDescent="0.3">
      <c r="A494" s="2">
        <v>128392</v>
      </c>
      <c r="B494" s="4" t="s">
        <v>792</v>
      </c>
      <c r="C494" s="3" t="s">
        <v>255</v>
      </c>
      <c r="D494" s="252">
        <v>70</v>
      </c>
      <c r="E494" s="252">
        <v>47</v>
      </c>
      <c r="F494" s="253"/>
      <c r="G494" s="254"/>
      <c r="H494" s="2"/>
    </row>
    <row r="495" spans="1:8" x14ac:dyDescent="0.3">
      <c r="A495" s="2">
        <v>128458</v>
      </c>
      <c r="B495" s="4" t="s">
        <v>793</v>
      </c>
      <c r="C495" s="3" t="s">
        <v>31</v>
      </c>
      <c r="D495" s="252">
        <v>54</v>
      </c>
      <c r="E495" s="252">
        <v>16</v>
      </c>
      <c r="F495" s="253" t="s">
        <v>265</v>
      </c>
      <c r="G495" s="254" t="s">
        <v>514</v>
      </c>
      <c r="H495" s="2"/>
    </row>
    <row r="496" spans="1:8" x14ac:dyDescent="0.3">
      <c r="A496" s="2">
        <v>128817</v>
      </c>
      <c r="B496" s="4" t="s">
        <v>794</v>
      </c>
      <c r="C496" s="3" t="s">
        <v>31</v>
      </c>
      <c r="D496" s="252">
        <v>55</v>
      </c>
      <c r="E496" s="252">
        <v>32</v>
      </c>
      <c r="F496" s="253" t="s">
        <v>259</v>
      </c>
      <c r="G496" s="254">
        <v>44237.606608796297</v>
      </c>
      <c r="H496" s="2"/>
    </row>
    <row r="497" spans="1:8" x14ac:dyDescent="0.3">
      <c r="A497" s="2">
        <v>128832</v>
      </c>
      <c r="B497" s="4" t="s">
        <v>795</v>
      </c>
      <c r="C497" s="3" t="s">
        <v>31</v>
      </c>
      <c r="D497" s="252">
        <v>84</v>
      </c>
      <c r="E497" s="252">
        <v>5</v>
      </c>
      <c r="F497" s="253"/>
      <c r="G497" s="254"/>
      <c r="H497" s="2"/>
    </row>
    <row r="498" spans="1:8" x14ac:dyDescent="0.3">
      <c r="A498" s="2">
        <v>129959</v>
      </c>
      <c r="B498" s="4" t="s">
        <v>796</v>
      </c>
      <c r="C498" s="3" t="s">
        <v>267</v>
      </c>
      <c r="D498" s="252">
        <v>55</v>
      </c>
      <c r="E498" s="252">
        <v>19</v>
      </c>
      <c r="F498" s="253" t="s">
        <v>259</v>
      </c>
      <c r="G498" s="254">
        <v>44104.394143518519</v>
      </c>
      <c r="H498" s="2">
        <v>140047</v>
      </c>
    </row>
    <row r="499" spans="1:8" x14ac:dyDescent="0.3">
      <c r="A499" s="2">
        <v>129979</v>
      </c>
      <c r="B499" s="4" t="s">
        <v>797</v>
      </c>
      <c r="C499" s="3" t="s">
        <v>31</v>
      </c>
      <c r="D499" s="252">
        <v>61</v>
      </c>
      <c r="E499" s="252">
        <v>8</v>
      </c>
      <c r="F499" s="253" t="s">
        <v>265</v>
      </c>
      <c r="G499" s="254" t="s">
        <v>798</v>
      </c>
      <c r="H499" s="2"/>
    </row>
    <row r="500" spans="1:8" x14ac:dyDescent="0.3">
      <c r="A500" s="2">
        <v>130157</v>
      </c>
      <c r="B500" s="4" t="s">
        <v>799</v>
      </c>
      <c r="C500" s="3" t="s">
        <v>267</v>
      </c>
      <c r="D500" s="252">
        <v>56</v>
      </c>
      <c r="E500" s="252">
        <v>9</v>
      </c>
      <c r="F500" s="253" t="s">
        <v>265</v>
      </c>
      <c r="G500" s="254" t="s">
        <v>789</v>
      </c>
      <c r="H500" s="2"/>
    </row>
    <row r="501" spans="1:8" x14ac:dyDescent="0.3">
      <c r="A501" s="2">
        <v>130564</v>
      </c>
      <c r="B501" s="4" t="s">
        <v>800</v>
      </c>
      <c r="C501" s="3" t="s">
        <v>31</v>
      </c>
      <c r="D501" s="252">
        <v>54</v>
      </c>
      <c r="E501" s="252">
        <v>4</v>
      </c>
      <c r="F501" s="253" t="s">
        <v>265</v>
      </c>
      <c r="G501" s="254">
        <v>43825.339375000003</v>
      </c>
      <c r="H501" s="2"/>
    </row>
    <row r="502" spans="1:8" x14ac:dyDescent="0.3">
      <c r="A502" s="2">
        <v>130614</v>
      </c>
      <c r="B502" s="4" t="s">
        <v>801</v>
      </c>
      <c r="C502" s="3" t="s">
        <v>330</v>
      </c>
      <c r="D502" s="252">
        <v>75</v>
      </c>
      <c r="E502" s="252">
        <v>5</v>
      </c>
      <c r="F502" s="253" t="s">
        <v>256</v>
      </c>
      <c r="G502" s="254">
        <v>44463.593159722222</v>
      </c>
      <c r="H502" s="2"/>
    </row>
    <row r="503" spans="1:8" x14ac:dyDescent="0.3">
      <c r="A503" s="2">
        <v>130740</v>
      </c>
      <c r="B503" s="4" t="s">
        <v>802</v>
      </c>
      <c r="C503" s="3" t="s">
        <v>258</v>
      </c>
      <c r="D503" s="252">
        <v>54</v>
      </c>
      <c r="E503" s="252">
        <v>4</v>
      </c>
      <c r="F503" s="253" t="s">
        <v>265</v>
      </c>
      <c r="G503" s="254">
        <v>43846.392233796294</v>
      </c>
      <c r="H503" s="2"/>
    </row>
    <row r="504" spans="1:8" x14ac:dyDescent="0.3">
      <c r="A504" s="2">
        <v>131195</v>
      </c>
      <c r="B504" s="4" t="s">
        <v>803</v>
      </c>
      <c r="C504" s="3" t="s">
        <v>340</v>
      </c>
      <c r="D504" s="252">
        <v>61</v>
      </c>
      <c r="E504" s="252">
        <v>3</v>
      </c>
      <c r="F504" s="253"/>
      <c r="G504" s="254"/>
      <c r="H504" s="2"/>
    </row>
    <row r="505" spans="1:8" x14ac:dyDescent="0.3">
      <c r="A505" s="2">
        <v>131221</v>
      </c>
      <c r="B505" s="4" t="s">
        <v>804</v>
      </c>
      <c r="C505" s="3" t="s">
        <v>722</v>
      </c>
      <c r="D505" s="252">
        <v>59</v>
      </c>
      <c r="E505" s="252">
        <v>35</v>
      </c>
      <c r="F505" s="253" t="s">
        <v>265</v>
      </c>
      <c r="G505" s="254">
        <v>43808.459768518522</v>
      </c>
      <c r="H505" s="2"/>
    </row>
    <row r="506" spans="1:8" x14ac:dyDescent="0.3">
      <c r="A506" s="2">
        <v>131579</v>
      </c>
      <c r="B506" s="4" t="s">
        <v>805</v>
      </c>
      <c r="C506" s="3" t="s">
        <v>31</v>
      </c>
      <c r="D506" s="252">
        <v>54</v>
      </c>
      <c r="E506" s="252">
        <v>4</v>
      </c>
      <c r="F506" s="253" t="s">
        <v>265</v>
      </c>
      <c r="G506" s="254">
        <v>43713.472581018519</v>
      </c>
      <c r="H506" s="2"/>
    </row>
    <row r="507" spans="1:8" x14ac:dyDescent="0.3">
      <c r="A507" s="2">
        <v>131931</v>
      </c>
      <c r="B507" s="4" t="s">
        <v>806</v>
      </c>
      <c r="C507" s="3" t="s">
        <v>31</v>
      </c>
      <c r="D507" s="252">
        <v>45</v>
      </c>
      <c r="E507" s="252">
        <v>9</v>
      </c>
      <c r="F507" s="253" t="s">
        <v>259</v>
      </c>
      <c r="G507" s="254">
        <v>44313.495532407411</v>
      </c>
      <c r="H507" s="2">
        <v>132299</v>
      </c>
    </row>
    <row r="508" spans="1:8" x14ac:dyDescent="0.3">
      <c r="A508" s="2">
        <v>131933</v>
      </c>
      <c r="B508" s="4" t="s">
        <v>807</v>
      </c>
      <c r="C508" s="3" t="s">
        <v>31</v>
      </c>
      <c r="D508" s="252">
        <v>45</v>
      </c>
      <c r="E508" s="252">
        <v>9</v>
      </c>
      <c r="F508" s="253" t="s">
        <v>259</v>
      </c>
      <c r="G508" s="254">
        <v>43727.555393518516</v>
      </c>
      <c r="H508" s="2">
        <v>138465</v>
      </c>
    </row>
    <row r="509" spans="1:8" x14ac:dyDescent="0.3">
      <c r="A509" s="2">
        <v>131938</v>
      </c>
      <c r="B509" s="4" t="s">
        <v>808</v>
      </c>
      <c r="C509" s="3" t="s">
        <v>31</v>
      </c>
      <c r="D509" s="252">
        <v>45</v>
      </c>
      <c r="E509" s="252">
        <v>9</v>
      </c>
      <c r="F509" s="253" t="s">
        <v>259</v>
      </c>
      <c r="G509" s="254">
        <v>43881.673472222225</v>
      </c>
      <c r="H509" s="2">
        <v>139141</v>
      </c>
    </row>
    <row r="510" spans="1:8" x14ac:dyDescent="0.3">
      <c r="A510" s="2">
        <v>131939</v>
      </c>
      <c r="B510" s="4" t="s">
        <v>809</v>
      </c>
      <c r="C510" s="3" t="s">
        <v>31</v>
      </c>
      <c r="D510" s="252">
        <v>45</v>
      </c>
      <c r="E510" s="252">
        <v>9</v>
      </c>
      <c r="F510" s="253" t="s">
        <v>259</v>
      </c>
      <c r="G510" s="254">
        <v>43881.673472222225</v>
      </c>
      <c r="H510" s="2">
        <v>139142</v>
      </c>
    </row>
    <row r="511" spans="1:8" x14ac:dyDescent="0.3">
      <c r="A511" s="2">
        <v>131940</v>
      </c>
      <c r="B511" s="4" t="s">
        <v>810</v>
      </c>
      <c r="C511" s="3" t="s">
        <v>31</v>
      </c>
      <c r="D511" s="252">
        <v>45</v>
      </c>
      <c r="E511" s="252">
        <v>9</v>
      </c>
      <c r="F511" s="253" t="s">
        <v>259</v>
      </c>
      <c r="G511" s="254">
        <v>43881.673472222225</v>
      </c>
      <c r="H511" s="2">
        <v>139144</v>
      </c>
    </row>
    <row r="512" spans="1:8" x14ac:dyDescent="0.3">
      <c r="A512" s="2">
        <v>131942</v>
      </c>
      <c r="B512" s="4" t="s">
        <v>811</v>
      </c>
      <c r="C512" s="3"/>
      <c r="D512" s="252"/>
      <c r="E512" s="252"/>
      <c r="F512" s="253"/>
      <c r="G512" s="254"/>
      <c r="H512" s="2">
        <v>135701</v>
      </c>
    </row>
    <row r="513" spans="1:8" x14ac:dyDescent="0.3">
      <c r="A513" s="2">
        <v>132230</v>
      </c>
      <c r="B513" s="4" t="s">
        <v>812</v>
      </c>
      <c r="C513" s="3" t="s">
        <v>267</v>
      </c>
      <c r="D513" s="252">
        <v>55</v>
      </c>
      <c r="E513" s="252">
        <v>19</v>
      </c>
      <c r="F513" s="253" t="s">
        <v>259</v>
      </c>
      <c r="G513" s="254">
        <v>44113.390856481485</v>
      </c>
      <c r="H513" s="2">
        <v>140126</v>
      </c>
    </row>
    <row r="514" spans="1:8" x14ac:dyDescent="0.3">
      <c r="A514" s="2">
        <v>132231</v>
      </c>
      <c r="B514" s="4" t="s">
        <v>813</v>
      </c>
      <c r="C514" s="3" t="s">
        <v>267</v>
      </c>
      <c r="D514" s="252">
        <v>55</v>
      </c>
      <c r="E514" s="252">
        <v>19</v>
      </c>
      <c r="F514" s="253" t="s">
        <v>259</v>
      </c>
      <c r="G514" s="254">
        <v>44132.463969907411</v>
      </c>
      <c r="H514" s="2">
        <v>140242</v>
      </c>
    </row>
    <row r="515" spans="1:8" x14ac:dyDescent="0.3">
      <c r="A515" s="2">
        <v>132305</v>
      </c>
      <c r="B515" s="4" t="s">
        <v>814</v>
      </c>
      <c r="C515" s="3" t="s">
        <v>31</v>
      </c>
      <c r="D515" s="252">
        <v>45</v>
      </c>
      <c r="E515" s="252">
        <v>9</v>
      </c>
      <c r="F515" s="253" t="s">
        <v>259</v>
      </c>
      <c r="G515" s="254">
        <v>43881.673472222225</v>
      </c>
      <c r="H515" s="2">
        <v>139143</v>
      </c>
    </row>
    <row r="516" spans="1:8" x14ac:dyDescent="0.3">
      <c r="A516" s="2">
        <v>132447</v>
      </c>
      <c r="B516" s="4" t="s">
        <v>815</v>
      </c>
      <c r="C516" s="3" t="s">
        <v>555</v>
      </c>
      <c r="D516" s="252">
        <v>51</v>
      </c>
      <c r="E516" s="252">
        <v>21</v>
      </c>
      <c r="F516" s="253"/>
      <c r="G516" s="254"/>
      <c r="H516" s="2"/>
    </row>
    <row r="517" spans="1:8" x14ac:dyDescent="0.3">
      <c r="A517" s="2">
        <v>132612</v>
      </c>
      <c r="B517" s="4" t="s">
        <v>816</v>
      </c>
      <c r="C517" s="3" t="s">
        <v>31</v>
      </c>
      <c r="D517" s="252">
        <v>55</v>
      </c>
      <c r="E517" s="252">
        <v>66</v>
      </c>
      <c r="F517" s="253" t="s">
        <v>265</v>
      </c>
      <c r="G517" s="254" t="s">
        <v>817</v>
      </c>
      <c r="H517" s="2">
        <v>136895</v>
      </c>
    </row>
    <row r="518" spans="1:8" x14ac:dyDescent="0.3">
      <c r="A518" s="2">
        <v>132613</v>
      </c>
      <c r="B518" s="4" t="s">
        <v>818</v>
      </c>
      <c r="C518" s="3" t="s">
        <v>31</v>
      </c>
      <c r="D518" s="252">
        <v>55</v>
      </c>
      <c r="E518" s="252">
        <v>66</v>
      </c>
      <c r="F518" s="253" t="s">
        <v>265</v>
      </c>
      <c r="G518" s="254" t="s">
        <v>819</v>
      </c>
      <c r="H518" s="2">
        <v>136896</v>
      </c>
    </row>
    <row r="519" spans="1:8" x14ac:dyDescent="0.3">
      <c r="A519" s="2">
        <v>132713</v>
      </c>
      <c r="B519" s="4" t="s">
        <v>820</v>
      </c>
      <c r="C519" s="3" t="s">
        <v>258</v>
      </c>
      <c r="D519" s="252">
        <v>80</v>
      </c>
      <c r="E519" s="252">
        <v>12</v>
      </c>
      <c r="F519" s="253"/>
      <c r="G519" s="254"/>
      <c r="H519" s="2"/>
    </row>
    <row r="520" spans="1:8" x14ac:dyDescent="0.3">
      <c r="A520" s="2">
        <v>132714</v>
      </c>
      <c r="B520" s="4" t="s">
        <v>821</v>
      </c>
      <c r="C520" s="3" t="s">
        <v>258</v>
      </c>
      <c r="D520" s="252">
        <v>51</v>
      </c>
      <c r="E520" s="252">
        <v>17</v>
      </c>
      <c r="F520" s="253" t="s">
        <v>265</v>
      </c>
      <c r="G520" s="254">
        <v>43738.410543981481</v>
      </c>
      <c r="H520" s="2"/>
    </row>
    <row r="521" spans="1:8" x14ac:dyDescent="0.3">
      <c r="A521" s="2">
        <v>132715</v>
      </c>
      <c r="B521" s="4" t="s">
        <v>822</v>
      </c>
      <c r="C521" s="3" t="s">
        <v>258</v>
      </c>
      <c r="D521" s="252">
        <v>51</v>
      </c>
      <c r="E521" s="252">
        <v>17</v>
      </c>
      <c r="F521" s="253" t="s">
        <v>265</v>
      </c>
      <c r="G521" s="254">
        <v>43738.410856481481</v>
      </c>
      <c r="H521" s="2"/>
    </row>
    <row r="522" spans="1:8" x14ac:dyDescent="0.3">
      <c r="A522" s="2">
        <v>132769</v>
      </c>
      <c r="B522" s="4" t="s">
        <v>823</v>
      </c>
      <c r="C522" s="3" t="s">
        <v>285</v>
      </c>
      <c r="D522" s="252">
        <v>51</v>
      </c>
      <c r="E522" s="252">
        <v>33</v>
      </c>
      <c r="F522" s="253" t="s">
        <v>259</v>
      </c>
      <c r="G522" s="254">
        <v>44181.387789351851</v>
      </c>
      <c r="H522" s="2">
        <v>140326</v>
      </c>
    </row>
    <row r="523" spans="1:8" x14ac:dyDescent="0.3">
      <c r="A523" s="2">
        <v>133042</v>
      </c>
      <c r="B523" s="4" t="s">
        <v>824</v>
      </c>
      <c r="C523" s="3" t="s">
        <v>31</v>
      </c>
      <c r="D523" s="252">
        <v>51</v>
      </c>
      <c r="E523" s="252">
        <v>17</v>
      </c>
      <c r="F523" s="253"/>
      <c r="G523" s="254"/>
      <c r="H523" s="2"/>
    </row>
    <row r="524" spans="1:8" x14ac:dyDescent="0.3">
      <c r="A524" s="2">
        <v>133043</v>
      </c>
      <c r="B524" s="4" t="s">
        <v>825</v>
      </c>
      <c r="C524" s="3" t="s">
        <v>31</v>
      </c>
      <c r="D524" s="252">
        <v>51</v>
      </c>
      <c r="E524" s="252">
        <v>17</v>
      </c>
      <c r="F524" s="253"/>
      <c r="G524" s="254"/>
      <c r="H524" s="2"/>
    </row>
    <row r="525" spans="1:8" x14ac:dyDescent="0.3">
      <c r="A525" s="2">
        <v>133452</v>
      </c>
      <c r="B525" s="4" t="s">
        <v>826</v>
      </c>
      <c r="C525" s="3" t="s">
        <v>388</v>
      </c>
      <c r="D525" s="252">
        <v>57</v>
      </c>
      <c r="E525" s="252">
        <v>15</v>
      </c>
      <c r="F525" s="253" t="s">
        <v>259</v>
      </c>
      <c r="G525" s="254">
        <v>43881.67491898148</v>
      </c>
      <c r="H525" s="2"/>
    </row>
    <row r="526" spans="1:8" x14ac:dyDescent="0.3">
      <c r="A526" s="2">
        <v>133777</v>
      </c>
      <c r="B526" s="4" t="s">
        <v>827</v>
      </c>
      <c r="C526" s="3"/>
      <c r="D526" s="252"/>
      <c r="E526" s="252"/>
      <c r="F526" s="253"/>
      <c r="G526" s="254"/>
      <c r="H526" s="2">
        <v>135699</v>
      </c>
    </row>
    <row r="527" spans="1:8" x14ac:dyDescent="0.3">
      <c r="A527" s="2">
        <v>133778</v>
      </c>
      <c r="B527" s="4" t="s">
        <v>828</v>
      </c>
      <c r="C527" s="3" t="s">
        <v>31</v>
      </c>
      <c r="D527" s="252">
        <v>45</v>
      </c>
      <c r="E527" s="252">
        <v>9</v>
      </c>
      <c r="F527" s="253" t="s">
        <v>259</v>
      </c>
      <c r="G527" s="254">
        <v>43727.555393518516</v>
      </c>
      <c r="H527" s="2">
        <v>138451</v>
      </c>
    </row>
    <row r="528" spans="1:8" x14ac:dyDescent="0.3">
      <c r="A528" s="2">
        <v>133779</v>
      </c>
      <c r="B528" s="4" t="s">
        <v>829</v>
      </c>
      <c r="C528" s="3" t="s">
        <v>31</v>
      </c>
      <c r="D528" s="252">
        <v>45</v>
      </c>
      <c r="E528" s="252">
        <v>11</v>
      </c>
      <c r="F528" s="253" t="s">
        <v>259</v>
      </c>
      <c r="G528" s="254">
        <v>43727.555393518516</v>
      </c>
      <c r="H528" s="2">
        <v>138453</v>
      </c>
    </row>
    <row r="529" spans="1:8" x14ac:dyDescent="0.3">
      <c r="A529" s="2">
        <v>133781</v>
      </c>
      <c r="B529" s="4" t="s">
        <v>830</v>
      </c>
      <c r="C529" s="3" t="s">
        <v>31</v>
      </c>
      <c r="D529" s="252">
        <v>45</v>
      </c>
      <c r="E529" s="252">
        <v>11</v>
      </c>
      <c r="F529" s="253" t="s">
        <v>259</v>
      </c>
      <c r="G529" s="254">
        <v>43727.555393518516</v>
      </c>
      <c r="H529" s="2">
        <v>138456</v>
      </c>
    </row>
    <row r="530" spans="1:8" x14ac:dyDescent="0.3">
      <c r="A530" s="2">
        <v>133782</v>
      </c>
      <c r="B530" s="4" t="s">
        <v>831</v>
      </c>
      <c r="C530" s="3" t="s">
        <v>31</v>
      </c>
      <c r="D530" s="252">
        <v>45</v>
      </c>
      <c r="E530" s="252">
        <v>11</v>
      </c>
      <c r="F530" s="253" t="s">
        <v>259</v>
      </c>
      <c r="G530" s="254">
        <v>43727.555393518516</v>
      </c>
      <c r="H530" s="2">
        <v>138457</v>
      </c>
    </row>
    <row r="531" spans="1:8" x14ac:dyDescent="0.3">
      <c r="A531" s="2">
        <v>133783</v>
      </c>
      <c r="B531" s="4" t="s">
        <v>832</v>
      </c>
      <c r="C531" s="3" t="s">
        <v>31</v>
      </c>
      <c r="D531" s="252">
        <v>45</v>
      </c>
      <c r="E531" s="252">
        <v>11</v>
      </c>
      <c r="F531" s="253" t="s">
        <v>265</v>
      </c>
      <c r="G531" s="254">
        <v>43882.591736111113</v>
      </c>
      <c r="H531" s="2">
        <v>138458</v>
      </c>
    </row>
    <row r="532" spans="1:8" x14ac:dyDescent="0.3">
      <c r="A532" s="2">
        <v>133787</v>
      </c>
      <c r="B532" s="4" t="s">
        <v>833</v>
      </c>
      <c r="C532" s="3"/>
      <c r="D532" s="252"/>
      <c r="E532" s="252"/>
      <c r="F532" s="253"/>
      <c r="G532" s="254"/>
      <c r="H532" s="2">
        <v>136408</v>
      </c>
    </row>
    <row r="533" spans="1:8" x14ac:dyDescent="0.3">
      <c r="A533" s="2">
        <v>133793</v>
      </c>
      <c r="B533" s="4" t="s">
        <v>834</v>
      </c>
      <c r="C533" s="3" t="s">
        <v>31</v>
      </c>
      <c r="D533" s="252">
        <v>45</v>
      </c>
      <c r="E533" s="252">
        <v>9</v>
      </c>
      <c r="F533" s="253" t="s">
        <v>259</v>
      </c>
      <c r="G533" s="254">
        <v>43727.555393518516</v>
      </c>
      <c r="H533" s="2">
        <v>135703</v>
      </c>
    </row>
    <row r="534" spans="1:8" x14ac:dyDescent="0.3">
      <c r="A534" s="2">
        <v>133794</v>
      </c>
      <c r="B534" s="4" t="s">
        <v>835</v>
      </c>
      <c r="C534" s="3"/>
      <c r="D534" s="252"/>
      <c r="E534" s="252"/>
      <c r="F534" s="253"/>
      <c r="G534" s="254"/>
      <c r="H534" s="2">
        <v>135704</v>
      </c>
    </row>
    <row r="535" spans="1:8" x14ac:dyDescent="0.3">
      <c r="A535" s="2">
        <v>133812</v>
      </c>
      <c r="B535" s="4" t="s">
        <v>836</v>
      </c>
      <c r="C535" s="3" t="s">
        <v>31</v>
      </c>
      <c r="D535" s="252">
        <v>55</v>
      </c>
      <c r="E535" s="252">
        <v>55</v>
      </c>
      <c r="F535" s="253" t="s">
        <v>265</v>
      </c>
      <c r="G535" s="254">
        <v>43901.63380787037</v>
      </c>
      <c r="H535" s="2"/>
    </row>
    <row r="536" spans="1:8" x14ac:dyDescent="0.3">
      <c r="A536" s="2">
        <v>133813</v>
      </c>
      <c r="B536" s="4" t="s">
        <v>837</v>
      </c>
      <c r="C536" s="3" t="s">
        <v>31</v>
      </c>
      <c r="D536" s="252">
        <v>55</v>
      </c>
      <c r="E536" s="252">
        <v>55</v>
      </c>
      <c r="F536" s="253" t="s">
        <v>265</v>
      </c>
      <c r="G536" s="254" t="s">
        <v>335</v>
      </c>
      <c r="H536" s="2"/>
    </row>
    <row r="537" spans="1:8" x14ac:dyDescent="0.3">
      <c r="A537" s="2">
        <v>133851</v>
      </c>
      <c r="B537" s="4" t="s">
        <v>838</v>
      </c>
      <c r="C537" s="3" t="s">
        <v>388</v>
      </c>
      <c r="D537" s="252">
        <v>57</v>
      </c>
      <c r="E537" s="252">
        <v>2</v>
      </c>
      <c r="F537" s="253" t="s">
        <v>265</v>
      </c>
      <c r="G537" s="254" t="s">
        <v>839</v>
      </c>
      <c r="H537" s="2">
        <v>136941</v>
      </c>
    </row>
    <row r="538" spans="1:8" x14ac:dyDescent="0.3">
      <c r="A538" s="2">
        <v>133950</v>
      </c>
      <c r="B538" s="4" t="s">
        <v>840</v>
      </c>
      <c r="C538" s="3" t="s">
        <v>31</v>
      </c>
      <c r="D538" s="252">
        <v>45</v>
      </c>
      <c r="E538" s="252">
        <v>11</v>
      </c>
      <c r="F538" s="253" t="s">
        <v>259</v>
      </c>
      <c r="G538" s="254">
        <v>43727.555393518516</v>
      </c>
      <c r="H538" s="2">
        <v>138454</v>
      </c>
    </row>
    <row r="539" spans="1:8" x14ac:dyDescent="0.3">
      <c r="A539" s="2">
        <v>133953</v>
      </c>
      <c r="B539" s="4" t="s">
        <v>841</v>
      </c>
      <c r="C539" s="3" t="s">
        <v>842</v>
      </c>
      <c r="D539" s="252">
        <v>45</v>
      </c>
      <c r="E539" s="252">
        <v>9</v>
      </c>
      <c r="F539" s="253" t="s">
        <v>259</v>
      </c>
      <c r="G539" s="254">
        <v>43727.555393518516</v>
      </c>
      <c r="H539" s="2">
        <v>138461</v>
      </c>
    </row>
    <row r="540" spans="1:8" x14ac:dyDescent="0.3">
      <c r="A540" s="2">
        <v>133954</v>
      </c>
      <c r="B540" s="4" t="s">
        <v>843</v>
      </c>
      <c r="C540" s="3" t="s">
        <v>264</v>
      </c>
      <c r="D540" s="252">
        <v>45</v>
      </c>
      <c r="E540" s="252">
        <v>16</v>
      </c>
      <c r="F540" s="253" t="s">
        <v>259</v>
      </c>
      <c r="G540" s="254">
        <v>43727.555393518516</v>
      </c>
      <c r="H540" s="2">
        <v>138462</v>
      </c>
    </row>
    <row r="541" spans="1:8" x14ac:dyDescent="0.3">
      <c r="A541" s="2">
        <v>133955</v>
      </c>
      <c r="B541" s="4" t="s">
        <v>844</v>
      </c>
      <c r="C541" s="3" t="s">
        <v>264</v>
      </c>
      <c r="D541" s="252">
        <v>45</v>
      </c>
      <c r="E541" s="252">
        <v>9</v>
      </c>
      <c r="F541" s="253" t="s">
        <v>259</v>
      </c>
      <c r="G541" s="254">
        <v>43727.555393518516</v>
      </c>
      <c r="H541" s="2">
        <v>138463</v>
      </c>
    </row>
    <row r="542" spans="1:8" x14ac:dyDescent="0.3">
      <c r="A542" s="2">
        <v>133956</v>
      </c>
      <c r="B542" s="4" t="s">
        <v>845</v>
      </c>
      <c r="C542" s="3" t="s">
        <v>31</v>
      </c>
      <c r="D542" s="252">
        <v>45</v>
      </c>
      <c r="E542" s="252">
        <v>10</v>
      </c>
      <c r="F542" s="253" t="s">
        <v>259</v>
      </c>
      <c r="G542" s="254">
        <v>43727.555393518516</v>
      </c>
      <c r="H542" s="2">
        <v>138459</v>
      </c>
    </row>
    <row r="543" spans="1:8" x14ac:dyDescent="0.3">
      <c r="A543" s="2">
        <v>133957</v>
      </c>
      <c r="B543" s="4" t="s">
        <v>846</v>
      </c>
      <c r="C543" s="3" t="s">
        <v>31</v>
      </c>
      <c r="D543" s="252">
        <v>45</v>
      </c>
      <c r="E543" s="252">
        <v>10</v>
      </c>
      <c r="F543" s="253" t="s">
        <v>259</v>
      </c>
      <c r="G543" s="254">
        <v>43727.555393518516</v>
      </c>
      <c r="H543" s="2">
        <v>138460</v>
      </c>
    </row>
    <row r="544" spans="1:8" x14ac:dyDescent="0.3">
      <c r="A544" s="2">
        <v>134045</v>
      </c>
      <c r="B544" s="4" t="s">
        <v>847</v>
      </c>
      <c r="C544" s="3" t="s">
        <v>31</v>
      </c>
      <c r="D544" s="252">
        <v>61</v>
      </c>
      <c r="E544" s="252">
        <v>16</v>
      </c>
      <c r="F544" s="253" t="s">
        <v>259</v>
      </c>
      <c r="G544" s="254">
        <v>44370.556041666663</v>
      </c>
      <c r="H544" s="2">
        <v>141430</v>
      </c>
    </row>
    <row r="545" spans="1:8" x14ac:dyDescent="0.3">
      <c r="A545" s="2">
        <v>134542</v>
      </c>
      <c r="B545" s="4" t="s">
        <v>848</v>
      </c>
      <c r="C545" s="3" t="s">
        <v>555</v>
      </c>
      <c r="D545" s="252">
        <v>51</v>
      </c>
      <c r="E545" s="252">
        <v>21</v>
      </c>
      <c r="F545" s="253" t="s">
        <v>259</v>
      </c>
      <c r="G545" s="254">
        <v>44082.568240740744</v>
      </c>
      <c r="H545" s="2">
        <v>139957</v>
      </c>
    </row>
    <row r="546" spans="1:8" x14ac:dyDescent="0.3">
      <c r="A546" s="2">
        <v>134543</v>
      </c>
      <c r="B546" s="4" t="s">
        <v>849</v>
      </c>
      <c r="C546" s="3" t="s">
        <v>555</v>
      </c>
      <c r="D546" s="252">
        <v>51</v>
      </c>
      <c r="E546" s="252">
        <v>21</v>
      </c>
      <c r="F546" s="253" t="s">
        <v>259</v>
      </c>
      <c r="G546" s="254">
        <v>44082.568240740744</v>
      </c>
      <c r="H546" s="2">
        <v>139958</v>
      </c>
    </row>
    <row r="547" spans="1:8" x14ac:dyDescent="0.3">
      <c r="A547" s="2">
        <v>135012</v>
      </c>
      <c r="B547" s="4" t="s">
        <v>850</v>
      </c>
      <c r="C547" s="3" t="s">
        <v>431</v>
      </c>
      <c r="D547" s="252">
        <v>54</v>
      </c>
      <c r="E547" s="252">
        <v>4</v>
      </c>
      <c r="F547" s="253" t="s">
        <v>259</v>
      </c>
      <c r="G547" s="254">
        <v>44313.495532407411</v>
      </c>
      <c r="H547" s="2"/>
    </row>
    <row r="548" spans="1:8" x14ac:dyDescent="0.3">
      <c r="A548" s="2">
        <v>135016</v>
      </c>
      <c r="B548" s="4" t="s">
        <v>851</v>
      </c>
      <c r="C548" s="3" t="s">
        <v>431</v>
      </c>
      <c r="D548" s="252">
        <v>54</v>
      </c>
      <c r="E548" s="252">
        <v>4</v>
      </c>
      <c r="F548" s="253" t="s">
        <v>259</v>
      </c>
      <c r="G548" s="254">
        <v>44313.495532407411</v>
      </c>
      <c r="H548" s="2"/>
    </row>
    <row r="549" spans="1:8" x14ac:dyDescent="0.3">
      <c r="A549" s="2">
        <v>135023</v>
      </c>
      <c r="B549" s="4" t="s">
        <v>852</v>
      </c>
      <c r="C549" s="3" t="s">
        <v>31</v>
      </c>
      <c r="D549" s="252">
        <v>54</v>
      </c>
      <c r="E549" s="252">
        <v>4</v>
      </c>
      <c r="F549" s="253" t="s">
        <v>259</v>
      </c>
      <c r="G549" s="254">
        <v>44313.495532407411</v>
      </c>
      <c r="H549" s="2"/>
    </row>
    <row r="550" spans="1:8" x14ac:dyDescent="0.3">
      <c r="A550" s="2">
        <v>135224</v>
      </c>
      <c r="B550" s="4" t="s">
        <v>853</v>
      </c>
      <c r="C550" s="3" t="s">
        <v>296</v>
      </c>
      <c r="D550" s="252">
        <v>76</v>
      </c>
      <c r="E550" s="252">
        <v>3</v>
      </c>
      <c r="F550" s="253" t="s">
        <v>259</v>
      </c>
      <c r="G550" s="254">
        <v>44376.373101851852</v>
      </c>
      <c r="H550" s="2">
        <v>141680</v>
      </c>
    </row>
    <row r="551" spans="1:8" x14ac:dyDescent="0.3">
      <c r="A551" s="2">
        <v>135225</v>
      </c>
      <c r="B551" s="4" t="s">
        <v>854</v>
      </c>
      <c r="C551" s="3" t="s">
        <v>282</v>
      </c>
      <c r="D551" s="252">
        <v>76</v>
      </c>
      <c r="E551" s="252">
        <v>10</v>
      </c>
      <c r="F551" s="253" t="s">
        <v>259</v>
      </c>
      <c r="G551" s="254">
        <v>44376.377187500002</v>
      </c>
      <c r="H551" s="2">
        <v>141786</v>
      </c>
    </row>
    <row r="552" spans="1:8" x14ac:dyDescent="0.3">
      <c r="A552" s="2">
        <v>135226</v>
      </c>
      <c r="B552" s="4" t="s">
        <v>855</v>
      </c>
      <c r="C552" s="3" t="s">
        <v>282</v>
      </c>
      <c r="D552" s="252">
        <v>76</v>
      </c>
      <c r="E552" s="252">
        <v>10</v>
      </c>
      <c r="F552" s="253" t="s">
        <v>259</v>
      </c>
      <c r="G552" s="254">
        <v>44376.404398148145</v>
      </c>
      <c r="H552" s="2">
        <v>141787</v>
      </c>
    </row>
    <row r="553" spans="1:8" x14ac:dyDescent="0.3">
      <c r="A553" s="2">
        <v>135227</v>
      </c>
      <c r="B553" s="4" t="s">
        <v>856</v>
      </c>
      <c r="C553" s="3" t="s">
        <v>282</v>
      </c>
      <c r="D553" s="252">
        <v>76</v>
      </c>
      <c r="E553" s="252">
        <v>10</v>
      </c>
      <c r="F553" s="253" t="s">
        <v>259</v>
      </c>
      <c r="G553" s="254">
        <v>44376.404398148145</v>
      </c>
      <c r="H553" s="2">
        <v>141615</v>
      </c>
    </row>
    <row r="554" spans="1:8" x14ac:dyDescent="0.3">
      <c r="A554" s="2">
        <v>135238</v>
      </c>
      <c r="B554" s="4" t="s">
        <v>857</v>
      </c>
      <c r="C554" s="3" t="s">
        <v>296</v>
      </c>
      <c r="D554" s="252">
        <v>76</v>
      </c>
      <c r="E554" s="252">
        <v>3</v>
      </c>
      <c r="F554" s="253" t="s">
        <v>259</v>
      </c>
      <c r="G554" s="254">
        <v>44376.374710648146</v>
      </c>
      <c r="H554" s="2">
        <v>141268</v>
      </c>
    </row>
    <row r="555" spans="1:8" x14ac:dyDescent="0.3">
      <c r="A555" s="2">
        <v>135239</v>
      </c>
      <c r="B555" s="4" t="s">
        <v>858</v>
      </c>
      <c r="C555" s="3" t="s">
        <v>296</v>
      </c>
      <c r="D555" s="252">
        <v>76</v>
      </c>
      <c r="E555" s="252">
        <v>3</v>
      </c>
      <c r="F555" s="253"/>
      <c r="G555" s="254"/>
      <c r="H555" s="2"/>
    </row>
    <row r="556" spans="1:8" x14ac:dyDescent="0.3">
      <c r="A556" s="2">
        <v>135699</v>
      </c>
      <c r="B556" s="4" t="s">
        <v>859</v>
      </c>
      <c r="C556" s="3" t="s">
        <v>31</v>
      </c>
      <c r="D556" s="252">
        <v>45</v>
      </c>
      <c r="E556" s="252">
        <v>9</v>
      </c>
      <c r="F556" s="253" t="s">
        <v>259</v>
      </c>
      <c r="G556" s="254">
        <v>43727.555393518516</v>
      </c>
      <c r="H556" s="2">
        <v>138450</v>
      </c>
    </row>
    <row r="557" spans="1:8" x14ac:dyDescent="0.3">
      <c r="A557" s="2">
        <v>135700</v>
      </c>
      <c r="B557" s="4" t="s">
        <v>860</v>
      </c>
      <c r="C557" s="3" t="s">
        <v>31</v>
      </c>
      <c r="D557" s="252">
        <v>45</v>
      </c>
      <c r="E557" s="252">
        <v>9</v>
      </c>
      <c r="F557" s="253" t="s">
        <v>259</v>
      </c>
      <c r="G557" s="254">
        <v>43727.555393518516</v>
      </c>
      <c r="H557" s="2">
        <v>138464</v>
      </c>
    </row>
    <row r="558" spans="1:8" x14ac:dyDescent="0.3">
      <c r="A558" s="2">
        <v>135704</v>
      </c>
      <c r="B558" s="4" t="s">
        <v>861</v>
      </c>
      <c r="C558" s="3" t="s">
        <v>31</v>
      </c>
      <c r="D558" s="252">
        <v>45</v>
      </c>
      <c r="E558" s="252">
        <v>12</v>
      </c>
      <c r="F558" s="253" t="s">
        <v>259</v>
      </c>
      <c r="G558" s="254">
        <v>43727.555393518516</v>
      </c>
      <c r="H558" s="2">
        <v>138471</v>
      </c>
    </row>
    <row r="559" spans="1:8" x14ac:dyDescent="0.3">
      <c r="A559" s="2">
        <v>135734</v>
      </c>
      <c r="B559" s="4" t="s">
        <v>862</v>
      </c>
      <c r="C559" s="3" t="s">
        <v>31</v>
      </c>
      <c r="D559" s="252">
        <v>55</v>
      </c>
      <c r="E559" s="252">
        <v>66</v>
      </c>
      <c r="F559" s="253" t="s">
        <v>265</v>
      </c>
      <c r="G559" s="254" t="s">
        <v>863</v>
      </c>
      <c r="H559" s="2">
        <v>135088</v>
      </c>
    </row>
    <row r="560" spans="1:8" x14ac:dyDescent="0.3">
      <c r="A560" s="2">
        <v>136037</v>
      </c>
      <c r="B560" s="4" t="s">
        <v>864</v>
      </c>
      <c r="C560" s="3" t="s">
        <v>296</v>
      </c>
      <c r="D560" s="252">
        <v>76</v>
      </c>
      <c r="E560" s="252">
        <v>3</v>
      </c>
      <c r="F560" s="253" t="s">
        <v>259</v>
      </c>
      <c r="G560" s="254">
        <v>44376.373101851852</v>
      </c>
      <c r="H560" s="2">
        <v>141679</v>
      </c>
    </row>
    <row r="561" spans="1:8" x14ac:dyDescent="0.3">
      <c r="A561" s="2">
        <v>136038</v>
      </c>
      <c r="B561" s="4" t="s">
        <v>865</v>
      </c>
      <c r="C561" s="3" t="s">
        <v>296</v>
      </c>
      <c r="D561" s="252">
        <v>76</v>
      </c>
      <c r="E561" s="252">
        <v>3</v>
      </c>
      <c r="F561" s="253" t="s">
        <v>259</v>
      </c>
      <c r="G561" s="254">
        <v>44376.375381944446</v>
      </c>
      <c r="H561" s="2">
        <v>141265</v>
      </c>
    </row>
    <row r="562" spans="1:8" x14ac:dyDescent="0.3">
      <c r="A562" s="2">
        <v>136039</v>
      </c>
      <c r="B562" s="4" t="s">
        <v>866</v>
      </c>
      <c r="C562" s="3" t="s">
        <v>296</v>
      </c>
      <c r="D562" s="252">
        <v>76</v>
      </c>
      <c r="E562" s="252">
        <v>3</v>
      </c>
      <c r="F562" s="253" t="s">
        <v>259</v>
      </c>
      <c r="G562" s="254">
        <v>44376.373912037037</v>
      </c>
      <c r="H562" s="2">
        <v>141681</v>
      </c>
    </row>
    <row r="563" spans="1:8" x14ac:dyDescent="0.3">
      <c r="A563" s="2">
        <v>136040</v>
      </c>
      <c r="B563" s="4" t="s">
        <v>867</v>
      </c>
      <c r="C563" s="3" t="s">
        <v>296</v>
      </c>
      <c r="D563" s="252">
        <v>76</v>
      </c>
      <c r="E563" s="252">
        <v>3</v>
      </c>
      <c r="F563" s="253" t="s">
        <v>259</v>
      </c>
      <c r="G563" s="254">
        <v>44376.377187500002</v>
      </c>
      <c r="H563" s="2">
        <v>141266</v>
      </c>
    </row>
    <row r="564" spans="1:8" x14ac:dyDescent="0.3">
      <c r="A564" s="2">
        <v>136676</v>
      </c>
      <c r="B564" s="4" t="s">
        <v>868</v>
      </c>
      <c r="C564" s="3" t="s">
        <v>258</v>
      </c>
      <c r="D564" s="252">
        <v>62</v>
      </c>
      <c r="E564" s="252">
        <v>1</v>
      </c>
      <c r="F564" s="253" t="s">
        <v>259</v>
      </c>
      <c r="G564" s="254">
        <v>44313.495532407411</v>
      </c>
      <c r="H564" s="2"/>
    </row>
    <row r="565" spans="1:8" x14ac:dyDescent="0.3">
      <c r="A565" s="2">
        <v>136820</v>
      </c>
      <c r="B565" s="4" t="s">
        <v>869</v>
      </c>
      <c r="C565" s="3" t="s">
        <v>431</v>
      </c>
      <c r="D565" s="252">
        <v>54</v>
      </c>
      <c r="E565" s="252">
        <v>4</v>
      </c>
      <c r="F565" s="253" t="s">
        <v>259</v>
      </c>
      <c r="G565" s="254">
        <v>44315.660057870373</v>
      </c>
      <c r="H565" s="2"/>
    </row>
    <row r="566" spans="1:8" x14ac:dyDescent="0.3">
      <c r="A566" s="2">
        <v>136821</v>
      </c>
      <c r="B566" s="4" t="s">
        <v>870</v>
      </c>
      <c r="C566" s="3" t="s">
        <v>431</v>
      </c>
      <c r="D566" s="252">
        <v>54</v>
      </c>
      <c r="E566" s="252">
        <v>4</v>
      </c>
      <c r="F566" s="253" t="s">
        <v>259</v>
      </c>
      <c r="G566" s="254">
        <v>44315.660057870373</v>
      </c>
      <c r="H566" s="2"/>
    </row>
    <row r="567" spans="1:8" x14ac:dyDescent="0.3">
      <c r="A567" s="2">
        <v>136822</v>
      </c>
      <c r="B567" s="4" t="s">
        <v>871</v>
      </c>
      <c r="C567" s="3" t="s">
        <v>431</v>
      </c>
      <c r="D567" s="252">
        <v>54</v>
      </c>
      <c r="E567" s="252">
        <v>4</v>
      </c>
      <c r="F567" s="253" t="s">
        <v>259</v>
      </c>
      <c r="G567" s="254">
        <v>44315.660057870373</v>
      </c>
      <c r="H567" s="2"/>
    </row>
    <row r="568" spans="1:8" x14ac:dyDescent="0.3">
      <c r="A568" s="2">
        <v>136837</v>
      </c>
      <c r="B568" s="4" t="s">
        <v>872</v>
      </c>
      <c r="C568" s="3" t="s">
        <v>431</v>
      </c>
      <c r="D568" s="252">
        <v>54</v>
      </c>
      <c r="E568" s="252">
        <v>4</v>
      </c>
      <c r="F568" s="253" t="s">
        <v>259</v>
      </c>
      <c r="G568" s="254">
        <v>44315.660057870373</v>
      </c>
      <c r="H568" s="2"/>
    </row>
    <row r="569" spans="1:8" x14ac:dyDescent="0.3">
      <c r="A569" s="2">
        <v>136838</v>
      </c>
      <c r="B569" s="4" t="s">
        <v>873</v>
      </c>
      <c r="C569" s="3" t="s">
        <v>431</v>
      </c>
      <c r="D569" s="252">
        <v>54</v>
      </c>
      <c r="E569" s="252">
        <v>4</v>
      </c>
      <c r="F569" s="253" t="s">
        <v>259</v>
      </c>
      <c r="G569" s="254">
        <v>44315.660057870373</v>
      </c>
      <c r="H569" s="2"/>
    </row>
    <row r="570" spans="1:8" x14ac:dyDescent="0.3">
      <c r="A570" s="2">
        <v>136839</v>
      </c>
      <c r="B570" s="4" t="s">
        <v>874</v>
      </c>
      <c r="C570" s="3" t="s">
        <v>431</v>
      </c>
      <c r="D570" s="252">
        <v>54</v>
      </c>
      <c r="E570" s="252">
        <v>4</v>
      </c>
      <c r="F570" s="253" t="s">
        <v>259</v>
      </c>
      <c r="G570" s="254">
        <v>44315.660057870373</v>
      </c>
      <c r="H570" s="2"/>
    </row>
    <row r="571" spans="1:8" x14ac:dyDescent="0.3">
      <c r="A571" s="2">
        <v>136840</v>
      </c>
      <c r="B571" s="4" t="s">
        <v>875</v>
      </c>
      <c r="C571" s="3" t="s">
        <v>431</v>
      </c>
      <c r="D571" s="252">
        <v>54</v>
      </c>
      <c r="E571" s="252">
        <v>4</v>
      </c>
      <c r="F571" s="253" t="s">
        <v>259</v>
      </c>
      <c r="G571" s="254">
        <v>44315.660057870373</v>
      </c>
      <c r="H571" s="2"/>
    </row>
    <row r="572" spans="1:8" x14ac:dyDescent="0.3">
      <c r="A572" s="2">
        <v>136841</v>
      </c>
      <c r="B572" s="4" t="s">
        <v>876</v>
      </c>
      <c r="C572" s="3" t="s">
        <v>431</v>
      </c>
      <c r="D572" s="252">
        <v>54</v>
      </c>
      <c r="E572" s="252">
        <v>4</v>
      </c>
      <c r="F572" s="253" t="s">
        <v>259</v>
      </c>
      <c r="G572" s="254">
        <v>44315.660057870373</v>
      </c>
      <c r="H572" s="2"/>
    </row>
    <row r="573" spans="1:8" x14ac:dyDescent="0.3">
      <c r="A573" s="2">
        <v>136842</v>
      </c>
      <c r="B573" s="4" t="s">
        <v>877</v>
      </c>
      <c r="C573" s="3" t="s">
        <v>431</v>
      </c>
      <c r="D573" s="252">
        <v>54</v>
      </c>
      <c r="E573" s="252">
        <v>4</v>
      </c>
      <c r="F573" s="253" t="s">
        <v>259</v>
      </c>
      <c r="G573" s="254">
        <v>44315.660057870373</v>
      </c>
      <c r="H573" s="2"/>
    </row>
    <row r="574" spans="1:8" x14ac:dyDescent="0.3">
      <c r="A574" s="2">
        <v>136843</v>
      </c>
      <c r="B574" s="4" t="s">
        <v>878</v>
      </c>
      <c r="C574" s="3" t="s">
        <v>431</v>
      </c>
      <c r="D574" s="252">
        <v>54</v>
      </c>
      <c r="E574" s="252">
        <v>4</v>
      </c>
      <c r="F574" s="253" t="s">
        <v>259</v>
      </c>
      <c r="G574" s="254">
        <v>44315.660057870373</v>
      </c>
      <c r="H574" s="2"/>
    </row>
    <row r="575" spans="1:8" x14ac:dyDescent="0.3">
      <c r="A575" s="2">
        <v>136910</v>
      </c>
      <c r="B575" s="4" t="s">
        <v>879</v>
      </c>
      <c r="C575" s="3" t="s">
        <v>267</v>
      </c>
      <c r="D575" s="252">
        <v>55</v>
      </c>
      <c r="E575" s="252">
        <v>19</v>
      </c>
      <c r="F575" s="253" t="s">
        <v>259</v>
      </c>
      <c r="G575" s="254">
        <v>44132.463969907411</v>
      </c>
      <c r="H575" s="2">
        <v>140241</v>
      </c>
    </row>
    <row r="576" spans="1:8" x14ac:dyDescent="0.3">
      <c r="A576" s="2">
        <v>136911</v>
      </c>
      <c r="B576" s="4" t="s">
        <v>880</v>
      </c>
      <c r="C576" s="3" t="s">
        <v>267</v>
      </c>
      <c r="D576" s="252">
        <v>55</v>
      </c>
      <c r="E576" s="252">
        <v>19</v>
      </c>
      <c r="F576" s="253" t="s">
        <v>259</v>
      </c>
      <c r="G576" s="254">
        <v>44132.463969907411</v>
      </c>
      <c r="H576" s="2">
        <v>140063</v>
      </c>
    </row>
    <row r="577" spans="1:8" x14ac:dyDescent="0.3">
      <c r="A577" s="2">
        <v>138547</v>
      </c>
      <c r="B577" s="4" t="s">
        <v>881</v>
      </c>
      <c r="C577" s="3" t="s">
        <v>31</v>
      </c>
      <c r="D577" s="252">
        <v>55</v>
      </c>
      <c r="E577" s="252">
        <v>49</v>
      </c>
      <c r="F577" s="253" t="s">
        <v>259</v>
      </c>
      <c r="G577" s="254">
        <v>44267.707777777781</v>
      </c>
      <c r="H577" s="2">
        <v>140666</v>
      </c>
    </row>
    <row r="578" spans="1:8" x14ac:dyDescent="0.3">
      <c r="A578" s="2">
        <v>140315</v>
      </c>
      <c r="B578" s="4" t="s">
        <v>882</v>
      </c>
      <c r="C578" s="3" t="s">
        <v>31</v>
      </c>
      <c r="D578" s="252">
        <v>76</v>
      </c>
      <c r="E578" s="252">
        <v>11</v>
      </c>
      <c r="F578" s="253" t="s">
        <v>259</v>
      </c>
      <c r="G578" s="254">
        <v>44376.360196759262</v>
      </c>
      <c r="H578" s="2">
        <v>141418</v>
      </c>
    </row>
  </sheetData>
  <sortState xmlns:xlrd2="http://schemas.microsoft.com/office/spreadsheetml/2017/richdata2" ref="A4:H578">
    <sortCondition ref="A3:A578"/>
  </sortState>
  <dataConsolidate/>
  <mergeCells count="2">
    <mergeCell ref="A1:H1"/>
    <mergeCell ref="A2:H2"/>
  </mergeCells>
  <pageMargins left="0.51181102362204722" right="0.51181102362204722" top="0" bottom="0.39370078740157483" header="0.31496062992125984" footer="0.19685039370078741"/>
  <pageSetup paperSize="9" scale="70" fitToHeight="0" orientation="landscape" r:id="rId1"/>
  <headerFooter>
    <oddFooter>&amp;L&amp;14Impressão &amp;D - &amp;T&amp;R&amp;14Página &amp;P / &amp;N</oddFooter>
  </headerFooter>
  <drawing r:id="rId2"/>
  <legacyDrawing r:id="rId3"/>
  <controls>
    <mc:AlternateContent xmlns:mc="http://schemas.openxmlformats.org/markup-compatibility/2006">
      <mc:Choice Requires="x14">
        <control shapeId="276138" r:id="rId4" name="btn_Excluir_VerAta">
          <controlPr defaultSize="0" print="0" autoLine="0" r:id="rId5">
            <anchor moveWithCells="1" sizeWithCells="1">
              <from>
                <xdr:col>1</xdr:col>
                <xdr:colOff>8557260</xdr:colOff>
                <xdr:row>1</xdr:row>
                <xdr:rowOff>53340</xdr:rowOff>
              </from>
              <to>
                <xdr:col>1</xdr:col>
                <xdr:colOff>10325100</xdr:colOff>
                <xdr:row>1</xdr:row>
                <xdr:rowOff>381000</xdr:rowOff>
              </to>
            </anchor>
          </controlPr>
        </control>
      </mc:Choice>
      <mc:Fallback>
        <control shapeId="276138" r:id="rId4" name="btn_Excluir_VerAta"/>
      </mc:Fallback>
    </mc:AlternateContent>
    <mc:AlternateContent xmlns:mc="http://schemas.openxmlformats.org/markup-compatibility/2006">
      <mc:Choice Requires="x14">
        <control shapeId="276000" r:id="rId6" name="btn_Excluir_ListTransf">
          <controlPr defaultSize="0" print="0" autoLine="0" r:id="rId7">
            <anchor moveWithCells="1" sizeWithCells="1">
              <from>
                <xdr:col>1</xdr:col>
                <xdr:colOff>6728460</xdr:colOff>
                <xdr:row>1</xdr:row>
                <xdr:rowOff>53340</xdr:rowOff>
              </from>
              <to>
                <xdr:col>1</xdr:col>
                <xdr:colOff>8496300</xdr:colOff>
                <xdr:row>1</xdr:row>
                <xdr:rowOff>381000</xdr:rowOff>
              </to>
            </anchor>
          </controlPr>
        </control>
      </mc:Choice>
      <mc:Fallback>
        <control shapeId="276000" r:id="rId6" name="btn_Excluir_ListTransf"/>
      </mc:Fallback>
    </mc:AlternateContent>
    <mc:AlternateContent xmlns:mc="http://schemas.openxmlformats.org/markup-compatibility/2006">
      <mc:Choice Requires="x14">
        <control shapeId="275462" r:id="rId8" name="btn_Excluir_VoltarParaItens">
          <controlPr defaultSize="0" print="0" autoLine="0" r:id="rId9">
            <anchor moveWithCells="1" sizeWithCells="1">
              <from>
                <xdr:col>0</xdr:col>
                <xdr:colOff>38100</xdr:colOff>
                <xdr:row>1</xdr:row>
                <xdr:rowOff>53340</xdr:rowOff>
              </from>
              <to>
                <xdr:col>1</xdr:col>
                <xdr:colOff>1181100</xdr:colOff>
                <xdr:row>1</xdr:row>
                <xdr:rowOff>381000</xdr:rowOff>
              </to>
            </anchor>
          </controlPr>
        </control>
      </mc:Choice>
      <mc:Fallback>
        <control shapeId="275462" r:id="rId8" name="btn_Excluir_VoltarParaItens"/>
      </mc:Fallback>
    </mc:AlternateContent>
    <mc:AlternateContent xmlns:mc="http://schemas.openxmlformats.org/markup-compatibility/2006">
      <mc:Choice Requires="x14">
        <control shapeId="275460" r:id="rId10" name="btn_Excluir_OcultarReexibir">
          <controlPr defaultSize="0" print="0" autoLine="0" r:id="rId11">
            <anchor moveWithCells="1" sizeWithCells="1">
              <from>
                <xdr:col>1</xdr:col>
                <xdr:colOff>1242060</xdr:colOff>
                <xdr:row>1</xdr:row>
                <xdr:rowOff>53340</xdr:rowOff>
              </from>
              <to>
                <xdr:col>1</xdr:col>
                <xdr:colOff>3009900</xdr:colOff>
                <xdr:row>1</xdr:row>
                <xdr:rowOff>381000</xdr:rowOff>
              </to>
            </anchor>
          </controlPr>
        </control>
      </mc:Choice>
      <mc:Fallback>
        <control shapeId="275460" r:id="rId10" name="btn_Excluir_OcultarReexibir"/>
      </mc:Fallback>
    </mc:AlternateContent>
    <mc:AlternateContent xmlns:mc="http://schemas.openxmlformats.org/markup-compatibility/2006">
      <mc:Choice Requires="x14">
        <control shapeId="275461" r:id="rId12" name="btn_Excluir_Atualizar_Planilha">
          <controlPr defaultSize="0" print="0" autoLine="0" r:id="rId13">
            <anchor moveWithCells="1" sizeWithCells="1">
              <from>
                <xdr:col>2</xdr:col>
                <xdr:colOff>45720</xdr:colOff>
                <xdr:row>1</xdr:row>
                <xdr:rowOff>53340</xdr:rowOff>
              </from>
              <to>
                <xdr:col>7</xdr:col>
                <xdr:colOff>350520</xdr:colOff>
                <xdr:row>1</xdr:row>
                <xdr:rowOff>381000</xdr:rowOff>
              </to>
            </anchor>
          </controlPr>
        </control>
      </mc:Choice>
      <mc:Fallback>
        <control shapeId="275461" r:id="rId12" name="btn_Excluir_Atualizar_Planilha"/>
      </mc:Fallback>
    </mc:AlternateContent>
    <mc:AlternateContent xmlns:mc="http://schemas.openxmlformats.org/markup-compatibility/2006">
      <mc:Choice Requires="x14">
        <control shapeId="275524" r:id="rId14" name="btn_Excluir_AbrirCadastro">
          <controlPr defaultSize="0" print="0" autoLine="0" r:id="rId15">
            <anchor moveWithCells="1" sizeWithCells="1">
              <from>
                <xdr:col>1</xdr:col>
                <xdr:colOff>3070860</xdr:colOff>
                <xdr:row>1</xdr:row>
                <xdr:rowOff>53340</xdr:rowOff>
              </from>
              <to>
                <xdr:col>1</xdr:col>
                <xdr:colOff>4838700</xdr:colOff>
                <xdr:row>1</xdr:row>
                <xdr:rowOff>381000</xdr:rowOff>
              </to>
            </anchor>
          </controlPr>
        </control>
      </mc:Choice>
      <mc:Fallback>
        <control shapeId="275524" r:id="rId14" name="btn_Excluir_AbrirCadastro"/>
      </mc:Fallback>
    </mc:AlternateContent>
    <mc:AlternateContent xmlns:mc="http://schemas.openxmlformats.org/markup-compatibility/2006">
      <mc:Choice Requires="x14">
        <control shapeId="275573" r:id="rId16" name="btn_Excluir_FilCód">
          <controlPr defaultSize="0" print="0" autoLine="0" r:id="rId17">
            <anchor moveWithCells="1" sizeWithCells="1">
              <from>
                <xdr:col>1</xdr:col>
                <xdr:colOff>4899660</xdr:colOff>
                <xdr:row>1</xdr:row>
                <xdr:rowOff>53340</xdr:rowOff>
              </from>
              <to>
                <xdr:col>1</xdr:col>
                <xdr:colOff>6667500</xdr:colOff>
                <xdr:row>1</xdr:row>
                <xdr:rowOff>381000</xdr:rowOff>
              </to>
            </anchor>
          </controlPr>
        </control>
      </mc:Choice>
      <mc:Fallback>
        <control shapeId="275573" r:id="rId16" name="btn_Excluir_FilCód"/>
      </mc:Fallback>
    </mc:AlternateContent>
  </controls>
  <tableParts count="1">
    <tablePart r:id="rId18"/>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Plan12">
    <tabColor rgb="FF7030A0"/>
  </sheetPr>
  <dimension ref="A1:D54"/>
  <sheetViews>
    <sheetView zoomScale="70" zoomScaleNormal="70" workbookViewId="0">
      <pane xSplit="3" ySplit="2" topLeftCell="D3" activePane="bottomRight" state="frozen"/>
      <selection pane="topRight" activeCell="D1" sqref="D1"/>
      <selection pane="bottomLeft" activeCell="A3" sqref="A3"/>
      <selection pane="bottomRight" activeCell="A54" sqref="A54"/>
    </sheetView>
  </sheetViews>
  <sheetFormatPr defaultRowHeight="14.4" x14ac:dyDescent="0.3"/>
  <cols>
    <col min="1" max="1" width="72.88671875" bestFit="1" customWidth="1"/>
    <col min="2" max="2" width="67.44140625" bestFit="1" customWidth="1"/>
    <col min="3" max="3" width="125.33203125" bestFit="1" customWidth="1"/>
    <col min="4" max="4" width="11.109375" customWidth="1"/>
  </cols>
  <sheetData>
    <row r="1" spans="1:4" ht="47.25" customHeight="1" x14ac:dyDescent="0.3">
      <c r="A1" s="305"/>
      <c r="B1" s="305"/>
      <c r="C1" s="305"/>
      <c r="D1" s="66" t="s">
        <v>253</v>
      </c>
    </row>
    <row r="2" spans="1:4" ht="21" x14ac:dyDescent="0.3">
      <c r="A2" s="79" t="s">
        <v>56</v>
      </c>
      <c r="B2" s="83" t="s">
        <v>57</v>
      </c>
      <c r="C2" s="79" t="s">
        <v>58</v>
      </c>
      <c r="D2" s="231" t="s">
        <v>128</v>
      </c>
    </row>
    <row r="3" spans="1:4" ht="18" x14ac:dyDescent="0.3">
      <c r="A3" s="190" t="s">
        <v>131</v>
      </c>
      <c r="B3" s="189">
        <v>60</v>
      </c>
      <c r="C3" s="189" t="s">
        <v>132</v>
      </c>
      <c r="D3" s="232"/>
    </row>
    <row r="4" spans="1:4" ht="18" x14ac:dyDescent="0.3">
      <c r="A4" s="190" t="s">
        <v>133</v>
      </c>
      <c r="B4" s="189" t="b">
        <v>0</v>
      </c>
      <c r="C4" s="189" t="s">
        <v>240</v>
      </c>
      <c r="D4" s="232"/>
    </row>
    <row r="5" spans="1:4" ht="18" x14ac:dyDescent="0.3">
      <c r="A5" s="190" t="s">
        <v>134</v>
      </c>
      <c r="B5" s="189" t="s">
        <v>931</v>
      </c>
      <c r="C5" s="189" t="s">
        <v>241</v>
      </c>
      <c r="D5" s="232"/>
    </row>
    <row r="6" spans="1:4" ht="18" x14ac:dyDescent="0.3">
      <c r="A6" s="190" t="s">
        <v>135</v>
      </c>
      <c r="B6" s="189" t="s">
        <v>136</v>
      </c>
      <c r="C6" s="189" t="s">
        <v>137</v>
      </c>
      <c r="D6" s="232"/>
    </row>
    <row r="7" spans="1:4" ht="18" x14ac:dyDescent="0.3">
      <c r="A7" s="190" t="s">
        <v>138</v>
      </c>
      <c r="B7" s="189">
        <v>3</v>
      </c>
      <c r="C7" s="189" t="s">
        <v>139</v>
      </c>
      <c r="D7" s="232"/>
    </row>
    <row r="8" spans="1:4" ht="18" x14ac:dyDescent="0.3">
      <c r="A8" s="190" t="s">
        <v>140</v>
      </c>
      <c r="B8" s="189" t="b">
        <v>1</v>
      </c>
      <c r="C8" s="189" t="s">
        <v>141</v>
      </c>
      <c r="D8" s="232"/>
    </row>
    <row r="9" spans="1:4" ht="18" x14ac:dyDescent="0.3">
      <c r="A9" s="190" t="s">
        <v>142</v>
      </c>
      <c r="B9" s="189">
        <v>120</v>
      </c>
      <c r="C9" s="189" t="s">
        <v>143</v>
      </c>
      <c r="D9" s="232"/>
    </row>
    <row r="10" spans="1:4" ht="18" x14ac:dyDescent="0.3">
      <c r="A10" s="190" t="s">
        <v>62</v>
      </c>
      <c r="B10" s="189" t="s">
        <v>95</v>
      </c>
      <c r="C10" s="189" t="s">
        <v>63</v>
      </c>
      <c r="D10" s="232" t="s">
        <v>129</v>
      </c>
    </row>
    <row r="11" spans="1:4" ht="18" x14ac:dyDescent="0.3">
      <c r="A11" s="190" t="s">
        <v>144</v>
      </c>
      <c r="B11" s="189" t="s">
        <v>54</v>
      </c>
      <c r="C11" s="189" t="s">
        <v>145</v>
      </c>
      <c r="D11" s="232"/>
    </row>
    <row r="12" spans="1:4" ht="18" x14ac:dyDescent="0.3">
      <c r="A12" s="190" t="s">
        <v>146</v>
      </c>
      <c r="B12" s="189">
        <v>17</v>
      </c>
      <c r="C12" s="189" t="s">
        <v>147</v>
      </c>
      <c r="D12" s="232"/>
    </row>
    <row r="13" spans="1:4" ht="18" x14ac:dyDescent="0.3">
      <c r="A13" s="190" t="s">
        <v>148</v>
      </c>
      <c r="B13" s="189">
        <v>29</v>
      </c>
      <c r="C13" s="189" t="s">
        <v>149</v>
      </c>
      <c r="D13" s="232"/>
    </row>
    <row r="14" spans="1:4" ht="18" x14ac:dyDescent="0.3">
      <c r="A14" s="190" t="s">
        <v>150</v>
      </c>
      <c r="B14" s="189">
        <v>4</v>
      </c>
      <c r="C14" s="189" t="s">
        <v>151</v>
      </c>
      <c r="D14" s="232"/>
    </row>
    <row r="15" spans="1:4" ht="18" x14ac:dyDescent="0.3">
      <c r="A15" s="190" t="s">
        <v>152</v>
      </c>
      <c r="B15" s="189">
        <v>12</v>
      </c>
      <c r="C15" s="189" t="s">
        <v>153</v>
      </c>
      <c r="D15" s="232"/>
    </row>
    <row r="16" spans="1:4" ht="18" x14ac:dyDescent="0.3">
      <c r="A16" s="190" t="s">
        <v>154</v>
      </c>
      <c r="B16" s="189">
        <v>24</v>
      </c>
      <c r="C16" s="189" t="s">
        <v>155</v>
      </c>
      <c r="D16" s="232"/>
    </row>
    <row r="17" spans="1:4" ht="18" x14ac:dyDescent="0.3">
      <c r="A17" s="190" t="s">
        <v>156</v>
      </c>
      <c r="B17" s="189" t="b">
        <v>1</v>
      </c>
      <c r="C17" s="189" t="s">
        <v>157</v>
      </c>
      <c r="D17" s="232"/>
    </row>
    <row r="18" spans="1:4" ht="18" x14ac:dyDescent="0.3">
      <c r="A18" s="190" t="s">
        <v>158</v>
      </c>
      <c r="B18" s="189" t="s">
        <v>159</v>
      </c>
      <c r="C18" s="189" t="s">
        <v>160</v>
      </c>
      <c r="D18" s="232"/>
    </row>
    <row r="19" spans="1:4" ht="18" x14ac:dyDescent="0.3">
      <c r="A19" s="190" t="s">
        <v>161</v>
      </c>
      <c r="B19" s="189">
        <v>50</v>
      </c>
      <c r="C19" s="189" t="s">
        <v>162</v>
      </c>
      <c r="D19" s="232"/>
    </row>
    <row r="20" spans="1:4" ht="18" x14ac:dyDescent="0.3">
      <c r="A20" s="190" t="s">
        <v>163</v>
      </c>
      <c r="B20" s="189" t="s">
        <v>164</v>
      </c>
      <c r="C20" s="189" t="s">
        <v>242</v>
      </c>
      <c r="D20" s="232"/>
    </row>
    <row r="21" spans="1:4" ht="18" x14ac:dyDescent="0.3">
      <c r="A21" s="190" t="s">
        <v>165</v>
      </c>
      <c r="B21" s="189"/>
      <c r="C21" s="189" t="s">
        <v>243</v>
      </c>
      <c r="D21" s="232"/>
    </row>
    <row r="22" spans="1:4" ht="18" x14ac:dyDescent="0.3">
      <c r="A22" s="190" t="s">
        <v>166</v>
      </c>
      <c r="B22" s="189" t="s">
        <v>167</v>
      </c>
      <c r="C22" s="189" t="s">
        <v>244</v>
      </c>
      <c r="D22" s="232"/>
    </row>
    <row r="23" spans="1:4" ht="18" x14ac:dyDescent="0.3">
      <c r="A23" s="190" t="s">
        <v>168</v>
      </c>
      <c r="B23" s="189" t="s">
        <v>169</v>
      </c>
      <c r="C23" s="189" t="s">
        <v>245</v>
      </c>
      <c r="D23" s="232"/>
    </row>
    <row r="24" spans="1:4" ht="18" x14ac:dyDescent="0.3">
      <c r="A24" s="190" t="s">
        <v>170</v>
      </c>
      <c r="B24" s="189" t="s">
        <v>171</v>
      </c>
      <c r="C24" s="189" t="s">
        <v>172</v>
      </c>
      <c r="D24" s="232"/>
    </row>
    <row r="25" spans="1:4" ht="18" x14ac:dyDescent="0.3">
      <c r="A25" s="190" t="s">
        <v>173</v>
      </c>
      <c r="B25" s="189" t="s">
        <v>174</v>
      </c>
      <c r="C25" s="189" t="s">
        <v>175</v>
      </c>
      <c r="D25" s="232"/>
    </row>
    <row r="26" spans="1:4" ht="18" x14ac:dyDescent="0.3">
      <c r="A26" s="190" t="s">
        <v>176</v>
      </c>
      <c r="B26" s="189" t="b">
        <v>0</v>
      </c>
      <c r="C26" s="189" t="s">
        <v>177</v>
      </c>
      <c r="D26" s="232"/>
    </row>
    <row r="27" spans="1:4" ht="18" x14ac:dyDescent="0.3">
      <c r="A27" s="190" t="s">
        <v>178</v>
      </c>
      <c r="B27" s="189"/>
      <c r="C27" s="189" t="s">
        <v>246</v>
      </c>
      <c r="D27" s="232"/>
    </row>
    <row r="28" spans="1:4" ht="18" x14ac:dyDescent="0.3">
      <c r="A28" s="190" t="s">
        <v>179</v>
      </c>
      <c r="B28" s="189" t="s">
        <v>180</v>
      </c>
      <c r="C28" s="189" t="s">
        <v>181</v>
      </c>
      <c r="D28" s="232"/>
    </row>
    <row r="29" spans="1:4" ht="18" x14ac:dyDescent="0.3">
      <c r="A29" s="190" t="s">
        <v>182</v>
      </c>
      <c r="B29" s="189">
        <v>54.62</v>
      </c>
      <c r="C29" s="189" t="s">
        <v>183</v>
      </c>
      <c r="D29" s="232"/>
    </row>
    <row r="30" spans="1:4" ht="18" x14ac:dyDescent="0.3">
      <c r="A30" s="190" t="s">
        <v>184</v>
      </c>
      <c r="B30" s="233">
        <v>1.1689814814814816E-3</v>
      </c>
      <c r="C30" s="189" t="s">
        <v>247</v>
      </c>
      <c r="D30" s="232"/>
    </row>
    <row r="31" spans="1:4" ht="18" x14ac:dyDescent="0.3">
      <c r="A31" s="190" t="s">
        <v>185</v>
      </c>
      <c r="B31" s="189" t="s">
        <v>186</v>
      </c>
      <c r="C31" s="189" t="s">
        <v>187</v>
      </c>
      <c r="D31" s="232"/>
    </row>
    <row r="32" spans="1:4" ht="18" x14ac:dyDescent="0.3">
      <c r="A32" s="190" t="s">
        <v>188</v>
      </c>
      <c r="B32" s="189" t="s">
        <v>12</v>
      </c>
      <c r="C32" s="189" t="s">
        <v>189</v>
      </c>
      <c r="D32" s="232"/>
    </row>
    <row r="33" spans="1:4" ht="18" x14ac:dyDescent="0.3">
      <c r="A33" s="190" t="s">
        <v>190</v>
      </c>
      <c r="B33" s="189" t="b">
        <v>0</v>
      </c>
      <c r="C33" s="189" t="s">
        <v>248</v>
      </c>
      <c r="D33" s="232"/>
    </row>
    <row r="34" spans="1:4" ht="18" x14ac:dyDescent="0.3">
      <c r="A34" s="190" t="s">
        <v>191</v>
      </c>
      <c r="B34" s="189" t="b">
        <v>1</v>
      </c>
      <c r="C34" s="189" t="s">
        <v>249</v>
      </c>
      <c r="D34" s="232"/>
    </row>
    <row r="35" spans="1:4" ht="18" x14ac:dyDescent="0.3">
      <c r="A35" s="190" t="s">
        <v>192</v>
      </c>
      <c r="B35" s="189" t="s">
        <v>193</v>
      </c>
      <c r="C35" s="189" t="s">
        <v>194</v>
      </c>
      <c r="D35" s="232"/>
    </row>
    <row r="36" spans="1:4" ht="18" x14ac:dyDescent="0.3">
      <c r="A36" s="190" t="s">
        <v>195</v>
      </c>
      <c r="B36" s="189" t="b">
        <v>0</v>
      </c>
      <c r="C36" s="189" t="s">
        <v>250</v>
      </c>
      <c r="D36" s="232"/>
    </row>
    <row r="37" spans="1:4" ht="18" x14ac:dyDescent="0.3">
      <c r="A37" s="190" t="s">
        <v>196</v>
      </c>
      <c r="B37" s="189" t="s">
        <v>197</v>
      </c>
      <c r="C37" s="189" t="s">
        <v>198</v>
      </c>
      <c r="D37" s="232"/>
    </row>
    <row r="38" spans="1:4" ht="18" x14ac:dyDescent="0.3">
      <c r="A38" s="190" t="s">
        <v>199</v>
      </c>
      <c r="B38" s="189" t="s">
        <v>200</v>
      </c>
      <c r="C38" s="189" t="s">
        <v>201</v>
      </c>
      <c r="D38" s="232"/>
    </row>
    <row r="39" spans="1:4" ht="18" x14ac:dyDescent="0.3">
      <c r="A39" s="190" t="s">
        <v>202</v>
      </c>
      <c r="B39" s="189" t="s">
        <v>203</v>
      </c>
      <c r="C39" s="189" t="s">
        <v>204</v>
      </c>
      <c r="D39" s="232"/>
    </row>
    <row r="40" spans="1:4" ht="18" x14ac:dyDescent="0.3">
      <c r="A40" s="190" t="s">
        <v>205</v>
      </c>
      <c r="B40" s="189">
        <v>1</v>
      </c>
      <c r="C40" s="189" t="s">
        <v>206</v>
      </c>
      <c r="D40" s="232"/>
    </row>
    <row r="41" spans="1:4" ht="18" x14ac:dyDescent="0.3">
      <c r="A41" s="190" t="s">
        <v>207</v>
      </c>
      <c r="B41" s="189">
        <v>3</v>
      </c>
      <c r="C41" s="189" t="s">
        <v>208</v>
      </c>
      <c r="D41" s="232"/>
    </row>
    <row r="42" spans="1:4" ht="18" x14ac:dyDescent="0.3">
      <c r="A42" s="190" t="s">
        <v>209</v>
      </c>
      <c r="B42" s="189">
        <v>6</v>
      </c>
      <c r="C42" s="189" t="s">
        <v>210</v>
      </c>
      <c r="D42" s="232"/>
    </row>
    <row r="43" spans="1:4" ht="18" x14ac:dyDescent="0.3">
      <c r="A43" s="190" t="s">
        <v>211</v>
      </c>
      <c r="B43" s="189">
        <v>4</v>
      </c>
      <c r="C43" s="189" t="s">
        <v>212</v>
      </c>
      <c r="D43" s="232"/>
    </row>
    <row r="44" spans="1:4" ht="18" x14ac:dyDescent="0.3">
      <c r="A44" s="190" t="s">
        <v>213</v>
      </c>
      <c r="B44" s="189">
        <v>8</v>
      </c>
      <c r="C44" s="189" t="s">
        <v>214</v>
      </c>
      <c r="D44" s="232"/>
    </row>
    <row r="45" spans="1:4" ht="18" x14ac:dyDescent="0.3">
      <c r="A45" s="190" t="s">
        <v>215</v>
      </c>
      <c r="B45" s="189" t="s">
        <v>216</v>
      </c>
      <c r="C45" s="189" t="s">
        <v>217</v>
      </c>
      <c r="D45" s="232"/>
    </row>
    <row r="46" spans="1:4" ht="18" x14ac:dyDescent="0.3">
      <c r="A46" s="190" t="s">
        <v>218</v>
      </c>
      <c r="B46" s="189" t="b">
        <v>0</v>
      </c>
      <c r="C46" s="189" t="s">
        <v>219</v>
      </c>
      <c r="D46" s="232"/>
    </row>
    <row r="47" spans="1:4" ht="18" x14ac:dyDescent="0.3">
      <c r="A47" s="190" t="s">
        <v>220</v>
      </c>
      <c r="B47" s="189" t="s">
        <v>221</v>
      </c>
      <c r="C47" s="189" t="s">
        <v>251</v>
      </c>
      <c r="D47" s="232"/>
    </row>
    <row r="48" spans="1:4" ht="18" x14ac:dyDescent="0.3">
      <c r="A48" s="190" t="s">
        <v>222</v>
      </c>
      <c r="B48" s="189" t="s">
        <v>223</v>
      </c>
      <c r="C48" s="189" t="s">
        <v>224</v>
      </c>
      <c r="D48" s="232"/>
    </row>
    <row r="49" spans="1:4" ht="18" x14ac:dyDescent="0.3">
      <c r="A49" s="190" t="s">
        <v>225</v>
      </c>
      <c r="B49" s="189" t="s">
        <v>226</v>
      </c>
      <c r="C49" s="189" t="s">
        <v>227</v>
      </c>
      <c r="D49" s="232"/>
    </row>
    <row r="50" spans="1:4" ht="18" x14ac:dyDescent="0.3">
      <c r="A50" s="190" t="s">
        <v>228</v>
      </c>
      <c r="B50" s="189">
        <v>3</v>
      </c>
      <c r="C50" s="189" t="s">
        <v>252</v>
      </c>
      <c r="D50" s="232"/>
    </row>
    <row r="51" spans="1:4" ht="18" x14ac:dyDescent="0.3">
      <c r="A51" s="190" t="s">
        <v>229</v>
      </c>
      <c r="B51" s="189" t="s">
        <v>230</v>
      </c>
      <c r="C51" s="189" t="s">
        <v>231</v>
      </c>
      <c r="D51" s="232"/>
    </row>
    <row r="52" spans="1:4" ht="18" x14ac:dyDescent="0.3">
      <c r="A52" s="190" t="s">
        <v>232</v>
      </c>
      <c r="B52" s="189" t="s">
        <v>233</v>
      </c>
      <c r="C52" s="189" t="s">
        <v>234</v>
      </c>
      <c r="D52" s="232"/>
    </row>
    <row r="53" spans="1:4" ht="18" x14ac:dyDescent="0.3">
      <c r="A53" s="190" t="s">
        <v>235</v>
      </c>
      <c r="B53" s="189" t="s">
        <v>236</v>
      </c>
      <c r="C53" s="189" t="s">
        <v>237</v>
      </c>
      <c r="D53" s="232"/>
    </row>
    <row r="54" spans="1:4" ht="18" x14ac:dyDescent="0.3">
      <c r="A54" s="190" t="s">
        <v>238</v>
      </c>
      <c r="B54" s="189">
        <v>2019</v>
      </c>
      <c r="C54" s="189" t="s">
        <v>239</v>
      </c>
      <c r="D54" s="232"/>
    </row>
  </sheetData>
  <sortState xmlns:xlrd2="http://schemas.microsoft.com/office/spreadsheetml/2017/richdata2" ref="A3:D54">
    <sortCondition ref="A2:A54"/>
  </sortState>
  <dataConsolidate/>
  <mergeCells count="1">
    <mergeCell ref="A1:C1"/>
  </mergeCells>
  <conditionalFormatting sqref="A3:A54">
    <cfRule type="duplicateValues" dxfId="143" priority="1682"/>
  </conditionalFormatting>
  <dataValidations count="1">
    <dataValidation type="list" allowBlank="1" showInputMessage="1" showErrorMessage="1" sqref="D3:D54" xr:uid="{00000000-0002-0000-0700-000000000000}">
      <formula1>"X"</formula1>
    </dataValidation>
  </dataValidations>
  <pageMargins left="0.511811024" right="0.511811024" top="0.78740157499999996" bottom="0.78740157499999996" header="0.31496062000000002" footer="0.31496062000000002"/>
  <pageSetup paperSize="9" orientation="portrait" r:id="rId1"/>
  <drawing r:id="rId2"/>
  <legacyDrawing r:id="rId3"/>
  <controls>
    <mc:AlternateContent xmlns:mc="http://schemas.openxmlformats.org/markup-compatibility/2006">
      <mc:Choice Requires="x14">
        <control shapeId="626689" r:id="rId4" name="btn_Parâmetros_Reordenar">
          <controlPr defaultSize="0" autoLine="0" r:id="rId5">
            <anchor moveWithCells="1">
              <from>
                <xdr:col>0</xdr:col>
                <xdr:colOff>190500</xdr:colOff>
                <xdr:row>0</xdr:row>
                <xdr:rowOff>68580</xdr:rowOff>
              </from>
              <to>
                <xdr:col>0</xdr:col>
                <xdr:colOff>2979420</xdr:colOff>
                <xdr:row>0</xdr:row>
                <xdr:rowOff>518160</xdr:rowOff>
              </to>
            </anchor>
          </controlPr>
        </control>
      </mc:Choice>
      <mc:Fallback>
        <control shapeId="626689" r:id="rId4" name="btn_Parâmetros_Reordenar"/>
      </mc:Fallback>
    </mc:AlternateContent>
    <mc:AlternateContent xmlns:mc="http://schemas.openxmlformats.org/markup-compatibility/2006">
      <mc:Choice Requires="x14">
        <control shapeId="626743" r:id="rId6" name="btn_Parâmetros_Abrir">
          <controlPr defaultSize="0" autoLine="0" r:id="rId7">
            <anchor moveWithCells="1">
              <from>
                <xdr:col>0</xdr:col>
                <xdr:colOff>3238500</xdr:colOff>
                <xdr:row>0</xdr:row>
                <xdr:rowOff>68580</xdr:rowOff>
              </from>
              <to>
                <xdr:col>1</xdr:col>
                <xdr:colOff>1028700</xdr:colOff>
                <xdr:row>0</xdr:row>
                <xdr:rowOff>518160</xdr:rowOff>
              </to>
            </anchor>
          </controlPr>
        </control>
      </mc:Choice>
      <mc:Fallback>
        <control shapeId="626743" r:id="rId6" name="btn_Parâmetros_Abrir"/>
      </mc:Fallback>
    </mc:AlternateContent>
    <mc:AlternateContent xmlns:mc="http://schemas.openxmlformats.org/markup-compatibility/2006">
      <mc:Choice Requires="x14">
        <control shapeId="626744" r:id="rId8" name="btn_Parâmetros_Atua">
          <controlPr defaultSize="0" autoLine="0" r:id="rId9">
            <anchor moveWithCells="1">
              <from>
                <xdr:col>1</xdr:col>
                <xdr:colOff>1432560</xdr:colOff>
                <xdr:row>0</xdr:row>
                <xdr:rowOff>68580</xdr:rowOff>
              </from>
              <to>
                <xdr:col>1</xdr:col>
                <xdr:colOff>4221480</xdr:colOff>
                <xdr:row>0</xdr:row>
                <xdr:rowOff>518160</xdr:rowOff>
              </to>
            </anchor>
          </controlPr>
        </control>
      </mc:Choice>
      <mc:Fallback>
        <control shapeId="626744" r:id="rId8" name="btn_Parâmetros_Atua"/>
      </mc:Fallback>
    </mc:AlternateContent>
  </controls>
  <tableParts count="1">
    <tablePart r:id="rId10"/>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Plan05">
    <tabColor rgb="FF92D050"/>
  </sheetPr>
  <dimension ref="A1:Z11"/>
  <sheetViews>
    <sheetView showGridLines="0" zoomScaleNormal="100" workbookViewId="0">
      <pane xSplit="32" ySplit="10" topLeftCell="AG11" activePane="bottomRight" state="frozen"/>
      <selection pane="topRight" activeCell="AE1" sqref="AE1"/>
      <selection pane="bottomLeft" activeCell="A11" sqref="A11"/>
      <selection pane="bottomRight" sqref="A1:Z1"/>
    </sheetView>
  </sheetViews>
  <sheetFormatPr defaultRowHeight="14.4" x14ac:dyDescent="0.3"/>
  <cols>
    <col min="1" max="1" width="3.6640625" customWidth="1"/>
    <col min="2" max="2" width="8.6640625" style="39" customWidth="1"/>
    <col min="3" max="3" width="47.6640625" style="4" customWidth="1"/>
    <col min="4" max="4" width="3.33203125" style="3" customWidth="1"/>
    <col min="5" max="5" width="3.6640625" style="3" customWidth="1"/>
    <col min="6" max="6" width="3.6640625" style="37" customWidth="1"/>
    <col min="7" max="7" width="8.6640625" style="40" customWidth="1"/>
    <col min="8" max="8" width="10.6640625" customWidth="1"/>
    <col min="9" max="9" width="14.6640625" style="58" customWidth="1"/>
    <col min="10" max="10" width="7.6640625" style="3" customWidth="1"/>
    <col min="11" max="11" width="14.33203125" style="2" hidden="1" customWidth="1"/>
    <col min="12" max="12" width="9.6640625" style="41" customWidth="1"/>
    <col min="13" max="13" width="20.6640625" style="63" hidden="1" customWidth="1"/>
    <col min="14" max="14" width="10.6640625" hidden="1" customWidth="1"/>
    <col min="15" max="15" width="13" hidden="1" customWidth="1"/>
    <col min="16" max="16" width="10.6640625" hidden="1" customWidth="1"/>
    <col min="17" max="17" width="14.109375" hidden="1" customWidth="1"/>
    <col min="18" max="18" width="13.6640625" style="17" hidden="1" customWidth="1"/>
    <col min="19" max="19" width="19.33203125" style="32" hidden="1" customWidth="1"/>
    <col min="20" max="20" width="14.6640625" style="32" hidden="1" customWidth="1"/>
    <col min="21" max="21" width="13.88671875" style="32" hidden="1" customWidth="1"/>
    <col min="22" max="22" width="6.5546875" style="2" customWidth="1"/>
    <col min="23" max="23" width="7.88671875" style="5" customWidth="1"/>
    <col min="24" max="24" width="4" style="12" customWidth="1"/>
    <col min="25" max="25" width="17.6640625" style="12" customWidth="1"/>
    <col min="26" max="26" width="7.6640625" style="4" customWidth="1"/>
    <col min="32" max="32" width="26.109375" customWidth="1"/>
  </cols>
  <sheetData>
    <row r="1" spans="1:26" ht="18" customHeight="1" x14ac:dyDescent="0.3">
      <c r="A1" s="300" t="s">
        <v>928</v>
      </c>
      <c r="B1" s="300"/>
      <c r="C1" s="300"/>
      <c r="D1" s="300"/>
      <c r="E1" s="300"/>
      <c r="F1" s="300"/>
      <c r="G1" s="300"/>
      <c r="H1" s="300"/>
      <c r="I1" s="300"/>
      <c r="J1" s="300"/>
      <c r="K1" s="300"/>
      <c r="L1" s="300"/>
      <c r="M1" s="300"/>
      <c r="N1" s="300"/>
      <c r="O1" s="300"/>
      <c r="P1" s="300"/>
      <c r="Q1" s="300"/>
      <c r="R1" s="300"/>
      <c r="S1" s="300"/>
      <c r="T1" s="300"/>
      <c r="U1" s="300"/>
      <c r="V1" s="300"/>
      <c r="W1" s="300"/>
      <c r="X1" s="300"/>
      <c r="Y1" s="300"/>
      <c r="Z1" s="300"/>
    </row>
    <row r="2" spans="1:26" ht="19.5" customHeight="1" x14ac:dyDescent="0.3">
      <c r="A2" s="300" t="s">
        <v>929</v>
      </c>
      <c r="B2" s="300"/>
      <c r="C2" s="300"/>
      <c r="D2" s="300"/>
      <c r="E2" s="300"/>
      <c r="F2" s="300"/>
      <c r="G2" s="300"/>
      <c r="H2" s="300"/>
      <c r="I2" s="300"/>
      <c r="J2" s="300"/>
      <c r="K2" s="300"/>
      <c r="L2" s="300"/>
      <c r="M2" s="300"/>
      <c r="N2" s="300"/>
      <c r="O2" s="300"/>
      <c r="P2" s="300"/>
      <c r="Q2" s="300"/>
      <c r="R2" s="300"/>
      <c r="S2" s="300"/>
      <c r="T2" s="300"/>
      <c r="U2" s="300"/>
      <c r="V2" s="300"/>
      <c r="W2" s="300"/>
      <c r="X2" s="300"/>
      <c r="Y2" s="300"/>
      <c r="Z2" s="300"/>
    </row>
    <row r="3" spans="1:26" ht="18" customHeight="1" x14ac:dyDescent="0.3">
      <c r="A3" s="300"/>
      <c r="B3" s="300"/>
      <c r="C3" s="300"/>
      <c r="D3" s="300"/>
      <c r="E3" s="300"/>
      <c r="F3" s="300"/>
      <c r="G3" s="300"/>
      <c r="H3" s="300"/>
      <c r="I3" s="300"/>
      <c r="J3" s="300"/>
      <c r="K3" s="300"/>
      <c r="L3" s="300"/>
      <c r="M3" s="300"/>
      <c r="N3" s="300"/>
      <c r="O3" s="300"/>
      <c r="P3" s="300"/>
      <c r="Q3" s="300"/>
      <c r="R3" s="300"/>
      <c r="S3" s="300"/>
      <c r="T3" s="300"/>
      <c r="U3" s="300"/>
      <c r="V3" s="300"/>
      <c r="W3" s="300"/>
      <c r="X3" s="300"/>
      <c r="Y3" s="300"/>
      <c r="Z3" s="300"/>
    </row>
    <row r="4" spans="1:26" ht="18" customHeight="1" x14ac:dyDescent="0.3">
      <c r="A4" s="329" t="s">
        <v>77</v>
      </c>
      <c r="B4" s="329"/>
      <c r="C4" s="329"/>
      <c r="D4" s="329"/>
      <c r="E4" s="329"/>
      <c r="F4" s="329"/>
      <c r="G4" s="329"/>
      <c r="H4" s="329"/>
      <c r="I4" s="329"/>
      <c r="J4" s="329"/>
      <c r="K4" s="329"/>
      <c r="L4" s="329"/>
      <c r="M4" s="329"/>
      <c r="N4" s="329"/>
      <c r="O4" s="329"/>
      <c r="P4" s="329"/>
      <c r="Q4" s="329"/>
      <c r="R4" s="329"/>
      <c r="S4" s="329"/>
      <c r="T4" s="329"/>
      <c r="U4" s="329"/>
      <c r="V4" s="329"/>
      <c r="W4" s="329"/>
      <c r="X4" s="329"/>
      <c r="Y4" s="329"/>
      <c r="Z4" s="329"/>
    </row>
    <row r="5" spans="1:26" ht="21" customHeight="1" x14ac:dyDescent="0.3">
      <c r="A5" s="92"/>
      <c r="B5" s="92"/>
      <c r="C5" s="92"/>
      <c r="D5" s="92"/>
      <c r="E5" s="92"/>
      <c r="F5" s="92"/>
      <c r="G5" s="92"/>
      <c r="H5" s="92"/>
      <c r="I5" s="92"/>
      <c r="J5" s="92"/>
      <c r="K5" s="92"/>
      <c r="L5" s="92"/>
      <c r="M5" s="93"/>
      <c r="N5" s="92"/>
      <c r="O5" s="92"/>
      <c r="P5" s="92"/>
      <c r="Q5" s="92"/>
      <c r="R5" s="94"/>
      <c r="S5" s="92"/>
      <c r="T5" s="92"/>
      <c r="U5" s="92"/>
      <c r="V5" s="92"/>
      <c r="W5" s="92"/>
      <c r="X5" s="92"/>
      <c r="Y5" s="92"/>
      <c r="Z5" s="92"/>
    </row>
    <row r="6" spans="1:26" ht="17.399999999999999" x14ac:dyDescent="0.3">
      <c r="A6" s="66"/>
      <c r="B6"/>
      <c r="C6"/>
      <c r="D6"/>
      <c r="E6"/>
      <c r="F6" s="65"/>
      <c r="G6"/>
      <c r="J6"/>
      <c r="L6" s="98" t="s">
        <v>930</v>
      </c>
      <c r="M6" s="93"/>
      <c r="N6" s="92"/>
      <c r="O6" s="92"/>
      <c r="P6" s="92"/>
      <c r="Q6" s="92"/>
      <c r="R6" s="94"/>
      <c r="S6" s="92"/>
      <c r="T6" s="92"/>
      <c r="U6" s="92"/>
      <c r="V6" s="92"/>
      <c r="W6" s="92"/>
      <c r="X6" s="92"/>
      <c r="Y6" s="92"/>
      <c r="Z6" s="92"/>
    </row>
    <row r="7" spans="1:26" ht="10.5" customHeight="1" x14ac:dyDescent="0.3">
      <c r="A7" s="320" t="s">
        <v>118</v>
      </c>
      <c r="B7" s="321"/>
      <c r="C7" s="321"/>
      <c r="D7" s="321"/>
      <c r="E7" s="321"/>
      <c r="F7" s="321"/>
      <c r="G7" s="321"/>
      <c r="H7" s="321"/>
      <c r="I7" s="321"/>
      <c r="J7" s="321"/>
      <c r="K7" s="321"/>
      <c r="L7" s="321"/>
      <c r="M7" s="321"/>
      <c r="N7" s="321"/>
      <c r="O7" s="321"/>
      <c r="P7" s="321"/>
      <c r="Q7" s="321"/>
      <c r="R7" s="321"/>
      <c r="S7" s="321"/>
      <c r="T7" s="321"/>
      <c r="U7" s="321"/>
      <c r="V7" s="321"/>
      <c r="W7" s="321"/>
      <c r="X7" s="321"/>
      <c r="Y7" s="321"/>
      <c r="Z7" s="322"/>
    </row>
    <row r="8" spans="1:26" ht="11.25" customHeight="1" x14ac:dyDescent="0.3">
      <c r="A8" s="323"/>
      <c r="B8" s="324"/>
      <c r="C8" s="324"/>
      <c r="D8" s="324"/>
      <c r="E8" s="324"/>
      <c r="F8" s="324"/>
      <c r="G8" s="324"/>
      <c r="H8" s="324"/>
      <c r="I8" s="324"/>
      <c r="J8" s="324"/>
      <c r="K8" s="324"/>
      <c r="L8" s="324"/>
      <c r="M8" s="324"/>
      <c r="N8" s="324"/>
      <c r="O8" s="324"/>
      <c r="P8" s="324"/>
      <c r="Q8" s="324"/>
      <c r="R8" s="324"/>
      <c r="S8" s="324"/>
      <c r="T8" s="324"/>
      <c r="U8" s="324"/>
      <c r="V8" s="324"/>
      <c r="W8" s="324"/>
      <c r="X8" s="324"/>
      <c r="Y8" s="324"/>
      <c r="Z8" s="325"/>
    </row>
    <row r="9" spans="1:26" ht="9.75" customHeight="1" x14ac:dyDescent="0.3">
      <c r="A9" s="326"/>
      <c r="B9" s="327"/>
      <c r="C9" s="327"/>
      <c r="D9" s="327"/>
      <c r="E9" s="327"/>
      <c r="F9" s="327"/>
      <c r="G9" s="327"/>
      <c r="H9" s="327"/>
      <c r="I9" s="327"/>
      <c r="J9" s="327"/>
      <c r="K9" s="327"/>
      <c r="L9" s="327"/>
      <c r="M9" s="327"/>
      <c r="N9" s="327"/>
      <c r="O9" s="327"/>
      <c r="P9" s="327"/>
      <c r="Q9" s="327"/>
      <c r="R9" s="327"/>
      <c r="S9" s="327"/>
      <c r="T9" s="327"/>
      <c r="U9" s="327"/>
      <c r="V9" s="327"/>
      <c r="W9" s="327"/>
      <c r="X9" s="327"/>
      <c r="Y9" s="327"/>
      <c r="Z9" s="328"/>
    </row>
    <row r="10" spans="1:26" s="38" customFormat="1" ht="38.4" x14ac:dyDescent="0.3">
      <c r="A10" s="48" t="s">
        <v>41</v>
      </c>
      <c r="B10" s="49" t="s">
        <v>0</v>
      </c>
      <c r="C10" s="50" t="s">
        <v>1</v>
      </c>
      <c r="D10" s="50" t="s">
        <v>31</v>
      </c>
      <c r="E10" s="51" t="s">
        <v>20</v>
      </c>
      <c r="F10" s="51" t="s">
        <v>42</v>
      </c>
      <c r="G10" s="49" t="s">
        <v>43</v>
      </c>
      <c r="H10" s="95" t="s">
        <v>3</v>
      </c>
      <c r="I10" s="59" t="s">
        <v>44</v>
      </c>
      <c r="J10" s="50" t="s">
        <v>45</v>
      </c>
      <c r="K10" s="52" t="s">
        <v>15</v>
      </c>
      <c r="L10" s="53" t="s">
        <v>46</v>
      </c>
      <c r="M10" s="62" t="s">
        <v>5</v>
      </c>
      <c r="N10" s="50" t="s">
        <v>22</v>
      </c>
      <c r="O10" s="50" t="s">
        <v>23</v>
      </c>
      <c r="P10" s="50" t="s">
        <v>24</v>
      </c>
      <c r="Q10" s="50" t="s">
        <v>26</v>
      </c>
      <c r="R10" s="67" t="s">
        <v>53</v>
      </c>
      <c r="S10" s="54" t="s">
        <v>29</v>
      </c>
      <c r="T10" s="54" t="s">
        <v>93</v>
      </c>
      <c r="U10" s="54" t="s">
        <v>94</v>
      </c>
      <c r="V10" s="49" t="s">
        <v>47</v>
      </c>
      <c r="W10" s="55" t="s">
        <v>50</v>
      </c>
      <c r="X10" s="55" t="s">
        <v>49</v>
      </c>
      <c r="Y10" s="99" t="s">
        <v>48</v>
      </c>
      <c r="Z10" s="100" t="s">
        <v>80</v>
      </c>
    </row>
    <row r="11" spans="1:26" x14ac:dyDescent="0.3">
      <c r="A11" s="203">
        <v>1</v>
      </c>
      <c r="B11" s="204"/>
      <c r="C11" s="218"/>
      <c r="D11" s="203"/>
      <c r="E11" s="203"/>
      <c r="F11" s="205"/>
      <c r="G11" s="204"/>
      <c r="H11" s="206"/>
      <c r="I11" s="207">
        <f>G11*H11</f>
        <v>0</v>
      </c>
      <c r="J11" s="208"/>
      <c r="K11" s="209"/>
      <c r="L11" s="210"/>
      <c r="M11" s="211"/>
      <c r="N11" s="212"/>
      <c r="O11" s="212"/>
      <c r="P11" s="212"/>
      <c r="Q11" s="212"/>
      <c r="R11" s="213">
        <f>SUMIF(tabItens[CÓDIGO],tabAssinaturas[[#This Row],[CÓDIGO]],tabItens[Recentes])</f>
        <v>0</v>
      </c>
      <c r="S11" s="214"/>
      <c r="T11" s="215"/>
      <c r="U11" s="216"/>
      <c r="V11" s="224"/>
      <c r="W11" s="47"/>
      <c r="X11" s="47"/>
      <c r="Y11" s="217"/>
      <c r="Z11" s="235"/>
    </row>
  </sheetData>
  <sortState xmlns:xlrd2="http://schemas.microsoft.com/office/spreadsheetml/2017/richdata2" ref="A11:Z11">
    <sortCondition ref="L10:L11"/>
    <sortCondition ref="J10:J11"/>
    <sortCondition ref="M10:M11"/>
    <sortCondition ref="E10:E11"/>
    <sortCondition ref="B10:B11"/>
  </sortState>
  <dataConsolidate/>
  <mergeCells count="5">
    <mergeCell ref="A7:Z9"/>
    <mergeCell ref="A1:Z1"/>
    <mergeCell ref="A2:Z2"/>
    <mergeCell ref="A3:Z3"/>
    <mergeCell ref="A4:Z4"/>
  </mergeCells>
  <conditionalFormatting sqref="B10:B1048576">
    <cfRule type="duplicateValues" dxfId="139" priority="1"/>
  </conditionalFormatting>
  <printOptions horizontalCentered="1"/>
  <pageMargins left="0" right="0" top="0" bottom="1" header="0" footer="0"/>
  <pageSetup paperSize="9" scale="86" orientation="landscape" r:id="rId1"/>
  <headerFooter>
    <oddFooter>&amp;LEmissão: &amp;D&amp;RPágina &amp;P de &amp;N</oddFooter>
  </headerFooter>
  <drawing r:id="rId2"/>
  <legacyDrawing r:id="rId3"/>
  <controls>
    <mc:AlternateContent xmlns:mc="http://schemas.openxmlformats.org/markup-compatibility/2006">
      <mc:Choice Requires="x14">
        <control shapeId="799254" r:id="rId4" name="btn_Assinaturas_Conferir">
          <controlPr defaultSize="0" print="0" autoLine="0" r:id="rId5">
            <anchor moveWithCells="1">
              <from>
                <xdr:col>26</xdr:col>
                <xdr:colOff>495300</xdr:colOff>
                <xdr:row>0</xdr:row>
                <xdr:rowOff>38100</xdr:rowOff>
              </from>
              <to>
                <xdr:col>29</xdr:col>
                <xdr:colOff>441960</xdr:colOff>
                <xdr:row>1</xdr:row>
                <xdr:rowOff>167640</xdr:rowOff>
              </to>
            </anchor>
          </controlPr>
        </control>
      </mc:Choice>
      <mc:Fallback>
        <control shapeId="799254" r:id="rId4" name="btn_Assinaturas_Conferir"/>
      </mc:Fallback>
    </mc:AlternateContent>
    <mc:AlternateContent xmlns:mc="http://schemas.openxmlformats.org/markup-compatibility/2006">
      <mc:Choice Requires="x14">
        <control shapeId="798996" r:id="rId6" name="btn_Assinaturas_VItens">
          <controlPr defaultSize="0" print="0" autoLine="0" r:id="rId7">
            <anchor moveWithCells="1">
              <from>
                <xdr:col>11</xdr:col>
                <xdr:colOff>525780</xdr:colOff>
                <xdr:row>3</xdr:row>
                <xdr:rowOff>106680</xdr:rowOff>
              </from>
              <to>
                <xdr:col>24</xdr:col>
                <xdr:colOff>365760</xdr:colOff>
                <xdr:row>4</xdr:row>
                <xdr:rowOff>236220</xdr:rowOff>
              </to>
            </anchor>
          </controlPr>
        </control>
      </mc:Choice>
      <mc:Fallback>
        <control shapeId="798996" r:id="rId6" name="btn_Assinaturas_VItens"/>
      </mc:Fallback>
    </mc:AlternateContent>
    <mc:AlternateContent xmlns:mc="http://schemas.openxmlformats.org/markup-compatibility/2006">
      <mc:Choice Requires="x14">
        <control shapeId="798766" r:id="rId8" name="btn_Assinaturas_Justif">
          <controlPr defaultSize="0" print="0" autoLine="0" r:id="rId9">
            <anchor moveWithCells="1">
              <from>
                <xdr:col>24</xdr:col>
                <xdr:colOff>419100</xdr:colOff>
                <xdr:row>3</xdr:row>
                <xdr:rowOff>106680</xdr:rowOff>
              </from>
              <to>
                <xdr:col>26</xdr:col>
                <xdr:colOff>457200</xdr:colOff>
                <xdr:row>4</xdr:row>
                <xdr:rowOff>236220</xdr:rowOff>
              </to>
            </anchor>
          </controlPr>
        </control>
      </mc:Choice>
      <mc:Fallback>
        <control shapeId="798766" r:id="rId8" name="btn_Assinaturas_Justif"/>
      </mc:Fallback>
    </mc:AlternateContent>
    <mc:AlternateContent xmlns:mc="http://schemas.openxmlformats.org/markup-compatibility/2006">
      <mc:Choice Requires="x14">
        <control shapeId="798721" r:id="rId10" name="btn_Assinaturas_Imprimir">
          <controlPr defaultSize="0" print="0" autoLine="0" r:id="rId11">
            <anchor moveWithCells="1">
              <from>
                <xdr:col>11</xdr:col>
                <xdr:colOff>525780</xdr:colOff>
                <xdr:row>1</xdr:row>
                <xdr:rowOff>190500</xdr:rowOff>
              </from>
              <to>
                <xdr:col>24</xdr:col>
                <xdr:colOff>365760</xdr:colOff>
                <xdr:row>3</xdr:row>
                <xdr:rowOff>76200</xdr:rowOff>
              </to>
            </anchor>
          </controlPr>
        </control>
      </mc:Choice>
      <mc:Fallback>
        <control shapeId="798721" r:id="rId10" name="btn_Assinaturas_Imprimir"/>
      </mc:Fallback>
    </mc:AlternateContent>
    <mc:AlternateContent xmlns:mc="http://schemas.openxmlformats.org/markup-compatibility/2006">
      <mc:Choice Requires="x14">
        <control shapeId="798722" r:id="rId12" name="btn_Assinaturas_Importar">
          <controlPr defaultSize="0" print="0" autoLine="0" r:id="rId13">
            <anchor moveWithCells="1">
              <from>
                <xdr:col>24</xdr:col>
                <xdr:colOff>419100</xdr:colOff>
                <xdr:row>1</xdr:row>
                <xdr:rowOff>190500</xdr:rowOff>
              </from>
              <to>
                <xdr:col>26</xdr:col>
                <xdr:colOff>457200</xdr:colOff>
                <xdr:row>3</xdr:row>
                <xdr:rowOff>76200</xdr:rowOff>
              </to>
            </anchor>
          </controlPr>
        </control>
      </mc:Choice>
      <mc:Fallback>
        <control shapeId="798722" r:id="rId12" name="btn_Assinaturas_Importar"/>
      </mc:Fallback>
    </mc:AlternateContent>
    <mc:AlternateContent xmlns:mc="http://schemas.openxmlformats.org/markup-compatibility/2006">
      <mc:Choice Requires="x14">
        <control shapeId="798723" r:id="rId14" name="btn_Assinaturas_Exibir">
          <controlPr defaultSize="0" print="0" autoLine="0" r:id="rId15">
            <anchor moveWithCells="1">
              <from>
                <xdr:col>11</xdr:col>
                <xdr:colOff>525780</xdr:colOff>
                <xdr:row>0</xdr:row>
                <xdr:rowOff>38100</xdr:rowOff>
              </from>
              <to>
                <xdr:col>24</xdr:col>
                <xdr:colOff>365760</xdr:colOff>
                <xdr:row>1</xdr:row>
                <xdr:rowOff>167640</xdr:rowOff>
              </to>
            </anchor>
          </controlPr>
        </control>
      </mc:Choice>
      <mc:Fallback>
        <control shapeId="798723" r:id="rId14" name="btn_Assinaturas_Exibir"/>
      </mc:Fallback>
    </mc:AlternateContent>
    <mc:AlternateContent xmlns:mc="http://schemas.openxmlformats.org/markup-compatibility/2006">
      <mc:Choice Requires="x14">
        <control shapeId="798811" r:id="rId16" name="btn_Assinaturas_AtalCompl">
          <controlPr defaultSize="0" print="0" autoLine="0" r:id="rId17">
            <anchor moveWithCells="1">
              <from>
                <xdr:col>24</xdr:col>
                <xdr:colOff>419100</xdr:colOff>
                <xdr:row>0</xdr:row>
                <xdr:rowOff>38100</xdr:rowOff>
              </from>
              <to>
                <xdr:col>26</xdr:col>
                <xdr:colOff>457200</xdr:colOff>
                <xdr:row>1</xdr:row>
                <xdr:rowOff>167640</xdr:rowOff>
              </to>
            </anchor>
          </controlPr>
        </control>
      </mc:Choice>
      <mc:Fallback>
        <control shapeId="798811" r:id="rId16" name="btn_Assinaturas_AtalCompl"/>
      </mc:Fallback>
    </mc:AlternateContent>
    <mc:AlternateContent xmlns:mc="http://schemas.openxmlformats.org/markup-compatibility/2006">
      <mc:Choice Requires="x14">
        <control shapeId="798819" r:id="rId18" name="btn_Assinaturas_FilAta">
          <controlPr defaultSize="0" print="0" autoLine="0" r:id="rId19">
            <anchor moveWithCells="1">
              <from>
                <xdr:col>26</xdr:col>
                <xdr:colOff>495300</xdr:colOff>
                <xdr:row>3</xdr:row>
                <xdr:rowOff>106680</xdr:rowOff>
              </from>
              <to>
                <xdr:col>29</xdr:col>
                <xdr:colOff>441960</xdr:colOff>
                <xdr:row>4</xdr:row>
                <xdr:rowOff>236220</xdr:rowOff>
              </to>
            </anchor>
          </controlPr>
        </control>
      </mc:Choice>
      <mc:Fallback>
        <control shapeId="798819" r:id="rId18" name="btn_Assinaturas_FilAta"/>
      </mc:Fallback>
    </mc:AlternateContent>
    <mc:AlternateContent xmlns:mc="http://schemas.openxmlformats.org/markup-compatibility/2006">
      <mc:Choice Requires="x14">
        <control shapeId="798821" r:id="rId20" name="btn_Assinaturas_Exportar">
          <controlPr defaultSize="0" print="0" autoLine="0" r:id="rId21">
            <anchor moveWithCells="1">
              <from>
                <xdr:col>26</xdr:col>
                <xdr:colOff>495300</xdr:colOff>
                <xdr:row>1</xdr:row>
                <xdr:rowOff>190500</xdr:rowOff>
              </from>
              <to>
                <xdr:col>29</xdr:col>
                <xdr:colOff>441960</xdr:colOff>
                <xdr:row>3</xdr:row>
                <xdr:rowOff>76200</xdr:rowOff>
              </to>
            </anchor>
          </controlPr>
        </control>
      </mc:Choice>
      <mc:Fallback>
        <control shapeId="798821" r:id="rId20" name="btn_Assinaturas_Exportar"/>
      </mc:Fallback>
    </mc:AlternateContent>
  </controls>
  <tableParts count="1">
    <tablePart r:id="rId2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Plan06"/>
  <dimension ref="A1:D3"/>
  <sheetViews>
    <sheetView workbookViewId="0">
      <pane ySplit="1" topLeftCell="A2" activePane="bottomLeft" state="frozen"/>
      <selection pane="bottomLeft" activeCell="D2" sqref="D2"/>
    </sheetView>
  </sheetViews>
  <sheetFormatPr defaultRowHeight="14.4" x14ac:dyDescent="0.3"/>
  <cols>
    <col min="1" max="1" width="12.88671875" style="1" customWidth="1"/>
    <col min="2" max="2" width="17.6640625" customWidth="1"/>
    <col min="3" max="3" width="20.88671875" customWidth="1"/>
    <col min="4" max="4" width="14.6640625" bestFit="1" customWidth="1"/>
  </cols>
  <sheetData>
    <row r="1" spans="1:4" ht="27.75" customHeight="1" x14ac:dyDescent="0.3">
      <c r="A1" s="14" t="s">
        <v>47</v>
      </c>
      <c r="B1" s="97" t="s">
        <v>73</v>
      </c>
      <c r="C1" s="14" t="s">
        <v>74</v>
      </c>
      <c r="D1" s="14" t="s">
        <v>75</v>
      </c>
    </row>
    <row r="2" spans="1:4" x14ac:dyDescent="0.3">
      <c r="A2" s="236"/>
      <c r="B2" s="237"/>
      <c r="C2" s="201">
        <f>IF(ISBLANK(tabRCsGeradas[[#This Row],[RC]]),0,SUMIF(tabAssinaturas[RC],tabRCsGeradas[[#This Row],[RC]],tabAssinaturas[VALOR TOTAL]))</f>
        <v>0</v>
      </c>
      <c r="D2" s="202" t="str">
        <f>IF(tabRCsGeradas[[#This Row],[VALOR]] &lt;&gt; tabRCsGeradas[[#This Row],[Assinatura]],"&lt;&lt;&lt;&lt;","")</f>
        <v/>
      </c>
    </row>
    <row r="3" spans="1:4" x14ac:dyDescent="0.3">
      <c r="A3" s="2"/>
      <c r="B3" s="1">
        <f>SUBTOTAL(109,tabRCsGeradas[VALOR])</f>
        <v>0</v>
      </c>
      <c r="C3" s="1">
        <f>SUBTOTAL(109,tabRCsGeradas[Assinatura])</f>
        <v>0</v>
      </c>
    </row>
  </sheetData>
  <dataConsolidate/>
  <conditionalFormatting sqref="C2">
    <cfRule type="cellIs" dxfId="107" priority="1" operator="notEqual">
      <formula>$B2</formula>
    </cfRule>
  </conditionalFormatting>
  <dataValidations count="2">
    <dataValidation type="whole" operator="greaterThan" allowBlank="1" showInputMessage="1" showErrorMessage="1" sqref="A1:A2" xr:uid="{00000000-0002-0000-0900-000000000000}">
      <formula1>0</formula1>
    </dataValidation>
    <dataValidation type="decimal" operator="greaterThan" allowBlank="1" showInputMessage="1" showErrorMessage="1" sqref="B1:B2" xr:uid="{00000000-0002-0000-0900-000001000000}">
      <formula1>-1</formula1>
    </dataValidation>
  </dataValidations>
  <pageMargins left="0.511811024" right="0.511811024" top="0.78740157499999996" bottom="0.78740157499999996" header="0.31496062000000002" footer="0.31496062000000002"/>
  <pageSetup paperSize="9" orientation="portrait" r:id="rId1"/>
  <tableParts count="1">
    <tablePart r:id="rId2"/>
  </tablePart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Plan09">
    <pageSetUpPr fitToPage="1"/>
  </sheetPr>
  <dimension ref="A1:L3"/>
  <sheetViews>
    <sheetView workbookViewId="0">
      <pane xSplit="12" ySplit="2" topLeftCell="M3" activePane="bottomRight" state="frozen"/>
      <selection pane="topRight" activeCell="L1" sqref="L1"/>
      <selection pane="bottomLeft" activeCell="A3" sqref="A3"/>
      <selection pane="bottomRight" activeCell="A2" sqref="A2:L3"/>
    </sheetView>
  </sheetViews>
  <sheetFormatPr defaultRowHeight="14.4" x14ac:dyDescent="0.3"/>
  <cols>
    <col min="1" max="1" width="10" customWidth="1"/>
    <col min="2" max="2" width="10.109375" customWidth="1"/>
    <col min="3" max="3" width="13.6640625" customWidth="1"/>
    <col min="4" max="4" width="13.44140625" customWidth="1"/>
    <col min="5" max="5" width="10.44140625" customWidth="1"/>
    <col min="6" max="6" width="44.6640625" customWidth="1"/>
    <col min="7" max="7" width="10.5546875" bestFit="1" customWidth="1"/>
    <col min="8" max="8" width="27" customWidth="1"/>
    <col min="9" max="9" width="14.44140625" bestFit="1" customWidth="1"/>
    <col min="10" max="10" width="17.109375" customWidth="1"/>
    <col min="11" max="11" width="43.5546875" customWidth="1"/>
    <col min="12" max="12" width="16.88671875" bestFit="1" customWidth="1"/>
  </cols>
  <sheetData>
    <row r="1" spans="1:12" ht="49.5" customHeight="1" x14ac:dyDescent="0.3">
      <c r="A1" s="330" t="s">
        <v>120</v>
      </c>
      <c r="B1" s="331"/>
      <c r="C1" s="331"/>
      <c r="D1" s="331"/>
      <c r="E1" s="331"/>
      <c r="F1" s="331"/>
      <c r="G1" s="331"/>
      <c r="H1" s="331"/>
      <c r="I1" s="331"/>
      <c r="J1" s="331"/>
      <c r="K1" s="331"/>
      <c r="L1" s="331"/>
    </row>
    <row r="2" spans="1:12" x14ac:dyDescent="0.3">
      <c r="A2" s="102" t="s">
        <v>25</v>
      </c>
      <c r="B2" s="88" t="s">
        <v>24</v>
      </c>
      <c r="C2" s="88" t="s">
        <v>26</v>
      </c>
      <c r="D2" s="89" t="s">
        <v>27</v>
      </c>
      <c r="E2" s="90" t="s">
        <v>0</v>
      </c>
      <c r="F2" s="91" t="s">
        <v>1</v>
      </c>
      <c r="G2" s="91" t="s">
        <v>85</v>
      </c>
      <c r="H2" s="91" t="s">
        <v>5</v>
      </c>
      <c r="I2" s="101" t="s">
        <v>84</v>
      </c>
      <c r="J2" s="101" t="s">
        <v>82</v>
      </c>
      <c r="K2" s="101" t="s">
        <v>83</v>
      </c>
      <c r="L2" s="101" t="s">
        <v>76</v>
      </c>
    </row>
    <row r="3" spans="1:12" ht="15.6" x14ac:dyDescent="0.3">
      <c r="A3" s="108"/>
      <c r="B3" s="144"/>
      <c r="C3" s="109"/>
      <c r="D3" s="109"/>
      <c r="E3" s="109"/>
      <c r="F3" s="110"/>
      <c r="G3" s="111"/>
      <c r="H3" s="110"/>
      <c r="I3" s="112"/>
      <c r="J3" s="113"/>
      <c r="K3" s="113"/>
      <c r="L3" s="113"/>
    </row>
  </sheetData>
  <sortState xmlns:xlrd2="http://schemas.microsoft.com/office/spreadsheetml/2017/richdata2" ref="A3:L3">
    <sortCondition ref="H2:H3"/>
    <sortCondition ref="A2:A3"/>
    <sortCondition ref="B2:B3"/>
    <sortCondition ref="E2:E3"/>
  </sortState>
  <mergeCells count="1">
    <mergeCell ref="A1:L1"/>
  </mergeCells>
  <pageMargins left="0.23622047244094491" right="0.23622047244094491" top="0" bottom="0.39370078740157483" header="0.11811023622047245" footer="0.11811023622047245"/>
  <pageSetup paperSize="9" scale="61" fitToHeight="0" orientation="landscape" r:id="rId1"/>
  <headerFooter>
    <oddFooter>&amp;LImpressão &amp;D - &amp;T&amp;RPágina &amp;P / &amp;N</oddFooter>
  </headerFooter>
  <drawing r:id="rId2"/>
  <legacyDrawing r:id="rId3"/>
  <controls>
    <mc:AlternateContent xmlns:mc="http://schemas.openxmlformats.org/markup-compatibility/2006">
      <mc:Choice Requires="x14">
        <control shapeId="786464" r:id="rId4" name="btn_VerificarAFsVoltar">
          <controlPr defaultSize="0" print="0" autoLine="0" r:id="rId5">
            <anchor moveWithCells="1">
              <from>
                <xdr:col>10</xdr:col>
                <xdr:colOff>1516380</xdr:colOff>
                <xdr:row>0</xdr:row>
                <xdr:rowOff>106680</xdr:rowOff>
              </from>
              <to>
                <xdr:col>11</xdr:col>
                <xdr:colOff>320040</xdr:colOff>
                <xdr:row>0</xdr:row>
                <xdr:rowOff>556260</xdr:rowOff>
              </to>
            </anchor>
          </controlPr>
        </control>
      </mc:Choice>
      <mc:Fallback>
        <control shapeId="786464" r:id="rId4" name="btn_VerificarAFsVoltar"/>
      </mc:Fallback>
    </mc:AlternateContent>
    <mc:AlternateContent xmlns:mc="http://schemas.openxmlformats.org/markup-compatibility/2006">
      <mc:Choice Requires="x14">
        <control shapeId="786446" r:id="rId6" name="btn_VerificarAFsReordena">
          <controlPr defaultSize="0" print="0" autoLine="0" r:id="rId7">
            <anchor moveWithCells="1">
              <from>
                <xdr:col>0</xdr:col>
                <xdr:colOff>68580</xdr:colOff>
                <xdr:row>0</xdr:row>
                <xdr:rowOff>106680</xdr:rowOff>
              </from>
              <to>
                <xdr:col>2</xdr:col>
                <xdr:colOff>480060</xdr:colOff>
                <xdr:row>0</xdr:row>
                <xdr:rowOff>556260</xdr:rowOff>
              </to>
            </anchor>
          </controlPr>
        </control>
      </mc:Choice>
      <mc:Fallback>
        <control shapeId="786446" r:id="rId6" name="btn_VerificarAFsReordena"/>
      </mc:Fallback>
    </mc:AlternateContent>
    <mc:AlternateContent xmlns:mc="http://schemas.openxmlformats.org/markup-compatibility/2006">
      <mc:Choice Requires="x14">
        <control shapeId="786477" r:id="rId8" name="btn_VerificarAFsExportar">
          <controlPr defaultSize="0" print="0" autoLine="0" r:id="rId9">
            <anchor moveWithCells="1">
              <from>
                <xdr:col>2</xdr:col>
                <xdr:colOff>563880</xdr:colOff>
                <xdr:row>0</xdr:row>
                <xdr:rowOff>106680</xdr:rowOff>
              </from>
              <to>
                <xdr:col>4</xdr:col>
                <xdr:colOff>487680</xdr:colOff>
                <xdr:row>0</xdr:row>
                <xdr:rowOff>556260</xdr:rowOff>
              </to>
            </anchor>
          </controlPr>
        </control>
      </mc:Choice>
      <mc:Fallback>
        <control shapeId="786477" r:id="rId8" name="btn_VerificarAFsExportar"/>
      </mc:Fallback>
    </mc:AlternateContent>
  </controls>
  <tableParts count="1">
    <tablePart r:id="rId10"/>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Plan10">
    <pageSetUpPr fitToPage="1"/>
  </sheetPr>
  <dimension ref="A1:P3"/>
  <sheetViews>
    <sheetView workbookViewId="0">
      <pane xSplit="16" ySplit="2" topLeftCell="Q3" activePane="bottomRight" state="frozen"/>
      <selection pane="topRight" activeCell="O1" sqref="O1"/>
      <selection pane="bottomLeft" activeCell="A3" sqref="A3"/>
      <selection pane="bottomRight" activeCell="A2" sqref="A2:P3"/>
    </sheetView>
  </sheetViews>
  <sheetFormatPr defaultRowHeight="14.4" x14ac:dyDescent="0.3"/>
  <cols>
    <col min="1" max="1" width="11.33203125" bestFit="1" customWidth="1"/>
    <col min="2" max="2" width="35.33203125" customWidth="1"/>
    <col min="3" max="4" width="4" customWidth="1"/>
    <col min="5" max="6" width="7.44140625" bestFit="1" customWidth="1"/>
    <col min="7" max="7" width="8" bestFit="1" customWidth="1"/>
    <col min="8" max="8" width="10.33203125" bestFit="1" customWidth="1"/>
    <col min="9" max="9" width="11.44140625" bestFit="1" customWidth="1"/>
    <col min="10" max="10" width="12.88671875" bestFit="1" customWidth="1"/>
    <col min="11" max="11" width="16.6640625" bestFit="1" customWidth="1"/>
    <col min="12" max="12" width="12.109375" bestFit="1" customWidth="1"/>
    <col min="13" max="13" width="15.88671875" customWidth="1"/>
    <col min="14" max="15" width="29" customWidth="1"/>
    <col min="16" max="16" width="2.109375" customWidth="1"/>
  </cols>
  <sheetData>
    <row r="1" spans="1:16" ht="89.25" customHeight="1" x14ac:dyDescent="0.3">
      <c r="A1" s="330" t="s">
        <v>119</v>
      </c>
      <c r="B1" s="330"/>
      <c r="C1" s="330"/>
      <c r="D1" s="330"/>
      <c r="E1" s="330"/>
      <c r="F1" s="330"/>
      <c r="G1" s="330"/>
      <c r="H1" s="330"/>
      <c r="I1" s="330"/>
      <c r="J1" s="330"/>
      <c r="K1" s="330"/>
      <c r="L1" s="330"/>
      <c r="M1" s="330"/>
      <c r="N1" s="330"/>
      <c r="O1" s="330"/>
      <c r="P1" s="330"/>
    </row>
    <row r="2" spans="1:16" x14ac:dyDescent="0.3">
      <c r="A2" s="103" t="s">
        <v>0</v>
      </c>
      <c r="B2" s="104" t="s">
        <v>1</v>
      </c>
      <c r="C2" s="104" t="s">
        <v>20</v>
      </c>
      <c r="D2" s="104" t="s">
        <v>21</v>
      </c>
      <c r="E2" s="103" t="s">
        <v>72</v>
      </c>
      <c r="F2" s="103" t="s">
        <v>87</v>
      </c>
      <c r="G2" s="88" t="s">
        <v>88</v>
      </c>
      <c r="H2" s="88" t="s">
        <v>89</v>
      </c>
      <c r="I2" s="89" t="s">
        <v>86</v>
      </c>
      <c r="J2" s="91" t="s">
        <v>85</v>
      </c>
      <c r="K2" s="91" t="s">
        <v>5</v>
      </c>
      <c r="L2" s="106" t="s">
        <v>84</v>
      </c>
      <c r="M2" s="106" t="s">
        <v>82</v>
      </c>
      <c r="N2" s="106" t="s">
        <v>83</v>
      </c>
      <c r="O2" s="105" t="s">
        <v>76</v>
      </c>
      <c r="P2" s="101" t="s">
        <v>90</v>
      </c>
    </row>
    <row r="3" spans="1:16" ht="15.6" x14ac:dyDescent="0.3">
      <c r="A3" s="191"/>
      <c r="B3" s="192"/>
      <c r="C3" s="193"/>
      <c r="D3" s="194"/>
      <c r="E3" s="199"/>
      <c r="F3" s="199"/>
      <c r="G3" s="200"/>
      <c r="H3" s="195"/>
      <c r="I3" s="191"/>
      <c r="J3" s="196"/>
      <c r="K3" s="192"/>
      <c r="L3" s="197"/>
      <c r="M3" s="192"/>
      <c r="N3" s="192"/>
      <c r="O3" s="192"/>
      <c r="P3" s="198"/>
    </row>
  </sheetData>
  <sortState xmlns:xlrd2="http://schemas.microsoft.com/office/spreadsheetml/2017/richdata2" ref="A3:P3">
    <sortCondition ref="B2:B3"/>
    <sortCondition ref="A2:A3"/>
    <sortCondition ref="E2:E3"/>
    <sortCondition ref="F2:F3"/>
    <sortCondition ref="G2:G3"/>
  </sortState>
  <dataConsolidate/>
  <mergeCells count="1">
    <mergeCell ref="A1:P1"/>
  </mergeCells>
  <dataValidations count="1">
    <dataValidation type="list" allowBlank="1" showInputMessage="1" showErrorMessage="1" sqref="E3" xr:uid="{00000000-0002-0000-0B00-000000000000}">
      <formula1>"ATA,AF,RC"</formula1>
    </dataValidation>
  </dataValidations>
  <pageMargins left="0.23622047244094491" right="0.23622047244094491" top="0" bottom="0.39370078740157483" header="0.11811023622047245" footer="0.11811023622047245"/>
  <pageSetup paperSize="9" scale="63" fitToHeight="0" orientation="landscape" r:id="rId1"/>
  <headerFooter>
    <oddFooter>&amp;LImpressão &amp;D - &amp;T&amp;RPágina &amp;P / &amp;N</oddFooter>
  </headerFooter>
  <drawing r:id="rId2"/>
  <legacyDrawing r:id="rId3"/>
  <controls>
    <mc:AlternateContent xmlns:mc="http://schemas.openxmlformats.org/markup-compatibility/2006">
      <mc:Choice Requires="x14">
        <control shapeId="977994" r:id="rId4" name="btn_VerifRcAfExport">
          <controlPr defaultSize="0" print="0" autoLine="0" r:id="rId5">
            <anchor moveWithCells="1">
              <from>
                <xdr:col>1</xdr:col>
                <xdr:colOff>1341120</xdr:colOff>
                <xdr:row>0</xdr:row>
                <xdr:rowOff>259080</xdr:rowOff>
              </from>
              <to>
                <xdr:col>4</xdr:col>
                <xdr:colOff>274320</xdr:colOff>
                <xdr:row>0</xdr:row>
                <xdr:rowOff>708660</xdr:rowOff>
              </to>
            </anchor>
          </controlPr>
        </control>
      </mc:Choice>
      <mc:Fallback>
        <control shapeId="977994" r:id="rId4" name="btn_VerifRcAfExport"/>
      </mc:Fallback>
    </mc:AlternateContent>
    <mc:AlternateContent xmlns:mc="http://schemas.openxmlformats.org/markup-compatibility/2006">
      <mc:Choice Requires="x14">
        <control shapeId="977921" r:id="rId6" name="btn_VerifRcAfOrd">
          <controlPr defaultSize="0" print="0" autoLine="0" r:id="rId7">
            <anchor moveWithCells="1">
              <from>
                <xdr:col>0</xdr:col>
                <xdr:colOff>68580</xdr:colOff>
                <xdr:row>0</xdr:row>
                <xdr:rowOff>259080</xdr:rowOff>
              </from>
              <to>
                <xdr:col>1</xdr:col>
                <xdr:colOff>1203960</xdr:colOff>
                <xdr:row>0</xdr:row>
                <xdr:rowOff>708660</xdr:rowOff>
              </to>
            </anchor>
          </controlPr>
        </control>
      </mc:Choice>
      <mc:Fallback>
        <control shapeId="977921" r:id="rId6" name="btn_VerifRcAfOrd"/>
      </mc:Fallback>
    </mc:AlternateContent>
    <mc:AlternateContent xmlns:mc="http://schemas.openxmlformats.org/markup-compatibility/2006">
      <mc:Choice Requires="x14">
        <control shapeId="977922" r:id="rId8" name="btn_VerifRcAfVol">
          <controlPr defaultSize="0" print="0" autoLine="0" r:id="rId9">
            <anchor moveWithCells="1">
              <from>
                <xdr:col>13</xdr:col>
                <xdr:colOff>1813560</xdr:colOff>
                <xdr:row>0</xdr:row>
                <xdr:rowOff>259080</xdr:rowOff>
              </from>
              <to>
                <xdr:col>14</xdr:col>
                <xdr:colOff>1737360</xdr:colOff>
                <xdr:row>0</xdr:row>
                <xdr:rowOff>708660</xdr:rowOff>
              </to>
            </anchor>
          </controlPr>
        </control>
      </mc:Choice>
      <mc:Fallback>
        <control shapeId="977922" r:id="rId8" name="btn_VerifRcAfVol"/>
      </mc:Fallback>
    </mc:AlternateContent>
    <mc:AlternateContent xmlns:mc="http://schemas.openxmlformats.org/markup-compatibility/2006">
      <mc:Choice Requires="x14">
        <control shapeId="978081" r:id="rId10" name="btn_VerifRcAfFilC">
          <controlPr defaultSize="0" print="0" autoLine="0" r:id="rId11">
            <anchor moveWithCells="1">
              <from>
                <xdr:col>12</xdr:col>
                <xdr:colOff>830580</xdr:colOff>
                <xdr:row>0</xdr:row>
                <xdr:rowOff>259080</xdr:rowOff>
              </from>
              <to>
                <xdr:col>13</xdr:col>
                <xdr:colOff>1645920</xdr:colOff>
                <xdr:row>0</xdr:row>
                <xdr:rowOff>708660</xdr:rowOff>
              </to>
            </anchor>
          </controlPr>
        </control>
      </mc:Choice>
      <mc:Fallback>
        <control shapeId="978081" r:id="rId10" name="btn_VerifRcAfFilC"/>
      </mc:Fallback>
    </mc:AlternateContent>
  </controls>
  <tableParts count="1">
    <tablePart r:id="rId1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12</vt:i4>
      </vt:variant>
      <vt:variant>
        <vt:lpstr>Intervalos Nomeados</vt:lpstr>
      </vt:variant>
      <vt:variant>
        <vt:i4>6</vt:i4>
      </vt:variant>
    </vt:vector>
  </HeadingPairs>
  <TitlesOfParts>
    <vt:vector size="18" baseType="lpstr">
      <vt:lpstr>EstimativaDeAta</vt:lpstr>
      <vt:lpstr>Itens</vt:lpstr>
      <vt:lpstr>RC_AF</vt:lpstr>
      <vt:lpstr>ConferirCompra</vt:lpstr>
      <vt:lpstr>Filtros</vt:lpstr>
      <vt:lpstr>Consumo</vt:lpstr>
      <vt:lpstr>Excluir_do_Estoque</vt:lpstr>
      <vt:lpstr>Parâmetros</vt:lpstr>
      <vt:lpstr>Assinaturas</vt:lpstr>
      <vt:lpstr>RCsGeradas</vt:lpstr>
      <vt:lpstr>VerificarAFs</vt:lpstr>
      <vt:lpstr>VerificarRCsAFs</vt:lpstr>
      <vt:lpstr>Assinaturas!Titulos_de_impressao</vt:lpstr>
      <vt:lpstr>ConferirCompra!Titulos_de_impressao</vt:lpstr>
      <vt:lpstr>EstimativaDeAta!Titulos_de_impressao</vt:lpstr>
      <vt:lpstr>Excluir_do_Estoque!Titulos_de_impressao</vt:lpstr>
      <vt:lpstr>VerificarAFs!Titulos_de_impressao</vt:lpstr>
      <vt:lpstr>VerificarRCsAFs!Titulos_de_impressao</vt:lpstr>
    </vt:vector>
  </TitlesOfParts>
  <Company>PMSJC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Administrador</dc:creator>
  <cp:lastModifiedBy>Marcos Vinicio Pereira</cp:lastModifiedBy>
  <cp:lastPrinted>2020-07-22T15:09:39Z</cp:lastPrinted>
  <dcterms:created xsi:type="dcterms:W3CDTF">2018-10-31T11:37:29Z</dcterms:created>
  <dcterms:modified xsi:type="dcterms:W3CDTF">2023-11-27T19:26:18Z</dcterms:modified>
</cp:coreProperties>
</file>