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tables/table10.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Planilhas\"/>
    </mc:Choice>
  </mc:AlternateContent>
  <xr:revisionPtr revIDLastSave="0" documentId="13_ncr:1_{7B4CCE7F-EC66-4B13-BA79-7D7CDDF9C525}" xr6:coauthVersionLast="47" xr6:coauthVersionMax="47" xr10:uidLastSave="{00000000-0000-0000-0000-000000000000}"/>
  <bookViews>
    <workbookView xWindow="-108" yWindow="-108" windowWidth="16608" windowHeight="8976" firstSheet="1" activeTab="1" xr2:uid="{00000000-000D-0000-FFFF-FFFF00000000}"/>
  </bookViews>
  <sheets>
    <sheet name="EstimativaDeAta" sheetId="28" state="hidden" r:id="rId1"/>
    <sheet name="Itens" sheetId="19" r:id="rId2"/>
    <sheet name="RC_AF" sheetId="5" r:id="rId3"/>
    <sheet name="ConferirCompra" sheetId="34" state="hidden" r:id="rId4"/>
    <sheet name="Filtros" sheetId="16" r:id="rId5"/>
    <sheet name="Consumo" sheetId="3" r:id="rId6"/>
    <sheet name="Excluir_do_Estoque" sheetId="4" r:id="rId7"/>
    <sheet name="Parâmetros" sheetId="23" r:id="rId8"/>
    <sheet name="Assinaturas" sheetId="31" r:id="rId9"/>
    <sheet name="RCsGeradas" sheetId="29" state="hidden" r:id="rId10"/>
    <sheet name="VerificarAFs" sheetId="30" state="hidden" r:id="rId11"/>
    <sheet name="VerificarRCsAFs" sheetId="32" state="hidden" r:id="rId12"/>
  </sheets>
  <functionGroups builtInGroupCount="19"/>
  <definedNames>
    <definedName name="_xlnm._FilterDatabase" localSheetId="8" hidden="1">Assinaturas!$B$10:$Z$11</definedName>
    <definedName name="_xlnm._FilterDatabase" localSheetId="5" hidden="1">Consumo!$A$2:$AD$2</definedName>
    <definedName name="_xlnm._FilterDatabase" localSheetId="0" hidden="1">EstimativaDeAta!$B$8:$Y$9</definedName>
    <definedName name="_xlnm._FilterDatabase" localSheetId="1" hidden="1">Itens!$D$1:$F$1</definedName>
    <definedName name="_xlnm._FilterDatabase" localSheetId="2" hidden="1">RC_AF!$A$2:$AK$6</definedName>
    <definedName name="_xlnm.Print_Titles" localSheetId="8">Assinaturas!$1:$10</definedName>
    <definedName name="_xlnm.Print_Titles" localSheetId="3">ConferirCompra!$1:$5</definedName>
    <definedName name="_xlnm.Print_Titles" localSheetId="0">EstimativaDeAta!$1:$8</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6" i="19" l="1"/>
  <c r="BH6" i="19" s="1"/>
  <c r="BG5" i="19"/>
  <c r="BH5" i="19" s="1"/>
  <c r="BG4" i="19"/>
  <c r="AV6" i="19"/>
  <c r="AV5" i="19"/>
  <c r="AV4" i="19"/>
  <c r="AU6" i="19"/>
  <c r="AU5" i="19"/>
  <c r="AU4" i="19"/>
  <c r="AT6" i="19"/>
  <c r="AT5" i="19"/>
  <c r="AT4" i="19"/>
  <c r="BH4" i="19" s="1"/>
  <c r="AS6" i="19"/>
  <c r="AS5" i="19"/>
  <c r="AS4" i="19"/>
  <c r="AR6" i="19"/>
  <c r="AR5" i="19"/>
  <c r="AR4" i="19"/>
  <c r="T6" i="19"/>
  <c r="T5" i="19"/>
  <c r="T4" i="19"/>
  <c r="AA3" i="3"/>
  <c r="AA4" i="3"/>
  <c r="Z3" i="3"/>
  <c r="Z4" i="3"/>
  <c r="X3" i="3"/>
  <c r="X4" i="3"/>
  <c r="W3" i="3"/>
  <c r="W4" i="3"/>
  <c r="U3" i="3"/>
  <c r="U4" i="3"/>
  <c r="T3" i="3"/>
  <c r="V3" i="3" s="1"/>
  <c r="T4" i="3"/>
  <c r="V4" i="3" s="1"/>
  <c r="BB6" i="19" l="1"/>
  <c r="BB5" i="19"/>
  <c r="BB4" i="19"/>
  <c r="BA5" i="19"/>
  <c r="BE5" i="19" s="1"/>
  <c r="BF5" i="19" s="1"/>
  <c r="AZ6" i="19"/>
  <c r="AZ5" i="19"/>
  <c r="AZ4" i="19"/>
  <c r="AW6" i="19"/>
  <c r="AW5" i="19"/>
  <c r="BC5" i="19" s="1"/>
  <c r="AW4" i="19"/>
  <c r="L6" i="19"/>
  <c r="L5" i="19"/>
  <c r="L4" i="19"/>
  <c r="AP4" i="19"/>
  <c r="AP5" i="19"/>
  <c r="AP6" i="19"/>
  <c r="AO4" i="19"/>
  <c r="AO5" i="19"/>
  <c r="AO6" i="19"/>
  <c r="N4" i="19"/>
  <c r="N5" i="19"/>
  <c r="N6" i="19"/>
  <c r="N2" i="16"/>
  <c r="AO2" i="19" l="1"/>
  <c r="BA4" i="19"/>
  <c r="BE4" i="19" s="1"/>
  <c r="BD5" i="19"/>
  <c r="BC6" i="19"/>
  <c r="BA6" i="19"/>
  <c r="BE6" i="19" s="1"/>
  <c r="BF6" i="19" s="1"/>
  <c r="BC4" i="19"/>
  <c r="BD4" i="19" s="1"/>
  <c r="BF4" i="19"/>
  <c r="BD6" i="19"/>
  <c r="D2" i="29"/>
  <c r="C2" i="29"/>
  <c r="I11" i="31"/>
  <c r="R11" i="31" l="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F2B7D08E-15D2-48FE-ACA9-635787134D88}">
      <text>
        <r>
          <rPr>
            <sz val="10"/>
            <color indexed="81"/>
            <rFont val="Lucida Console"/>
            <family val="3"/>
          </rPr>
          <t>Data e hora do arquivo de RC´s que foi importado_x000D_
23/10/2023 17:35:02</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523A08AE-D191-4D69-B8EF-6DF31CBF916E}">
      <text>
        <r>
          <rPr>
            <sz val="10"/>
            <color indexed="81"/>
            <rFont val="Lucida Console"/>
            <family val="3"/>
          </rPr>
          <t xml:space="preserve">Ordenado por: Excluir?, PrioriSaldo, ATA DT.VALID., ATA Nº/ANO, GRUPO, SUBGRUPO, FORNECEDOR, CÓDIGO_x000D_
_x000D_
          1ª Coluna  ==  Excluir?_x000D_
          2ª Coluna  ==  PrioriSaldo_x000D_
          3ª Coluna  ==  ATA DT.VALID._x000D_
          4ª Coluna  ==  ATA Nº/ANO_x000D_
          5ª Coluna  ==  GRUPO_x000D_
          6ª Coluna  ==  SUBGRUPO_x000D_
          7ª Coluna  ==  FORNECEDOR_x000D_
          8ª Coluna  ==  CÓDIGO_x000D_
</t>
        </r>
      </text>
    </comment>
    <comment ref="B3" authorId="0" shapeId="0" xr:uid="{74B497BC-BB2D-447E-89D8-69349DE669E1}">
      <text>
        <r>
          <rPr>
            <sz val="10"/>
            <color indexed="81"/>
            <rFont val="Lucida Console"/>
            <family val="3"/>
          </rPr>
          <t xml:space="preserve">     DESCRIÇÃO</t>
        </r>
      </text>
    </comment>
    <comment ref="C3" authorId="0" shapeId="0" xr:uid="{3CCFEB6C-A732-4AA4-A4A2-8A7BDF1A6247}">
      <text>
        <r>
          <rPr>
            <sz val="10"/>
            <color indexed="81"/>
            <rFont val="Lucida Console"/>
            <family val="3"/>
          </rPr>
          <t xml:space="preserve">     UNIDADE</t>
        </r>
      </text>
    </comment>
    <comment ref="D3" authorId="0" shapeId="0" xr:uid="{B6EA3E58-E55A-4CA5-95CD-194471849506}">
      <text>
        <r>
          <rPr>
            <sz val="10"/>
            <color indexed="81"/>
            <rFont val="Lucida Console"/>
            <family val="3"/>
          </rPr>
          <t xml:space="preserve">     VALOR UNIT.</t>
        </r>
      </text>
    </comment>
    <comment ref="E3" authorId="0" shapeId="0" xr:uid="{8ADC0E1D-2DD8-4378-A184-1512CB8C1B6E}">
      <text>
        <r>
          <rPr>
            <sz val="10"/>
            <color indexed="81"/>
            <rFont val="Lucida Console"/>
            <family val="3"/>
          </rPr>
          <t xml:space="preserve">     MARCA</t>
        </r>
      </text>
    </comment>
    <comment ref="F3" authorId="0" shapeId="0" xr:uid="{0D3AE200-9D59-42D0-B8CA-D3A358FA2377}">
      <text>
        <r>
          <rPr>
            <sz val="10"/>
            <color indexed="81"/>
            <rFont val="Lucida Console"/>
            <family val="3"/>
          </rPr>
          <t xml:space="preserve">     FORNECEDOR</t>
        </r>
      </text>
    </comment>
    <comment ref="G3" authorId="0" shapeId="0" xr:uid="{EC862072-7FBE-44E3-80A9-5235F9D8B0BB}">
      <text>
        <r>
          <rPr>
            <sz val="10"/>
            <color indexed="81"/>
            <rFont val="Lucida Console"/>
            <family val="3"/>
          </rPr>
          <t xml:space="preserve">     LICITACAO</t>
        </r>
      </text>
    </comment>
    <comment ref="H3" authorId="0" shapeId="0" xr:uid="{0C5814A2-AD84-4F3A-B794-B32456EE6202}">
      <text>
        <r>
          <rPr>
            <sz val="10"/>
            <color indexed="81"/>
            <rFont val="Lucida Console"/>
            <family val="3"/>
          </rPr>
          <t xml:space="preserve">     QTDE ATUAL</t>
        </r>
      </text>
    </comment>
    <comment ref="I3" authorId="0" shapeId="0" xr:uid="{E1059D47-9FD7-4C68-9930-F406CC9AD9E7}">
      <text>
        <r>
          <rPr>
            <sz val="10"/>
            <color indexed="81"/>
            <rFont val="Lucida Console"/>
            <family val="3"/>
          </rPr>
          <t xml:space="preserve">     COD. ALMOX</t>
        </r>
      </text>
    </comment>
    <comment ref="J3" authorId="0" shapeId="0" xr:uid="{F37106F7-A3DE-42A0-BCA8-396A5EB0515D}">
      <text>
        <r>
          <rPr>
            <sz val="10"/>
            <color indexed="81"/>
            <rFont val="Lucida Console"/>
            <family val="3"/>
          </rPr>
          <t xml:space="preserve">     PREÇO MÉDIO</t>
        </r>
      </text>
    </comment>
    <comment ref="K3" authorId="0" shapeId="0" xr:uid="{D21CA94E-8A0F-45ED-A69F-4BDC93BACDF4}">
      <text>
        <r>
          <rPr>
            <sz val="10"/>
            <color indexed="81"/>
            <rFont val="Lucida Console"/>
            <family val="3"/>
          </rPr>
          <t xml:space="preserve">     L.C. 6 MESES</t>
        </r>
      </text>
    </comment>
    <comment ref="L3" authorId="0" shapeId="0" xr:uid="{4A8D7B9C-BA36-4CB9-9763-C9375E848439}">
      <text>
        <r>
          <rPr>
            <sz val="10"/>
            <color indexed="81"/>
            <rFont val="Lucida Console"/>
            <family val="3"/>
          </rPr>
          <t xml:space="preserve">     TEMPO ESTOQUE</t>
        </r>
      </text>
    </comment>
    <comment ref="M3" authorId="0" shapeId="0" xr:uid="{617D0C10-22DD-4D39-8A3D-AF7DA919FC0B}">
      <text>
        <r>
          <rPr>
            <sz val="10"/>
            <color indexed="81"/>
            <rFont val="Lucida Console"/>
            <family val="3"/>
          </rPr>
          <t xml:space="preserve">     LC</t>
        </r>
      </text>
    </comment>
    <comment ref="N3" authorId="0" shapeId="0" xr:uid="{B739CED6-FEB7-4EB8-8FE7-1027B8A67FEB}">
      <text>
        <r>
          <rPr>
            <sz val="10"/>
            <color indexed="81"/>
            <rFont val="Lucida Console"/>
            <family val="3"/>
          </rPr>
          <t xml:space="preserve">     TOTAL</t>
        </r>
      </text>
    </comment>
    <comment ref="O3" authorId="0" shapeId="0" xr:uid="{183AD4AF-A502-44CE-9C88-4129D91F2D43}">
      <text>
        <r>
          <rPr>
            <sz val="10"/>
            <color indexed="81"/>
            <rFont val="Lucida Console"/>
            <family val="3"/>
          </rPr>
          <t xml:space="preserve">     ATA Nº/ANO</t>
        </r>
      </text>
    </comment>
    <comment ref="P3" authorId="0" shapeId="0" xr:uid="{E801C980-3649-4FFD-A7E8-3D77099D5B06}">
      <text>
        <r>
          <rPr>
            <sz val="10"/>
            <color indexed="81"/>
            <rFont val="Lucida Console"/>
            <family val="3"/>
          </rPr>
          <t xml:space="preserve">     ATA SALDO</t>
        </r>
      </text>
    </comment>
    <comment ref="Q3" authorId="0" shapeId="0" xr:uid="{94865BD0-D0CC-401A-BCA6-AF200B0332FA}">
      <text>
        <r>
          <rPr>
            <sz val="10"/>
            <color indexed="81"/>
            <rFont val="Lucida Console"/>
            <family val="3"/>
          </rPr>
          <t xml:space="preserve">     ATA QTDE</t>
        </r>
      </text>
    </comment>
    <comment ref="R3" authorId="0" shapeId="0" xr:uid="{02AAF3AF-00EC-4EE3-9C43-81A46C5B3C8F}">
      <text>
        <r>
          <rPr>
            <sz val="10"/>
            <color indexed="81"/>
            <rFont val="Lucida Console"/>
            <family val="3"/>
          </rPr>
          <t xml:space="preserve">     ATA VALOR</t>
        </r>
      </text>
    </comment>
    <comment ref="S3" authorId="0" shapeId="0" xr:uid="{EF07C2D2-E95B-4303-A84C-F8AEB51C1714}">
      <text>
        <r>
          <rPr>
            <sz val="10"/>
            <color indexed="81"/>
            <rFont val="Lucida Console"/>
            <family val="3"/>
          </rPr>
          <t xml:space="preserve">     ATA DT.VALID.</t>
        </r>
      </text>
    </comment>
    <comment ref="T3" authorId="0" shapeId="0" xr:uid="{5AA18280-FB38-40A2-8E19-E6549DB14DDE}">
      <text>
        <r>
          <rPr>
            <sz val="10"/>
            <color indexed="81"/>
            <rFont val="Lucida Console"/>
            <family val="3"/>
          </rPr>
          <t xml:space="preserve">     ATA MESES</t>
        </r>
      </text>
    </comment>
    <comment ref="U3" authorId="0" shapeId="0" xr:uid="{635CC458-36B2-47B1-9F3C-5B25831F139E}">
      <text>
        <r>
          <rPr>
            <sz val="10"/>
            <color indexed="81"/>
            <rFont val="Lucida Console"/>
            <family val="3"/>
          </rPr>
          <t xml:space="preserve">     DESCRIÇÃO DA ESTRUTURA</t>
        </r>
      </text>
    </comment>
    <comment ref="V3" authorId="0" shapeId="0" xr:uid="{C17D943F-B331-47DA-8EC7-37DC9976B8D1}">
      <text>
        <r>
          <rPr>
            <sz val="10"/>
            <color indexed="81"/>
            <rFont val="Lucida Console"/>
            <family val="3"/>
          </rPr>
          <t xml:space="preserve">     ESTRUTURA</t>
        </r>
      </text>
    </comment>
    <comment ref="W3" authorId="0" shapeId="0" xr:uid="{A8F4B2A5-13EB-40B3-92F9-A5BC9DC2BB90}">
      <text>
        <r>
          <rPr>
            <sz val="10"/>
            <color indexed="81"/>
            <rFont val="Lucida Console"/>
            <family val="3"/>
          </rPr>
          <t xml:space="preserve">     SETOR</t>
        </r>
      </text>
    </comment>
    <comment ref="X3" authorId="0" shapeId="0" xr:uid="{21AA8BC5-556A-413B-886F-A0A261D9AA9F}">
      <text>
        <r>
          <rPr>
            <sz val="10"/>
            <color indexed="81"/>
            <rFont val="Lucida Console"/>
            <family val="3"/>
          </rPr>
          <t xml:space="preserve">     GRUPO</t>
        </r>
      </text>
    </comment>
    <comment ref="Y3" authorId="0" shapeId="0" xr:uid="{73CC101C-ABA6-421A-BAC4-9DFECDEA4F8C}">
      <text>
        <r>
          <rPr>
            <sz val="10"/>
            <color indexed="81"/>
            <rFont val="Lucida Console"/>
            <family val="3"/>
          </rPr>
          <t xml:space="preserve">     SUBGRUPO</t>
        </r>
      </text>
    </comment>
    <comment ref="Z3" authorId="0" shapeId="0" xr:uid="{7F2A3372-B1B7-4A7C-BC6D-9A428379D538}">
      <text>
        <r>
          <rPr>
            <sz val="10"/>
            <color indexed="81"/>
            <rFont val="Lucida Console"/>
            <family val="3"/>
          </rPr>
          <t xml:space="preserve">     RC Nº</t>
        </r>
      </text>
    </comment>
    <comment ref="AA3" authorId="0" shapeId="0" xr:uid="{B024309D-F106-43AE-971C-9B0F04F72DA6}">
      <text>
        <r>
          <rPr>
            <sz val="10"/>
            <color indexed="81"/>
            <rFont val="Lucida Console"/>
            <family val="3"/>
          </rPr>
          <t xml:space="preserve">     RC ANO</t>
        </r>
      </text>
    </comment>
    <comment ref="AB3" authorId="0" shapeId="0" xr:uid="{07FB6CB3-9A2C-4B82-9877-AE28CFFD4BB1}">
      <text>
        <r>
          <rPr>
            <sz val="10"/>
            <color indexed="81"/>
            <rFont val="Lucida Console"/>
            <family val="3"/>
          </rPr>
          <t xml:space="preserve">     RC QTDE</t>
        </r>
      </text>
    </comment>
    <comment ref="AC3" authorId="0" shapeId="0" xr:uid="{50506A64-CF75-4764-A768-8E28280DD629}">
      <text>
        <r>
          <rPr>
            <sz val="10"/>
            <color indexed="81"/>
            <rFont val="Lucida Console"/>
            <family val="3"/>
          </rPr>
          <t xml:space="preserve">     AF Nº</t>
        </r>
      </text>
    </comment>
    <comment ref="AD3" authorId="0" shapeId="0" xr:uid="{2320EB8A-1106-435F-A3B1-B65403BD4A6F}">
      <text>
        <r>
          <rPr>
            <sz val="10"/>
            <color indexed="81"/>
            <rFont val="Lucida Console"/>
            <family val="3"/>
          </rPr>
          <t xml:space="preserve">     AF ANO</t>
        </r>
      </text>
    </comment>
    <comment ref="AE3" authorId="0" shapeId="0" xr:uid="{84C49DD7-9692-42B3-A069-9D66A5DEF286}">
      <text>
        <r>
          <rPr>
            <sz val="10"/>
            <color indexed="81"/>
            <rFont val="Lucida Console"/>
            <family val="3"/>
          </rPr>
          <t xml:space="preserve">     AF SALDO</t>
        </r>
      </text>
    </comment>
    <comment ref="AF3" authorId="0" shapeId="0" xr:uid="{3D4C71CA-A1C9-44C1-A2A8-43D037E7C91D}">
      <text>
        <r>
          <rPr>
            <sz val="10"/>
            <color indexed="81"/>
            <rFont val="Lucida Console"/>
            <family val="3"/>
          </rPr>
          <t xml:space="preserve">     AF QTDE</t>
        </r>
      </text>
    </comment>
    <comment ref="AG3" authorId="0" shapeId="0" xr:uid="{0311EF1F-0355-47A6-82B1-0F08BEC414D5}">
      <text>
        <r>
          <rPr>
            <sz val="10"/>
            <color indexed="81"/>
            <rFont val="Lucida Console"/>
            <family val="3"/>
          </rPr>
          <t xml:space="preserve">     AF FORN</t>
        </r>
      </text>
    </comment>
    <comment ref="AH3" authorId="0" shapeId="0" xr:uid="{60B716EB-6230-4EA6-9B13-156189E28A37}">
      <text>
        <r>
          <rPr>
            <sz val="10"/>
            <color indexed="81"/>
            <rFont val="Lucida Console"/>
            <family val="3"/>
          </rPr>
          <t xml:space="preserve">     AF VENC</t>
        </r>
      </text>
    </comment>
    <comment ref="AI3" authorId="0" shapeId="0" xr:uid="{8DB29C4D-20CB-4375-A0DB-163BECC52BCB}">
      <text>
        <r>
          <rPr>
            <sz val="10"/>
            <color indexed="81"/>
            <rFont val="Lucida Console"/>
            <family val="3"/>
          </rPr>
          <t xml:space="preserve">     PONTO PEDIDO</t>
        </r>
      </text>
    </comment>
    <comment ref="AJ3" authorId="0" shapeId="0" xr:uid="{035FD989-6D16-44E9-89C3-C672690E0AEA}">
      <text>
        <r>
          <rPr>
            <sz val="10"/>
            <color indexed="81"/>
            <rFont val="Lucida Console"/>
            <family val="3"/>
          </rPr>
          <t xml:space="preserve">     DATA ENTREGA</t>
        </r>
      </text>
    </comment>
    <comment ref="AK3" authorId="0" shapeId="0" xr:uid="{8D62D84C-9538-42E1-97CD-18504C6680B8}">
      <text>
        <r>
          <rPr>
            <sz val="10"/>
            <color indexed="81"/>
            <rFont val="Lucida Console"/>
            <family val="3"/>
          </rPr>
          <t xml:space="preserve">     DATA INCLUSÃO</t>
        </r>
      </text>
    </comment>
    <comment ref="AL3" authorId="0" shapeId="0" xr:uid="{33B8135D-E29B-4D0C-980F-0F8750502ADA}">
      <text>
        <r>
          <rPr>
            <sz val="10"/>
            <color indexed="81"/>
            <rFont val="Lucida Console"/>
            <family val="3"/>
          </rPr>
          <t xml:space="preserve">     DATA ALTERAÇÃO</t>
        </r>
      </text>
    </comment>
    <comment ref="AM3" authorId="0" shapeId="0" xr:uid="{721861C6-0E0F-4AD0-A038-18CAA146B2F2}">
      <text>
        <r>
          <rPr>
            <sz val="10"/>
            <color indexed="81"/>
            <rFont val="Lucida Console"/>
            <family val="3"/>
          </rPr>
          <t xml:space="preserve">     DATA DESATIVAÇÃO</t>
        </r>
      </text>
    </comment>
    <comment ref="AN3" authorId="0" shapeId="0" xr:uid="{3349E86C-1071-4526-A4DB-A83A9B2E6BAC}">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1AB16657-3070-413B-9C11-89360C9885A1}">
      <text>
        <r>
          <rPr>
            <sz val="10"/>
            <color indexed="81"/>
            <rFont val="Lucida Console"/>
            <family val="3"/>
          </rPr>
          <t>_x000D_
134246</t>
        </r>
      </text>
    </comment>
    <comment ref="B4" authorId="0" shapeId="0" xr:uid="{2C52FBB6-F8C0-4E98-A124-8C1CE840690D}">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4" authorId="0" shapeId="0" xr:uid="{042D343C-01E4-4913-87C3-C021B91485CC}">
      <text>
        <r>
          <rPr>
            <sz val="10"/>
            <color indexed="81"/>
            <rFont val="Lucida Console"/>
            <family val="3"/>
          </rPr>
          <t>_x000D_
Últ estimativa : 1.100_x000D_
Enviada em     : 19.11.2021_x000D_
Ata - Venc     : 78/21 - 16.03.2022</t>
        </r>
      </text>
    </comment>
    <comment ref="S4" authorId="0" shapeId="0" xr:uid="{2AD18B91-A6F0-4FF0-A2F5-5119D6DE01EC}">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4" authorId="0" shapeId="0" xr:uid="{BF143FC5-4118-410C-AAC4-0E1126B2B76F}">
      <text>
        <r>
          <rPr>
            <sz val="10"/>
            <color indexed="81"/>
            <rFont val="Lucida Console"/>
            <family val="3"/>
          </rPr>
          <t>_x000D_
DM-Construção</t>
        </r>
      </text>
    </comment>
    <comment ref="X4" authorId="0" shapeId="0" xr:uid="{4F325E3F-0EDE-43E7-B47A-4B0DED22FB98}">
      <text>
        <r>
          <rPr>
            <sz val="10"/>
            <color indexed="81"/>
            <rFont val="Lucida Console"/>
            <family val="3"/>
          </rPr>
          <t>_x000D_
MAT.E EQUIP. P/ CONSTR.CIVIL E CONSERV. DE VIAS PUBL.</t>
        </r>
      </text>
    </comment>
    <comment ref="Y4" authorId="0" shapeId="0" xr:uid="{1912DB67-1C99-480C-8E42-7B07B7740250}">
      <text>
        <r>
          <rPr>
            <sz val="10"/>
            <color indexed="81"/>
            <rFont val="Lucida Console"/>
            <family val="3"/>
          </rPr>
          <t>_x000D_
PEDRA,PEDRISCO E AREIA</t>
        </r>
      </text>
    </comment>
    <comment ref="AW4" authorId="0" shapeId="0" xr:uid="{B31E38D9-4868-4A9E-A2BC-A715B54ADF8F}">
      <text>
        <r>
          <rPr>
            <sz val="10"/>
            <color indexed="81"/>
            <rFont val="Lucida Console"/>
            <family val="3"/>
          </rPr>
          <t>Tempo de Estoque (Meses)_x000D_
_x000D_
35,5</t>
        </r>
      </text>
    </comment>
    <comment ref="A5" authorId="0" shapeId="0" xr:uid="{FD17A7B7-F74A-4ABF-98B3-85C3004F28FC}">
      <text>
        <r>
          <rPr>
            <sz val="10"/>
            <color indexed="81"/>
            <rFont val="Lucida Console"/>
            <family val="3"/>
          </rPr>
          <t>_x000D_
131917</t>
        </r>
      </text>
    </comment>
    <comment ref="B5" authorId="0" shapeId="0" xr:uid="{A9FCF147-61D9-4D4B-9503-6E268E3B557E}">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5" authorId="0" shapeId="0" xr:uid="{B5F2BFA5-25AB-41E8-B0AA-9450ECF591DC}">
      <text>
        <r>
          <rPr>
            <sz val="10"/>
            <color indexed="81"/>
            <rFont val="Lucida Console"/>
            <family val="3"/>
          </rPr>
          <t>_x000D_
Pedagógico</t>
        </r>
      </text>
    </comment>
    <comment ref="X5" authorId="0" shapeId="0" xr:uid="{DAE69712-9E9E-4AD6-8170-56CE53BE308E}">
      <text>
        <r>
          <rPr>
            <sz val="10"/>
            <color indexed="81"/>
            <rFont val="Lucida Console"/>
            <family val="3"/>
          </rPr>
          <t>_x000D_
MAQ., EQUIP., COMP., ACES., MAT. PARA ESCRIT.E ESCOLAR</t>
        </r>
      </text>
    </comment>
    <comment ref="Y5" authorId="0" shapeId="0" xr:uid="{41A3C7AD-5677-4BD3-A0C0-AFCC5D7FAFD4}">
      <text>
        <r>
          <rPr>
            <sz val="10"/>
            <color indexed="81"/>
            <rFont val="Lucida Console"/>
            <family val="3"/>
          </rPr>
          <t>_x000D_
LAPIS, BORRACHA, APONTADORES, REGUAS E CORRETIVOS P/ ESCRIT.</t>
        </r>
      </text>
    </comment>
    <comment ref="AW5" authorId="0" shapeId="0" xr:uid="{849F37BD-C306-4DE0-B6A8-DE0F03D63704}">
      <text>
        <r>
          <rPr>
            <sz val="10"/>
            <color indexed="81"/>
            <rFont val="Lucida Console"/>
            <family val="3"/>
          </rPr>
          <t>Tempo de Estoque (Meses)_x000D_
_x000D_
3.605,0</t>
        </r>
      </text>
    </comment>
    <comment ref="A6" authorId="0" shapeId="0" xr:uid="{C85543D6-A8EB-4651-8387-B6744A1F5F51}">
      <text>
        <r>
          <rPr>
            <sz val="10"/>
            <color indexed="81"/>
            <rFont val="Lucida Console"/>
            <family val="3"/>
          </rPr>
          <t>_x000D_
95228</t>
        </r>
      </text>
    </comment>
    <comment ref="B6" authorId="0" shapeId="0" xr:uid="{60DC5B3B-A1EB-4088-9E79-7F10A92A90A1}">
      <text>
        <r>
          <rPr>
            <sz val="10"/>
            <color indexed="81"/>
            <rFont val="Lucida Console"/>
            <family val="3"/>
          </rPr>
          <t xml:space="preserve">DESCRIÇÃO DETALHADA_x000D_
ABRACADEIRA DE NYLON COMPRIMENTO 200 MM </t>
        </r>
      </text>
    </comment>
    <comment ref="W6" authorId="0" shapeId="0" xr:uid="{AE16B524-2F30-4F76-A452-71B89ED9CA68}">
      <text>
        <r>
          <rPr>
            <sz val="10"/>
            <color indexed="81"/>
            <rFont val="Lucida Console"/>
            <family val="3"/>
          </rPr>
          <t>_x000D_
DM-Elétrica</t>
        </r>
      </text>
    </comment>
    <comment ref="X6" authorId="0" shapeId="0" xr:uid="{AAB51A74-86E0-4BB2-8BEF-BE307962AC5B}">
      <text>
        <r>
          <rPr>
            <sz val="10"/>
            <color indexed="81"/>
            <rFont val="Lucida Console"/>
            <family val="3"/>
          </rPr>
          <t>_x000D_
EQUIP. MAT. P/ GERACAO, TRANSM. DISTR. RETIF...</t>
        </r>
      </text>
    </comment>
    <comment ref="Y6" authorId="0" shapeId="0" xr:uid="{AF1B51F8-757E-4C0F-A230-94E986710C87}">
      <text>
        <r>
          <rPr>
            <sz val="10"/>
            <color indexed="81"/>
            <rFont val="Lucida Console"/>
            <family val="3"/>
          </rPr>
          <t>_x000D_
BRACADEIRAS E CINTAS</t>
        </r>
      </text>
    </comment>
    <comment ref="AW6" authorId="0" shapeId="0" xr:uid="{D3F9E18D-0987-47BE-A0BD-5D3C07107356}">
      <text>
        <r>
          <rPr>
            <sz val="10"/>
            <color indexed="81"/>
            <rFont val="Lucida Console"/>
            <family val="3"/>
          </rPr>
          <t>Tempo de Estoque (Meses)_x000D_
_x000D_
1.000,0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DF5C52A3-81B5-462A-AD8E-D27EE0A98E17}">
      <text>
        <r>
          <rPr>
            <sz val="10"/>
            <color indexed="81"/>
            <rFont val="Lucida Console"/>
            <family val="3"/>
          </rPr>
          <t xml:space="preserve">     CÓDIGO</t>
        </r>
      </text>
    </comment>
    <comment ref="B2" authorId="0" shapeId="0" xr:uid="{C1216D35-E541-415F-9952-387827DA375F}">
      <text>
        <r>
          <rPr>
            <sz val="10"/>
            <color indexed="81"/>
            <rFont val="Lucida Console"/>
            <family val="3"/>
          </rPr>
          <t xml:space="preserve">     DESCRIÇÃO</t>
        </r>
      </text>
    </comment>
    <comment ref="C2" authorId="0" shapeId="0" xr:uid="{7526C12A-6CB4-44E0-B704-73A426E92D54}">
      <text>
        <r>
          <rPr>
            <sz val="10"/>
            <color indexed="81"/>
            <rFont val="Lucida Console"/>
            <family val="3"/>
          </rPr>
          <t xml:space="preserve">     UNIDADE</t>
        </r>
      </text>
    </comment>
    <comment ref="D2" authorId="0" shapeId="0" xr:uid="{6857D1DC-DB4F-40A7-AE8B-798A937D1148}">
      <text>
        <r>
          <rPr>
            <sz val="10"/>
            <color indexed="81"/>
            <rFont val="Lucida Console"/>
            <family val="3"/>
          </rPr>
          <t xml:space="preserve">     VALOR UNIT.</t>
        </r>
      </text>
    </comment>
    <comment ref="E2" authorId="0" shapeId="0" xr:uid="{2359DCC9-9938-4FC3-AB37-B905FBB2BDDE}">
      <text>
        <r>
          <rPr>
            <sz val="10"/>
            <color indexed="81"/>
            <rFont val="Lucida Console"/>
            <family val="3"/>
          </rPr>
          <t xml:space="preserve">     MARCA</t>
        </r>
      </text>
    </comment>
    <comment ref="F2" authorId="0" shapeId="0" xr:uid="{C2704C82-A24E-4F28-9D34-1A7B0BD1F70D}">
      <text>
        <r>
          <rPr>
            <sz val="10"/>
            <color indexed="81"/>
            <rFont val="Lucida Console"/>
            <family val="3"/>
          </rPr>
          <t xml:space="preserve">     FORNECEDOR</t>
        </r>
      </text>
    </comment>
    <comment ref="G2" authorId="0" shapeId="0" xr:uid="{3E864064-E13F-44FC-B524-FAB2DF143CB3}">
      <text>
        <r>
          <rPr>
            <sz val="10"/>
            <color indexed="81"/>
            <rFont val="Lucida Console"/>
            <family val="3"/>
          </rPr>
          <t xml:space="preserve">     LICITACAO</t>
        </r>
      </text>
    </comment>
    <comment ref="H2" authorId="0" shapeId="0" xr:uid="{42E2DE0D-5F3F-4286-BDD7-701D42F697ED}">
      <text>
        <r>
          <rPr>
            <sz val="10"/>
            <color indexed="81"/>
            <rFont val="Lucida Console"/>
            <family val="3"/>
          </rPr>
          <t xml:space="preserve">     QTDE ATUAL</t>
        </r>
      </text>
    </comment>
    <comment ref="I2" authorId="0" shapeId="0" xr:uid="{A5101233-DCC9-4BB7-BED8-8AC91829E9AF}">
      <text>
        <r>
          <rPr>
            <sz val="10"/>
            <color indexed="81"/>
            <rFont val="Lucida Console"/>
            <family val="3"/>
          </rPr>
          <t xml:space="preserve">     COD. ALMOX</t>
        </r>
      </text>
    </comment>
    <comment ref="J2" authorId="0" shapeId="0" xr:uid="{24D04522-2C54-4494-92E1-5E7DAC4A000A}">
      <text>
        <r>
          <rPr>
            <sz val="10"/>
            <color indexed="81"/>
            <rFont val="Lucida Console"/>
            <family val="3"/>
          </rPr>
          <t xml:space="preserve">     PREÇO MÉDIO</t>
        </r>
      </text>
    </comment>
    <comment ref="K2" authorId="0" shapeId="0" xr:uid="{62742260-2522-4004-BFDD-C1DC8165C45E}">
      <text>
        <r>
          <rPr>
            <sz val="10"/>
            <color indexed="81"/>
            <rFont val="Lucida Console"/>
            <family val="3"/>
          </rPr>
          <t xml:space="preserve">     L.C. 6 MESES</t>
        </r>
      </text>
    </comment>
    <comment ref="L2" authorId="0" shapeId="0" xr:uid="{0E3B5EC0-801D-4F20-AC06-1EF2248E4510}">
      <text>
        <r>
          <rPr>
            <sz val="10"/>
            <color indexed="81"/>
            <rFont val="Lucida Console"/>
            <family val="3"/>
          </rPr>
          <t xml:space="preserve">     TEMPO ESTOQUE</t>
        </r>
      </text>
    </comment>
    <comment ref="M2" authorId="0" shapeId="0" xr:uid="{C9336684-CD74-47F9-B9BE-6F81E545BE90}">
      <text>
        <r>
          <rPr>
            <sz val="10"/>
            <color indexed="81"/>
            <rFont val="Lucida Console"/>
            <family val="3"/>
          </rPr>
          <t xml:space="preserve">     LC</t>
        </r>
      </text>
    </comment>
    <comment ref="N2" authorId="0" shapeId="0" xr:uid="{AAC72CD8-4F67-472A-AF51-F2430D37894D}">
      <text>
        <r>
          <rPr>
            <sz val="10"/>
            <color indexed="81"/>
            <rFont val="Lucida Console"/>
            <family val="3"/>
          </rPr>
          <t xml:space="preserve">     TOTAL</t>
        </r>
      </text>
    </comment>
    <comment ref="O2" authorId="0" shapeId="0" xr:uid="{0DF9D3D3-D5F8-4D1C-A9F5-50FD55055E88}">
      <text>
        <r>
          <rPr>
            <sz val="10"/>
            <color indexed="81"/>
            <rFont val="Lucida Console"/>
            <family val="3"/>
          </rPr>
          <t xml:space="preserve">     ATA Nº/ANO</t>
        </r>
      </text>
    </comment>
    <comment ref="P2" authorId="0" shapeId="0" xr:uid="{DD627E28-3E17-4111-ACCA-223985DD8F8D}">
      <text>
        <r>
          <rPr>
            <sz val="10"/>
            <color indexed="81"/>
            <rFont val="Lucida Console"/>
            <family val="3"/>
          </rPr>
          <t xml:space="preserve">     ATA QTDE</t>
        </r>
      </text>
    </comment>
    <comment ref="Q2" authorId="0" shapeId="0" xr:uid="{33D84E04-8E67-41C3-8DF8-B013CD2C0195}">
      <text>
        <r>
          <rPr>
            <sz val="10"/>
            <color indexed="81"/>
            <rFont val="Lucida Console"/>
            <family val="3"/>
          </rPr>
          <t xml:space="preserve">     ATA VALOR</t>
        </r>
      </text>
    </comment>
    <comment ref="R2" authorId="0" shapeId="0" xr:uid="{2B3D919B-E984-44C8-B676-970076539E19}">
      <text>
        <r>
          <rPr>
            <sz val="10"/>
            <color indexed="81"/>
            <rFont val="Lucida Console"/>
            <family val="3"/>
          </rPr>
          <t xml:space="preserve">     ATA DT.VALID.</t>
        </r>
      </text>
    </comment>
    <comment ref="S2" authorId="0" shapeId="0" xr:uid="{24F28AA2-8509-429A-854C-8F61478E55D8}">
      <text>
        <r>
          <rPr>
            <sz val="10"/>
            <color indexed="81"/>
            <rFont val="Lucida Console"/>
            <family val="3"/>
          </rPr>
          <t xml:space="preserve">     DESCRIÇÃO DA ESTRUTURA</t>
        </r>
      </text>
    </comment>
    <comment ref="T2" authorId="0" shapeId="0" xr:uid="{AF9677E4-7CDA-448D-805F-A663BC6B60D9}">
      <text>
        <r>
          <rPr>
            <sz val="10"/>
            <color indexed="81"/>
            <rFont val="Lucida Console"/>
            <family val="3"/>
          </rPr>
          <t xml:space="preserve">     ESTRUTURA</t>
        </r>
      </text>
    </comment>
    <comment ref="U2" authorId="0" shapeId="0" xr:uid="{4D5DEB87-2EA3-4872-A02C-1CB48827265C}">
      <text>
        <r>
          <rPr>
            <sz val="10"/>
            <color indexed="81"/>
            <rFont val="Lucida Console"/>
            <family val="3"/>
          </rPr>
          <t xml:space="preserve">     GRUPO</t>
        </r>
      </text>
    </comment>
    <comment ref="V2" authorId="0" shapeId="0" xr:uid="{5282D3A8-4FF1-4006-B785-EFEAEB3527EA}">
      <text>
        <r>
          <rPr>
            <sz val="10"/>
            <color indexed="81"/>
            <rFont val="Lucida Console"/>
            <family val="3"/>
          </rPr>
          <t xml:space="preserve">     SUBGRUPO</t>
        </r>
      </text>
    </comment>
    <comment ref="W2" authorId="0" shapeId="0" xr:uid="{A4A552E9-E403-4845-BD92-C367DEE5A551}">
      <text>
        <r>
          <rPr>
            <sz val="10"/>
            <color indexed="81"/>
            <rFont val="Lucida Console"/>
            <family val="3"/>
          </rPr>
          <t xml:space="preserve">     RC Nº</t>
        </r>
      </text>
    </comment>
    <comment ref="X2" authorId="0" shapeId="0" xr:uid="{0A012274-790D-46AB-8718-228548CD85D4}">
      <text>
        <r>
          <rPr>
            <sz val="10"/>
            <color indexed="81"/>
            <rFont val="Lucida Console"/>
            <family val="3"/>
          </rPr>
          <t xml:space="preserve">     RC ANO </t>
        </r>
      </text>
    </comment>
    <comment ref="Y2" authorId="0" shapeId="0" xr:uid="{8F90B300-AE59-4670-A4D8-BAFB4254BD73}">
      <text>
        <r>
          <rPr>
            <sz val="10"/>
            <color indexed="81"/>
            <rFont val="Lucida Console"/>
            <family val="3"/>
          </rPr>
          <t xml:space="preserve">     RC QTDE</t>
        </r>
      </text>
    </comment>
    <comment ref="Z2" authorId="0" shapeId="0" xr:uid="{4C2D3DE2-B6B5-4704-BBF9-C058374F1300}">
      <text>
        <r>
          <rPr>
            <sz val="10"/>
            <color indexed="81"/>
            <rFont val="Lucida Console"/>
            <family val="3"/>
          </rPr>
          <t xml:space="preserve">     AF Nº</t>
        </r>
      </text>
    </comment>
    <comment ref="AA2" authorId="0" shapeId="0" xr:uid="{B620059D-3097-4962-ACDE-1BD376FF52F7}">
      <text>
        <r>
          <rPr>
            <sz val="10"/>
            <color indexed="81"/>
            <rFont val="Lucida Console"/>
            <family val="3"/>
          </rPr>
          <t xml:space="preserve">     AF ANO</t>
        </r>
      </text>
    </comment>
    <comment ref="AB2" authorId="0" shapeId="0" xr:uid="{C19F168F-B806-48D2-BB6C-63832BCFDC8C}">
      <text>
        <r>
          <rPr>
            <sz val="10"/>
            <color indexed="81"/>
            <rFont val="Lucida Console"/>
            <family val="3"/>
          </rPr>
          <t xml:space="preserve">     AF SALDO</t>
        </r>
      </text>
    </comment>
    <comment ref="AC2" authorId="0" shapeId="0" xr:uid="{FF18262B-2382-471D-8FA6-92C842B38B48}">
      <text>
        <r>
          <rPr>
            <sz val="10"/>
            <color indexed="81"/>
            <rFont val="Lucida Console"/>
            <family val="3"/>
          </rPr>
          <t xml:space="preserve">     AF QTDE</t>
        </r>
      </text>
    </comment>
    <comment ref="AD2" authorId="0" shapeId="0" xr:uid="{033C1D5F-11DA-43F5-B042-662E59D84565}">
      <text>
        <r>
          <rPr>
            <sz val="10"/>
            <color indexed="81"/>
            <rFont val="Lucida Console"/>
            <family val="3"/>
          </rPr>
          <t xml:space="preserve">     AF FORN</t>
        </r>
      </text>
    </comment>
    <comment ref="AE2" authorId="0" shapeId="0" xr:uid="{3376F2C4-BA80-432B-ABA8-6AF8F238DEFE}">
      <text>
        <r>
          <rPr>
            <sz val="10"/>
            <color indexed="81"/>
            <rFont val="Lucida Console"/>
            <family val="3"/>
          </rPr>
          <t xml:space="preserve">     AF VENC</t>
        </r>
      </text>
    </comment>
    <comment ref="AF2" authorId="0" shapeId="0" xr:uid="{7CCCC5DA-BB16-4623-865B-CF663E49FD17}">
      <text>
        <r>
          <rPr>
            <sz val="10"/>
            <color indexed="81"/>
            <rFont val="Lucida Console"/>
            <family val="3"/>
          </rPr>
          <t xml:space="preserve">     PONTO PEDIDO</t>
        </r>
      </text>
    </comment>
    <comment ref="AG2" authorId="0" shapeId="0" xr:uid="{DC91233B-3ED6-48AA-93C0-6F94A22F53CC}">
      <text>
        <r>
          <rPr>
            <sz val="10"/>
            <color indexed="81"/>
            <rFont val="Lucida Console"/>
            <family val="3"/>
          </rPr>
          <t xml:space="preserve">     DATA ENTREGA</t>
        </r>
      </text>
    </comment>
    <comment ref="AH2" authorId="0" shapeId="0" xr:uid="{481A94DF-2328-447E-BA14-F5ABDB9282F4}">
      <text>
        <r>
          <rPr>
            <sz val="10"/>
            <color indexed="81"/>
            <rFont val="Lucida Console"/>
            <family val="3"/>
          </rPr>
          <t xml:space="preserve">     DATA INCLUSÃO</t>
        </r>
      </text>
    </comment>
    <comment ref="AI2" authorId="0" shapeId="0" xr:uid="{01BDD4B6-699E-4013-9D23-8FE3F91B7A38}">
      <text>
        <r>
          <rPr>
            <sz val="10"/>
            <color indexed="81"/>
            <rFont val="Lucida Console"/>
            <family val="3"/>
          </rPr>
          <t xml:space="preserve">     DATA ALTERAÇÃO</t>
        </r>
      </text>
    </comment>
    <comment ref="AJ2" authorId="0" shapeId="0" xr:uid="{B21C97F5-5FDA-4FEF-B562-15D70029C2F7}">
      <text>
        <r>
          <rPr>
            <sz val="10"/>
            <color indexed="81"/>
            <rFont val="Lucida Console"/>
            <family val="3"/>
          </rPr>
          <t xml:space="preserve">     DATA DESATIVAÇÃO</t>
        </r>
      </text>
    </comment>
    <comment ref="AK2" authorId="0" shapeId="0" xr:uid="{B27CF333-F4BE-4A2D-9BC8-7E3F68A89B21}">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1088FBB0-4CC4-4FE4-B0A2-24ACC921ED58}">
      <text>
        <r>
          <rPr>
            <sz val="9"/>
            <color indexed="81"/>
            <rFont val="Segoe UI"/>
            <family val="2"/>
          </rPr>
          <t>Total de linhas da planilha = 4</t>
        </r>
      </text>
    </comment>
    <comment ref="A2" authorId="0" shapeId="0" xr:uid="{594C84FD-E965-4ACA-ABE0-2A625188BD4B}">
      <text>
        <r>
          <rPr>
            <sz val="10"/>
            <color indexed="81"/>
            <rFont val="Lucida Console"/>
            <family val="3"/>
          </rPr>
          <t xml:space="preserve">Ordenado por: CÓDIGO_x000D_
_x000D_
</t>
        </r>
      </text>
    </comment>
    <comment ref="F2" authorId="0" shapeId="0" xr:uid="{FBE58C77-130D-4848-B235-130D6604A8BE}">
      <text>
        <r>
          <rPr>
            <sz val="10"/>
            <color indexed="81"/>
            <rFont val="Lucida Console"/>
            <family val="3"/>
          </rPr>
          <t xml:space="preserve"> 10_22</t>
        </r>
      </text>
    </comment>
    <comment ref="G2" authorId="0" shapeId="0" xr:uid="{373B9B66-C781-43CD-A4CA-45BFFE56F835}">
      <text>
        <r>
          <rPr>
            <sz val="10"/>
            <color indexed="81"/>
            <rFont val="Lucida Console"/>
            <family val="3"/>
          </rPr>
          <t xml:space="preserve"> 11_22</t>
        </r>
      </text>
    </comment>
    <comment ref="H2" authorId="0" shapeId="0" xr:uid="{F753A7AA-4D6E-40E1-AAC2-120B7A1C92E3}">
      <text>
        <r>
          <rPr>
            <sz val="10"/>
            <color indexed="81"/>
            <rFont val="Lucida Console"/>
            <family val="3"/>
          </rPr>
          <t xml:space="preserve"> 12_22</t>
        </r>
      </text>
    </comment>
    <comment ref="I2" authorId="0" shapeId="0" xr:uid="{B1D88B3F-9021-466D-B83A-4F8C74F3B6F6}">
      <text>
        <r>
          <rPr>
            <sz val="10"/>
            <color indexed="81"/>
            <rFont val="Lucida Console"/>
            <family val="3"/>
          </rPr>
          <t xml:space="preserve"> 01_23</t>
        </r>
      </text>
    </comment>
    <comment ref="J2" authorId="0" shapeId="0" xr:uid="{96983B5F-44E7-4086-AF4E-B9E33C879804}">
      <text>
        <r>
          <rPr>
            <sz val="10"/>
            <color indexed="81"/>
            <rFont val="Lucida Console"/>
            <family val="3"/>
          </rPr>
          <t xml:space="preserve"> 02_23</t>
        </r>
      </text>
    </comment>
    <comment ref="K2" authorId="0" shapeId="0" xr:uid="{6ADB6FEB-3BB8-4294-A4A4-8D0380FFCBA8}">
      <text>
        <r>
          <rPr>
            <sz val="10"/>
            <color indexed="81"/>
            <rFont val="Lucida Console"/>
            <family val="3"/>
          </rPr>
          <t xml:space="preserve"> 03_23</t>
        </r>
      </text>
    </comment>
    <comment ref="L2" authorId="0" shapeId="0" xr:uid="{6B497A6C-4AFB-485D-9C3F-0D367ACF2484}">
      <text>
        <r>
          <rPr>
            <sz val="10"/>
            <color indexed="81"/>
            <rFont val="Lucida Console"/>
            <family val="3"/>
          </rPr>
          <t xml:space="preserve"> 04_23</t>
        </r>
      </text>
    </comment>
    <comment ref="M2" authorId="0" shapeId="0" xr:uid="{3549FCFA-515E-45BA-87CC-8F6D20DF61CC}">
      <text>
        <r>
          <rPr>
            <sz val="10"/>
            <color indexed="81"/>
            <rFont val="Lucida Console"/>
            <family val="3"/>
          </rPr>
          <t xml:space="preserve"> 05_23</t>
        </r>
      </text>
    </comment>
    <comment ref="N2" authorId="0" shapeId="0" xr:uid="{03D63370-9A36-4AAD-B515-45F5E7C3853F}">
      <text>
        <r>
          <rPr>
            <sz val="10"/>
            <color indexed="81"/>
            <rFont val="Lucida Console"/>
            <family val="3"/>
          </rPr>
          <t xml:space="preserve"> 06_23</t>
        </r>
      </text>
    </comment>
    <comment ref="O2" authorId="0" shapeId="0" xr:uid="{5993D704-4C6F-48FE-9A26-6734188EF460}">
      <text>
        <r>
          <rPr>
            <sz val="10"/>
            <color indexed="81"/>
            <rFont val="Lucida Console"/>
            <family val="3"/>
          </rPr>
          <t xml:space="preserve"> 07_23</t>
        </r>
      </text>
    </comment>
    <comment ref="P2" authorId="0" shapeId="0" xr:uid="{A2FD7C06-C337-4D52-AC81-904073AF9FDB}">
      <text>
        <r>
          <rPr>
            <sz val="10"/>
            <color indexed="81"/>
            <rFont val="Lucida Console"/>
            <family val="3"/>
          </rPr>
          <t xml:space="preserve"> 08_23</t>
        </r>
      </text>
    </comment>
    <comment ref="Q2" authorId="0" shapeId="0" xr:uid="{069D0AAF-65E8-4C5F-9D19-44E3C85F4A38}">
      <text>
        <r>
          <rPr>
            <sz val="10"/>
            <color indexed="81"/>
            <rFont val="Lucida Console"/>
            <family val="3"/>
          </rPr>
          <t xml:space="preserve"> 09_23</t>
        </r>
      </text>
    </comment>
    <comment ref="R2" authorId="0" shapeId="0" xr:uid="{3B8CC2FE-253D-4971-8C38-133C8733CF58}">
      <text>
        <r>
          <rPr>
            <sz val="10"/>
            <color indexed="81"/>
            <rFont val="Lucida Console"/>
            <family val="3"/>
          </rPr>
          <t>Data de inclusão do item no ADMC</t>
        </r>
      </text>
    </comment>
    <comment ref="T2" authorId="0" shapeId="0" xr:uid="{7E20BE09-4979-493D-9068-DECB57A90305}">
      <text>
        <r>
          <rPr>
            <sz val="10"/>
            <color indexed="81"/>
            <rFont val="Lucida Console"/>
            <family val="3"/>
          </rPr>
          <t>Média aritmética simples dos valores das colunas F até 09_23._x000D_
Divisor = 12</t>
        </r>
      </text>
    </comment>
    <comment ref="U2" authorId="0" shapeId="0" xr:uid="{C92B26CC-5DFD-46A9-BDCA-FBBBB1854CA5}">
      <text>
        <r>
          <rPr>
            <sz val="10"/>
            <color indexed="81"/>
            <rFont val="Lucida Console"/>
            <family val="3"/>
          </rPr>
          <t>1ª Faixa do Desvio Padrão</t>
        </r>
      </text>
    </comment>
    <comment ref="V2" authorId="0" shapeId="0" xr:uid="{229C1F1E-3039-429F-92DD-45E6E3CEA933}">
      <text>
        <r>
          <rPr>
            <sz val="10"/>
            <color indexed="81"/>
            <rFont val="Lucida Console"/>
            <family val="3"/>
          </rPr>
          <t>2ª Faixa do Desvio Padrão</t>
        </r>
      </text>
    </comment>
    <comment ref="W2" authorId="0" shapeId="0" xr:uid="{199C5742-E4ED-4257-ADFF-C17506DF6EAB}">
      <text>
        <r>
          <rPr>
            <sz val="10"/>
            <color indexed="81"/>
            <rFont val="Lucida Console"/>
            <family val="3"/>
          </rPr>
          <t>3ª Faixa do Desvio Padrão</t>
        </r>
      </text>
    </comment>
    <comment ref="X2" authorId="0" shapeId="0" xr:uid="{75B5DD23-F51B-412C-BCC6-051BBEA6CB2F}">
      <text>
        <r>
          <rPr>
            <sz val="10"/>
            <color indexed="81"/>
            <rFont val="Lucida Console"/>
            <family val="3"/>
          </rPr>
          <t>Número da faixa de corte utilizada. Informar valores entre 1 e 3.</t>
        </r>
      </text>
    </comment>
    <comment ref="Y2" authorId="0" shapeId="0" xr:uid="{5A57C6FD-74C0-4878-B0AE-FC82E2B8930F}">
      <text>
        <r>
          <rPr>
            <sz val="10"/>
            <color indexed="81"/>
            <rFont val="Lucida Console"/>
            <family val="3"/>
          </rPr>
          <t>Média considerada (Menos valores fora do desvio padrão).</t>
        </r>
      </text>
    </comment>
    <comment ref="Z2" authorId="0" shapeId="0" xr:uid="{DAF4E6C1-1DC5-4D0B-AC5C-BA306CB2E2EE}">
      <text>
        <r>
          <rPr>
            <sz val="10"/>
            <color indexed="81"/>
            <rFont val="Lucida Console"/>
            <family val="3"/>
          </rPr>
          <t>Consumo do Período mais a coluna Pendentes.</t>
        </r>
      </text>
    </comment>
    <comment ref="AA2" authorId="0" shapeId="0" xr:uid="{C24C6BEB-1D47-460A-B4F3-A7FB186EB1D4}">
      <text>
        <r>
          <rPr>
            <sz val="10"/>
            <color indexed="81"/>
            <rFont val="Lucida Console"/>
            <family val="3"/>
          </rPr>
          <t>O maior consumo registrado no período entre as colunas 10_22 e 09_23</t>
        </r>
      </text>
    </comment>
    <comment ref="R3" authorId="0" shapeId="0" xr:uid="{FE1AFFEF-8F66-43F0-96E8-C7F9533E8D57}">
      <text>
        <r>
          <rPr>
            <sz val="10"/>
            <color indexed="81"/>
            <rFont val="Lucida Console"/>
            <family val="3"/>
          </rPr>
          <t>17.10.2006</t>
        </r>
      </text>
    </comment>
    <comment ref="Y3" authorId="0" shapeId="0" xr:uid="{6E066728-3F2E-4220-994E-E28C3A269E00}">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31A431B2-4E12-41FC-A1C7-C4EC05DA4321}">
      <text>
        <r>
          <rPr>
            <sz val="10"/>
            <color indexed="81"/>
            <rFont val="Lucida Console"/>
            <family val="3"/>
          </rPr>
          <t>Última movimentação no estoque em 09/2023 quantidade 46.</t>
        </r>
      </text>
    </comment>
    <comment ref="R4" authorId="0" shapeId="0" xr:uid="{5A96C7B5-9E9C-4D53-A520-F96AE269EA60}">
      <text>
        <r>
          <rPr>
            <sz val="10"/>
            <color indexed="81"/>
            <rFont val="Lucida Console"/>
            <family val="3"/>
          </rPr>
          <t>07.02.2018</t>
        </r>
      </text>
    </comment>
    <comment ref="Y4" authorId="0" shapeId="0" xr:uid="{CBE4B9AD-3AE8-43E2-BB0B-BBF414A484CF}">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4" authorId="0" shapeId="0" xr:uid="{B4C9AF50-2576-4C13-880D-7A3889479272}">
      <text>
        <r>
          <rPr>
            <sz val="10"/>
            <color indexed="81"/>
            <rFont val="Lucida Console"/>
            <family val="3"/>
          </rPr>
          <t>Última movimentação no estoque em 09/2023 quantidade 28.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49422E92-0A4B-4767-90F4-18F573984BB6}">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47510F9C-3434-45E1-86AB-3170792B0703}">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<sst xmlns="http://schemas.openxmlformats.org/spreadsheetml/2006/main" count="1917" uniqueCount="933">
  <si>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</si>
  <si>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</si>
  <si>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</si>
  <si>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</si>
  <si>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</si>
  <si>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</si>
  <si>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</si>
  <si>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</si>
  <si>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</si>
  <si>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</si>
  <si>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</si>
  <si>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</si>
  <si>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</si>
  <si>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</si>
  <si>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</si>
  <si>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</si>
  <si>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</si>
  <si>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</si>
  <si>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</si>
  <si>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</si>
  <si>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</si>
  <si>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</si>
  <si>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</si>
  <si>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</si>
  <si>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</si>
  <si>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</si>
  <si>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</si>
  <si>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</si>
  <si>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</si>
  <si>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</si>
  <si>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</si>
  <si>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</si>
  <si>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</si>
  <si>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</si>
  <si>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</si>
  <si>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</si>
  <si>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</si>
  <si>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SECRETARIA DE EDUCAÇÃO E CIDADANIA</t>
  </si>
  <si>
    <t>DATA INCLUSÃO</t>
  </si>
  <si>
    <t>DATA ALTERAÇÃO</t>
  </si>
  <si>
    <t>DATA DESATIVAÇÃO</t>
  </si>
  <si>
    <t>DESCRIÇÃO DETALHADA</t>
  </si>
  <si>
    <t>PREFEITURA DE SÃO JOSÉ DOS CAMPOS</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</si>
  <si>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</si>
  <si>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</si>
  <si>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</si>
  <si>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</si>
  <si>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</si>
  <si>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</si>
  <si>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</si>
  <si>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</si>
  <si>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</si>
  <si>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</si>
  <si>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</si>
  <si>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</si>
  <si>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</si>
  <si>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</si>
  <si>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</si>
  <si>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</si>
  <si>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</si>
  <si>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</si>
  <si>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</si>
  <si>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</si>
  <si>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</si>
  <si>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</si>
  <si>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</si>
  <si>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</si>
  <si>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</si>
  <si>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</si>
  <si>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</si>
  <si>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</si>
  <si>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Prefeitura de São José dos Campos</t>
  </si>
  <si>
    <t>Secretaria de Educação e Cidadania</t>
  </si>
  <si>
    <t>Departamento de Apoio de Gestão</t>
  </si>
  <si>
    <t>Divisão de Suprimentos</t>
  </si>
  <si>
    <t>Saldo</t>
  </si>
  <si>
    <t>Abaixo</t>
  </si>
  <si>
    <t>TIPO</t>
  </si>
  <si>
    <t>VALOR</t>
  </si>
  <si>
    <t>Assinatura</t>
  </si>
  <si>
    <t>Diferente</t>
  </si>
  <si>
    <t>OBSERVAÇÃO</t>
  </si>
  <si>
    <t>DEPARTAMENTO DE APOIO DE GESTÃO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</si>
  <si>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</si>
  <si>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</si>
  <si>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</si>
  <si>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</si>
  <si>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</si>
  <si>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</si>
  <si>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</si>
  <si>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</si>
  <si>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</si>
  <si>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</si>
  <si>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</si>
  <si>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</si>
  <si>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</si>
  <si>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</si>
  <si>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</si>
  <si>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</si>
  <si>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</si>
  <si>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</si>
  <si>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</si>
  <si>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</si>
  <si>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</si>
  <si>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</si>
  <si>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</si>
  <si>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</si>
  <si>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</si>
  <si>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</si>
  <si>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</si>
  <si>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</si>
  <si>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</si>
  <si>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</si>
  <si>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</si>
  <si>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</si>
  <si>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</si>
  <si>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</si>
  <si>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</si>
  <si>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</si>
  <si>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</si>
  <si>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</si>
  <si>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</si>
  <si>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</si>
  <si>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</si>
  <si>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</si>
  <si>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</si>
  <si>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</si>
  <si>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</si>
  <si>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</si>
  <si>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</si>
  <si>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</si>
  <si>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</si>
  <si>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</si>
  <si>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</si>
  <si>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</si>
  <si>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</si>
  <si>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</si>
  <si>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</si>
  <si>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</si>
  <si>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</si>
  <si>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</si>
  <si>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</si>
  <si>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</si>
  <si>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</si>
  <si>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</si>
  <si>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</si>
  <si>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</si>
  <si>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</si>
  <si>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</si>
  <si>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</si>
  <si>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</si>
  <si>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</si>
  <si>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</si>
  <si>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</si>
  <si>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</si>
  <si>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</si>
  <si>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</si>
  <si>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</si>
  <si>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</si>
  <si>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</si>
  <si>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</si>
  <si>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</si>
  <si>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</si>
  <si>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</si>
  <si>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</si>
  <si>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</si>
  <si>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</si>
  <si>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</si>
  <si>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</si>
  <si>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</si>
  <si>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</si>
  <si>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</si>
  <si>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</si>
  <si>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</si>
  <si>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</si>
  <si>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</si>
  <si>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</si>
  <si>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</si>
  <si>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</si>
  <si>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</si>
  <si>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</si>
  <si>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</si>
  <si>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</si>
  <si>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</si>
  <si>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</si>
  <si>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</si>
  <si>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</si>
  <si>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</si>
  <si>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</si>
  <si>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</si>
  <si>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</si>
  <si>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</si>
  <si>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</si>
  <si>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</si>
  <si>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</si>
  <si>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</si>
  <si>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</si>
  <si>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</si>
  <si>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</si>
  <si>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</si>
  <si>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</si>
  <si>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</si>
  <si>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</si>
  <si>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</si>
  <si>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</si>
  <si>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</si>
  <si>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</si>
  <si>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</si>
  <si>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</si>
  <si>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</si>
  <si>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</si>
  <si>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</si>
  <si>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</si>
  <si>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</si>
  <si>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</si>
  <si>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</si>
  <si>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</si>
  <si>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</si>
  <si>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</si>
  <si>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</si>
  <si>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</si>
  <si>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</si>
  <si>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</si>
  <si>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</si>
  <si>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</si>
  <si>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</si>
  <si>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</si>
  <si>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</si>
  <si>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</si>
  <si>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</si>
  <si>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</si>
  <si>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</si>
  <si>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</si>
  <si>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</si>
  <si>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</si>
  <si>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</si>
  <si>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</si>
  <si>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</si>
  <si>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</si>
  <si>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</si>
  <si>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</si>
  <si>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</si>
  <si>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</si>
  <si>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</si>
  <si>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</si>
  <si>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</si>
  <si>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</si>
  <si>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</si>
  <si>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</si>
  <si>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</si>
  <si>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</si>
  <si>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</si>
  <si>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</si>
  <si>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</si>
  <si>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</si>
  <si>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</si>
  <si>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</si>
  <si>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</si>
  <si>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</si>
  <si>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PLANILHA Nº 0 / 2023</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</si>
  <si>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</si>
  <si>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</si>
  <si>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</si>
  <si>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</si>
  <si>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</si>
  <si>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</si>
  <si>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</si>
  <si>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</si>
  <si>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</si>
  <si>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</si>
  <si>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</si>
  <si>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</si>
  <si>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</si>
  <si>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</si>
  <si>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</si>
  <si>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</si>
  <si>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</si>
  <si>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</si>
  <si>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</si>
  <si>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</si>
  <si>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</si>
  <si>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</si>
  <si>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</si>
  <si>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</si>
  <si>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</si>
  <si>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</si>
  <si>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</si>
  <si>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</si>
  <si>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</si>
  <si>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</si>
  <si>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</si>
  <si>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</si>
  <si>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</si>
  <si>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</si>
  <si>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</si>
  <si>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</si>
  <si>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</si>
  <si>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</si>
  <si>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</si>
  <si>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</si>
  <si>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</si>
  <si>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</si>
  <si>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</si>
  <si>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</si>
  <si>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</si>
  <si>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</si>
  <si>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</si>
  <si>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</si>
  <si>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</si>
  <si>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</si>
  <si>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</si>
  <si>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</si>
  <si>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</si>
  <si>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</si>
  <si>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</si>
  <si>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</si>
  <si>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</si>
  <si>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</si>
  <si>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</si>
  <si>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</si>
  <si>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</si>
  <si>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</si>
  <si>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</si>
  <si>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</si>
  <si>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</si>
  <si>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</si>
  <si>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</si>
  <si>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</si>
  <si>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</si>
  <si>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</si>
  <si>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</si>
  <si>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</si>
  <si>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</si>
  <si>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</si>
  <si>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</si>
  <si>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</si>
  <si>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</si>
  <si>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</si>
  <si>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</si>
  <si>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</si>
  <si>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</si>
  <si>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</si>
  <si>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</si>
  <si>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</si>
  <si>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</si>
  <si>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</si>
  <si>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</si>
  <si>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</si>
  <si>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</si>
  <si>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</si>
  <si>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</si>
  <si>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</si>
  <si>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</si>
  <si>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</si>
  <si>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</si>
  <si>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</si>
  <si>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</si>
  <si>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</si>
  <si>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</si>
  <si>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</si>
  <si>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</si>
  <si>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</si>
  <si>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</si>
  <si>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</si>
  <si>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</si>
  <si>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</si>
  <si>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</si>
  <si>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</si>
  <si>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</si>
  <si>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</si>
  <si>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</si>
  <si>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</si>
  <si>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</si>
  <si>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</si>
  <si>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</si>
  <si>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</si>
  <si>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</si>
  <si>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</si>
  <si>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</si>
  <si>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</si>
  <si>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</si>
  <si>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</si>
  <si>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</si>
  <si>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</si>
  <si>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</si>
  <si>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</si>
  <si>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</si>
  <si>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</si>
  <si>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</si>
  <si>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</si>
  <si>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</si>
  <si>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</si>
  <si>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</si>
  <si>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</si>
  <si>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</si>
  <si>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</si>
  <si>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</si>
  <si>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</si>
  <si>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</si>
  <si>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</si>
  <si>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</si>
  <si>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</si>
  <si>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</si>
  <si>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</si>
  <si>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</si>
  <si>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</si>
  <si>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</si>
  <si>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</si>
  <si>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</si>
  <si>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</si>
  <si>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</si>
  <si>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</si>
  <si>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</si>
  <si>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</si>
  <si>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</si>
  <si>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</si>
  <si>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</si>
  <si>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</si>
  <si>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</si>
  <si>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</si>
  <si>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</si>
  <si>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</si>
  <si>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</si>
  <si>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</si>
  <si>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</si>
  <si>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</si>
  <si>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</si>
  <si>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</si>
  <si>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</si>
  <si>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</si>
  <si>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</si>
  <si>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</si>
  <si>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</si>
  <si>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</si>
  <si>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</si>
  <si>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</si>
  <si>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</si>
  <si>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</si>
  <si>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</si>
  <si>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</si>
  <si>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</si>
  <si>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</si>
  <si>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</si>
  <si>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</si>
  <si>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</si>
  <si>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</si>
  <si>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</si>
  <si>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</si>
  <si>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</si>
  <si>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</si>
  <si>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</si>
  <si>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</si>
  <si>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</si>
  <si>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</si>
  <si>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</si>
  <si>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</si>
  <si>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</si>
  <si>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</si>
  <si>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</si>
  <si>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</si>
  <si>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</si>
  <si>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</si>
  <si>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</si>
  <si>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</si>
  <si>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</si>
  <si>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</si>
  <si>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</si>
  <si>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</si>
  <si>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</si>
  <si>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</si>
  <si>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</si>
  <si>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</si>
  <si>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</si>
  <si>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</si>
  <si>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</si>
  <si>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</si>
  <si>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</si>
  <si>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</si>
  <si>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</si>
  <si>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</si>
  <si>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</si>
  <si>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</si>
  <si>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</si>
  <si>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</si>
  <si>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</si>
  <si>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</si>
  <si>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</si>
  <si>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</si>
  <si>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</si>
  <si>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</si>
  <si>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</si>
  <si>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</si>
  <si>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</si>
  <si>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</si>
  <si>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</si>
  <si>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</si>
  <si>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</si>
  <si>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</si>
  <si>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</si>
  <si>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</si>
  <si>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</si>
  <si>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</si>
  <si>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</si>
  <si>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</si>
  <si>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</si>
  <si>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</si>
  <si>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</si>
  <si>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</si>
  <si>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</si>
  <si>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</si>
  <si>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</si>
  <si>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</si>
  <si>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</si>
  <si>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</si>
  <si>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</si>
  <si>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</si>
  <si>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</si>
  <si>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</si>
  <si>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</si>
  <si>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</si>
  <si>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</si>
  <si>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</si>
  <si>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</si>
  <si>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</si>
  <si>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</si>
  <si>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</si>
  <si>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</si>
  <si>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</si>
  <si>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</si>
  <si>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</si>
  <si>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</si>
  <si>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</si>
  <si>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</si>
  <si>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</si>
  <si>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</si>
  <si>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</si>
  <si>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</si>
  <si>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</si>
  <si>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</si>
  <si>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</si>
  <si>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</si>
  <si>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</si>
  <si>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</si>
  <si>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</si>
  <si>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</si>
  <si>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</si>
  <si>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</si>
  <si>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</si>
  <si>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</si>
  <si>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</si>
  <si>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</si>
  <si>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</si>
  <si>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</si>
  <si>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</si>
  <si>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</si>
  <si>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</si>
  <si>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</si>
  <si>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</si>
  <si>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</si>
  <si>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</si>
  <si>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</si>
  <si>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</si>
  <si>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</si>
  <si>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</si>
  <si>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</si>
  <si>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</si>
  <si>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</si>
  <si>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</si>
  <si>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</si>
  <si>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</si>
  <si>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</si>
  <si>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</si>
  <si>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</si>
  <si>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</si>
  <si>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</si>
  <si>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</si>
  <si>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</si>
  <si>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</si>
  <si>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</si>
  <si>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</si>
  <si>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</si>
  <si>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</si>
  <si>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</si>
  <si>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</si>
  <si>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</si>
  <si>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</si>
  <si>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</si>
  <si>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</si>
  <si>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</si>
  <si>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</si>
  <si>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</si>
  <si>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</si>
  <si>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</si>
  <si>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</si>
  <si>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</si>
  <si>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</si>
  <si>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</si>
  <si>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</si>
  <si>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</si>
  <si>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</si>
  <si>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</si>
  <si>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</si>
  <si>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</si>
  <si>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</si>
  <si>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</si>
  <si>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</si>
  <si>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</si>
  <si>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</si>
  <si>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</si>
  <si>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</si>
  <si>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</si>
  <si>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</si>
  <si>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</si>
  <si>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</si>
  <si>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</si>
  <si>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</si>
  <si>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</si>
  <si>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</si>
  <si>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</si>
  <si>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</si>
  <si>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</si>
  <si>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</si>
  <si>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</si>
  <si>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</si>
  <si>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</si>
  <si>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</si>
  <si>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</si>
  <si>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</si>
  <si>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</si>
  <si>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</si>
  <si>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</si>
  <si>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</si>
  <si>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</si>
  <si>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</si>
  <si>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</si>
  <si>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</si>
  <si>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</si>
  <si>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</si>
  <si>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</si>
  <si>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</si>
  <si>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</si>
  <si>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</si>
  <si>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</si>
  <si>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</si>
  <si>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</si>
  <si>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</si>
  <si>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</si>
  <si>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</si>
  <si>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</si>
  <si>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</si>
  <si>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</si>
  <si>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</si>
  <si>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</si>
  <si>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</si>
  <si>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</si>
  <si>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</si>
  <si>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</si>
  <si>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</si>
  <si>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</si>
  <si>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</si>
  <si>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</si>
  <si>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</si>
  <si>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</si>
  <si>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</si>
  <si>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</si>
  <si>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</si>
  <si>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</si>
  <si>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</si>
  <si>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</si>
  <si>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</si>
  <si>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</si>
  <si>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</si>
  <si>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</si>
  <si>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</si>
  <si>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</si>
  <si>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</si>
  <si>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</si>
  <si>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</si>
  <si>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</si>
  <si>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</si>
  <si>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</si>
  <si>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</si>
  <si>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</si>
  <si>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</si>
  <si>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</si>
  <si>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</si>
  <si>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</si>
  <si>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</si>
  <si>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</si>
  <si>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</si>
  <si>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</si>
  <si>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</si>
  <si>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</si>
  <si>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</si>
  <si>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</si>
  <si>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</si>
  <si>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</si>
  <si>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</si>
  <si>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</si>
  <si>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</si>
  <si>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</si>
  <si>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</si>
  <si>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</si>
  <si>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</si>
  <si>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</si>
  <si>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</si>
  <si>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</si>
  <si>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</si>
  <si>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</si>
  <si>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</si>
  <si>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</si>
  <si>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</si>
  <si>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</si>
  <si>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</si>
  <si>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</si>
  <si>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</si>
  <si>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</si>
  <si>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</si>
  <si>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</si>
  <si>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</si>
  <si>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</si>
  <si>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</si>
  <si>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</si>
  <si>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</si>
  <si>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</si>
  <si>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</si>
  <si>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</si>
  <si>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</si>
  <si>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</si>
  <si>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</si>
  <si>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</si>
  <si>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</si>
  <si>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</si>
  <si>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</si>
  <si>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</si>
  <si>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</si>
  <si>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</si>
  <si>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</si>
  <si>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</si>
  <si>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</si>
  <si>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</si>
  <si>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</si>
  <si>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</si>
  <si>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</si>
  <si>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</si>
  <si>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</si>
  <si>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</si>
  <si>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</si>
  <si>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</si>
  <si>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</si>
  <si>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</si>
  <si>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</si>
  <si>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</si>
  <si>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</si>
  <si>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</si>
  <si>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</si>
  <si>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</si>
  <si>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</si>
  <si>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</si>
  <si>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</si>
  <si>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</si>
  <si>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</si>
  <si>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</si>
  <si>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</si>
  <si>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</si>
  <si>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</si>
  <si>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</si>
  <si>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</si>
  <si>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</si>
  <si>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</si>
  <si>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</si>
  <si>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</si>
  <si>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</si>
  <si>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</si>
  <si>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</si>
  <si>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</si>
  <si>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</si>
  <si>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</si>
  <si>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</si>
  <si>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</si>
  <si>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</si>
  <si>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</si>
  <si>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</si>
  <si>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</si>
  <si>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</si>
  <si>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</si>
  <si>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</si>
  <si>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</si>
  <si>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</si>
  <si>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</si>
  <si>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</si>
  <si>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</si>
  <si>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</si>
  <si>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</si>
  <si>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</si>
  <si>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</si>
  <si>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</si>
  <si>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</si>
  <si>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</si>
  <si>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</si>
  <si>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</si>
  <si>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</si>
  <si>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</si>
  <si>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</si>
  <si>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</si>
  <si>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</si>
  <si>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</si>
  <si>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</si>
  <si>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</si>
  <si>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</si>
  <si>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</si>
  <si>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</si>
  <si>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</si>
  <si>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</si>
  <si>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</si>
  <si>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</si>
  <si>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</si>
  <si>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</si>
  <si>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</si>
  <si>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</si>
  <si>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</si>
  <si>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</si>
  <si>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</si>
  <si>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</si>
  <si>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</si>
  <si>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</si>
  <si>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</si>
  <si>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</si>
  <si>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</si>
  <si>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</si>
  <si>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</si>
  <si>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</si>
  <si>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</si>
  <si>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</si>
  <si>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</si>
  <si>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</si>
  <si>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</si>
  <si>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</si>
  <si>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</si>
  <si>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</si>
  <si>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</si>
  <si>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</si>
  <si>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</si>
  <si>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</si>
  <si>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</si>
  <si>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</si>
  <si>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</si>
  <si>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</si>
  <si>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</si>
  <si>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</si>
  <si>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</si>
  <si>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</si>
  <si>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</si>
  <si>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</si>
  <si>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</si>
  <si>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</si>
  <si>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</si>
  <si>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</si>
  <si>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</si>
  <si>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</si>
  <si>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</si>
  <si>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</si>
  <si>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</si>
  <si>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</si>
  <si>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</si>
  <si>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</si>
  <si>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</si>
  <si>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</si>
  <si>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</si>
  <si>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</si>
  <si>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</si>
  <si>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</si>
  <si>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</si>
  <si>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</si>
  <si>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</si>
  <si>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</si>
  <si>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</si>
  <si>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</si>
  <si>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</si>
  <si>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</si>
  <si>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</si>
  <si>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</si>
  <si>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</si>
  <si>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</si>
  <si>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</si>
  <si>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</si>
  <si>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</si>
  <si>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</si>
  <si>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</si>
  <si>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23.10.2023 - 17:35:48</t>
  </si>
  <si>
    <t xml:space="preserve">ABRACADEIRA DE NYLON COMPRIMENTO 200 MM </t>
  </si>
  <si>
    <t/>
  </si>
  <si>
    <t xml:space="preserve"> </t>
  </si>
  <si>
    <t>BRACADEIRAS E CINTAS</t>
  </si>
  <si>
    <t>APONTADOR DUPLO (LAPIS NORMAL E JUMBO), SEM DEPOSITO, CORPO METALICO EM ALUMINIO</t>
  </si>
  <si>
    <t>LAPIS, BORRACHA, APONTADORES, REGUAS E CORRETIVOS P/ ESCRIT.</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</si>
  <si>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</si>
  <si>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</si>
  <si>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</si>
  <si>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</si>
  <si>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</si>
  <si>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</si>
  <si>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</si>
  <si>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DM-Elétrica</t>
  </si>
  <si>
    <t>.</t>
  </si>
  <si>
    <t>Pedagógico</t>
  </si>
  <si>
    <t>DM-Construção</t>
  </si>
  <si>
    <t>*</t>
  </si>
  <si>
    <t>DESCRICAO</t>
  </si>
  <si>
    <t>CODIGO</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</si>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</sst>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1"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s>
  <fills count="9">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indexed="13"/>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389">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40" fillId="0" borderId="1" xfId="0" applyNumberFormat="1" applyFont="1" applyBorder="1" applyAlignment="1">
      <alignment horizontal="left" vertical="top"/>
    </xf>
    <xf numFmtId="22" fontId="40"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6" fillId="0" borderId="1" xfId="0" applyNumberFormat="1" applyFont="1" applyBorder="1" applyAlignment="1">
      <alignment horizontal="center" vertical="top"/>
    </xf>
    <xf numFmtId="3" fontId="44"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8"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9"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3" fontId="0" fillId="0" borderId="0" xfId="0" applyNumberFormat="1" applyFill="1" applyAlignment="1" applyProtection="1">
      <alignment horizontal="right" vertical="top" indent="1"/>
      <protection locked="0"/>
    </xf>
    <xf numFmtId="177" fontId="0" fillId="0" borderId="0" xfId="0" applyNumberForma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 fontId="54" fillId="0" borderId="0" xfId="0" applyNumberFormat="1" applyFont="1" applyFill="1" applyAlignment="1" applyProtection="1">
      <alignment horizontal="center"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187" fontId="0" fillId="0" borderId="0" xfId="0" applyNumberForma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19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xf numFmtId="3" fontId="0" fillId="0" borderId="0" xfId="0" applyNumberFormat="1" applyFill="1" applyAlignment="1">
      <alignment horizontal="right" indent="1"/>
    </xf>
    <xf numFmtId="0" fontId="0" fillId="0" borderId="0" xfId="0" applyFill="1" applyAlignment="1">
      <alignment horizontal="left" indent="1"/>
    </xf>
    <xf numFmtId="0" fontId="0" fillId="0" borderId="0" xfId="0" applyFill="1" applyAlignment="1">
      <alignment horizontal="center"/>
    </xf>
    <xf numFmtId="1" fontId="0" fillId="0" borderId="0" xfId="0" applyNumberFormat="1" applyFill="1" applyAlignment="1">
      <alignment horizontal="right" indent="1"/>
    </xf>
    <xf numFmtId="49" fontId="40" fillId="0" borderId="0" xfId="0" applyNumberFormat="1" applyFont="1" applyFill="1" applyAlignment="1">
      <alignment horizontal="left"/>
    </xf>
    <xf numFmtId="191" fontId="40" fillId="0" borderId="0" xfId="0" applyNumberFormat="1" applyFont="1" applyFill="1" applyAlignment="1">
      <alignment horizontal="left"/>
    </xf>
    <xf numFmtId="176" fontId="0" fillId="0" borderId="0" xfId="0" applyNumberFormat="1" applyFont="1" applyAlignment="1">
      <alignment horizontal="right" vertical="top"/>
    </xf>
    <xf numFmtId="49" fontId="0" fillId="0" borderId="0" xfId="0" applyNumberFormat="1" applyFont="1" applyAlignment="1">
      <alignment horizontal="left" vertical="top" indent="1"/>
    </xf>
    <xf numFmtId="49" fontId="0" fillId="0" borderId="0" xfId="0" applyNumberFormat="1" applyFont="1" applyAlignment="1">
      <alignment horizontal="center" vertical="top"/>
    </xf>
    <xf numFmtId="178" fontId="0" fillId="0" borderId="0" xfId="0" applyNumberFormat="1" applyFont="1" applyAlignment="1">
      <alignment horizontal="right" vertical="top" indent="1"/>
    </xf>
    <xf numFmtId="179" fontId="0" fillId="0" borderId="0" xfId="0" applyNumberFormat="1" applyFont="1" applyAlignment="1">
      <alignment horizontal="right" vertical="top"/>
    </xf>
    <xf numFmtId="3" fontId="0" fillId="0" borderId="0" xfId="0" applyNumberFormat="1" applyFont="1" applyAlignment="1">
      <alignment horizontal="right" vertical="top" indent="1"/>
    </xf>
    <xf numFmtId="177" fontId="0" fillId="0" borderId="0" xfId="0" applyNumberFormat="1" applyFont="1" applyAlignment="1">
      <alignment horizontal="right" vertical="top"/>
    </xf>
    <xf numFmtId="181" fontId="0" fillId="0" borderId="0" xfId="0" applyNumberFormat="1" applyFont="1" applyAlignment="1">
      <alignment horizontal="right" vertical="top"/>
    </xf>
    <xf numFmtId="180" fontId="0" fillId="0" borderId="0" xfId="0" applyNumberFormat="1" applyFont="1" applyAlignment="1">
      <alignment horizontal="right" vertical="top"/>
    </xf>
    <xf numFmtId="182" fontId="0" fillId="0" borderId="0" xfId="0" applyNumberFormat="1" applyFont="1" applyAlignment="1">
      <alignment horizontal="right" vertical="top"/>
    </xf>
    <xf numFmtId="175" fontId="0" fillId="0" borderId="0" xfId="0" applyNumberFormat="1" applyFont="1" applyAlignment="1">
      <alignment horizontal="right" vertical="top"/>
    </xf>
    <xf numFmtId="183" fontId="0" fillId="0" borderId="0" xfId="0" applyNumberFormat="1" applyFont="1" applyAlignment="1">
      <alignment horizontal="center" vertical="top"/>
    </xf>
    <xf numFmtId="1" fontId="0" fillId="0" borderId="0" xfId="0" applyNumberFormat="1" applyFont="1" applyAlignment="1">
      <alignment horizontal="center" vertical="top"/>
    </xf>
    <xf numFmtId="184" fontId="0" fillId="0" borderId="0" xfId="0" applyNumberFormat="1" applyFont="1" applyAlignment="1">
      <alignment horizontal="center" vertical="top"/>
    </xf>
    <xf numFmtId="185" fontId="0" fillId="0" borderId="0" xfId="0" applyNumberFormat="1" applyFont="1" applyAlignment="1">
      <alignment horizontal="right" vertical="top"/>
    </xf>
    <xf numFmtId="180" fontId="1" fillId="0" borderId="0" xfId="0" applyNumberFormat="1" applyFont="1" applyFill="1" applyAlignment="1">
      <alignment horizontal="center" vertical="top"/>
    </xf>
    <xf numFmtId="186" fontId="1" fillId="0" borderId="0" xfId="0" applyNumberFormat="1" applyFont="1" applyFill="1" applyAlignment="1">
      <alignment horizontal="center" vertical="top"/>
    </xf>
    <xf numFmtId="180" fontId="1" fillId="0" borderId="0" xfId="0" applyNumberFormat="1" applyFont="1" applyFill="1" applyAlignment="1">
      <alignment horizontal="right" vertical="top"/>
    </xf>
    <xf numFmtId="49" fontId="1" fillId="0" borderId="0" xfId="0" applyNumberFormat="1" applyFont="1" applyFill="1" applyAlignment="1">
      <alignment horizontal="left" vertical="top"/>
    </xf>
    <xf numFmtId="183" fontId="1" fillId="0" borderId="0" xfId="0" applyNumberFormat="1" applyFont="1" applyFill="1" applyAlignment="1">
      <alignment horizontal="center" vertical="top"/>
    </xf>
    <xf numFmtId="176" fontId="0" fillId="0" borderId="0" xfId="0" applyNumberFormat="1" applyFont="1" applyFill="1" applyAlignment="1" applyProtection="1">
      <alignment horizontal="right" vertical="top"/>
      <protection locked="0"/>
    </xf>
    <xf numFmtId="49" fontId="0" fillId="0" borderId="0" xfId="0" applyNumberFormat="1" applyFont="1" applyFill="1" applyAlignment="1" applyProtection="1">
      <alignment horizontal="center" vertical="top"/>
      <protection locked="0"/>
    </xf>
    <xf numFmtId="178" fontId="0" fillId="0" borderId="0" xfId="0" applyNumberFormat="1" applyFont="1" applyFill="1" applyAlignment="1" applyProtection="1">
      <alignment horizontal="right" vertical="top" indent="1"/>
      <protection locked="0"/>
    </xf>
    <xf numFmtId="49" fontId="0" fillId="0" borderId="0" xfId="0" applyNumberFormat="1" applyFont="1" applyFill="1" applyAlignment="1" applyProtection="1">
      <alignment horizontal="left" vertical="top" indent="1"/>
      <protection locked="0"/>
    </xf>
    <xf numFmtId="3" fontId="0" fillId="0" borderId="0" xfId="0" applyNumberFormat="1" applyFont="1" applyFill="1" applyAlignment="1" applyProtection="1">
      <alignment horizontal="right" vertical="top" indent="1"/>
      <protection locked="0"/>
    </xf>
    <xf numFmtId="177" fontId="0" fillId="0" borderId="0" xfId="0" applyNumberFormat="1" applyFont="1" applyFill="1" applyAlignment="1" applyProtection="1">
      <alignment horizontal="right" vertical="top"/>
      <protection locked="0"/>
    </xf>
    <xf numFmtId="179" fontId="0" fillId="0" borderId="0" xfId="0" applyNumberFormat="1" applyFont="1" applyFill="1" applyAlignment="1" applyProtection="1">
      <alignment horizontal="right" vertical="top"/>
      <protection locked="0"/>
    </xf>
    <xf numFmtId="175" fontId="0" fillId="0" borderId="0" xfId="0" applyNumberFormat="1" applyFont="1" applyFill="1" applyAlignment="1" applyProtection="1">
      <alignment horizontal="right" vertical="top"/>
      <protection locked="0"/>
    </xf>
    <xf numFmtId="182" fontId="0" fillId="0" borderId="0" xfId="0" applyNumberFormat="1" applyFont="1" applyFill="1" applyAlignment="1" applyProtection="1">
      <alignment horizontal="right" vertical="top"/>
      <protection locked="0"/>
    </xf>
    <xf numFmtId="180" fontId="0" fillId="0" borderId="0" xfId="0" applyNumberFormat="1" applyFont="1" applyFill="1" applyAlignment="1" applyProtection="1">
      <alignment horizontal="right" vertical="top"/>
      <protection locked="0"/>
    </xf>
    <xf numFmtId="183" fontId="0" fillId="0" borderId="0" xfId="0" applyNumberFormat="1" applyFont="1" applyFill="1" applyAlignment="1" applyProtection="1">
      <alignment horizontal="center" vertical="top"/>
      <protection locked="0"/>
    </xf>
    <xf numFmtId="194" fontId="0" fillId="0" borderId="0" xfId="0" applyNumberFormat="1" applyAlignment="1">
      <alignment horizontal="center" vertical="top"/>
    </xf>
    <xf numFmtId="176" fontId="37" fillId="0" borderId="0" xfId="0" applyNumberFormat="1" applyFont="1" applyFill="1" applyAlignment="1">
      <alignment horizontal="left" vertical="top"/>
    </xf>
    <xf numFmtId="49" fontId="37" fillId="0" borderId="0" xfId="0" applyNumberFormat="1" applyFont="1" applyFill="1" applyAlignment="1">
      <alignment horizontal="left" vertical="top" indent="1"/>
    </xf>
    <xf numFmtId="49" fontId="37" fillId="0" borderId="0" xfId="0" applyNumberFormat="1" applyFont="1" applyFill="1" applyAlignment="1">
      <alignment horizontal="center" vertical="top"/>
    </xf>
    <xf numFmtId="178" fontId="37" fillId="0" borderId="0" xfId="0" applyNumberFormat="1" applyFont="1" applyFill="1" applyAlignment="1">
      <alignment horizontal="right" vertical="top" indent="1"/>
    </xf>
    <xf numFmtId="179" fontId="37" fillId="0" borderId="0" xfId="0" applyNumberFormat="1" applyFont="1" applyFill="1" applyAlignment="1">
      <alignment horizontal="right" vertical="top"/>
    </xf>
    <xf numFmtId="49" fontId="37" fillId="0" borderId="0" xfId="0" applyNumberFormat="1" applyFont="1" applyFill="1" applyAlignment="1">
      <alignment horizontal="right" indent="1"/>
    </xf>
    <xf numFmtId="177" fontId="37" fillId="0" borderId="0" xfId="0" applyNumberFormat="1" applyFont="1" applyFill="1" applyAlignment="1">
      <alignment horizontal="right" vertical="top"/>
    </xf>
    <xf numFmtId="181" fontId="37" fillId="0" borderId="0" xfId="0" applyNumberFormat="1" applyFont="1" applyFill="1" applyAlignment="1">
      <alignment horizontal="right" vertical="top"/>
    </xf>
    <xf numFmtId="180" fontId="37" fillId="0" borderId="0" xfId="0" applyNumberFormat="1" applyFont="1" applyFill="1" applyAlignment="1">
      <alignment horizontal="center" vertical="center"/>
    </xf>
    <xf numFmtId="177" fontId="37" fillId="0" borderId="0" xfId="0" applyNumberFormat="1" applyFont="1" applyFill="1" applyAlignment="1">
      <alignment horizontal="center" vertical="center"/>
    </xf>
    <xf numFmtId="182" fontId="37" fillId="0" borderId="0" xfId="0" applyNumberFormat="1" applyFont="1" applyFill="1" applyAlignment="1">
      <alignment horizontal="left" vertical="top"/>
    </xf>
    <xf numFmtId="180" fontId="37" fillId="0" borderId="0" xfId="0" applyNumberFormat="1" applyFont="1" applyFill="1" applyAlignment="1">
      <alignment horizontal="right" vertical="top"/>
    </xf>
    <xf numFmtId="175" fontId="37" fillId="0" borderId="0" xfId="0" applyNumberFormat="1" applyFont="1" applyFill="1" applyAlignment="1">
      <alignment horizontal="left" vertical="top"/>
    </xf>
    <xf numFmtId="183" fontId="37" fillId="0" borderId="0" xfId="0" applyNumberFormat="1" applyFont="1" applyFill="1" applyAlignment="1">
      <alignment horizontal="center" vertical="top"/>
    </xf>
    <xf numFmtId="183" fontId="37" fillId="0" borderId="0" xfId="0" applyNumberFormat="1" applyFont="1" applyFill="1" applyAlignment="1">
      <alignment horizontal="right" vertical="top"/>
    </xf>
    <xf numFmtId="183" fontId="37" fillId="0" borderId="0" xfId="0" applyNumberFormat="1" applyFont="1" applyFill="1" applyAlignment="1">
      <alignment horizontal="left" vertical="top"/>
    </xf>
    <xf numFmtId="184" fontId="37" fillId="0" borderId="0" xfId="0" applyNumberFormat="1" applyFont="1" applyFill="1" applyAlignment="1">
      <alignment horizontal="left" vertical="top"/>
    </xf>
    <xf numFmtId="1" fontId="37" fillId="0" borderId="0" xfId="0" applyNumberFormat="1" applyFont="1" applyFill="1" applyAlignment="1">
      <alignment horizontal="left" vertical="top"/>
    </xf>
    <xf numFmtId="185" fontId="37" fillId="0" borderId="0" xfId="0" applyNumberFormat="1" applyFont="1" applyFill="1" applyAlignment="1">
      <alignment horizontal="right" vertical="top"/>
    </xf>
    <xf numFmtId="180" fontId="37" fillId="0" borderId="0" xfId="0" applyNumberFormat="1" applyFont="1" applyFill="1" applyAlignment="1">
      <alignment horizontal="center" vertical="top"/>
    </xf>
    <xf numFmtId="186" fontId="37" fillId="0" borderId="0" xfId="0" applyNumberFormat="1" applyFont="1" applyFill="1" applyAlignment="1">
      <alignment horizontal="left" vertical="top"/>
    </xf>
    <xf numFmtId="186" fontId="37" fillId="0" borderId="0" xfId="0" applyNumberFormat="1" applyFont="1" applyFill="1" applyAlignment="1">
      <alignment horizontal="center" vertical="top"/>
    </xf>
    <xf numFmtId="175" fontId="37" fillId="0" borderId="0" xfId="0" applyNumberFormat="1" applyFont="1" applyFill="1" applyAlignment="1">
      <alignment horizontal="right" vertical="top"/>
    </xf>
    <xf numFmtId="180" fontId="37" fillId="0" borderId="0" xfId="0" applyNumberFormat="1" applyFont="1" applyFill="1" applyAlignment="1">
      <alignment horizontal="left" vertical="top"/>
    </xf>
    <xf numFmtId="187" fontId="37" fillId="0" borderId="0" xfId="0" applyNumberFormat="1" applyFont="1" applyFill="1" applyAlignment="1">
      <alignment horizontal="center" vertical="top"/>
    </xf>
    <xf numFmtId="49" fontId="37" fillId="0" borderId="0" xfId="0" applyNumberFormat="1" applyFont="1" applyFill="1" applyAlignment="1">
      <alignment horizontal="left" vertical="top"/>
    </xf>
    <xf numFmtId="188" fontId="37" fillId="0" borderId="0" xfId="0" applyNumberFormat="1" applyFont="1" applyFill="1" applyAlignment="1">
      <alignment horizontal="left" vertical="top"/>
    </xf>
    <xf numFmtId="179" fontId="37" fillId="0" borderId="0" xfId="0" applyNumberFormat="1" applyFont="1" applyFill="1" applyAlignment="1">
      <alignment horizontal="left" vertical="top"/>
    </xf>
    <xf numFmtId="1" fontId="37" fillId="0" borderId="0" xfId="0" applyNumberFormat="1" applyFont="1" applyFill="1" applyAlignment="1">
      <alignment horizontal="center" vertical="top"/>
    </xf>
    <xf numFmtId="0" fontId="37" fillId="0" borderId="0" xfId="0" applyFont="1" applyFill="1" applyAlignment="1">
      <alignment horizontal="left" vertical="top"/>
    </xf>
    <xf numFmtId="176" fontId="0" fillId="8" borderId="0" xfId="0" applyNumberFormat="1" applyFont="1" applyFill="1" applyAlignment="1" applyProtection="1">
      <alignment horizontal="right" vertical="top"/>
      <protection locked="0"/>
    </xf>
    <xf numFmtId="49" fontId="49" fillId="8" borderId="0" xfId="0" applyNumberFormat="1" applyFont="1" applyFill="1" applyAlignment="1" applyProtection="1">
      <alignment horizontal="left" vertical="top" indent="1"/>
      <protection locked="0"/>
    </xf>
    <xf numFmtId="180" fontId="28" fillId="8" borderId="0" xfId="0" applyNumberFormat="1" applyFont="1" applyFill="1" applyAlignment="1" applyProtection="1">
      <alignment horizontal="right" vertical="top"/>
      <protection locked="0"/>
    </xf>
    <xf numFmtId="180" fontId="0" fillId="8" borderId="0" xfId="0" applyNumberFormat="1" applyFont="1" applyFill="1" applyAlignment="1" applyProtection="1">
      <alignment horizontal="right" vertical="top"/>
      <protection locked="0"/>
    </xf>
    <xf numFmtId="183" fontId="29" fillId="8" borderId="0" xfId="0" applyNumberFormat="1" applyFont="1" applyFill="1" applyAlignment="1" applyProtection="1">
      <alignment horizontal="center" vertical="top"/>
      <protection locked="0"/>
    </xf>
    <xf numFmtId="180" fontId="30" fillId="8" borderId="0" xfId="0" applyNumberFormat="1" applyFont="1" applyFill="1" applyAlignment="1" applyProtection="1">
      <alignment horizontal="right" vertical="top"/>
      <protection locked="0"/>
    </xf>
    <xf numFmtId="179" fontId="22" fillId="8" borderId="0" xfId="0" applyNumberFormat="1" applyFont="1" applyFill="1" applyAlignment="1" applyProtection="1">
      <alignment horizontal="right" vertical="top"/>
      <protection locked="0"/>
    </xf>
    <xf numFmtId="180" fontId="36" fillId="8" borderId="0" xfId="0" applyNumberFormat="1" applyFont="1" applyFill="1" applyAlignment="1">
      <alignment horizontal="right" vertical="top"/>
    </xf>
    <xf numFmtId="180" fontId="35" fillId="8" borderId="0" xfId="0" applyNumberFormat="1" applyFont="1" applyFill="1" applyAlignment="1">
      <alignment horizontal="right" vertical="top"/>
    </xf>
  </cellXfs>
  <cellStyles count="4">
    <cellStyle name="Moeda" xfId="1" builtinId="4"/>
    <cellStyle name="Normal" xfId="0" builtinId="0"/>
    <cellStyle name="Normal 2" xfId="3" xr:uid="{00000000-0005-0000-0000-000002000000}"/>
    <cellStyle name="Normal 36" xfId="2" xr:uid="{00000000-0005-0000-0000-000003000000}"/>
  </cellStyles>
  <dxfs count="318">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font>
        <b/>
        <i val="0"/>
        <color rgb="FFFF0000"/>
      </font>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4" formatCode="#,##0.00"/>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fill>
        <gradientFill degree="90">
          <stop position="0">
            <color theme="0"/>
          </stop>
          <stop position="1">
            <color theme="7" tint="0.40000610370189521"/>
          </stop>
        </gradientFill>
      </fill>
    </dxf>
    <dxf>
      <font>
        <color rgb="FF9C0006"/>
      </font>
      <fill>
        <patternFill>
          <bgColor rgb="FFFFC7CE"/>
        </patternFill>
      </fill>
    </dxf>
    <dxf>
      <font>
        <color rgb="FF9C0006"/>
      </font>
      <fill>
        <patternFill>
          <bgColor rgb="FFFFC7CE"/>
        </patternFill>
      </fill>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17"/>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6.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7.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7.emf"/><Relationship Id="rId11" Type="http://schemas.openxmlformats.org/officeDocument/2006/relationships/image" Target="../media/image8.emf"/><Relationship Id="rId5" Type="http://schemas.openxmlformats.org/officeDocument/2006/relationships/image" Target="../media/image12.emf"/><Relationship Id="rId10" Type="http://schemas.openxmlformats.org/officeDocument/2006/relationships/image" Target="../media/image18.emf"/><Relationship Id="rId4" Type="http://schemas.openxmlformats.org/officeDocument/2006/relationships/image" Target="../media/image16.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 Id="rId4"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image" Target="../media/image33.emf"/><Relationship Id="rId18" Type="http://schemas.openxmlformats.org/officeDocument/2006/relationships/image" Target="../media/image48.emf"/><Relationship Id="rId26" Type="http://schemas.openxmlformats.org/officeDocument/2006/relationships/image" Target="../media/image52.emf"/><Relationship Id="rId3" Type="http://schemas.openxmlformats.org/officeDocument/2006/relationships/image" Target="../media/image39.emf"/><Relationship Id="rId21" Type="http://schemas.openxmlformats.org/officeDocument/2006/relationships/image" Target="../media/image50.emf"/><Relationship Id="rId7" Type="http://schemas.openxmlformats.org/officeDocument/2006/relationships/image" Target="../media/image43.emf"/><Relationship Id="rId12" Type="http://schemas.openxmlformats.org/officeDocument/2006/relationships/image" Target="../media/image34.emf"/><Relationship Id="rId17" Type="http://schemas.openxmlformats.org/officeDocument/2006/relationships/image" Target="../media/image31.emf"/><Relationship Id="rId25" Type="http://schemas.openxmlformats.org/officeDocument/2006/relationships/image" Target="../media/image27.emf"/><Relationship Id="rId2" Type="http://schemas.openxmlformats.org/officeDocument/2006/relationships/image" Target="../media/image37.emf"/><Relationship Id="rId16" Type="http://schemas.openxmlformats.org/officeDocument/2006/relationships/image" Target="../media/image32.emf"/><Relationship Id="rId20" Type="http://schemas.openxmlformats.org/officeDocument/2006/relationships/image" Target="../media/image30.emf"/><Relationship Id="rId29" Type="http://schemas.openxmlformats.org/officeDocument/2006/relationships/image" Target="../media/image54.emf"/><Relationship Id="rId1" Type="http://schemas.openxmlformats.org/officeDocument/2006/relationships/image" Target="../media/image38.emf"/><Relationship Id="rId6" Type="http://schemas.openxmlformats.org/officeDocument/2006/relationships/image" Target="../media/image42.emf"/><Relationship Id="rId11" Type="http://schemas.openxmlformats.org/officeDocument/2006/relationships/image" Target="../media/image35.emf"/><Relationship Id="rId24" Type="http://schemas.openxmlformats.org/officeDocument/2006/relationships/image" Target="../media/image28.emf"/><Relationship Id="rId5" Type="http://schemas.openxmlformats.org/officeDocument/2006/relationships/image" Target="../media/image41.emf"/><Relationship Id="rId15" Type="http://schemas.openxmlformats.org/officeDocument/2006/relationships/image" Target="../media/image47.emf"/><Relationship Id="rId23" Type="http://schemas.openxmlformats.org/officeDocument/2006/relationships/image" Target="../media/image51.emf"/><Relationship Id="rId28" Type="http://schemas.openxmlformats.org/officeDocument/2006/relationships/image" Target="../media/image26.emf"/><Relationship Id="rId10" Type="http://schemas.openxmlformats.org/officeDocument/2006/relationships/image" Target="../media/image36.emf"/><Relationship Id="rId19" Type="http://schemas.openxmlformats.org/officeDocument/2006/relationships/image" Target="../media/image49.emf"/><Relationship Id="rId4" Type="http://schemas.openxmlformats.org/officeDocument/2006/relationships/image" Target="../media/image40.emf"/><Relationship Id="rId9" Type="http://schemas.openxmlformats.org/officeDocument/2006/relationships/image" Target="../media/image45.emf"/><Relationship Id="rId14" Type="http://schemas.openxmlformats.org/officeDocument/2006/relationships/image" Target="../media/image46.emf"/><Relationship Id="rId22" Type="http://schemas.openxmlformats.org/officeDocument/2006/relationships/image" Target="../media/image29.emf"/><Relationship Id="rId27" Type="http://schemas.openxmlformats.org/officeDocument/2006/relationships/image" Target="../media/image53.emf"/><Relationship Id="rId30"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7.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64.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63.emf"/><Relationship Id="rId5" Type="http://schemas.openxmlformats.org/officeDocument/2006/relationships/image" Target="../media/image58.emf"/><Relationship Id="rId4" Type="http://schemas.openxmlformats.org/officeDocument/2006/relationships/image" Target="../media/image5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6.emf"/><Relationship Id="rId1" Type="http://schemas.openxmlformats.org/officeDocument/2006/relationships/image" Target="../media/image67.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75.emf"/><Relationship Id="rId3" Type="http://schemas.openxmlformats.org/officeDocument/2006/relationships/image" Target="../media/image71.emf"/><Relationship Id="rId7" Type="http://schemas.openxmlformats.org/officeDocument/2006/relationships/image" Target="../media/image68.emf"/><Relationship Id="rId2" Type="http://schemas.openxmlformats.org/officeDocument/2006/relationships/image" Target="../media/image72.emf"/><Relationship Id="rId1" Type="http://schemas.openxmlformats.org/officeDocument/2006/relationships/image" Target="../media/image73.emf"/><Relationship Id="rId6" Type="http://schemas.openxmlformats.org/officeDocument/2006/relationships/image" Target="../media/image69.emf"/><Relationship Id="rId5" Type="http://schemas.openxmlformats.org/officeDocument/2006/relationships/image" Target="../media/image70.emf"/><Relationship Id="rId4" Type="http://schemas.openxmlformats.org/officeDocument/2006/relationships/image" Target="../media/image74.emf"/><Relationship Id="rId9" Type="http://schemas.openxmlformats.org/officeDocument/2006/relationships/image" Target="../media/image7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9.emf"/><Relationship Id="rId1" Type="http://schemas.openxmlformats.org/officeDocument/2006/relationships/image" Target="../media/image7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1.emf"/><Relationship Id="rId1" Type="http://schemas.openxmlformats.org/officeDocument/2006/relationships/image" Target="../media/image82.emf"/><Relationship Id="rId4" Type="http://schemas.openxmlformats.org/officeDocument/2006/relationships/image" Target="../media/image80.emf"/></Relationships>
</file>

<file path=xl/drawings/drawing1.xml><?xml version="1.0" encoding="utf-8"?>
<xdr:wsDr xmlns:xdr="http://schemas.openxmlformats.org/drawingml/2006/spreadsheetDrawing" xmlns:a="http://schemas.openxmlformats.org/drawingml/2006/main">
  <xdr:twoCellAnchor editAs="oneCell">
    <xdr:from>
      <xdr:col>0</xdr:col>
      <xdr:colOff>68102</xdr:colOff>
      <xdr:row>0</xdr:row>
      <xdr:rowOff>55147</xdr:rowOff>
    </xdr:from>
    <xdr:to>
      <xdr:col>2</xdr:col>
      <xdr:colOff>304801</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204651</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0</xdr:row>
          <xdr:rowOff>60960</xdr:rowOff>
        </xdr:from>
        <xdr:to>
          <xdr:col>1</xdr:col>
          <xdr:colOff>4776651</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54429</xdr:rowOff>
        </xdr:from>
        <xdr:to>
          <xdr:col>1</xdr:col>
          <xdr:colOff>204651</xdr:colOff>
          <xdr:row>1</xdr:row>
          <xdr:rowOff>564969</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1</xdr:row>
          <xdr:rowOff>54429</xdr:rowOff>
        </xdr:from>
        <xdr:to>
          <xdr:col>1</xdr:col>
          <xdr:colOff>1119051</xdr:colOff>
          <xdr:row>1</xdr:row>
          <xdr:rowOff>564969</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1</xdr:row>
          <xdr:rowOff>54429</xdr:rowOff>
        </xdr:from>
        <xdr:to>
          <xdr:col>1</xdr:col>
          <xdr:colOff>2947851</xdr:colOff>
          <xdr:row>1</xdr:row>
          <xdr:rowOff>564969</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0</xdr:row>
          <xdr:rowOff>60960</xdr:rowOff>
        </xdr:from>
        <xdr:to>
          <xdr:col>1</xdr:col>
          <xdr:colOff>1119051</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1</xdr:row>
          <xdr:rowOff>54429</xdr:rowOff>
        </xdr:from>
        <xdr:to>
          <xdr:col>1</xdr:col>
          <xdr:colOff>3862251</xdr:colOff>
          <xdr:row>1</xdr:row>
          <xdr:rowOff>564969</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0</xdr:row>
          <xdr:rowOff>60960</xdr:rowOff>
        </xdr:from>
        <xdr:to>
          <xdr:col>1</xdr:col>
          <xdr:colOff>2033451</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0</xdr:row>
          <xdr:rowOff>60960</xdr:rowOff>
        </xdr:from>
        <xdr:to>
          <xdr:col>1</xdr:col>
          <xdr:colOff>2947851</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1</xdr:row>
          <xdr:rowOff>54429</xdr:rowOff>
        </xdr:from>
        <xdr:to>
          <xdr:col>1</xdr:col>
          <xdr:colOff>2033451</xdr:colOff>
          <xdr:row>1</xdr:row>
          <xdr:rowOff>564969</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3885111</xdr:colOff>
          <xdr:row>1</xdr:row>
          <xdr:rowOff>54429</xdr:rowOff>
        </xdr:from>
        <xdr:to>
          <xdr:col>1</xdr:col>
          <xdr:colOff>4776651</xdr:colOff>
          <xdr:row>1</xdr:row>
          <xdr:rowOff>564969</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145869</xdr:colOff>
          <xdr:row>1</xdr:row>
          <xdr:rowOff>54429</xdr:rowOff>
        </xdr:from>
        <xdr:to>
          <xdr:col>3</xdr:col>
          <xdr:colOff>646611</xdr:colOff>
          <xdr:row>1</xdr:row>
          <xdr:rowOff>564969</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1433905</xdr:colOff>
          <xdr:row>0</xdr:row>
          <xdr:rowOff>53340</xdr:rowOff>
        </xdr:from>
        <xdr:to>
          <xdr:col>1</xdr:col>
          <xdr:colOff>3018865</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647700</xdr:colOff>
          <xdr:row>0</xdr:row>
          <xdr:rowOff>53340</xdr:rowOff>
        </xdr:from>
        <xdr:to>
          <xdr:col>1</xdr:col>
          <xdr:colOff>1327225</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53340</xdr:rowOff>
        </xdr:from>
        <xdr:to>
          <xdr:col>1</xdr:col>
          <xdr:colOff>3009900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xdr:row>
          <xdr:rowOff>53340</xdr:rowOff>
        </xdr:from>
        <xdr:to>
          <xdr:col>7</xdr:col>
          <xdr:colOff>350520</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53340</xdr:rowOff>
        </xdr:from>
        <xdr:to>
          <xdr:col>1</xdr:col>
          <xdr:colOff>1181100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53340</xdr:rowOff>
        </xdr:from>
        <xdr:to>
          <xdr:col>1</xdr:col>
          <xdr:colOff>4838700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53340</xdr:rowOff>
        </xdr:from>
        <xdr:to>
          <xdr:col>1</xdr:col>
          <xdr:colOff>6667500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53340</xdr:rowOff>
        </xdr:from>
        <xdr:to>
          <xdr:col>1</xdr:col>
          <xdr:colOff>8496300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53340</xdr:rowOff>
        </xdr:from>
        <xdr:to>
          <xdr:col>1</xdr:col>
          <xdr:colOff>10325100</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163352</xdr:colOff>
      <xdr:row>0</xdr:row>
      <xdr:rowOff>55147</xdr:rowOff>
    </xdr:from>
    <xdr:to>
      <xdr:col>2</xdr:col>
      <xdr:colOff>933451</xdr:colOff>
      <xdr:row>4</xdr:row>
      <xdr:rowOff>238125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10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548640</xdr:colOff>
          <xdr:row>1</xdr:row>
          <xdr:rowOff>190500</xdr:rowOff>
        </xdr:from>
        <xdr:to>
          <xdr:col>24</xdr:col>
          <xdr:colOff>396240</xdr:colOff>
          <xdr:row>3</xdr:row>
          <xdr:rowOff>76200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190500</xdr:rowOff>
        </xdr:from>
        <xdr:to>
          <xdr:col>26</xdr:col>
          <xdr:colOff>480060</xdr:colOff>
          <xdr:row>3</xdr:row>
          <xdr:rowOff>76200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0</xdr:row>
          <xdr:rowOff>38100</xdr:rowOff>
        </xdr:from>
        <xdr:to>
          <xdr:col>24</xdr:col>
          <xdr:colOff>396240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3</xdr:row>
          <xdr:rowOff>99060</xdr:rowOff>
        </xdr:from>
        <xdr:to>
          <xdr:col>26</xdr:col>
          <xdr:colOff>480060</xdr:colOff>
          <xdr:row>4</xdr:row>
          <xdr:rowOff>228600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0</xdr:row>
          <xdr:rowOff>38100</xdr:rowOff>
        </xdr:from>
        <xdr:to>
          <xdr:col>26</xdr:col>
          <xdr:colOff>480060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3</xdr:row>
          <xdr:rowOff>99060</xdr:rowOff>
        </xdr:from>
        <xdr:to>
          <xdr:col>29</xdr:col>
          <xdr:colOff>464820</xdr:colOff>
          <xdr:row>4</xdr:row>
          <xdr:rowOff>228600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1</xdr:row>
          <xdr:rowOff>190500</xdr:rowOff>
        </xdr:from>
        <xdr:to>
          <xdr:col>29</xdr:col>
          <xdr:colOff>464820</xdr:colOff>
          <xdr:row>3</xdr:row>
          <xdr:rowOff>76200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3</xdr:row>
          <xdr:rowOff>99060</xdr:rowOff>
        </xdr:from>
        <xdr:to>
          <xdr:col>24</xdr:col>
          <xdr:colOff>396240</xdr:colOff>
          <xdr:row>4</xdr:row>
          <xdr:rowOff>228600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0</xdr:row>
          <xdr:rowOff>38100</xdr:rowOff>
        </xdr:from>
        <xdr:to>
          <xdr:col>29</xdr:col>
          <xdr:colOff>464820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16" dataDxfId="314" headerRowBorderDxfId="315" tableBorderDxfId="313" totalsRowBorderDxfId="312">
  <autoFilter ref="A8:Z9" xr:uid="{00000000-0009-0000-0100-00000A000000}"/>
  <sortState xmlns:xlrd2="http://schemas.microsoft.com/office/spreadsheetml/2017/richdata2" ref="A9:X74">
    <sortCondition ref="B9:B74"/>
  </sortState>
  <tableColumns count="26">
    <tableColumn id="1" xr3:uid="{00000000-0010-0000-0000-000001000000}" name="ITEM" dataDxfId="311"/>
    <tableColumn id="2" xr3:uid="{00000000-0010-0000-0000-000002000000}" name="CÓDIGO" dataDxfId="310"/>
    <tableColumn id="3" xr3:uid="{00000000-0010-0000-0000-000003000000}" name="ESPECIFICAÇÃO" dataDxfId="309"/>
    <tableColumn id="4" xr3:uid="{00000000-0010-0000-0000-000004000000}" name="UN" dataDxfId="308"/>
    <tableColumn id="5" xr3:uid="{00000000-0010-0000-0000-000005000000}" name="GRUPO" dataDxfId="307"/>
    <tableColumn id="6" xr3:uid="{00000000-0010-0000-0000-000006000000}" name="SUBG" dataDxfId="306"/>
    <tableColumn id="7" xr3:uid="{00000000-0010-0000-0000-000007000000}" name="COMPRA" dataDxfId="305"/>
    <tableColumn id="8" xr3:uid="{00000000-0010-0000-0000-000008000000}" name="SALDO ESTOQUE" dataDxfId="304" dataCellStyle="Moeda"/>
    <tableColumn id="9" xr3:uid="{00000000-0010-0000-0000-000009000000}" name="TOTAL CONSUMO ÚLTIMO ANO" dataDxfId="303" dataCellStyle="Moeda"/>
    <tableColumn id="28" xr3:uid="{00000000-0010-0000-0000-00001C000000}" name="TEMPO ESTOQUE (MESES)" dataDxfId="302" dataCellStyle="Moeda"/>
    <tableColumn id="10" xr3:uid="{00000000-0010-0000-0000-00000A000000}" name="ATA" dataDxfId="301"/>
    <tableColumn id="11" xr3:uid="{00000000-0010-0000-0000-00000B000000}" name="ATA QTDE" dataDxfId="300"/>
    <tableColumn id="12" xr3:uid="{00000000-0010-0000-0000-00000C000000}" name="VIGÊNCIA DA ATA" dataDxfId="299"/>
    <tableColumn id="13" xr3:uid="{00000000-0010-0000-0000-00000D000000}" name="FORNECEDOR" dataDxfId="298"/>
    <tableColumn id="14" xr3:uid="{00000000-0010-0000-0000-00000E000000}" name="RC Nº" dataDxfId="297"/>
    <tableColumn id="15" xr3:uid="{00000000-0010-0000-0000-00000F000000}" name="RC QTDE" dataDxfId="296"/>
    <tableColumn id="16" xr3:uid="{00000000-0010-0000-0000-000010000000}" name="AF Nº" dataDxfId="295"/>
    <tableColumn id="17" xr3:uid="{00000000-0010-0000-0000-000011000000}" name="AF SALDO" dataDxfId="294"/>
    <tableColumn id="18" xr3:uid="{00000000-0010-0000-0000-000012000000}" name="DATA ENTREGA" dataDxfId="293"/>
    <tableColumn id="19" xr3:uid="{00000000-0010-0000-0000-000013000000}" name="RC" dataDxfId="292"/>
    <tableColumn id="20" xr3:uid="{00000000-0010-0000-0000-000014000000}" name="FICHA" dataDxfId="291"/>
    <tableColumn id="21" xr3:uid="{00000000-0010-0000-0000-000015000000}" name="PROJ" dataDxfId="290"/>
    <tableColumn id="24" xr3:uid="{00000000-0010-0000-0000-000018000000}" name="OBSERVAÇÕES" dataDxfId="289"/>
    <tableColumn id="23" xr3:uid="{00000000-0010-0000-0000-000017000000}" name="ESTIMATIVA ANTERIOR" dataDxfId="288"/>
    <tableColumn id="22" xr3:uid="{00000000-0010-0000-0000-000016000000}" name="QUANTIDADE ESTIMADA" dataDxfId="287"/>
    <tableColumn id="25" xr3:uid="{00000000-0010-0000-0000-000019000000}" name="INFORMAR &quot;OK&quot; OU NOVA QUANTIDADE" dataDxfId="286"/>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6" totalsRowShown="0" headerRowDxfId="4" dataDxfId="3">
  <autoFilter ref="A3:BK6" xr:uid="{00000000-000C-0000-FFFF-FFFF01000000}"/>
  <tableColumns count="63">
    <tableColumn id="1" xr3:uid="{00000000-0010-0000-0100-000001000000}" name="CÓDIGO" dataDxfId="67"/>
    <tableColumn id="2" xr3:uid="{00000000-0010-0000-0100-000002000000}" name="DESCRIÇÃO" dataDxfId="66"/>
    <tableColumn id="3" xr3:uid="{00000000-0010-0000-0100-000003000000}" name="UNIDADE" dataDxfId="65"/>
    <tableColumn id="4" xr3:uid="{00000000-0010-0000-0100-000004000000}" name="VALOR UNIT." dataDxfId="64"/>
    <tableColumn id="5" xr3:uid="{00000000-0010-0000-0100-000005000000}" name="MARCA" dataDxfId="63"/>
    <tableColumn id="6" xr3:uid="{00000000-0010-0000-0100-000006000000}" name="FORNECEDOR" dataDxfId="62"/>
    <tableColumn id="7" xr3:uid="{00000000-0010-0000-0100-000007000000}" name="LICITACAO" dataDxfId="61"/>
    <tableColumn id="8" xr3:uid="{00000000-0010-0000-0100-000008000000}" name="QTDE ATUAL" dataDxfId="60"/>
    <tableColumn id="9" xr3:uid="{00000000-0010-0000-0100-000009000000}" name="COD. ALMOX" dataDxfId="59"/>
    <tableColumn id="10" xr3:uid="{00000000-0010-0000-0100-00000A000000}" name="PREÇO MÉDIO" dataDxfId="58"/>
    <tableColumn id="11" xr3:uid="{00000000-0010-0000-0100-00000B000000}" name="L.C. 6 MESES" dataDxfId="57"/>
    <tableColumn id="12" xr3:uid="{00000000-0010-0000-0100-00000C000000}" name="TEMPO ESTOQUE" dataDxfId="56">
      <calculatedColumnFormula>IF(tabItens[[#This Row],[Média]] &gt; 0, tabItens[[#This Row],[QTDE ATUAL]] / tabItens[[#This Row],[Média]],999.9)</calculatedColumnFormula>
    </tableColumn>
    <tableColumn id="13" xr3:uid="{00000000-0010-0000-0100-00000D000000}" name="LC" dataDxfId="55"/>
    <tableColumn id="14" xr3:uid="{00000000-0010-0000-0100-00000E000000}" name="TOTAL" dataDxfId="54">
      <calculatedColumnFormula>tabItens[[#This Row],[VALOR UNIT.]] * tabItens[[#This Row],[LC]]</calculatedColumnFormula>
    </tableColumn>
    <tableColumn id="15" xr3:uid="{00000000-0010-0000-0100-00000F000000}" name="ATA Nº/ANO" dataDxfId="53"/>
    <tableColumn id="39" xr3:uid="{00000000-0010-0000-0100-000027000000}" name="ATA SALDO" dataDxfId="52"/>
    <tableColumn id="16" xr3:uid="{00000000-0010-0000-0100-000010000000}" name="ATA QTDE" dataDxfId="51"/>
    <tableColumn id="17" xr3:uid="{00000000-0010-0000-0100-000011000000}" name="ATA VALOR" dataDxfId="50"/>
    <tableColumn id="18" xr3:uid="{00000000-0010-0000-0100-000012000000}" name="ATA DT.VALID." dataDxfId="49"/>
    <tableColumn id="64" xr3:uid="{00000000-0010-0000-0100-000040000000}" name="ATA MESES" dataDxfId="48">
      <calculatedColumnFormula>ROUNDDOWN(IFERROR(tabItens[[#This Row],[ATA DT.VALID.]] - $D$1,0) / 30,0)</calculatedColumnFormula>
    </tableColumn>
    <tableColumn id="60" xr3:uid="{00000000-0010-0000-0100-00003C000000}" name="DESCRIÇÃO DA ESTRUTURA" dataDxfId="47"/>
    <tableColumn id="19" xr3:uid="{00000000-0010-0000-0100-000013000000}" name="ESTRUTURA" dataDxfId="46"/>
    <tableColumn id="65" xr3:uid="{00000000-0010-0000-0100-000041000000}" name="SETOR" dataDxfId="45"/>
    <tableColumn id="20" xr3:uid="{00000000-0010-0000-0100-000014000000}" name="GRUPO" dataDxfId="44"/>
    <tableColumn id="21" xr3:uid="{00000000-0010-0000-0100-000015000000}" name="SUBGRUPO" dataDxfId="43"/>
    <tableColumn id="22" xr3:uid="{00000000-0010-0000-0100-000016000000}" name="RC Nº" dataDxfId="42"/>
    <tableColumn id="23" xr3:uid="{00000000-0010-0000-0100-000017000000}" name="RC ANO" dataDxfId="41"/>
    <tableColumn id="24" xr3:uid="{00000000-0010-0000-0100-000018000000}" name="RC QTDE" dataDxfId="40"/>
    <tableColumn id="25" xr3:uid="{00000000-0010-0000-0100-000019000000}" name="AF Nº" dataDxfId="39"/>
    <tableColumn id="26" xr3:uid="{00000000-0010-0000-0100-00001A000000}" name="AF ANO" dataDxfId="38"/>
    <tableColumn id="27" xr3:uid="{00000000-0010-0000-0100-00001B000000}" name="AF SALDO" dataDxfId="37"/>
    <tableColumn id="28" xr3:uid="{00000000-0010-0000-0100-00001C000000}" name="AF QTDE" dataDxfId="36"/>
    <tableColumn id="29" xr3:uid="{00000000-0010-0000-0100-00001D000000}" name="AF FORN" dataDxfId="35"/>
    <tableColumn id="53" xr3:uid="{00000000-0010-0000-0100-000035000000}" name="AF VENC" dataDxfId="34"/>
    <tableColumn id="45" xr3:uid="{00000000-0010-0000-0100-00002D000000}" name="PONTO PEDIDO" dataDxfId="33"/>
    <tableColumn id="30" xr3:uid="{00000000-0010-0000-0100-00001E000000}" name="DATA ENTREGA" dataDxfId="32"/>
    <tableColumn id="38" xr3:uid="{00000000-0010-0000-0100-000026000000}" name="DATA INCLUSÃO" dataDxfId="31"/>
    <tableColumn id="41" xr3:uid="{00000000-0010-0000-0100-000029000000}" name="DATA ALTERAÇÃO" dataDxfId="30"/>
    <tableColumn id="40" xr3:uid="{00000000-0010-0000-0100-000028000000}" name="DATA DESATIVAÇÃO" dataDxfId="29"/>
    <tableColumn id="31" xr3:uid="{00000000-0010-0000-0100-00001F000000}" name="DESCRIÇÃO DETALHADA" dataDxfId="28"/>
    <tableColumn id="46" xr3:uid="{00000000-0010-0000-0100-00002E000000}" name="Excluir?" dataDxfId="27">
      <calculatedColumnFormula>_xlfn.IFNA(IF(VLOOKUP(tabItens[[#This Row],[CÓDIGO]],tabExcluirDoEstoque[#Data],1,FALSE),"sim",""),"")</calculatedColumnFormula>
    </tableColumn>
    <tableColumn id="47" xr3:uid="{00000000-0010-0000-0100-00002F000000}" name="Semanas ATA" dataDxfId="26">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5"/>
    <tableColumn id="48" xr3:uid="{00000000-0010-0000-0100-000030000000}" name="ÚltMov" dataDxfId="24">
      <calculatedColumnFormula>IF(ISBLANK(tabItens[[#This Row],[CÓDIGO]]),"",IFERROR(VLOOKUP(tabItens[[#This Row],[CÓDIGO]],Consumo!$C$2:$AC$4,26,FALSE),0))</calculatedColumnFormula>
    </tableColumn>
    <tableColumn id="55" xr3:uid="{00000000-0010-0000-0100-000037000000}" name="04_MESES" dataDxfId="23">
      <calculatedColumnFormula>SUMIF(Consumo!$C$3:$C$4,tabItens[[#This Row],[CÓDIGO]],Consumo!$N$3:$N$4) + SUMIF(Consumo!$C$3:$C$4,tabItens[[#This Row],[CÓDIGO]],Consumo!$O$3:$O$4) + SUMIF(Consumo!$C$3:$C$4,tabItens[[#This Row],[CÓDIGO]],Consumo!$P$3:$P$4) + SUMIF(Consumo!$C$3:$C$4,tabItens[[#This Row],[CÓDIGO]],Consumo!$Q$3:$Q$4)</calculatedColumnFormula>
    </tableColumn>
    <tableColumn id="34" xr3:uid="{00000000-0010-0000-0100-000022000000}" name="Consumo" dataDxfId="22">
      <calculatedColumnFormula>SUMIF(Consumo!$C$3:$C$4,tabItens[[#This Row],[CÓDIGO]],Consumo!$Z$3:$Z$4)</calculatedColumnFormula>
    </tableColumn>
    <tableColumn id="59" xr3:uid="{00000000-0010-0000-0100-00003B000000}" name="Pico" dataDxfId="21">
      <calculatedColumnFormula>SUMIF(Consumo!$C$3:$C$4,tabItens[[#This Row],[CÓDIGO]],Consumo!$AA$3:$AA$4)</calculatedColumnFormula>
    </tableColumn>
    <tableColumn id="49" xr3:uid="{00000000-0010-0000-0100-000031000000}" name="Média" dataDxfId="20">
      <calculatedColumnFormula>SUMIF(Consumo!$C$3:$C$4,tabItens[[#This Row],[CÓDIGO]],Consumo!$Y$3:$Y$4)</calculatedColumnFormula>
    </tableColumn>
    <tableColumn id="32" xr3:uid="{00000000-0010-0000-0100-000020000000}" name="Saldo" dataDxfId="19">
      <calculatedColumnFormula>tabItens[[#This Row],[QTDE ATUAL]] + tabItens[[#This Row],[RC QTDE]] + tabItens[[#This Row],[AF SALDO]] + tabItens[[#This Row],[Recentes]]</calculatedColumnFormula>
    </tableColumn>
    <tableColumn id="42" xr3:uid="{00000000-0010-0000-0100-00002A000000}" name="PontoMês" dataDxfId="18"/>
    <tableColumn id="43" xr3:uid="{00000000-0010-0000-0100-00002B000000}" name="PontoQtM" dataDxfId="17"/>
    <tableColumn id="50" xr3:uid="{00000000-0010-0000-0100-000032000000}" name="PontoPed" dataDxfId="16">
      <calculatedColumnFormula>IF(ISBLANK(tabItens[[#This Row],[CÓDIGO]]),"",tabItens[[#This Row],[PontoMês]] * (AZ$2+tabItens[[#This Row],[PontoQtM]]))</calculatedColumnFormula>
    </tableColumn>
    <tableColumn id="44" xr3:uid="{00000000-0010-0000-0100-00002C000000}" name="Abaixo" dataDxfId="15">
      <calculatedColumnFormula>tabItens[[#This Row],[PontoPed]] - tabItens[[#This Row],[Saldo]] + (1/10)</calculatedColumnFormula>
    </tableColumn>
    <tableColumn id="52" xr3:uid="{00000000-0010-0000-0100-000034000000}" name="AbaixoFisico" dataDxfId="14">
      <calculatedColumnFormula xml:space="preserve"> tabItens[[#This Row],[PontoMês]] * BB$2 - tabItens[[#This Row],[QTDE ATUAL]] - (1/10)</calculatedColumnFormula>
    </tableColumn>
    <tableColumn id="54" xr3:uid="{00000000-0010-0000-0100-000036000000}" name="PctAb" dataDxfId="13">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12">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11">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10">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9">
      <calculatedColumnFormula>SUMIF(Consumo!$C$3:$C$4,tabItens[[#This Row],[CÓDIGO]],Consumo!$E$3:$E$4)</calculatedColumnFormula>
    </tableColumn>
    <tableColumn id="57" xr3:uid="{00000000-0010-0000-0100-000039000000}" name="%Pend" dataDxfId="8">
      <calculatedColumnFormula>IF(AND(tabItens[[#This Row],[Pend]] &gt; 0,tabItens[[#This Row],[Consumo]] &lt;&gt; 0), tabItens[[#This Row],[Pend]] / tabItens[[#This Row],[Consumo]], 0 )</calculatedColumnFormula>
    </tableColumn>
    <tableColumn id="56" xr3:uid="{00000000-0010-0000-0100-000038000000}" name="CompraAnterior" dataDxfId="7"/>
    <tableColumn id="61" xr3:uid="{00000000-0010-0000-0100-00003D000000}" name="COMPRA_EXTRA" dataDxfId="6"/>
    <tableColumn id="37" xr3:uid="{00000000-0010-0000-0100-000025000000}" name="Fim" dataDxfId="5"/>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6" totalsRowShown="0" headerRowDxfId="285" dataDxfId="283" headerRowBorderDxfId="284" tableBorderDxfId="282">
  <autoFilter ref="A2:AK6" xr:uid="{00000000-000C-0000-FFFF-FFFF02000000}"/>
  <tableColumns count="37">
    <tableColumn id="1" xr3:uid="{00000000-0010-0000-0200-000001000000}" name="CÓDIGO" dataDxfId="140"/>
    <tableColumn id="2" xr3:uid="{00000000-0010-0000-0200-000002000000}" name="DESCRIÇÃO" dataDxfId="139"/>
    <tableColumn id="3" xr3:uid="{00000000-0010-0000-0200-000003000000}" name="UNIDADE" dataDxfId="138"/>
    <tableColumn id="4" xr3:uid="{00000000-0010-0000-0200-000004000000}" name="VALOR UNIT." dataDxfId="137"/>
    <tableColumn id="5" xr3:uid="{00000000-0010-0000-0200-000005000000}" name="MARCA" dataDxfId="136"/>
    <tableColumn id="6" xr3:uid="{00000000-0010-0000-0200-000006000000}" name="FORNECEDOR" dataDxfId="135"/>
    <tableColumn id="7" xr3:uid="{00000000-0010-0000-0200-000007000000}" name="LICITACAO" dataDxfId="134"/>
    <tableColumn id="8" xr3:uid="{00000000-0010-0000-0200-000008000000}" name="QTDE ATUAL" dataDxfId="133"/>
    <tableColumn id="9" xr3:uid="{00000000-0010-0000-0200-000009000000}" name="COD. ALMOX" dataDxfId="132"/>
    <tableColumn id="10" xr3:uid="{00000000-0010-0000-0200-00000A000000}" name="PREÇO MÉDIO" dataDxfId="131"/>
    <tableColumn id="11" xr3:uid="{00000000-0010-0000-0200-00000B000000}" name="L.C. 6 MESES" dataDxfId="130"/>
    <tableColumn id="12" xr3:uid="{00000000-0010-0000-0200-00000C000000}" name="TEMPO ESTOQUE" dataDxfId="129"/>
    <tableColumn id="13" xr3:uid="{00000000-0010-0000-0200-00000D000000}" name="LC" dataDxfId="128"/>
    <tableColumn id="14" xr3:uid="{00000000-0010-0000-0200-00000E000000}" name="TOTAL" dataDxfId="127"/>
    <tableColumn id="15" xr3:uid="{00000000-0010-0000-0200-00000F000000}" name="ATA Nº/ANO" dataDxfId="118"/>
    <tableColumn id="16" xr3:uid="{00000000-0010-0000-0200-000010000000}" name="ATA QTDE" dataDxfId="117"/>
    <tableColumn id="17" xr3:uid="{00000000-0010-0000-0200-000011000000}" name="ATA VALOR" dataDxfId="116"/>
    <tableColumn id="18" xr3:uid="{00000000-0010-0000-0200-000012000000}" name="ATA DT.VALID." dataDxfId="115"/>
    <tableColumn id="19" xr3:uid="{00000000-0010-0000-0200-000013000000}" name="DESCRIÇÃO DA ESTRUTURA" dataDxfId="114"/>
    <tableColumn id="20" xr3:uid="{00000000-0010-0000-0200-000014000000}" name="ESTRUTURA" dataDxfId="113"/>
    <tableColumn id="21" xr3:uid="{00000000-0010-0000-0200-000015000000}" name="GRUPO" dataDxfId="112"/>
    <tableColumn id="22" xr3:uid="{00000000-0010-0000-0200-000016000000}" name="SUBGRUPO" dataDxfId="111"/>
    <tableColumn id="23" xr3:uid="{00000000-0010-0000-0200-000017000000}" name="RC Nº" dataDxfId="110"/>
    <tableColumn id="24" xr3:uid="{00000000-0010-0000-0200-000018000000}" name="RC ANO" dataDxfId="109"/>
    <tableColumn id="25" xr3:uid="{00000000-0010-0000-0200-000019000000}" name="RC QTDE" dataDxfId="108"/>
    <tableColumn id="26" xr3:uid="{00000000-0010-0000-0200-00001A000000}" name="AF Nº" dataDxfId="107"/>
    <tableColumn id="27" xr3:uid="{00000000-0010-0000-0200-00001B000000}" name="AF ANO" dataDxfId="106"/>
    <tableColumn id="28" xr3:uid="{00000000-0010-0000-0200-00001C000000}" name="AF SALDO" dataDxfId="105"/>
    <tableColumn id="29" xr3:uid="{00000000-0010-0000-0200-00001D000000}" name="AF QTDE" dataDxfId="104"/>
    <tableColumn id="37" xr3:uid="{00000000-0010-0000-0200-000025000000}" name="AF FORN" dataDxfId="103"/>
    <tableColumn id="36" xr3:uid="{00000000-0010-0000-0200-000024000000}" name="AF VENC" dataDxfId="102"/>
    <tableColumn id="30" xr3:uid="{00000000-0010-0000-0200-00001E000000}" name="PONTO PEDIDO" dataDxfId="101"/>
    <tableColumn id="31" xr3:uid="{00000000-0010-0000-0200-00001F000000}" name="DATA ENTREGA" dataDxfId="100"/>
    <tableColumn id="32" xr3:uid="{00000000-0010-0000-0200-000020000000}" name="DATA INCLUSÃO" dataDxfId="99"/>
    <tableColumn id="33" xr3:uid="{00000000-0010-0000-0200-000021000000}" name="DATA ALTERAÇÃO" dataDxfId="98"/>
    <tableColumn id="34" xr3:uid="{00000000-0010-0000-0200-000022000000}" name="DATA DESATIVAÇÃO" dataDxfId="97"/>
    <tableColumn id="35" xr3:uid="{00000000-0010-0000-0200-000023000000}" name="DESCRIÇÃO DETALHADA" dataDxfId="96"/>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281" dataDxfId="279" headerRowBorderDxfId="280" tableBorderDxfId="278" totalsRowBorderDxfId="277">
  <tableColumns count="14">
    <tableColumn id="1" xr3:uid="{00000000-0010-0000-0300-000001000000}" name="CÓDIGO" dataDxfId="276"/>
    <tableColumn id="2" xr3:uid="{00000000-0010-0000-0300-000002000000}" name="DESCRIÇÃO" dataDxfId="275"/>
    <tableColumn id="3" xr3:uid="{00000000-0010-0000-0300-000003000000}" name="UNIDADE" dataDxfId="274"/>
    <tableColumn id="13" xr3:uid="{00000000-0010-0000-0300-00000D000000}" name="GRUPO" dataDxfId="273"/>
    <tableColumn id="4" xr3:uid="{00000000-0010-0000-0300-000004000000}" name="ESTOQUE FÍSICO" dataDxfId="272"/>
    <tableColumn id="12" xr3:uid="{00000000-0010-0000-0300-00000C000000}" name="DURAÇÃO EM MESES" dataDxfId="271"/>
    <tableColumn id="5" xr3:uid="{00000000-0010-0000-0300-000005000000}" name="COMPRAS EM ANDAMENTO" dataDxfId="270"/>
    <tableColumn id="6" xr3:uid="{00000000-0010-0000-0300-000006000000}" name="SALDO" dataDxfId="269"/>
    <tableColumn id="7" xr3:uid="{00000000-0010-0000-0300-000007000000}" name="ÚLTIMA ENTRADA ESTOQUE" dataDxfId="268"/>
    <tableColumn id="8" xr3:uid="{00000000-0010-0000-0300-000008000000}" name="ÚLTIMA SAÍDA" dataDxfId="267"/>
    <tableColumn id="9" xr3:uid="{00000000-0010-0000-0300-000009000000}" name="CONSUMO" dataDxfId="266"/>
    <tableColumn id="14" xr3:uid="{00000000-0010-0000-0300-00000E000000}" name="COMPRA EXTRA" dataDxfId="265"/>
    <tableColumn id="10" xr3:uid="{00000000-0010-0000-0300-00000A000000}" name="SUGESTÃO DE COMPRA" dataDxfId="264"/>
    <tableColumn id="11" xr3:uid="{00000000-0010-0000-0300-00000B000000}" name="QUANT ESTIMADA PELO SETOR" dataDxfId="263"/>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261" headerRowBorderDxfId="262" tableBorderDxfId="260">
  <autoFilter ref="M1:P2" xr:uid="{00000000-0009-0000-0100-000008000000}"/>
  <tableColumns count="4">
    <tableColumn id="1" xr3:uid="{00000000-0010-0000-0400-000001000000}" name="Código do Item" dataDxfId="259"/>
    <tableColumn id="2" xr3:uid="{00000000-0010-0000-0400-000002000000}" name="Descrição" dataDxfId="258">
      <calculatedColumnFormula>IF(ISBLANK(tabCodigosParaFiltrar[Código do Item]),"",VLOOKUP(tabCodigosParaFiltrar[Código do Item],Itens!$A$4:$B$6,2,FALSE))</calculatedColumnFormula>
    </tableColumn>
    <tableColumn id="4" xr3:uid="{00000000-0010-0000-0400-000004000000}" name="Última Estimativa" dataDxfId="257"/>
    <tableColumn id="3" xr3:uid="{00000000-0010-0000-0400-000003000000}" name="FIM" dataDxfId="256">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F10638-A3EE-43A2-88AE-72F581275B38}" name="tabConsumo" displayName="tabConsumo" ref="A2:AC4" totalsRowShown="0" headerRowDxfId="79">
  <autoFilter ref="A2:AC4" xr:uid="{4AF10638-A3EE-43A2-88AE-72F581275B38}"/>
  <tableColumns count="29">
    <tableColumn id="1" xr3:uid="{85B14C32-5A61-41E0-958E-BA6B1B77C267}" name="DESCRICAO" dataDxfId="95"/>
    <tableColumn id="2" xr3:uid="{EA7E96B1-A38E-4E8B-944F-BEBAF61D085A}" name="UN" dataDxfId="94"/>
    <tableColumn id="3" xr3:uid="{0D361F96-55EA-4242-A7A0-C5556DDFFCC3}" name="CODIGO" dataDxfId="93"/>
    <tableColumn id="4" xr3:uid="{07E4C1F1-872F-41E5-B408-F406CA6D4B2D}" name="SALDO" dataDxfId="92"/>
    <tableColumn id="5" xr3:uid="{F6D484CE-DD35-4DB5-9B95-93DBD20E8E44}" name="QTD.PENDENTE" dataDxfId="91"/>
    <tableColumn id="6" xr3:uid="{58E1C541-96DC-416E-AE24-FD4FC52FB14D}" name="10_22" dataDxfId="90"/>
    <tableColumn id="7" xr3:uid="{3D652BAE-0BFE-44B0-BACE-280629D6AA2A}" name="11_22" dataDxfId="89"/>
    <tableColumn id="8" xr3:uid="{E6905F5F-12DE-4D00-BE93-82E8A7764DBC}" name="12_22" dataDxfId="88"/>
    <tableColumn id="9" xr3:uid="{244E1D9D-3971-482B-AAF7-451984049A36}" name="01_23" dataDxfId="87"/>
    <tableColumn id="10" xr3:uid="{0850511D-6915-440D-8D17-F5E3A95522C2}" name="02_23" dataDxfId="86"/>
    <tableColumn id="11" xr3:uid="{12CE46CF-71C0-4F68-9144-099AAA004537}" name="03_23" dataDxfId="85"/>
    <tableColumn id="12" xr3:uid="{7F03EB51-87E6-4F63-BCC8-C0CA3FA58C35}" name="04_23" dataDxfId="84"/>
    <tableColumn id="13" xr3:uid="{C18496B6-41C6-45AD-8D14-7FCC37624966}" name="05_23" dataDxfId="83"/>
    <tableColumn id="14" xr3:uid="{979F4723-58B3-452B-846F-2C7D91DDE4F9}" name="06_23" dataDxfId="82"/>
    <tableColumn id="15" xr3:uid="{D76879CC-47BF-4B8E-B83B-2AB65E4F22DA}" name="07_23" dataDxfId="81"/>
    <tableColumn id="16" xr3:uid="{C94D8D24-2E9B-451C-AA31-0F36D711AC5D}" name="08_23" dataDxfId="80"/>
    <tableColumn id="17" xr3:uid="{3DBC536C-D985-40EA-A14A-37A48AFD193D}" name="09_23" dataDxfId="78"/>
    <tableColumn id="18" xr3:uid="{777A05D2-BABA-4788-AF9B-2F6EE3DEA6B0}" name="DtIncl" dataDxfId="77"/>
    <tableColumn id="19" xr3:uid="{5959672B-4A11-4D3E-A252-BB3E92F5AF75}" name="Div" dataDxfId="76">
      <calculatedColumnFormula xml:space="preserve"> 12</calculatedColumnFormula>
    </tableColumn>
    <tableColumn id="20" xr3:uid="{0575A37C-49FD-4309-8902-B4713F765796}" name="Média.A" dataDxfId="75">
      <calculatedColumnFormula>SUM( tabConsumo[[#This Row],[QTD.PENDENTE]]:tabConsumo[[#This Row],[09_23]] ) / tabConsumo[[#This Row],[Div]]</calculatedColumnFormula>
    </tableColumn>
    <tableColumn id="21" xr3:uid="{8A2760CC-1778-4D6C-97A7-AA6213B8D82B}" name="DP1" dataDxfId="74">
      <calculatedColumnFormula xml:space="preserve"> tabConsumo[[#This Row],[Média.A]] + (_xlfn.STDEV.S( tabConsumo[[#This Row],[QTD.PENDENTE]]:tabConsumo[[#This Row],[09_23]] ) * 1)</calculatedColumnFormula>
    </tableColumn>
    <tableColumn id="22" xr3:uid="{F99131DD-57D1-4480-9B5D-DA80302F3BBA}" name="DP2" dataDxfId="73">
      <calculatedColumnFormula xml:space="preserve"> tabConsumo[[#This Row],[Média.A]] + (_xlfn.STDEV.S( tabConsumo[[#This Row],[QTD.PENDENTE]]:tabConsumo[[#This Row],[09_23]] ) * 2)</calculatedColumnFormula>
    </tableColumn>
    <tableColumn id="23" xr3:uid="{AD4C38CF-A4A0-44F1-A06C-168C1C52C126}" name="DP3" dataDxfId="72">
      <calculatedColumnFormula xml:space="preserve"> tabConsumo[[#This Row],[Média.A]] + (_xlfn.STDEV.S( tabConsumo[[#This Row],[QTD.PENDENTE]]:tabConsumo[[#This Row],[09_23]] ) * 3)</calculatedColumnFormula>
    </tableColumn>
    <tableColumn id="24" xr3:uid="{894CD9FE-8EB2-482D-8352-D5DC5B64F172}" name="Nº DP" dataDxfId="71">
      <calculatedColumnFormula xml:space="preserve"> 2</calculatedColumnFormula>
    </tableColumn>
    <tableColumn id="25" xr3:uid="{87AE0862-0D3A-44AC-BE83-F878BA34F204}" name="Média.C"/>
    <tableColumn id="26" xr3:uid="{6B976D76-DB64-400F-8E3D-C42C45694C29}" name="Consumo.C" dataDxfId="70">
      <calculatedColumnFormula>SUM( tabConsumo[[#This Row],[QTD.PENDENTE]]:tabConsumo[[#This Row],[09_23]] )</calculatedColumnFormula>
    </tableColumn>
    <tableColumn id="27" xr3:uid="{5040CA78-B177-47EA-BCD7-5DDB484A9D6F}" name="Pico" dataDxfId="69">
      <calculatedColumnFormula>LARGE(tabConsumo[[#This Row],[10_22]:[09_23]],1)</calculatedColumnFormula>
    </tableColumn>
    <tableColumn id="28" xr3:uid="{2E1F3A76-D209-476A-B564-D1A4C066D532}" name="ÚltMov"/>
    <tableColumn id="29" xr3:uid="{742C6238-06E2-48A2-BFA9-7298D2BF8512}" name="Fim" dataDxfId="68"/>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254" headerRowBorderDxfId="255" tableBorderDxfId="253">
  <autoFilter ref="A3:H578" xr:uid="{00000000-000C-0000-FFFF-FFFF05000000}"/>
  <tableColumns count="8">
    <tableColumn id="1" xr3:uid="{00000000-0010-0000-0500-000001000000}" name="CÓDIGO" dataDxfId="252"/>
    <tableColumn id="2" xr3:uid="{00000000-0010-0000-0500-000002000000}" name="DESCRIÇÃO" dataDxfId="251"/>
    <tableColumn id="3" xr3:uid="{00000000-0010-0000-0500-000003000000}" name="UN" dataDxfId="250"/>
    <tableColumn id="4" xr3:uid="{00000000-0010-0000-0500-000004000000}" name="GRUPO" dataDxfId="249"/>
    <tableColumn id="5" xr3:uid="{00000000-0010-0000-0500-000005000000}" name="SUBGR" dataDxfId="248"/>
    <tableColumn id="10" xr3:uid="{00000000-0010-0000-0500-00000A000000}" name="US_NOME" dataDxfId="247"/>
    <tableColumn id="9" xr3:uid="{00000000-0010-0000-0500-000009000000}" name="US_DATH" dataDxfId="246"/>
    <tableColumn id="8" xr3:uid="{00000000-0010-0000-0500-000008000000}" name="TRANSF" dataDxfId="245"/>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244" dataDxfId="243">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242"/>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241" dataDxfId="239" headerRowBorderDxfId="240" tableBorderDxfId="238" totalsRowBorderDxfId="237">
  <sortState xmlns:xlrd2="http://schemas.microsoft.com/office/spreadsheetml/2017/richdata2" ref="A11:Z15">
    <sortCondition ref="B11:B15"/>
  </sortState>
  <tableColumns count="26">
    <tableColumn id="1" xr3:uid="{00000000-0010-0000-0700-000001000000}" name="ITEM" dataDxfId="236"/>
    <tableColumn id="2" xr3:uid="{00000000-0010-0000-0700-000002000000}" name="CÓDIGO" dataDxfId="235"/>
    <tableColumn id="3" xr3:uid="{00000000-0010-0000-0700-000003000000}" name="DESCRIÇÃO" dataDxfId="234"/>
    <tableColumn id="4" xr3:uid="{00000000-0010-0000-0700-000004000000}" name="UN" dataDxfId="233"/>
    <tableColumn id="5" xr3:uid="{00000000-0010-0000-0700-000005000000}" name="GRUPO" dataDxfId="232"/>
    <tableColumn id="6" xr3:uid="{00000000-0010-0000-0700-000006000000}" name="SUBG" dataDxfId="231"/>
    <tableColumn id="7" xr3:uid="{00000000-0010-0000-0700-000007000000}" name="COMPRA" dataDxfId="230"/>
    <tableColumn id="8" xr3:uid="{00000000-0010-0000-0700-000008000000}" name="VALOR UNIT." dataDxfId="229" dataCellStyle="Moeda"/>
    <tableColumn id="9" xr3:uid="{00000000-0010-0000-0700-000009000000}" name="VALOR TOTAL" dataDxfId="228" dataCellStyle="Moeda">
      <calculatedColumnFormula>G11*H11</calculatedColumnFormula>
    </tableColumn>
    <tableColumn id="10" xr3:uid="{00000000-0010-0000-0700-00000A000000}" name="ATA" dataDxfId="227"/>
    <tableColumn id="11" xr3:uid="{00000000-0010-0000-0700-00000B000000}" name="ATA QTDE" dataDxfId="226"/>
    <tableColumn id="12" xr3:uid="{00000000-0010-0000-0700-00000C000000}" name="VIGÊNCIA DA ATA" dataDxfId="225"/>
    <tableColumn id="13" xr3:uid="{00000000-0010-0000-0700-00000D000000}" name="FORNECEDOR" dataDxfId="224"/>
    <tableColumn id="14" xr3:uid="{00000000-0010-0000-0700-00000E000000}" name="RC Nº" dataDxfId="223"/>
    <tableColumn id="15" xr3:uid="{00000000-0010-0000-0700-00000F000000}" name="RC QTDE" dataDxfId="222"/>
    <tableColumn id="16" xr3:uid="{00000000-0010-0000-0700-000010000000}" name="AF Nº" dataDxfId="221"/>
    <tableColumn id="17" xr3:uid="{00000000-0010-0000-0700-000011000000}" name="AF SALDO" dataDxfId="220"/>
    <tableColumn id="23" xr3:uid="{00000000-0010-0000-0700-000017000000}" name="Recentes" dataDxfId="219">
      <calculatedColumnFormula>SUMIF(tabItens[CÓDIGO],tabAssinaturas[[#This Row],[CÓDIGO]],tabItens[Recentes])</calculatedColumnFormula>
    </tableColumn>
    <tableColumn id="18" xr3:uid="{00000000-0010-0000-0700-000012000000}" name="DATA ENTREGA" dataDxfId="218"/>
    <tableColumn id="26" xr3:uid="{00000000-0010-0000-0700-00001A000000}" name="US_NOME" dataDxfId="217"/>
    <tableColumn id="24" xr3:uid="{00000000-0010-0000-0700-000018000000}" name="US_DATH" dataDxfId="216"/>
    <tableColumn id="19" xr3:uid="{00000000-0010-0000-0700-000013000000}" name="RC" dataDxfId="215"/>
    <tableColumn id="20" xr3:uid="{00000000-0010-0000-0700-000014000000}" name="PROJ" dataDxfId="214"/>
    <tableColumn id="21" xr3:uid="{00000000-0010-0000-0700-000015000000}" name="FICHA" dataDxfId="213"/>
    <tableColumn id="25" xr3:uid="{00000000-0010-0000-0700-000019000000}" name="OBSERVAÇÕES" dataDxfId="212"/>
    <tableColumn id="22" xr3:uid="{00000000-0010-0000-0700-000016000000}" name="DEST" dataDxfId="211"/>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210" dataDxfId="209">
  <tableColumns count="4">
    <tableColumn id="1" xr3:uid="{00000000-0010-0000-0800-000001000000}" name="RC" dataDxfId="208" totalsRowDxfId="152"/>
    <tableColumn id="2" xr3:uid="{00000000-0010-0000-0800-000002000000}" name="VALOR" totalsRowFunction="sum" dataDxfId="207" totalsRowDxfId="151"/>
    <tableColumn id="4" xr3:uid="{00000000-0010-0000-0800-000004000000}" name="Assinatura" totalsRowFunction="sum" dataDxfId="206" totalsRowDxfId="150">
      <calculatedColumnFormula>IF(ISBLANK(tabRCsGeradas[[#This Row],[RC]]),0,SUMIF(tabAssinaturas[RC],tabRCsGeradas[[#This Row],[RC]],tabAssinaturas[VALOR TOTAL]))</calculatedColumnFormula>
    </tableColumn>
    <tableColumn id="5" xr3:uid="{00000000-0010-0000-0800-000005000000}" name="Diferente" dataDxfId="205">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204">
  <autoFilter ref="A2:L3" xr:uid="{00000000-0009-0000-0100-00000B000000}"/>
  <tableColumns count="12">
    <tableColumn id="1" xr3:uid="{00000000-0010-0000-0900-000001000000}" name="AF ANO" dataDxfId="203"/>
    <tableColumn id="2" xr3:uid="{00000000-0010-0000-0900-000002000000}" name="AF Nº" dataDxfId="202"/>
    <tableColumn id="3" xr3:uid="{00000000-0010-0000-0900-000003000000}" name="AF SALDO" dataDxfId="201"/>
    <tableColumn id="4" xr3:uid="{00000000-0010-0000-0900-000004000000}" name="AF QTDE" dataDxfId="200"/>
    <tableColumn id="5" xr3:uid="{00000000-0010-0000-0900-000005000000}" name="CÓDIGO" dataDxfId="199"/>
    <tableColumn id="6" xr3:uid="{00000000-0010-0000-0900-000006000000}" name="DESCRIÇÃO" dataDxfId="198"/>
    <tableColumn id="12" xr3:uid="{00000000-0010-0000-0900-00000C000000}" name="ESTOQUE" dataDxfId="197"/>
    <tableColumn id="7" xr3:uid="{00000000-0010-0000-0900-000007000000}" name="FORNECEDOR" dataDxfId="196"/>
    <tableColumn id="8" xr3:uid="{00000000-0010-0000-0900-000008000000}" name="PREVISÃO" dataDxfId="195"/>
    <tableColumn id="9" xr3:uid="{00000000-0010-0000-0900-000009000000}" name="STATUS" dataDxfId="194"/>
    <tableColumn id="10" xr3:uid="{00000000-0010-0000-0900-00000A000000}" name="SITUAÇÃO" dataDxfId="193"/>
    <tableColumn id="11" xr3:uid="{00000000-0010-0000-0900-00000B000000}" name="OBSERVAÇÃO" dataDxfId="192"/>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191" dataDxfId="190">
  <tableColumns count="16">
    <tableColumn id="2" xr3:uid="{00000000-0010-0000-0A00-000002000000}" name="CÓDIGO" dataDxfId="189"/>
    <tableColumn id="3" xr3:uid="{00000000-0010-0000-0A00-000003000000}" name="DESCRIÇÃO" dataDxfId="188"/>
    <tableColumn id="16" xr3:uid="{00000000-0010-0000-0A00-000010000000}" name="GRUPO" dataDxfId="187"/>
    <tableColumn id="1" xr3:uid="{00000000-0010-0000-0A00-000001000000}" name="SUBGRUPO" dataDxfId="186"/>
    <tableColumn id="4" xr3:uid="{00000000-0010-0000-0A00-000004000000}" name="TIPO" dataDxfId="185"/>
    <tableColumn id="5" xr3:uid="{00000000-0010-0000-0A00-000005000000}" name="ANO" dataDxfId="184"/>
    <tableColumn id="6" xr3:uid="{00000000-0010-0000-0A00-000006000000}" name="Nº" dataDxfId="183"/>
    <tableColumn id="7" xr3:uid="{00000000-0010-0000-0A00-000007000000}" name="QTDE" dataDxfId="182"/>
    <tableColumn id="8" xr3:uid="{00000000-0010-0000-0A00-000008000000}" name="SALDO" dataDxfId="181"/>
    <tableColumn id="9" xr3:uid="{00000000-0010-0000-0A00-000009000000}" name="ESTOQUE" dataDxfId="180"/>
    <tableColumn id="10" xr3:uid="{00000000-0010-0000-0A00-00000A000000}" name="FORNECEDOR" dataDxfId="179"/>
    <tableColumn id="11" xr3:uid="{00000000-0010-0000-0A00-00000B000000}" name="PREVISÃO" dataDxfId="178"/>
    <tableColumn id="12" xr3:uid="{00000000-0010-0000-0A00-00000C000000}" name="STATUS" dataDxfId="177"/>
    <tableColumn id="13" xr3:uid="{00000000-0010-0000-0A00-00000D000000}" name="SITUAÇÃO" dataDxfId="176"/>
    <tableColumn id="14" xr3:uid="{00000000-0010-0000-0A00-00000E000000}" name="OBSERVAÇÃO" dataDxfId="175"/>
    <tableColumn id="15" xr3:uid="{00000000-0010-0000-0A00-00000F000000}" name="FIM" dataDxfId="174"/>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4.xml"/><Relationship Id="rId5" Type="http://schemas.openxmlformats.org/officeDocument/2006/relationships/image" Target="../media/image55.emf"/><Relationship Id="rId10" Type="http://schemas.openxmlformats.org/officeDocument/2006/relationships/table" Target="../tables/table6.xml"/><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7.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5.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6.xml"/><Relationship Id="rId5" Type="http://schemas.openxmlformats.org/officeDocument/2006/relationships/image" Target="../media/image65.emf"/><Relationship Id="rId10" Type="http://schemas.openxmlformats.org/officeDocument/2006/relationships/table" Target="../tables/table8.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7.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8.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7.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7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1.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243"/>
      <c r="B1" s="243"/>
      <c r="C1" s="242"/>
      <c r="D1" s="242"/>
      <c r="E1" s="242"/>
      <c r="F1" s="242"/>
      <c r="G1" s="242"/>
      <c r="H1" s="242"/>
      <c r="I1" s="242"/>
      <c r="J1" s="242"/>
      <c r="K1" s="242"/>
      <c r="L1" s="242"/>
      <c r="M1" s="242"/>
      <c r="N1" s="242"/>
      <c r="O1" s="242"/>
      <c r="P1" s="242"/>
      <c r="Q1" s="242"/>
      <c r="R1" s="242"/>
      <c r="S1" s="242"/>
      <c r="T1" s="242"/>
      <c r="U1" s="242"/>
      <c r="V1" s="242"/>
      <c r="W1" s="242"/>
      <c r="X1" s="242"/>
    </row>
    <row r="2" spans="1:26" ht="19.5" customHeight="1" x14ac:dyDescent="0.3">
      <c r="A2" s="243"/>
      <c r="B2" s="243"/>
      <c r="C2" s="242" t="s">
        <v>71</v>
      </c>
      <c r="D2" s="242"/>
      <c r="E2" s="242"/>
      <c r="F2" s="242"/>
      <c r="G2" s="242"/>
      <c r="H2" s="242"/>
      <c r="I2" s="242"/>
      <c r="J2" s="242"/>
      <c r="K2" s="242"/>
      <c r="L2" s="242"/>
      <c r="M2" s="242"/>
      <c r="N2" s="242"/>
      <c r="O2" s="242"/>
      <c r="P2" s="242"/>
      <c r="Q2" s="242"/>
      <c r="R2" s="242"/>
      <c r="S2" s="242"/>
      <c r="T2" s="242"/>
      <c r="U2" s="242"/>
      <c r="V2" s="242"/>
      <c r="W2" s="242"/>
      <c r="X2" s="242"/>
    </row>
    <row r="3" spans="1:26" ht="18" customHeight="1" x14ac:dyDescent="0.3">
      <c r="A3" s="243"/>
      <c r="B3" s="243"/>
      <c r="C3" s="242" t="s">
        <v>72</v>
      </c>
      <c r="D3" s="242"/>
      <c r="E3" s="242"/>
      <c r="F3" s="242"/>
      <c r="G3" s="242"/>
      <c r="H3" s="242"/>
      <c r="I3" s="242"/>
      <c r="J3" s="242"/>
      <c r="K3" s="242"/>
      <c r="L3" s="242"/>
      <c r="M3" s="242"/>
      <c r="N3" s="242"/>
      <c r="O3" s="242"/>
      <c r="P3" s="242"/>
      <c r="Q3" s="242"/>
      <c r="R3" s="242"/>
      <c r="S3" s="242"/>
      <c r="T3" s="242"/>
      <c r="U3" s="242"/>
      <c r="V3" s="242"/>
      <c r="W3" s="242"/>
      <c r="X3" s="242"/>
    </row>
    <row r="4" spans="1:26" ht="18" customHeight="1" x14ac:dyDescent="0.3">
      <c r="A4" s="244"/>
      <c r="B4" s="244"/>
      <c r="C4" s="242" t="s">
        <v>73</v>
      </c>
      <c r="D4" s="242"/>
      <c r="E4" s="242"/>
      <c r="F4" s="242"/>
      <c r="G4" s="242"/>
      <c r="H4" s="242"/>
      <c r="I4" s="242"/>
      <c r="J4" s="242"/>
      <c r="K4" s="242"/>
      <c r="L4" s="242"/>
      <c r="M4" s="242"/>
      <c r="N4" s="242"/>
      <c r="O4" s="242"/>
      <c r="P4" s="242"/>
      <c r="Q4" s="242"/>
      <c r="R4" s="242"/>
      <c r="S4" s="242"/>
      <c r="T4" s="242"/>
      <c r="U4" s="242"/>
      <c r="V4" s="242"/>
      <c r="W4" s="242"/>
      <c r="X4" s="242"/>
    </row>
    <row r="5" spans="1:26" ht="20.100000000000001" customHeight="1" x14ac:dyDescent="0.3">
      <c r="A5" s="240"/>
      <c r="B5" s="240"/>
      <c r="C5" s="241" t="s">
        <v>74</v>
      </c>
      <c r="D5" s="241"/>
      <c r="E5" s="241"/>
      <c r="F5" s="241"/>
      <c r="G5" s="241"/>
      <c r="H5" s="241"/>
      <c r="I5" s="241"/>
      <c r="J5" s="241"/>
      <c r="K5" s="241"/>
      <c r="L5" s="241"/>
      <c r="M5" s="241"/>
      <c r="N5" s="241"/>
      <c r="O5" s="241"/>
      <c r="P5" s="241"/>
      <c r="Q5" s="241"/>
      <c r="R5" s="241"/>
      <c r="S5" s="241"/>
      <c r="T5" s="241"/>
      <c r="U5" s="241"/>
      <c r="V5" s="241"/>
      <c r="W5" s="241"/>
      <c r="X5" s="241"/>
    </row>
    <row r="6" spans="1:26" ht="23.25" customHeight="1" x14ac:dyDescent="0.3">
      <c r="A6" s="66"/>
      <c r="B6"/>
      <c r="C6"/>
      <c r="D6"/>
      <c r="E6"/>
      <c r="F6" s="65"/>
      <c r="G6"/>
      <c r="J6"/>
      <c r="L6" s="98" t="s">
        <v>69</v>
      </c>
      <c r="M6" s="93"/>
      <c r="N6" s="92"/>
      <c r="O6" s="92"/>
      <c r="P6" s="92"/>
      <c r="Q6" s="92"/>
      <c r="R6" s="94"/>
      <c r="S6" s="92"/>
      <c r="T6" s="92"/>
      <c r="U6" s="92"/>
      <c r="V6" s="92"/>
      <c r="W6" s="92"/>
      <c r="X6" s="92"/>
    </row>
    <row r="7" spans="1:26" ht="71.25" customHeight="1" x14ac:dyDescent="0.3">
      <c r="A7" s="239" t="s">
        <v>136</v>
      </c>
      <c r="B7" s="239"/>
      <c r="C7" s="239"/>
      <c r="D7" s="239"/>
      <c r="E7" s="239"/>
      <c r="F7" s="239"/>
      <c r="G7" s="239"/>
      <c r="H7" s="239"/>
      <c r="I7" s="239"/>
      <c r="J7" s="239"/>
      <c r="K7" s="239"/>
      <c r="L7" s="239"/>
      <c r="M7" s="239"/>
      <c r="N7" s="239"/>
      <c r="O7" s="239"/>
      <c r="P7" s="239"/>
      <c r="Q7" s="239"/>
      <c r="R7" s="239"/>
      <c r="S7" s="239"/>
      <c r="T7" s="239"/>
      <c r="U7" s="239"/>
      <c r="V7" s="239"/>
      <c r="W7" s="239"/>
      <c r="X7" s="239"/>
      <c r="Y7" s="239"/>
      <c r="Z7" s="239"/>
    </row>
    <row r="8" spans="1:26" s="38" customFormat="1" ht="63" customHeight="1" x14ac:dyDescent="0.3">
      <c r="A8" s="116" t="s">
        <v>43</v>
      </c>
      <c r="B8" s="117" t="s">
        <v>0</v>
      </c>
      <c r="C8" s="118" t="s">
        <v>67</v>
      </c>
      <c r="D8" s="119" t="s">
        <v>31</v>
      </c>
      <c r="E8" s="120" t="s">
        <v>20</v>
      </c>
      <c r="F8" s="120" t="s">
        <v>44</v>
      </c>
      <c r="G8" s="121" t="s">
        <v>45</v>
      </c>
      <c r="H8" s="122" t="s">
        <v>70</v>
      </c>
      <c r="I8" s="123" t="s">
        <v>114</v>
      </c>
      <c r="J8" s="123" t="s">
        <v>115</v>
      </c>
      <c r="K8" s="119" t="s">
        <v>47</v>
      </c>
      <c r="L8" s="123" t="s">
        <v>15</v>
      </c>
      <c r="M8" s="124" t="s">
        <v>48</v>
      </c>
      <c r="N8" s="125" t="s">
        <v>5</v>
      </c>
      <c r="O8" s="119" t="s">
        <v>22</v>
      </c>
      <c r="P8" s="119" t="s">
        <v>23</v>
      </c>
      <c r="Q8" s="119" t="s">
        <v>24</v>
      </c>
      <c r="R8" s="119" t="s">
        <v>26</v>
      </c>
      <c r="S8" s="126" t="s">
        <v>29</v>
      </c>
      <c r="T8" s="127" t="s">
        <v>49</v>
      </c>
      <c r="U8" s="128" t="s">
        <v>51</v>
      </c>
      <c r="V8" s="128" t="s">
        <v>52</v>
      </c>
      <c r="W8" s="129" t="s">
        <v>50</v>
      </c>
      <c r="X8" s="228" t="s">
        <v>127</v>
      </c>
      <c r="Y8" s="122" t="s">
        <v>68</v>
      </c>
      <c r="Z8" s="130" t="s">
        <v>128</v>
      </c>
    </row>
    <row r="9" spans="1:26" ht="60" customHeight="1" x14ac:dyDescent="0.3">
      <c r="A9" s="226"/>
      <c r="B9" s="131"/>
      <c r="C9" s="132"/>
      <c r="D9" s="133"/>
      <c r="E9" s="133"/>
      <c r="F9" s="133"/>
      <c r="G9" s="134"/>
      <c r="H9" s="135"/>
      <c r="I9" s="135"/>
      <c r="J9" s="230"/>
      <c r="K9" s="136"/>
      <c r="L9" s="137"/>
      <c r="M9" s="138"/>
      <c r="N9" s="139"/>
      <c r="O9" s="140"/>
      <c r="P9" s="140"/>
      <c r="Q9" s="140"/>
      <c r="R9" s="140"/>
      <c r="S9" s="141"/>
      <c r="T9" s="131"/>
      <c r="U9" s="142"/>
      <c r="V9" s="131"/>
      <c r="W9" s="143"/>
      <c r="X9" s="229"/>
      <c r="Y9" s="227"/>
      <c r="Z9" s="225"/>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173"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5049" r:id="rId4" name="btn_EstimativaAta_Exportar">
          <controlPr defaultSize="0" print="0" autoLine="0" r:id="rId5">
            <anchor moveWithCells="1">
              <from>
                <xdr:col>26</xdr:col>
                <xdr:colOff>342900</xdr:colOff>
                <xdr:row>0</xdr:row>
                <xdr:rowOff>121920</xdr:rowOff>
              </from>
              <to>
                <xdr:col>28</xdr:col>
                <xdr:colOff>388620</xdr:colOff>
                <xdr:row>2</xdr:row>
                <xdr:rowOff>220980</xdr:rowOff>
              </to>
            </anchor>
          </controlPr>
        </control>
      </mc:Choice>
      <mc:Fallback>
        <control shapeId="765049" r:id="rId4" name="btn_EstimativaAta_Exportar"/>
      </mc:Fallback>
    </mc:AlternateContent>
    <mc:AlternateContent xmlns:mc="http://schemas.openxmlformats.org/markup-compatibility/2006">
      <mc:Choice Requires="x14">
        <control shapeId="765048" r:id="rId6" name="btn_EstimativaAta_Cabec">
          <controlPr defaultSize="0" print="0" autoLine="0" r:id="rId7">
            <anchor moveWithCells="1">
              <from>
                <xdr:col>31</xdr:col>
                <xdr:colOff>38100</xdr:colOff>
                <xdr:row>0</xdr:row>
                <xdr:rowOff>121920</xdr:rowOff>
              </from>
              <to>
                <xdr:col>33</xdr:col>
                <xdr:colOff>83820</xdr:colOff>
                <xdr:row>2</xdr:row>
                <xdr:rowOff>220980</xdr:rowOff>
              </to>
            </anchor>
          </controlPr>
        </control>
      </mc:Choice>
      <mc:Fallback>
        <control shapeId="765048" r:id="rId6" name="btn_EstimativaAta_Cabec"/>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4930" r:id="rId10" name="btn_EstimativaAta_Importar">
          <controlPr defaultSize="0" print="0" autoLine="0" r:id="rId11">
            <anchor moveWithCells="1">
              <from>
                <xdr:col>24</xdr:col>
                <xdr:colOff>1013460</xdr:colOff>
                <xdr:row>0</xdr:row>
                <xdr:rowOff>121920</xdr:rowOff>
              </from>
              <to>
                <xdr:col>26</xdr:col>
                <xdr:colOff>182880</xdr:colOff>
                <xdr:row>2</xdr:row>
                <xdr:rowOff>220980</xdr:rowOff>
              </to>
            </anchor>
          </controlPr>
        </control>
      </mc:Choice>
      <mc:Fallback>
        <control shapeId="764930" r:id="rId10" name="btn_EstimativaAta_Importar"/>
      </mc:Fallback>
    </mc:AlternateContent>
    <mc:AlternateContent xmlns:mc="http://schemas.openxmlformats.org/markup-compatibility/2006">
      <mc:Choice Requires="x14">
        <control shapeId="764929" r:id="rId12" name="btn_EstimativaAta_Imprimir">
          <controlPr defaultSize="0" print="0" autoLine="0" r:id="rId13">
            <anchor moveWithCells="1">
              <from>
                <xdr:col>23</xdr:col>
                <xdr:colOff>76200</xdr:colOff>
                <xdr:row>0</xdr:row>
                <xdr:rowOff>121920</xdr:rowOff>
              </from>
              <to>
                <xdr:col>24</xdr:col>
                <xdr:colOff>891540</xdr:colOff>
                <xdr:row>2</xdr:row>
                <xdr:rowOff>220980</xdr:rowOff>
              </to>
            </anchor>
          </controlPr>
        </control>
      </mc:Choice>
      <mc:Fallback>
        <control shapeId="764929" r:id="rId12" name="btn_EstimativaAta_Imprimi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6"/>
  <sheetViews>
    <sheetView tabSelected="1" zoomScale="70" zoomScaleNormal="70" workbookViewId="0">
      <pane xSplit="2" ySplit="3" topLeftCell="P4" activePane="bottomRight" state="frozen"/>
      <selection pane="topRight" activeCell="C1" sqref="C1"/>
      <selection pane="bottomLeft" activeCell="A2" sqref="A2"/>
      <selection pane="bottomRight" activeCell="AC5" sqref="AC5"/>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245"/>
      <c r="B1" s="245"/>
      <c r="D1" s="96">
        <v>45222.732662037037</v>
      </c>
      <c r="E1" s="3"/>
      <c r="F1" s="27"/>
      <c r="G1" s="3"/>
      <c r="H1" s="30" t="s">
        <v>37</v>
      </c>
      <c r="M1" s="28"/>
      <c r="AC1" s="21"/>
      <c r="AD1" s="12"/>
      <c r="AE1" s="11"/>
      <c r="AG1" s="11"/>
      <c r="AH1" s="11"/>
      <c r="AM1" s="37"/>
      <c r="AO1" s="3"/>
      <c r="AP1" s="35">
        <v>4</v>
      </c>
      <c r="AS1" s="40"/>
      <c r="AT1" s="40"/>
      <c r="AV1" s="36">
        <v>47</v>
      </c>
      <c r="AW1" s="36"/>
      <c r="AX1" s="36"/>
      <c r="AY1" s="8"/>
      <c r="AZ1" s="8"/>
      <c r="BA1" s="8"/>
      <c r="BB1" s="8"/>
      <c r="BD1" s="8"/>
      <c r="BE1" s="84">
        <v>3</v>
      </c>
    </row>
    <row r="2" spans="1:63" ht="50.25" customHeight="1" x14ac:dyDescent="0.7">
      <c r="A2" s="245"/>
      <c r="B2" s="245"/>
      <c r="D2" s="3"/>
      <c r="E2" s="3"/>
      <c r="F2" s="27"/>
      <c r="G2" s="3"/>
      <c r="H2" s="45"/>
      <c r="AI2"/>
      <c r="AM2" s="37"/>
      <c r="AO2" s="34">
        <f>COUNTIF(AO4:AO6,"=sim")</f>
        <v>0</v>
      </c>
      <c r="AP2" s="35">
        <v>8</v>
      </c>
      <c r="AS2" s="40"/>
      <c r="AT2" s="40"/>
      <c r="AV2" s="35">
        <v>12</v>
      </c>
      <c r="AW2" s="40"/>
      <c r="AX2" s="40"/>
      <c r="AY2" s="8"/>
      <c r="AZ2" s="46">
        <v>0</v>
      </c>
      <c r="BA2" s="8"/>
      <c r="BB2" s="84">
        <v>1</v>
      </c>
      <c r="BD2" s="8"/>
      <c r="BE2" s="84">
        <v>6</v>
      </c>
    </row>
    <row r="3" spans="1:63" x14ac:dyDescent="0.3">
      <c r="A3" s="350" t="s">
        <v>0</v>
      </c>
      <c r="B3" s="351" t="s">
        <v>1</v>
      </c>
      <c r="C3" s="352" t="s">
        <v>2</v>
      </c>
      <c r="D3" s="353" t="s">
        <v>3</v>
      </c>
      <c r="E3" s="351" t="s">
        <v>4</v>
      </c>
      <c r="F3" s="351" t="s">
        <v>5</v>
      </c>
      <c r="G3" s="351" t="s">
        <v>6</v>
      </c>
      <c r="H3" s="354" t="s">
        <v>7</v>
      </c>
      <c r="I3" s="355" t="s">
        <v>8</v>
      </c>
      <c r="J3" s="356" t="s">
        <v>9</v>
      </c>
      <c r="K3" s="354" t="s">
        <v>10</v>
      </c>
      <c r="L3" s="357" t="s">
        <v>11</v>
      </c>
      <c r="M3" s="358" t="s">
        <v>12</v>
      </c>
      <c r="N3" s="359" t="s">
        <v>13</v>
      </c>
      <c r="O3" s="360" t="s">
        <v>14</v>
      </c>
      <c r="P3" s="360" t="s">
        <v>118</v>
      </c>
      <c r="Q3" s="361" t="s">
        <v>15</v>
      </c>
      <c r="R3" s="362" t="s">
        <v>16</v>
      </c>
      <c r="S3" s="363" t="s">
        <v>17</v>
      </c>
      <c r="T3" s="364" t="s">
        <v>116</v>
      </c>
      <c r="U3" s="365" t="s">
        <v>18</v>
      </c>
      <c r="V3" s="351" t="s">
        <v>19</v>
      </c>
      <c r="W3" s="366" t="s">
        <v>129</v>
      </c>
      <c r="X3" s="367" t="s">
        <v>20</v>
      </c>
      <c r="Y3" s="366" t="s">
        <v>21</v>
      </c>
      <c r="Z3" s="368" t="s">
        <v>22</v>
      </c>
      <c r="AA3" s="369" t="s">
        <v>117</v>
      </c>
      <c r="AB3" s="370" t="s">
        <v>23</v>
      </c>
      <c r="AC3" s="361" t="s">
        <v>24</v>
      </c>
      <c r="AD3" s="361" t="s">
        <v>25</v>
      </c>
      <c r="AE3" s="371" t="s">
        <v>26</v>
      </c>
      <c r="AF3" s="372" t="s">
        <v>27</v>
      </c>
      <c r="AG3" s="373" t="s">
        <v>97</v>
      </c>
      <c r="AH3" s="369" t="s">
        <v>98</v>
      </c>
      <c r="AI3" s="361" t="s">
        <v>28</v>
      </c>
      <c r="AJ3" s="361" t="s">
        <v>29</v>
      </c>
      <c r="AK3" s="363" t="s">
        <v>38</v>
      </c>
      <c r="AL3" s="363" t="s">
        <v>39</v>
      </c>
      <c r="AM3" s="363" t="s">
        <v>40</v>
      </c>
      <c r="AN3" s="351" t="s">
        <v>41</v>
      </c>
      <c r="AO3" s="374" t="s">
        <v>30</v>
      </c>
      <c r="AP3" s="375" t="s">
        <v>33</v>
      </c>
      <c r="AQ3" s="361" t="s">
        <v>55</v>
      </c>
      <c r="AR3" s="376" t="s">
        <v>53</v>
      </c>
      <c r="AS3" s="376" t="s">
        <v>109</v>
      </c>
      <c r="AT3" s="373" t="s">
        <v>56</v>
      </c>
      <c r="AU3" s="373" t="s">
        <v>113</v>
      </c>
      <c r="AV3" s="373" t="s">
        <v>32</v>
      </c>
      <c r="AW3" s="377" t="s">
        <v>75</v>
      </c>
      <c r="AX3" s="354" t="s">
        <v>85</v>
      </c>
      <c r="AY3" s="354" t="s">
        <v>84</v>
      </c>
      <c r="AZ3" s="354" t="s">
        <v>35</v>
      </c>
      <c r="BA3" s="373" t="s">
        <v>76</v>
      </c>
      <c r="BB3" s="373" t="s">
        <v>87</v>
      </c>
      <c r="BC3" s="358" t="s">
        <v>102</v>
      </c>
      <c r="BD3" s="378" t="s">
        <v>36</v>
      </c>
      <c r="BE3" s="373" t="s">
        <v>61</v>
      </c>
      <c r="BF3" s="373" t="s">
        <v>62</v>
      </c>
      <c r="BG3" s="373" t="s">
        <v>110</v>
      </c>
      <c r="BH3" s="379" t="s">
        <v>112</v>
      </c>
      <c r="BI3" s="373" t="s">
        <v>111</v>
      </c>
      <c r="BJ3" s="373" t="s">
        <v>121</v>
      </c>
      <c r="BK3" s="352" t="s">
        <v>57</v>
      </c>
    </row>
    <row r="4" spans="1:63" ht="15" customHeight="1" x14ac:dyDescent="0.3">
      <c r="A4" s="338">
        <v>134246</v>
      </c>
      <c r="B4" s="273" t="s">
        <v>896</v>
      </c>
      <c r="C4" s="339" t="s">
        <v>897</v>
      </c>
      <c r="D4" s="340">
        <v>111.29</v>
      </c>
      <c r="E4" s="341" t="s">
        <v>898</v>
      </c>
      <c r="F4" s="341" t="s">
        <v>899</v>
      </c>
      <c r="G4" s="341" t="s">
        <v>900</v>
      </c>
      <c r="H4" s="277">
        <v>35.53</v>
      </c>
      <c r="I4" s="342">
        <v>103003</v>
      </c>
      <c r="J4" s="343">
        <v>123</v>
      </c>
      <c r="K4" s="344">
        <v>726.94</v>
      </c>
      <c r="L4" s="281">
        <f>IF(tabItens[[#This Row],[Média]] &gt; 0, tabItens[[#This Row],[QTDE ATUAL]] / tabItens[[#This Row],[Média]],999.9)</f>
        <v>0.34861815208503677</v>
      </c>
      <c r="M4" s="282">
        <v>0</v>
      </c>
      <c r="N4" s="283">
        <f>tabItens[[#This Row],[VALOR UNIT.]] * tabItens[[#This Row],[LC]]</f>
        <v>0</v>
      </c>
      <c r="O4" s="346" t="s">
        <v>901</v>
      </c>
      <c r="P4" s="285">
        <v>0</v>
      </c>
      <c r="Q4" s="347">
        <v>4950</v>
      </c>
      <c r="R4" s="345">
        <v>579820.9</v>
      </c>
      <c r="S4" s="348">
        <v>45569</v>
      </c>
      <c r="T4" s="288">
        <f>ROUNDDOWN(IFERROR(tabItens[[#This Row],[ATA DT.VALID.]] - $D$1,0) / 30,0)</f>
        <v>11</v>
      </c>
      <c r="U4" s="273" t="s">
        <v>902</v>
      </c>
      <c r="V4" s="289">
        <v>1</v>
      </c>
      <c r="W4" s="290" t="s">
        <v>906</v>
      </c>
      <c r="X4" s="291">
        <v>51</v>
      </c>
      <c r="Y4" s="292">
        <v>2</v>
      </c>
      <c r="Z4" s="293"/>
      <c r="AA4" s="294"/>
      <c r="AB4" s="295"/>
      <c r="AC4" s="295"/>
      <c r="AD4" s="294"/>
      <c r="AE4" s="295"/>
      <c r="AF4" s="288"/>
      <c r="AG4" s="296" t="s">
        <v>904</v>
      </c>
      <c r="AH4" s="297"/>
      <c r="AI4" s="288">
        <v>410</v>
      </c>
      <c r="AJ4" s="297">
        <v>45147</v>
      </c>
      <c r="AK4" s="297">
        <v>43138</v>
      </c>
      <c r="AL4" s="297">
        <v>45188</v>
      </c>
      <c r="AM4" s="348"/>
      <c r="AN4" s="341"/>
      <c r="AO4" s="298" t="str">
        <f>_xlfn.IFNA(IF(VLOOKUP(tabItens[[#This Row],[CÓDIGO]],tabExcluirDoEstoque[#Data],1,FALSE),"sim",""),"")</f>
        <v/>
      </c>
      <c r="AP4" s="299">
        <f ca="1">IF(OR(ISBLANK(tabItens[[#This Row],[ATA DT.VALID.]]),tabItens[[#This Row],[ATA DT.VALID.]]="",tabItens[[#This Row],[ATA DT.VALID.]]=" "),"",IF(TYPE(tabItens[[#This Row],[ATA DT.VALID.]])=1,ROUNDUP((tabItens[[#This Row],[ATA DT.VALID.]]-TODAY())/7,0),""))</f>
        <v>50</v>
      </c>
      <c r="AQ4" s="300">
        <v>0</v>
      </c>
      <c r="AR4" s="301" t="str">
        <f>IF(ISBLANK(tabItens[[#This Row],[CÓDIGO]]),"",IFERROR(VLOOKUP(tabItens[[#This Row],[CÓDIGO]],Consumo!$C$2:$AC$4,26,FALSE),0))</f>
        <v>09.2023</v>
      </c>
      <c r="AS4" s="302">
        <f>SUMIF(Consumo!$C$3:$C$4,tabItens[[#This Row],[CÓDIGO]],Consumo!$N$3:$N$4) + SUMIF(Consumo!$C$3:$C$4,tabItens[[#This Row],[CÓDIGO]],Consumo!$O$3:$O$4) + SUMIF(Consumo!$C$3:$C$4,tabItens[[#This Row],[CÓDIGO]],Consumo!$P$3:$P$4) + SUMIF(Consumo!$C$3:$C$4,tabItens[[#This Row],[CÓDIGO]],Consumo!$Q$3:$Q$4)</f>
        <v>321.06</v>
      </c>
      <c r="AT4" s="302">
        <f>SUMIF(Consumo!$C$3:$C$4,tabItens[[#This Row],[CÓDIGO]],Consumo!$Z$3:$Z$4)</f>
        <v>1223</v>
      </c>
      <c r="AU4" s="303">
        <f>SUMIF(Consumo!$C$3:$C$4,tabItens[[#This Row],[CÓDIGO]],Consumo!$AA$3:$AA$4)</f>
        <v>165.94</v>
      </c>
      <c r="AV4" s="304">
        <f>SUMIF(Consumo!$C$3:$C$4,tabItens[[#This Row],[CÓDIGO]],Consumo!$Y$3:$Y$4)</f>
        <v>101.91666666666667</v>
      </c>
      <c r="AW4" s="277">
        <f>tabItens[[#This Row],[QTDE ATUAL]] + tabItens[[#This Row],[RC QTDE]] + tabItens[[#This Row],[AF SALDO]] + tabItens[[#This Row],[Recentes]]</f>
        <v>35.53</v>
      </c>
      <c r="AX4" s="305">
        <v>111</v>
      </c>
      <c r="AY4" s="305">
        <v>3</v>
      </c>
      <c r="AZ4" s="305">
        <f>IF(ISBLANK(tabItens[[#This Row],[CÓDIGO]]),"",tabItens[[#This Row],[PontoMês]] * (AZ$2+tabItens[[#This Row],[PontoQtM]]))</f>
        <v>333</v>
      </c>
      <c r="BA4" s="304">
        <f>tabItens[[#This Row],[PontoPed]] - tabItens[[#This Row],[Saldo]] + (1/10)</f>
        <v>297.57000000000005</v>
      </c>
      <c r="BB4" s="304">
        <f xml:space="preserve"> tabItens[[#This Row],[PontoMês]] * BB$2 - tabItens[[#This Row],[QTDE ATUAL]] - (1/10)</f>
        <v>75.37</v>
      </c>
      <c r="BC4" s="306">
        <f>IF( tabItens[[#This Row],[PontoPed]]&gt;0, IF(tabItens[[#This Row],[PontoPed]]&lt;1, 1, IF( tabItens[[#This Row],[Saldo]]&gt;tabItens[[#This Row],[PontoPed]], 0, (tabItens[[#This Row],[PontoPed]]-tabItens[[#This Row],[Saldo]])/tabItens[[#This Row],[PontoPed]] ) ), 0 )</f>
        <v>0.89330330330330343</v>
      </c>
      <c r="BD4" s="307">
        <f>ROUNDDOWN(IF( OR( AND(tabItens[[#This Row],[PontoPed]]&lt;tabItens[[#This Row],[Saldo]],tabItens[[#This Row],[Saldo]]&gt;0), tabItens[[#This Row],[PontoPed]]=0), 99, IF(AND(tabItens[[#This Row],[Saldo]]=0,tabItens[[#This Row],[PontoPed]]&gt;0), 0, (1-tabItens[[#This Row],[PctAb]])*10 ) ),0)</f>
        <v>1</v>
      </c>
      <c r="BE4" s="308">
        <f>MAX(ROUNDDOWN( IF(tabItens[[#This Row],[Abaixo]] &gt; 0,   tabItens[[#This Row],[Abaixo]] + (tabItens[[#This Row],[PontoMês]] * IF( OR( ISBLANK(tabItens[[#This Row],[ATA Nº/ANO]]), tabItens[[#This Row],[ATA Nº/ANO]] = ""),BE$2,BE$1)),0),0),0)</f>
        <v>630</v>
      </c>
      <c r="BF4" s="30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630</v>
      </c>
      <c r="BG4" s="309">
        <f>SUMIF(Consumo!$C$3:$C$4,tabItens[[#This Row],[CÓDIGO]],Consumo!$E$3:$E$4)</f>
        <v>18.75</v>
      </c>
      <c r="BH4" s="310">
        <f>IF(AND(tabItens[[#This Row],[Pend]] &gt; 0,tabItens[[#This Row],[Consumo]] &lt;&gt; 0), tabItens[[#This Row],[Pend]] / tabItens[[#This Row],[Consumo]], 0 )</f>
        <v>1.5331152902698283E-2</v>
      </c>
      <c r="BI4" s="309"/>
      <c r="BJ4" s="309"/>
      <c r="BK4" s="311" t="s">
        <v>907</v>
      </c>
    </row>
    <row r="5" spans="1:63" x14ac:dyDescent="0.3">
      <c r="A5" s="380">
        <v>131917</v>
      </c>
      <c r="B5" s="381" t="s">
        <v>894</v>
      </c>
      <c r="C5" s="339" t="s">
        <v>31</v>
      </c>
      <c r="D5" s="340">
        <v>2.0699999999999998</v>
      </c>
      <c r="E5" s="341"/>
      <c r="F5" s="341"/>
      <c r="G5" s="341" t="s">
        <v>892</v>
      </c>
      <c r="H5" s="277">
        <v>3605</v>
      </c>
      <c r="I5" s="342">
        <v>103003</v>
      </c>
      <c r="J5" s="343">
        <v>2.0699999999999998</v>
      </c>
      <c r="K5" s="344">
        <v>8810</v>
      </c>
      <c r="L5" s="281">
        <f>IF(tabItens[[#This Row],[Média]] &gt; 0, tabItens[[#This Row],[QTDE ATUAL]] / tabItens[[#This Row],[Média]],999.9)</f>
        <v>999.9</v>
      </c>
      <c r="M5" s="382">
        <v>0</v>
      </c>
      <c r="N5" s="283">
        <f>tabItens[[#This Row],[VALOR UNIT.]] * tabItens[[#This Row],[LC]]</f>
        <v>0</v>
      </c>
      <c r="O5" s="346"/>
      <c r="P5" s="285"/>
      <c r="Q5" s="383"/>
      <c r="R5" s="345"/>
      <c r="S5" s="348"/>
      <c r="T5" s="288">
        <f>ROUNDDOWN(IFERROR(tabItens[[#This Row],[ATA DT.VALID.]] - $D$1,0) / 30,0)</f>
        <v>-1507</v>
      </c>
      <c r="U5" s="273" t="s">
        <v>895</v>
      </c>
      <c r="V5" s="289">
        <v>1</v>
      </c>
      <c r="W5" s="290" t="s">
        <v>905</v>
      </c>
      <c r="X5" s="291">
        <v>45</v>
      </c>
      <c r="Y5" s="292">
        <v>9</v>
      </c>
      <c r="Z5" s="293"/>
      <c r="AA5" s="294"/>
      <c r="AB5" s="295"/>
      <c r="AC5" s="295"/>
      <c r="AD5" s="294"/>
      <c r="AE5" s="295"/>
      <c r="AF5" s="288"/>
      <c r="AG5" s="296" t="s">
        <v>904</v>
      </c>
      <c r="AH5" s="297"/>
      <c r="AI5" s="288">
        <v>3132</v>
      </c>
      <c r="AJ5" s="384">
        <v>44950</v>
      </c>
      <c r="AK5" s="297">
        <v>42590</v>
      </c>
      <c r="AL5" s="297">
        <v>44910</v>
      </c>
      <c r="AM5" s="348"/>
      <c r="AN5" s="341"/>
      <c r="AO5" s="298" t="str">
        <f>_xlfn.IFNA(IF(VLOOKUP(tabItens[[#This Row],[CÓDIGO]],tabExcluirDoEstoque[#Data],1,FALSE),"sim",""),"")</f>
        <v/>
      </c>
      <c r="AP5" s="299" t="str">
        <f ca="1">IF(OR(ISBLANK(tabItens[[#This Row],[ATA DT.VALID.]]),tabItens[[#This Row],[ATA DT.VALID.]]="",tabItens[[#This Row],[ATA DT.VALID.]]=" "),"",IF(TYPE(tabItens[[#This Row],[ATA DT.VALID.]])=1,ROUNDUP((tabItens[[#This Row],[ATA DT.VALID.]]-TODAY())/7,0),""))</f>
        <v/>
      </c>
      <c r="AQ5" s="385"/>
      <c r="AR5" s="301">
        <f>IF(ISBLANK(tabItens[[#This Row],[CÓDIGO]]),"",IFERROR(VLOOKUP(tabItens[[#This Row],[CÓDIGO]],Consumo!$C$2:$AC$4,26,FALSE),0))</f>
        <v>0</v>
      </c>
      <c r="AS5" s="302">
        <f>SUMIF(Consumo!$C$3:$C$4,tabItens[[#This Row],[CÓDIGO]],Consumo!$N$3:$N$4) + SUMIF(Consumo!$C$3:$C$4,tabItens[[#This Row],[CÓDIGO]],Consumo!$O$3:$O$4) + SUMIF(Consumo!$C$3:$C$4,tabItens[[#This Row],[CÓDIGO]],Consumo!$P$3:$P$4) + SUMIF(Consumo!$C$3:$C$4,tabItens[[#This Row],[CÓDIGO]],Consumo!$Q$3:$Q$4)</f>
        <v>0</v>
      </c>
      <c r="AT5" s="302">
        <f>SUMIF(Consumo!$C$3:$C$4,tabItens[[#This Row],[CÓDIGO]],Consumo!$Z$3:$Z$4)</f>
        <v>0</v>
      </c>
      <c r="AU5" s="303">
        <f>SUMIF(Consumo!$C$3:$C$4,tabItens[[#This Row],[CÓDIGO]],Consumo!$AA$3:$AA$4)</f>
        <v>0</v>
      </c>
      <c r="AV5" s="304">
        <f>SUMIF(Consumo!$C$3:$C$4,tabItens[[#This Row],[CÓDIGO]],Consumo!$Y$3:$Y$4)</f>
        <v>0</v>
      </c>
      <c r="AW5" s="277">
        <f>tabItens[[#This Row],[QTDE ATUAL]] + tabItens[[#This Row],[RC QTDE]] + tabItens[[#This Row],[AF SALDO]] + tabItens[[#This Row],[Recentes]]</f>
        <v>3605</v>
      </c>
      <c r="AX5" s="386">
        <v>617</v>
      </c>
      <c r="AY5" s="305">
        <v>4</v>
      </c>
      <c r="AZ5" s="305">
        <f>IF(ISBLANK(tabItens[[#This Row],[CÓDIGO]]),"",tabItens[[#This Row],[PontoMês]] * (AZ$2+tabItens[[#This Row],[PontoQtM]]))</f>
        <v>2468</v>
      </c>
      <c r="BA5" s="304">
        <f>tabItens[[#This Row],[PontoPed]] - tabItens[[#This Row],[Saldo]] + (1/10)</f>
        <v>-1136.9000000000001</v>
      </c>
      <c r="BB5" s="304">
        <f xml:space="preserve"> tabItens[[#This Row],[PontoMês]] * BB$2 - tabItens[[#This Row],[QTDE ATUAL]] - (1/10)</f>
        <v>-2988.1</v>
      </c>
      <c r="BC5" s="306">
        <f>IF( tabItens[[#This Row],[PontoPed]]&gt;0, IF(tabItens[[#This Row],[PontoPed]]&lt;1, 1, IF( tabItens[[#This Row],[Saldo]]&gt;tabItens[[#This Row],[PontoPed]], 0, (tabItens[[#This Row],[PontoPed]]-tabItens[[#This Row],[Saldo]])/tabItens[[#This Row],[PontoPed]] ) ), 0 )</f>
        <v>0</v>
      </c>
      <c r="BD5" s="307">
        <f>ROUNDDOWN(IF( OR( AND(tabItens[[#This Row],[PontoPed]]&lt;tabItens[[#This Row],[Saldo]],tabItens[[#This Row],[Saldo]]&gt;0), tabItens[[#This Row],[PontoPed]]=0), 99, IF(AND(tabItens[[#This Row],[Saldo]]=0,tabItens[[#This Row],[PontoPed]]&gt;0), 0, (1-tabItens[[#This Row],[PctAb]])*10 ) ),0)</f>
        <v>99</v>
      </c>
      <c r="BE5" s="387">
        <f>MAX(ROUNDDOWN( IF(tabItens[[#This Row],[Abaixo]] &gt; 0,   tabItens[[#This Row],[Abaixo]] + (tabItens[[#This Row],[PontoMês]] * IF( OR( ISBLANK(tabItens[[#This Row],[ATA Nº/ANO]]), tabItens[[#This Row],[ATA Nº/ANO]] = ""),BE$2,BE$1)),0),0),0)</f>
        <v>0</v>
      </c>
      <c r="BF5" s="30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 s="309">
        <f>SUMIF(Consumo!$C$3:$C$4,tabItens[[#This Row],[CÓDIGO]],Consumo!$E$3:$E$4)</f>
        <v>0</v>
      </c>
      <c r="BH5" s="310">
        <f>IF(AND(tabItens[[#This Row],[Pend]] &gt; 0,tabItens[[#This Row],[Consumo]] &lt;&gt; 0), tabItens[[#This Row],[Pend]] / tabItens[[#This Row],[Consumo]], 0 )</f>
        <v>0</v>
      </c>
      <c r="BI5" s="309"/>
      <c r="BJ5" s="388"/>
      <c r="BK5" s="311" t="s">
        <v>907</v>
      </c>
    </row>
    <row r="6" spans="1:63" x14ac:dyDescent="0.3">
      <c r="A6" s="272">
        <v>95228</v>
      </c>
      <c r="B6" s="273" t="s">
        <v>890</v>
      </c>
      <c r="C6" s="274" t="s">
        <v>264</v>
      </c>
      <c r="D6" s="275">
        <v>8.2699999999999996E-2</v>
      </c>
      <c r="E6" s="276"/>
      <c r="F6" s="276"/>
      <c r="G6" s="276" t="s">
        <v>892</v>
      </c>
      <c r="H6" s="277">
        <v>0</v>
      </c>
      <c r="I6" s="278">
        <v>103003</v>
      </c>
      <c r="J6" s="279">
        <v>8.2699999999999996E-2</v>
      </c>
      <c r="K6" s="280">
        <v>5502</v>
      </c>
      <c r="L6" s="281">
        <f>IF(tabItens[[#This Row],[Média]] &gt; 0, tabItens[[#This Row],[QTDE ATUAL]] / tabItens[[#This Row],[Média]],999.9)</f>
        <v>0</v>
      </c>
      <c r="M6" s="282">
        <v>0</v>
      </c>
      <c r="N6" s="283">
        <f>tabItens[[#This Row],[VALOR UNIT.]] * tabItens[[#This Row],[LC]]</f>
        <v>0</v>
      </c>
      <c r="O6" s="284"/>
      <c r="P6" s="285"/>
      <c r="Q6" s="286"/>
      <c r="R6" s="283"/>
      <c r="S6" s="287"/>
      <c r="T6" s="288">
        <f>ROUNDDOWN(IFERROR(tabItens[[#This Row],[ATA DT.VALID.]] - $D$1,0) / 30,0)</f>
        <v>-1507</v>
      </c>
      <c r="U6" s="273" t="s">
        <v>893</v>
      </c>
      <c r="V6" s="289">
        <v>1</v>
      </c>
      <c r="W6" s="290" t="s">
        <v>903</v>
      </c>
      <c r="X6" s="291">
        <v>55</v>
      </c>
      <c r="Y6" s="292">
        <v>46</v>
      </c>
      <c r="Z6" s="293">
        <v>2442</v>
      </c>
      <c r="AA6" s="294">
        <v>2023</v>
      </c>
      <c r="AB6" s="295">
        <v>1000</v>
      </c>
      <c r="AC6" s="295"/>
      <c r="AD6" s="294"/>
      <c r="AE6" s="295"/>
      <c r="AF6" s="288"/>
      <c r="AG6" s="296" t="s">
        <v>904</v>
      </c>
      <c r="AH6" s="297"/>
      <c r="AI6" s="288">
        <v>1928</v>
      </c>
      <c r="AJ6" s="297">
        <v>44172</v>
      </c>
      <c r="AK6" s="297">
        <v>39007</v>
      </c>
      <c r="AL6" s="297">
        <v>44383</v>
      </c>
      <c r="AM6" s="287"/>
      <c r="AN6" s="276"/>
      <c r="AO6" s="298" t="str">
        <f>_xlfn.IFNA(IF(VLOOKUP(tabItens[[#This Row],[CÓDIGO]],tabExcluirDoEstoque[#Data],1,FALSE),"sim",""),"")</f>
        <v/>
      </c>
      <c r="AP6" s="299" t="str">
        <f ca="1">IF(OR(ISBLANK(tabItens[[#This Row],[ATA DT.VALID.]]),tabItens[[#This Row],[ATA DT.VALID.]]="",tabItens[[#This Row],[ATA DT.VALID.]]=" "),"",IF(TYPE(tabItens[[#This Row],[ATA DT.VALID.]])=1,ROUNDUP((tabItens[[#This Row],[ATA DT.VALID.]]-TODAY())/7,0),""))</f>
        <v/>
      </c>
      <c r="AQ6" s="300"/>
      <c r="AR6" s="301" t="str">
        <f>IF(ISBLANK(tabItens[[#This Row],[CÓDIGO]]),"",IFERROR(VLOOKUP(tabItens[[#This Row],[CÓDIGO]],Consumo!$C$2:$AC$4,26,FALSE),0))</f>
        <v>09.2023</v>
      </c>
      <c r="AS6" s="302">
        <f>SUMIF(Consumo!$C$3:$C$4,tabItens[[#This Row],[CÓDIGO]],Consumo!$N$3:$N$4) + SUMIF(Consumo!$C$3:$C$4,tabItens[[#This Row],[CÓDIGO]],Consumo!$O$3:$O$4) + SUMIF(Consumo!$C$3:$C$4,tabItens[[#This Row],[CÓDIGO]],Consumo!$P$3:$P$4) + SUMIF(Consumo!$C$3:$C$4,tabItens[[#This Row],[CÓDIGO]],Consumo!$Q$3:$Q$4)</f>
        <v>4546</v>
      </c>
      <c r="AT6" s="302">
        <f>SUMIF(Consumo!$C$3:$C$4,tabItens[[#This Row],[CÓDIGO]],Consumo!$Z$3:$Z$4)</f>
        <v>6737</v>
      </c>
      <c r="AU6" s="303">
        <f>SUMIF(Consumo!$C$3:$C$4,tabItens[[#This Row],[CÓDIGO]],Consumo!$AA$3:$AA$4)</f>
        <v>1800</v>
      </c>
      <c r="AV6" s="304">
        <f>SUMIF(Consumo!$C$3:$C$4,tabItens[[#This Row],[CÓDIGO]],Consumo!$Y$3:$Y$4)</f>
        <v>561.41666666666663</v>
      </c>
      <c r="AW6" s="277">
        <f>tabItens[[#This Row],[QTDE ATUAL]] + tabItens[[#This Row],[RC QTDE]] + tabItens[[#This Row],[AF SALDO]] + tabItens[[#This Row],[Recentes]]</f>
        <v>1000</v>
      </c>
      <c r="AX6" s="305">
        <v>75</v>
      </c>
      <c r="AY6" s="305">
        <v>4</v>
      </c>
      <c r="AZ6" s="305">
        <f>IF(ISBLANK(tabItens[[#This Row],[CÓDIGO]]),"",tabItens[[#This Row],[PontoMês]] * (AZ$2+tabItens[[#This Row],[PontoQtM]]))</f>
        <v>300</v>
      </c>
      <c r="BA6" s="304">
        <f>tabItens[[#This Row],[PontoPed]] - tabItens[[#This Row],[Saldo]] + (1/10)</f>
        <v>-699.9</v>
      </c>
      <c r="BB6" s="304">
        <f xml:space="preserve"> tabItens[[#This Row],[PontoMês]] * BB$2 - tabItens[[#This Row],[QTDE ATUAL]] - (1/10)</f>
        <v>74.900000000000006</v>
      </c>
      <c r="BC6" s="306">
        <f>IF( tabItens[[#This Row],[PontoPed]]&gt;0, IF(tabItens[[#This Row],[PontoPed]]&lt;1, 1, IF( tabItens[[#This Row],[Saldo]]&gt;tabItens[[#This Row],[PontoPed]], 0, (tabItens[[#This Row],[PontoPed]]-tabItens[[#This Row],[Saldo]])/tabItens[[#This Row],[PontoPed]] ) ), 0 )</f>
        <v>0</v>
      </c>
      <c r="BD6" s="307">
        <f>ROUNDDOWN(IF( OR( AND(tabItens[[#This Row],[PontoPed]]&lt;tabItens[[#This Row],[Saldo]],tabItens[[#This Row],[Saldo]]&gt;0), tabItens[[#This Row],[PontoPed]]=0), 99, IF(AND(tabItens[[#This Row],[Saldo]]=0,tabItens[[#This Row],[PontoPed]]&gt;0), 0, (1-tabItens[[#This Row],[PctAb]])*10 ) ),0)</f>
        <v>99</v>
      </c>
      <c r="BE6" s="308">
        <f>MAX(ROUNDDOWN( IF(tabItens[[#This Row],[Abaixo]] &gt; 0,   tabItens[[#This Row],[Abaixo]] + (tabItens[[#This Row],[PontoMês]] * IF( OR( ISBLANK(tabItens[[#This Row],[ATA Nº/ANO]]), tabItens[[#This Row],[ATA Nº/ANO]] = ""),BE$2,BE$1)),0),0),0)</f>
        <v>0</v>
      </c>
      <c r="BF6" s="30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 s="309">
        <f>SUMIF(Consumo!$C$3:$C$4,tabItens[[#This Row],[CÓDIGO]],Consumo!$E$3:$E$4)</f>
        <v>954</v>
      </c>
      <c r="BH6" s="310">
        <f>IF(AND(tabItens[[#This Row],[Pend]] &gt; 0,tabItens[[#This Row],[Consumo]] &lt;&gt; 0), tabItens[[#This Row],[Pend]] / tabItens[[#This Row],[Consumo]], 0 )</f>
        <v>0.14160605610805996</v>
      </c>
      <c r="BI6" s="309"/>
      <c r="BJ6" s="309"/>
      <c r="BK6" s="311" t="s">
        <v>907</v>
      </c>
    </row>
  </sheetData>
  <sortState xmlns:xlrd2="http://schemas.microsoft.com/office/spreadsheetml/2017/richdata2" ref="A4:BK6">
    <sortCondition ref="AO3:AO6"/>
    <sortCondition ref="BD3:BD6"/>
    <sortCondition ref="S3:S6"/>
    <sortCondition ref="O3:O6"/>
    <sortCondition ref="X3:X6"/>
    <sortCondition ref="Y3:Y6"/>
    <sortCondition ref="F3:F6"/>
    <sortCondition ref="A3:A6"/>
  </sortState>
  <dataConsolidate/>
  <mergeCells count="1">
    <mergeCell ref="A1:B2"/>
  </mergeCells>
  <conditionalFormatting sqref="AZ4:AZ6">
    <cfRule type="cellIs" dxfId="172" priority="287" operator="equal">
      <formula>0</formula>
    </cfRule>
  </conditionalFormatting>
  <conditionalFormatting sqref="M4:M6">
    <cfRule type="cellIs" dxfId="171" priority="288" stopIfTrue="1" operator="lessThan">
      <formula>-1</formula>
    </cfRule>
    <cfRule type="cellIs" dxfId="170" priority="1485" operator="equal">
      <formula>-1</formula>
    </cfRule>
  </conditionalFormatting>
  <conditionalFormatting sqref="D4:D6">
    <cfRule type="cellIs" dxfId="169" priority="166" operator="equal">
      <formula>0</formula>
    </cfRule>
  </conditionalFormatting>
  <conditionalFormatting sqref="P4:P6">
    <cfRule type="cellIs" dxfId="149" priority="2" operator="lessThan">
      <formula>0</formula>
    </cfRule>
    <cfRule type="cellIs" dxfId="148" priority="3" operator="lessThan">
      <formula>0</formula>
    </cfRule>
    <cfRule type="cellIs" dxfId="147" priority="4" operator="lessThan">
      <formula>0</formula>
    </cfRule>
    <cfRule type="cellIs" dxfId="146" priority="5" operator="lessThan">
      <formula>0</formula>
    </cfRule>
    <cfRule type="cellIs" dxfId="145" priority="6" operator="lessThan">
      <formula>0</formula>
    </cfRule>
    <cfRule type="cellIs" dxfId="144" priority="7" operator="lessThan">
      <formula>0</formula>
    </cfRule>
    <cfRule type="cellIs" dxfId="143" priority="88" operator="lessThan">
      <formula>0</formula>
    </cfRule>
    <cfRule type="cellIs" dxfId="142" priority="109" operator="greaterThan">
      <formula>$Q4</formula>
    </cfRule>
    <cfRule type="cellIs" dxfId="141" priority="1" operator="lessThan">
      <formula>0</formula>
    </cfRule>
  </conditionalFormatting>
  <conditionalFormatting sqref="A4:BK6">
    <cfRule type="expression" dxfId="168" priority="1486" stopIfTrue="1">
      <formula>$AO4="sim"</formula>
    </cfRule>
  </conditionalFormatting>
  <conditionalFormatting sqref="O4:O6">
    <cfRule type="containsText" dxfId="167" priority="1588" operator="containsText" text="Impróspero">
      <formula>NOT(ISERROR(SEARCH("Impróspero",O4)))</formula>
    </cfRule>
  </conditionalFormatting>
  <conditionalFormatting sqref="A4:A6">
    <cfRule type="duplicateValues" dxfId="166" priority="1779"/>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2336219" r:id="rId4" name="btn_Itens_VerExtras">
          <controlPr defaultSize="0" print="0" autoLine="0" r:id="rId5">
            <anchor moveWithCells="1">
              <from>
                <xdr:col>2</xdr:col>
                <xdr:colOff>144780</xdr:colOff>
                <xdr:row>1</xdr:row>
                <xdr:rowOff>53340</xdr:rowOff>
              </from>
              <to>
                <xdr:col>3</xdr:col>
                <xdr:colOff>647700</xdr:colOff>
                <xdr:row>1</xdr:row>
                <xdr:rowOff>563880</xdr:rowOff>
              </to>
            </anchor>
          </controlPr>
        </control>
      </mc:Choice>
      <mc:Fallback>
        <control shapeId="2336219" r:id="rId4" name="btn_Itens_VerExtras"/>
      </mc:Fallback>
    </mc:AlternateContent>
    <mc:AlternateContent xmlns:mc="http://schemas.openxmlformats.org/markup-compatibility/2006">
      <mc:Choice Requires="x14">
        <control shapeId="831368" r:id="rId6" name="btn_Itens_VerPPed">
          <controlPr defaultSize="0" print="0" autoLine="0" r:id="rId7">
            <anchor moveWithCells="1">
              <from>
                <xdr:col>1</xdr:col>
                <xdr:colOff>3886200</xdr:colOff>
                <xdr:row>1</xdr:row>
                <xdr:rowOff>53340</xdr:rowOff>
              </from>
              <to>
                <xdr:col>1</xdr:col>
                <xdr:colOff>4777740</xdr:colOff>
                <xdr:row>1</xdr:row>
                <xdr:rowOff>563880</xdr:rowOff>
              </to>
            </anchor>
          </controlPr>
        </control>
      </mc:Choice>
      <mc:Fallback>
        <control shapeId="831368" r:id="rId6" name="btn_Itens_VerPPed"/>
      </mc:Fallback>
    </mc:AlternateContent>
    <mc:AlternateContent xmlns:mc="http://schemas.openxmlformats.org/markup-compatibility/2006">
      <mc:Choice Requires="x14">
        <control shapeId="805488" r:id="rId8" name="btn_Itens_FilCod">
          <controlPr defaultSize="0" print="0" autoLine="0" r:id="rId9">
            <anchor moveWithCells="1">
              <from>
                <xdr:col>1</xdr:col>
                <xdr:colOff>2057400</xdr:colOff>
                <xdr:row>0</xdr:row>
                <xdr:rowOff>60960</xdr:rowOff>
              </from>
              <to>
                <xdr:col>1</xdr:col>
                <xdr:colOff>2948940</xdr:colOff>
                <xdr:row>0</xdr:row>
                <xdr:rowOff>571500</xdr:rowOff>
              </to>
            </anchor>
          </controlPr>
        </control>
      </mc:Choice>
      <mc:Fallback>
        <control shapeId="805488" r:id="rId8" name="btn_Itens_FilCod"/>
      </mc:Fallback>
    </mc:AlternateContent>
    <mc:AlternateContent xmlns:mc="http://schemas.openxmlformats.org/markup-compatibility/2006">
      <mc:Choice Requires="x14">
        <control shapeId="776825" r:id="rId10" name="btn_Itens_Ferramentas">
          <controlPr defaultSize="0" print="0" autoLine="0" r:id="rId11">
            <anchor moveWithCells="1">
              <from>
                <xdr:col>1</xdr:col>
                <xdr:colOff>1143000</xdr:colOff>
                <xdr:row>0</xdr:row>
                <xdr:rowOff>60960</xdr:rowOff>
              </from>
              <to>
                <xdr:col>1</xdr:col>
                <xdr:colOff>2034540</xdr:colOff>
                <xdr:row>0</xdr:row>
                <xdr:rowOff>571500</xdr:rowOff>
              </to>
            </anchor>
          </controlPr>
        </control>
      </mc:Choice>
      <mc:Fallback>
        <control shapeId="776825" r:id="rId10" name="btn_Itens_Ferramentas"/>
      </mc:Fallback>
    </mc:AlternateContent>
    <mc:AlternateContent xmlns:mc="http://schemas.openxmlformats.org/markup-compatibility/2006">
      <mc:Choice Requires="x14">
        <control shapeId="776700" r:id="rId12" name="btn_Itens_VerAta">
          <controlPr defaultSize="0" print="0" autoLine="0" r:id="rId13">
            <anchor moveWithCells="1">
              <from>
                <xdr:col>1</xdr:col>
                <xdr:colOff>2971800</xdr:colOff>
                <xdr:row>1</xdr:row>
                <xdr:rowOff>53340</xdr:rowOff>
              </from>
              <to>
                <xdr:col>1</xdr:col>
                <xdr:colOff>3863340</xdr:colOff>
                <xdr:row>1</xdr:row>
                <xdr:rowOff>563880</xdr:rowOff>
              </to>
            </anchor>
          </controlPr>
        </control>
      </mc:Choice>
      <mc:Fallback>
        <control shapeId="776700" r:id="rId12" name="btn_Itens_VerAta"/>
      </mc:Fallback>
    </mc:AlternateContent>
    <mc:AlternateContent xmlns:mc="http://schemas.openxmlformats.org/markup-compatibility/2006">
      <mc:Choice Requires="x14">
        <control shapeId="523090" r:id="rId14" name="btn_Itens_VerRecentes">
          <controlPr defaultSize="0" print="0" autoLine="0" r:id="rId15">
            <anchor moveWithCells="1">
              <from>
                <xdr:col>1</xdr:col>
                <xdr:colOff>2057400</xdr:colOff>
                <xdr:row>1</xdr:row>
                <xdr:rowOff>53340</xdr:rowOff>
              </from>
              <to>
                <xdr:col>1</xdr:col>
                <xdr:colOff>2948940</xdr:colOff>
                <xdr:row>1</xdr:row>
                <xdr:rowOff>563880</xdr:rowOff>
              </to>
            </anchor>
          </controlPr>
        </control>
      </mc:Choice>
      <mc:Fallback>
        <control shapeId="523090" r:id="rId14" name="btn_Itens_VerRecentes"/>
      </mc:Fallback>
    </mc:AlternateContent>
    <mc:AlternateContent xmlns:mc="http://schemas.openxmlformats.org/markup-compatibility/2006">
      <mc:Choice Requires="x14">
        <control shapeId="351233" r:id="rId16" name="btn_Itens_OcultarReexibirColunas">
          <controlPr defaultSize="0" print="0" autoLine="0" r:id="rId17">
            <anchor moveWithCells="1">
              <from>
                <xdr:col>0</xdr:col>
                <xdr:colOff>53340</xdr:colOff>
                <xdr:row>0</xdr:row>
                <xdr:rowOff>60960</xdr:rowOff>
              </from>
              <to>
                <xdr:col>1</xdr:col>
                <xdr:colOff>205740</xdr:colOff>
                <xdr:row>0</xdr:row>
                <xdr:rowOff>571500</xdr:rowOff>
              </to>
            </anchor>
          </controlPr>
        </control>
      </mc:Choice>
      <mc:Fallback>
        <control shapeId="351233" r:id="rId16" name="btn_Itens_OcultarReexibirColunas"/>
      </mc:Fallback>
    </mc:AlternateContent>
    <mc:AlternateContent xmlns:mc="http://schemas.openxmlformats.org/markup-compatibility/2006">
      <mc:Choice Requires="x14">
        <control shapeId="351234" r:id="rId18" name="btn_Itens_ImportarPlanilhas">
          <controlPr defaultSize="0" print="0" autoLine="0" r:id="rId19">
            <anchor moveWithCells="1">
              <from>
                <xdr:col>1</xdr:col>
                <xdr:colOff>2971800</xdr:colOff>
                <xdr:row>0</xdr:row>
                <xdr:rowOff>60960</xdr:rowOff>
              </from>
              <to>
                <xdr:col>1</xdr:col>
                <xdr:colOff>4777740</xdr:colOff>
                <xdr:row>0</xdr:row>
                <xdr:rowOff>571500</xdr:rowOff>
              </to>
            </anchor>
          </controlPr>
        </control>
      </mc:Choice>
      <mc:Fallback>
        <control shapeId="351234" r:id="rId18" name="btn_Itens_ImportarPlanilhas"/>
      </mc:Fallback>
    </mc:AlternateContent>
    <mc:AlternateContent xmlns:mc="http://schemas.openxmlformats.org/markup-compatibility/2006">
      <mc:Choice Requires="x14">
        <control shapeId="351235" r:id="rId20" name="btn_Itens_VerRcAf">
          <controlPr defaultSize="0" print="0" autoLine="0" r:id="rId21">
            <anchor moveWithCells="1">
              <from>
                <xdr:col>0</xdr:col>
                <xdr:colOff>53340</xdr:colOff>
                <xdr:row>1</xdr:row>
                <xdr:rowOff>53340</xdr:rowOff>
              </from>
              <to>
                <xdr:col>1</xdr:col>
                <xdr:colOff>205740</xdr:colOff>
                <xdr:row>1</xdr:row>
                <xdr:rowOff>563880</xdr:rowOff>
              </to>
            </anchor>
          </controlPr>
        </control>
      </mc:Choice>
      <mc:Fallback>
        <control shapeId="351235" r:id="rId20" name="btn_Itens_VerRcAf"/>
      </mc:Fallback>
    </mc:AlternateContent>
    <mc:AlternateContent xmlns:mc="http://schemas.openxmlformats.org/markup-compatibility/2006">
      <mc:Choice Requires="x14">
        <control shapeId="351236" r:id="rId22" name="btn_Itens_VerConsumoMensal">
          <controlPr defaultSize="0" print="0" autoLine="0" r:id="rId23">
            <anchor moveWithCells="1">
              <from>
                <xdr:col>1</xdr:col>
                <xdr:colOff>228600</xdr:colOff>
                <xdr:row>1</xdr:row>
                <xdr:rowOff>53340</xdr:rowOff>
              </from>
              <to>
                <xdr:col>1</xdr:col>
                <xdr:colOff>1120140</xdr:colOff>
                <xdr:row>1</xdr:row>
                <xdr:rowOff>563880</xdr:rowOff>
              </to>
            </anchor>
          </controlPr>
        </control>
      </mc:Choice>
      <mc:Fallback>
        <control shapeId="351236" r:id="rId22" name="btn_Itens_VerConsumoMensal"/>
      </mc:Fallback>
    </mc:AlternateContent>
    <mc:AlternateContent xmlns:mc="http://schemas.openxmlformats.org/markup-compatibility/2006">
      <mc:Choice Requires="x14">
        <control shapeId="718234" r:id="rId24" name="btn_Itens_Reordenar">
          <controlPr defaultSize="0" print="0" autoLine="0" r:id="rId25">
            <anchor moveWithCells="1">
              <from>
                <xdr:col>1</xdr:col>
                <xdr:colOff>228600</xdr:colOff>
                <xdr:row>0</xdr:row>
                <xdr:rowOff>60960</xdr:rowOff>
              </from>
              <to>
                <xdr:col>1</xdr:col>
                <xdr:colOff>1120140</xdr:colOff>
                <xdr:row>0</xdr:row>
                <xdr:rowOff>571500</xdr:rowOff>
              </to>
            </anchor>
          </controlPr>
        </control>
      </mc:Choice>
      <mc:Fallback>
        <control shapeId="718234" r:id="rId24" name="btn_Itens_Reordenar"/>
      </mc:Fallback>
    </mc:AlternateContent>
    <mc:AlternateContent xmlns:mc="http://schemas.openxmlformats.org/markup-compatibility/2006">
      <mc:Choice Requires="x14">
        <control shapeId="831063" r:id="rId26" name="btn_Itens_VerCompl">
          <controlPr defaultSize="0" print="0" autoLine="0" r:id="rId27">
            <anchor moveWithCells="1">
              <from>
                <xdr:col>1</xdr:col>
                <xdr:colOff>1143000</xdr:colOff>
                <xdr:row>1</xdr:row>
                <xdr:rowOff>53340</xdr:rowOff>
              </from>
              <to>
                <xdr:col>1</xdr:col>
                <xdr:colOff>2034540</xdr:colOff>
                <xdr:row>1</xdr:row>
                <xdr:rowOff>563880</xdr:rowOff>
              </to>
            </anchor>
          </controlPr>
        </control>
      </mc:Choice>
      <mc:Fallback>
        <control shapeId="831063" r:id="rId26" name="btn_Itens_VerCompl"/>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780"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6"/>
  <sheetViews>
    <sheetView zoomScale="85" zoomScaleNormal="85" workbookViewId="0">
      <pane xSplit="2" ySplit="2" topLeftCell="C3" activePane="bottomRight" state="frozen"/>
      <selection pane="topRight" activeCell="C1" sqref="C1"/>
      <selection pane="bottomLeft" activeCell="A3" sqref="A3"/>
      <selection pane="bottomRight" activeCell="A3" sqref="A3"/>
    </sheetView>
  </sheetViews>
  <sheetFormatPr defaultRowHeight="14.4" x14ac:dyDescent="0.3"/>
  <cols>
    <col min="1" max="1" width="13.21875" style="2" bestFit="1" customWidth="1"/>
    <col min="2" max="2" width="50.77734375" style="4" customWidth="1"/>
    <col min="3" max="3" width="14.33203125" style="3" bestFit="1" customWidth="1"/>
    <col min="4" max="4" width="13.6640625" style="1" bestFit="1" customWidth="1"/>
    <col min="5" max="5" width="11.44140625" style="4" bestFit="1" customWidth="1"/>
    <col min="6" max="6" width="25.77734375" style="4" customWidth="1"/>
    <col min="7" max="7" width="14"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6.109375" style="2" bestFit="1" customWidth="1"/>
    <col min="14" max="14" width="10.77734375" style="1" bestFit="1" customWidth="1"/>
    <col min="15" max="15" width="13" bestFit="1" customWidth="1"/>
    <col min="16" max="16" width="9.88671875" style="2" bestFit="1" customWidth="1"/>
    <col min="17" max="17" width="11.109375" style="1" bestFit="1" customWidth="1"/>
    <col min="18" max="18" width="19.109375" style="32" bestFit="1" customWidth="1"/>
    <col min="19" max="19" width="25.77734375" style="4" customWidth="1"/>
    <col min="20" max="20" width="16.5546875" style="3" bestFit="1" customWidth="1"/>
    <col min="21" max="21" width="12.5546875" style="3" bestFit="1" customWidth="1"/>
    <col min="22" max="22" width="10.77734375" style="3" bestFit="1" customWidth="1"/>
    <col min="23" max="23" width="11.21875" style="18" bestFit="1" customWidth="1"/>
    <col min="24" max="24" width="13" style="5" bestFit="1" customWidth="1"/>
    <col min="25" max="25" width="8.44140625" style="2" bestFit="1" customWidth="1"/>
    <col min="26" max="26" width="6" style="2" bestFit="1" customWidth="1"/>
    <col min="27" max="27" width="13" style="5" bestFit="1" customWidth="1"/>
    <col min="28" max="28" width="9.6640625" style="2" bestFit="1" customWidth="1"/>
    <col min="29" max="29" width="8.44140625" style="2" bestFit="1" customWidth="1"/>
    <col min="30" max="30" width="12.5546875" style="2" bestFit="1" customWidth="1"/>
    <col min="31" max="31" width="12.21875" style="2" bestFit="1" customWidth="1"/>
    <col min="32" max="32" width="14.88671875" style="2" bestFit="1" customWidth="1"/>
    <col min="33" max="33" width="20.109375" style="32" bestFit="1" customWidth="1"/>
    <col min="34" max="34" width="20.77734375" style="32" bestFit="1" customWidth="1"/>
    <col min="35" max="35" width="22.33203125" style="32" bestFit="1" customWidth="1"/>
    <col min="36" max="36" width="24.44140625" style="32" bestFit="1" customWidth="1"/>
    <col min="37" max="37" width="27.777343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117</v>
      </c>
      <c r="Y2" s="156" t="s">
        <v>23</v>
      </c>
      <c r="Z2" s="156" t="s">
        <v>24</v>
      </c>
      <c r="AA2" s="164" t="s">
        <v>25</v>
      </c>
      <c r="AB2" s="158" t="s">
        <v>26</v>
      </c>
      <c r="AC2" s="156" t="s">
        <v>27</v>
      </c>
      <c r="AD2" s="165" t="s">
        <v>97</v>
      </c>
      <c r="AE2" s="165" t="s">
        <v>98</v>
      </c>
      <c r="AF2" s="156" t="s">
        <v>28</v>
      </c>
      <c r="AG2" s="159" t="s">
        <v>29</v>
      </c>
      <c r="AH2" s="159" t="s">
        <v>38</v>
      </c>
      <c r="AI2" s="159" t="s">
        <v>39</v>
      </c>
      <c r="AJ2" s="159" t="s">
        <v>40</v>
      </c>
      <c r="AK2" s="149" t="s">
        <v>41</v>
      </c>
    </row>
    <row r="3" spans="1:37" x14ac:dyDescent="0.3">
      <c r="A3" s="318">
        <v>95228</v>
      </c>
      <c r="B3" s="319" t="s">
        <v>890</v>
      </c>
      <c r="C3" s="320" t="s">
        <v>264</v>
      </c>
      <c r="D3" s="321">
        <v>8.2699999999999996E-2</v>
      </c>
      <c r="E3" s="319"/>
      <c r="F3" s="319"/>
      <c r="G3" s="319" t="s">
        <v>892</v>
      </c>
      <c r="H3" s="322">
        <v>0</v>
      </c>
      <c r="I3" s="323">
        <v>103003</v>
      </c>
      <c r="J3" s="324">
        <v>8.2699999999999996E-2</v>
      </c>
      <c r="K3" s="322">
        <v>5502</v>
      </c>
      <c r="L3" s="325">
        <v>0</v>
      </c>
      <c r="M3" s="326">
        <v>4783.04</v>
      </c>
      <c r="N3" s="324">
        <v>395.55740800000001</v>
      </c>
      <c r="O3" s="327" t="s">
        <v>891</v>
      </c>
      <c r="P3" s="326">
        <v>0</v>
      </c>
      <c r="Q3" s="328">
        <v>0</v>
      </c>
      <c r="R3" s="329" t="s">
        <v>892</v>
      </c>
      <c r="S3" s="319" t="s">
        <v>893</v>
      </c>
      <c r="T3" s="330">
        <v>1</v>
      </c>
      <c r="U3" s="331">
        <v>55</v>
      </c>
      <c r="V3" s="332">
        <v>46</v>
      </c>
      <c r="W3" s="333">
        <v>2442</v>
      </c>
      <c r="X3" s="334">
        <v>2023</v>
      </c>
      <c r="Y3" s="335">
        <v>1000</v>
      </c>
      <c r="Z3" s="335" t="s">
        <v>892</v>
      </c>
      <c r="AA3" s="334" t="s">
        <v>892</v>
      </c>
      <c r="AB3" s="335">
        <v>0</v>
      </c>
      <c r="AC3" s="335"/>
      <c r="AD3" s="336" t="s">
        <v>892</v>
      </c>
      <c r="AE3" s="337" t="s">
        <v>892</v>
      </c>
      <c r="AF3" s="326">
        <v>1928</v>
      </c>
      <c r="AG3" s="329">
        <v>44172</v>
      </c>
      <c r="AH3" s="329">
        <v>39007</v>
      </c>
      <c r="AI3" s="329">
        <v>44383</v>
      </c>
      <c r="AJ3" s="329" t="s">
        <v>892</v>
      </c>
      <c r="AK3" s="319"/>
    </row>
    <row r="4" spans="1:37" x14ac:dyDescent="0.3">
      <c r="A4" s="318">
        <v>131917</v>
      </c>
      <c r="B4" s="319" t="s">
        <v>894</v>
      </c>
      <c r="C4" s="320" t="s">
        <v>31</v>
      </c>
      <c r="D4" s="321">
        <v>2.0699999999999998</v>
      </c>
      <c r="E4" s="319"/>
      <c r="F4" s="319"/>
      <c r="G4" s="319" t="s">
        <v>892</v>
      </c>
      <c r="H4" s="322">
        <v>3605</v>
      </c>
      <c r="I4" s="323">
        <v>103003</v>
      </c>
      <c r="J4" s="324">
        <v>2.0699999999999998</v>
      </c>
      <c r="K4" s="322">
        <v>8810</v>
      </c>
      <c r="L4" s="325">
        <v>4.6040868454661554</v>
      </c>
      <c r="M4" s="326">
        <v>5791</v>
      </c>
      <c r="N4" s="324">
        <v>11987.37</v>
      </c>
      <c r="O4" s="327" t="s">
        <v>891</v>
      </c>
      <c r="P4" s="326">
        <v>0</v>
      </c>
      <c r="Q4" s="328">
        <v>0</v>
      </c>
      <c r="R4" s="329" t="s">
        <v>892</v>
      </c>
      <c r="S4" s="319" t="s">
        <v>895</v>
      </c>
      <c r="T4" s="330">
        <v>1</v>
      </c>
      <c r="U4" s="331">
        <v>45</v>
      </c>
      <c r="V4" s="332">
        <v>9</v>
      </c>
      <c r="W4" s="333" t="s">
        <v>892</v>
      </c>
      <c r="X4" s="334" t="s">
        <v>892</v>
      </c>
      <c r="Y4" s="335">
        <v>0</v>
      </c>
      <c r="Z4" s="335" t="s">
        <v>892</v>
      </c>
      <c r="AA4" s="334" t="s">
        <v>892</v>
      </c>
      <c r="AB4" s="335">
        <v>0</v>
      </c>
      <c r="AC4" s="335"/>
      <c r="AD4" s="336" t="s">
        <v>892</v>
      </c>
      <c r="AE4" s="337" t="s">
        <v>892</v>
      </c>
      <c r="AF4" s="326">
        <v>3132</v>
      </c>
      <c r="AG4" s="329">
        <v>44950</v>
      </c>
      <c r="AH4" s="329">
        <v>42590</v>
      </c>
      <c r="AI4" s="329">
        <v>44910</v>
      </c>
      <c r="AJ4" s="329" t="s">
        <v>892</v>
      </c>
      <c r="AK4" s="319"/>
    </row>
    <row r="5" spans="1:37" x14ac:dyDescent="0.3">
      <c r="A5" s="318">
        <v>134246</v>
      </c>
      <c r="B5" s="319" t="s">
        <v>896</v>
      </c>
      <c r="C5" s="320" t="s">
        <v>897</v>
      </c>
      <c r="D5" s="321">
        <v>111.29</v>
      </c>
      <c r="E5" s="319" t="s">
        <v>898</v>
      </c>
      <c r="F5" s="319" t="s">
        <v>899</v>
      </c>
      <c r="G5" s="319" t="s">
        <v>900</v>
      </c>
      <c r="H5" s="322">
        <v>35.53</v>
      </c>
      <c r="I5" s="323">
        <v>103003</v>
      </c>
      <c r="J5" s="324">
        <v>123</v>
      </c>
      <c r="K5" s="322">
        <v>726.94</v>
      </c>
      <c r="L5" s="325">
        <v>0.34646513895660652</v>
      </c>
      <c r="M5" s="326">
        <v>1195.07</v>
      </c>
      <c r="N5" s="324">
        <v>132999.34030000001</v>
      </c>
      <c r="O5" s="327" t="s">
        <v>901</v>
      </c>
      <c r="P5" s="326">
        <v>4950</v>
      </c>
      <c r="Q5" s="328">
        <v>579820.9</v>
      </c>
      <c r="R5" s="329">
        <v>45569</v>
      </c>
      <c r="S5" s="319" t="s">
        <v>902</v>
      </c>
      <c r="T5" s="330">
        <v>1</v>
      </c>
      <c r="U5" s="331">
        <v>51</v>
      </c>
      <c r="V5" s="332">
        <v>2</v>
      </c>
      <c r="W5" s="333" t="s">
        <v>892</v>
      </c>
      <c r="X5" s="334" t="s">
        <v>892</v>
      </c>
      <c r="Y5" s="335">
        <v>0</v>
      </c>
      <c r="Z5" s="335" t="s">
        <v>892</v>
      </c>
      <c r="AA5" s="334" t="s">
        <v>892</v>
      </c>
      <c r="AB5" s="335">
        <v>0</v>
      </c>
      <c r="AC5" s="335"/>
      <c r="AD5" s="336" t="s">
        <v>892</v>
      </c>
      <c r="AE5" s="337" t="s">
        <v>892</v>
      </c>
      <c r="AF5" s="326">
        <v>410</v>
      </c>
      <c r="AG5" s="329">
        <v>45147</v>
      </c>
      <c r="AH5" s="329">
        <v>43138</v>
      </c>
      <c r="AI5" s="329">
        <v>45188</v>
      </c>
      <c r="AJ5" s="329" t="s">
        <v>892</v>
      </c>
      <c r="AK5" s="319"/>
    </row>
    <row r="6" spans="1:37" x14ac:dyDescent="0.3">
      <c r="A6" s="318">
        <v>134246</v>
      </c>
      <c r="B6" s="319" t="s">
        <v>896</v>
      </c>
      <c r="C6" s="320" t="s">
        <v>897</v>
      </c>
      <c r="D6" s="321">
        <v>111.29</v>
      </c>
      <c r="E6" s="319" t="s">
        <v>898</v>
      </c>
      <c r="F6" s="319" t="s">
        <v>899</v>
      </c>
      <c r="G6" s="319" t="s">
        <v>900</v>
      </c>
      <c r="H6" s="322">
        <v>35.53</v>
      </c>
      <c r="I6" s="323">
        <v>103003</v>
      </c>
      <c r="J6" s="324">
        <v>123</v>
      </c>
      <c r="K6" s="322">
        <v>726.94</v>
      </c>
      <c r="L6" s="325">
        <v>0.34646513895660652</v>
      </c>
      <c r="M6" s="326">
        <v>1195.07</v>
      </c>
      <c r="N6" s="324">
        <v>132999.34030000001</v>
      </c>
      <c r="O6" s="327" t="s">
        <v>901</v>
      </c>
      <c r="P6" s="326">
        <v>4950</v>
      </c>
      <c r="Q6" s="328">
        <v>579820.9</v>
      </c>
      <c r="R6" s="329">
        <v>45569</v>
      </c>
      <c r="S6" s="319" t="s">
        <v>902</v>
      </c>
      <c r="T6" s="330">
        <v>1</v>
      </c>
      <c r="U6" s="331">
        <v>51</v>
      </c>
      <c r="V6" s="332">
        <v>2</v>
      </c>
      <c r="W6" s="333" t="s">
        <v>892</v>
      </c>
      <c r="X6" s="334" t="s">
        <v>892</v>
      </c>
      <c r="Y6" s="335">
        <v>0</v>
      </c>
      <c r="Z6" s="335" t="s">
        <v>892</v>
      </c>
      <c r="AA6" s="334" t="s">
        <v>892</v>
      </c>
      <c r="AB6" s="335">
        <v>0</v>
      </c>
      <c r="AC6" s="335"/>
      <c r="AD6" s="336" t="s">
        <v>892</v>
      </c>
      <c r="AE6" s="337" t="s">
        <v>892</v>
      </c>
      <c r="AF6" s="326">
        <v>410</v>
      </c>
      <c r="AG6" s="329">
        <v>45147</v>
      </c>
      <c r="AH6" s="329">
        <v>43138</v>
      </c>
      <c r="AI6" s="329">
        <v>45188</v>
      </c>
      <c r="AJ6" s="329" t="s">
        <v>892</v>
      </c>
      <c r="AK6" s="319"/>
    </row>
  </sheetData>
  <sortState xmlns:xlrd2="http://schemas.microsoft.com/office/spreadsheetml/2017/richdata2" ref="A3:AK6">
    <sortCondition ref="A2:A6"/>
    <sortCondition ref="AA2:AA6"/>
    <sortCondition ref="Z2:Z6"/>
    <sortCondition ref="X2:X6"/>
    <sortCondition ref="W2:W6"/>
  </sortState>
  <conditionalFormatting sqref="W3:W6">
    <cfRule type="notContainsBlanks" dxfId="165" priority="292">
      <formula>LEN(TRIM(W3))&gt;0</formula>
    </cfRule>
  </conditionalFormatting>
  <conditionalFormatting sqref="X3:X6">
    <cfRule type="notContainsBlanks" dxfId="164" priority="291">
      <formula>LEN(TRIM(X3))&gt;0</formula>
    </cfRule>
  </conditionalFormatting>
  <conditionalFormatting sqref="Y3:Y6">
    <cfRule type="cellIs" dxfId="163" priority="288" operator="greaterThan">
      <formula>0</formula>
    </cfRule>
  </conditionalFormatting>
  <conditionalFormatting sqref="Z3:Z6">
    <cfRule type="notContainsBlanks" dxfId="162" priority="287">
      <formula>LEN(TRIM(Z3))&gt;0</formula>
    </cfRule>
  </conditionalFormatting>
  <conditionalFormatting sqref="AA3:AA6">
    <cfRule type="notContainsBlanks" dxfId="161" priority="285">
      <formula>LEN(TRIM(AA3))&gt;0</formula>
    </cfRule>
  </conditionalFormatting>
  <conditionalFormatting sqref="AB3:AB6">
    <cfRule type="cellIs" dxfId="160" priority="284" operator="greaterThan">
      <formula>0</formula>
    </cfRule>
  </conditionalFormatting>
  <conditionalFormatting sqref="AC3:AC6">
    <cfRule type="cellIs" dxfId="159" priority="283" operator="greaterThan">
      <formula>0</formula>
    </cfRule>
  </conditionalFormatting>
  <conditionalFormatting sqref="O3:O6">
    <cfRule type="cellIs" dxfId="126" priority="2" operator="lessThan">
      <formula>0</formula>
    </cfRule>
    <cfRule type="cellIs" dxfId="125" priority="3" operator="lessThan">
      <formula>0</formula>
    </cfRule>
    <cfRule type="cellIs" dxfId="124" priority="4" operator="lessThan">
      <formula>0</formula>
    </cfRule>
    <cfRule type="cellIs" dxfId="123" priority="5" operator="lessThan">
      <formula>0</formula>
    </cfRule>
    <cfRule type="cellIs" dxfId="122" priority="6" operator="lessThan">
      <formula>0</formula>
    </cfRule>
    <cfRule type="cellIs" dxfId="121" priority="7" operator="lessThan">
      <formula>0</formula>
    </cfRule>
    <cfRule type="cellIs" dxfId="120" priority="108" operator="lessThan">
      <formula>0</formula>
    </cfRule>
    <cfRule type="cellIs" dxfId="119" priority="1"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1" r:id="rId4" name="btn_RC_AF_CopiAta">
          <controlPr defaultSize="0" autoLine="0" r:id="rId5">
            <anchor moveWithCells="1">
              <from>
                <xdr:col>0</xdr:col>
                <xdr:colOff>647700</xdr:colOff>
                <xdr:row>0</xdr:row>
                <xdr:rowOff>53340</xdr:rowOff>
              </from>
              <to>
                <xdr:col>1</xdr:col>
                <xdr:colOff>1325880</xdr:colOff>
                <xdr:row>0</xdr:row>
                <xdr:rowOff>533400</xdr:rowOff>
              </to>
            </anchor>
          </controlPr>
        </control>
      </mc:Choice>
      <mc:Fallback>
        <control shapeId="2351611" r:id="rId4" name="btn_RC_AF_CopiAta"/>
      </mc:Fallback>
    </mc:AlternateContent>
    <mc:AlternateContent xmlns:mc="http://schemas.openxmlformats.org/markup-compatibility/2006">
      <mc:Choice Requires="x14">
        <control shapeId="2351610" r:id="rId6" name="btn_RC_AF_Voltar">
          <controlPr defaultSize="0" autoLine="0" r:id="rId7">
            <anchor moveWithCells="1">
              <from>
                <xdr:col>1</xdr:col>
                <xdr:colOff>1432560</xdr:colOff>
                <xdr:row>0</xdr:row>
                <xdr:rowOff>53340</xdr:rowOff>
              </from>
              <to>
                <xdr:col>1</xdr:col>
                <xdr:colOff>3017520</xdr:colOff>
                <xdr:row>0</xdr:row>
                <xdr:rowOff>533400</xdr:rowOff>
              </to>
            </anchor>
          </controlPr>
        </control>
      </mc:Choice>
      <mc:Fallback>
        <control shapeId="2351610" r:id="rId6" name="btn_RC_AF_Voltar"/>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246" t="s">
        <v>130</v>
      </c>
      <c r="B1" s="247"/>
      <c r="C1" s="247"/>
      <c r="D1" s="247"/>
      <c r="E1" s="247"/>
      <c r="F1" s="247"/>
      <c r="G1" s="247"/>
      <c r="H1" s="247"/>
      <c r="I1" s="247"/>
      <c r="J1" s="247"/>
      <c r="K1" s="247"/>
      <c r="L1" s="247"/>
      <c r="M1" s="247"/>
      <c r="N1" s="248"/>
      <c r="O1" s="255"/>
      <c r="P1" s="245"/>
      <c r="Q1" s="245"/>
      <c r="R1" s="245"/>
      <c r="S1" s="245"/>
      <c r="T1" s="245"/>
      <c r="U1" s="245"/>
      <c r="V1" s="245"/>
      <c r="W1" s="245"/>
    </row>
    <row r="2" spans="1:23" ht="36" customHeight="1" x14ac:dyDescent="0.3">
      <c r="A2" s="252" t="s">
        <v>131</v>
      </c>
      <c r="B2" s="253"/>
      <c r="C2" s="253"/>
      <c r="D2" s="253"/>
      <c r="E2" s="253"/>
      <c r="F2" s="253"/>
      <c r="G2" s="253"/>
      <c r="H2" s="253"/>
      <c r="I2" s="253"/>
      <c r="J2" s="253"/>
      <c r="K2" s="253"/>
      <c r="L2" s="253"/>
      <c r="M2" s="253"/>
      <c r="N2" s="254"/>
      <c r="O2" s="255"/>
      <c r="P2" s="245"/>
      <c r="Q2" s="245"/>
      <c r="R2" s="245"/>
      <c r="S2" s="245"/>
      <c r="T2" s="245"/>
      <c r="U2" s="245"/>
      <c r="V2" s="245"/>
      <c r="W2" s="245"/>
    </row>
    <row r="3" spans="1:23" ht="36" customHeight="1" x14ac:dyDescent="0.3">
      <c r="A3" s="252"/>
      <c r="B3" s="253"/>
      <c r="C3" s="253"/>
      <c r="D3" s="253"/>
      <c r="E3" s="253"/>
      <c r="F3" s="253"/>
      <c r="G3" s="253"/>
      <c r="H3" s="253"/>
      <c r="I3" s="253"/>
      <c r="J3" s="253"/>
      <c r="K3" s="253"/>
      <c r="L3" s="253"/>
      <c r="M3" s="253"/>
      <c r="N3" s="254"/>
      <c r="O3" s="255"/>
      <c r="P3" s="245"/>
      <c r="Q3" s="245"/>
      <c r="R3" s="245"/>
      <c r="S3" s="245"/>
      <c r="T3" s="245"/>
      <c r="U3" s="245"/>
      <c r="V3" s="245"/>
      <c r="W3" s="245"/>
    </row>
    <row r="4" spans="1:23" ht="37.200000000000003" thickBot="1" x14ac:dyDescent="0.35">
      <c r="A4" s="249" t="s">
        <v>132</v>
      </c>
      <c r="B4" s="250"/>
      <c r="C4" s="250"/>
      <c r="D4" s="250"/>
      <c r="E4" s="250"/>
      <c r="F4" s="250"/>
      <c r="G4" s="250"/>
      <c r="H4" s="250"/>
      <c r="I4" s="250"/>
      <c r="J4" s="250"/>
      <c r="K4" s="250"/>
      <c r="L4" s="250"/>
      <c r="M4" s="250"/>
      <c r="N4" s="251"/>
      <c r="O4" s="255"/>
      <c r="P4" s="245"/>
      <c r="Q4" s="245"/>
      <c r="R4" s="245"/>
      <c r="S4" s="245"/>
      <c r="T4" s="245"/>
      <c r="U4" s="245"/>
      <c r="V4" s="245"/>
      <c r="W4" s="245"/>
    </row>
    <row r="5" spans="1:23" ht="66" thickBot="1" x14ac:dyDescent="0.35">
      <c r="A5" s="179" t="s">
        <v>0</v>
      </c>
      <c r="B5" s="178" t="s">
        <v>1</v>
      </c>
      <c r="C5" s="180" t="s">
        <v>2</v>
      </c>
      <c r="D5" s="180" t="s">
        <v>20</v>
      </c>
      <c r="E5" s="181" t="s">
        <v>103</v>
      </c>
      <c r="F5" s="182" t="s">
        <v>119</v>
      </c>
      <c r="G5" s="183" t="s">
        <v>104</v>
      </c>
      <c r="H5" s="177" t="s">
        <v>92</v>
      </c>
      <c r="I5" s="181" t="s">
        <v>105</v>
      </c>
      <c r="J5" s="181" t="s">
        <v>106</v>
      </c>
      <c r="K5" s="181" t="s">
        <v>133</v>
      </c>
      <c r="L5" s="181" t="s">
        <v>122</v>
      </c>
      <c r="M5" s="181" t="s">
        <v>107</v>
      </c>
      <c r="N5" s="184" t="s">
        <v>108</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8" r:id="rId4" name="btnConferirCompra_Exportar">
          <controlPr locked="0" defaultSize="0" print="0" autoLine="0" r:id="rId5">
            <anchor moveWithCells="1">
              <from>
                <xdr:col>18</xdr:col>
                <xdr:colOff>198120</xdr:colOff>
                <xdr:row>2</xdr:row>
                <xdr:rowOff>297180</xdr:rowOff>
              </from>
              <to>
                <xdr:col>22</xdr:col>
                <xdr:colOff>68580</xdr:colOff>
                <xdr:row>3</xdr:row>
                <xdr:rowOff>327660</xdr:rowOff>
              </to>
            </anchor>
          </controlPr>
        </control>
      </mc:Choice>
      <mc:Fallback>
        <control shapeId="1403908" r:id="rId4" name="btnConferirCompra_Exportar"/>
      </mc:Fallback>
    </mc:AlternateContent>
    <mc:AlternateContent xmlns:mc="http://schemas.openxmlformats.org/markup-compatibility/2006">
      <mc:Choice Requires="x14">
        <control shapeId="1403907" r:id="rId6" name="btnConferirCompra_Imprimir">
          <controlPr locked="0" defaultSize="0" print="0" autoLine="0" r:id="rId7">
            <anchor moveWithCells="1">
              <from>
                <xdr:col>18</xdr:col>
                <xdr:colOff>198120</xdr:colOff>
                <xdr:row>0</xdr:row>
                <xdr:rowOff>83820</xdr:rowOff>
              </from>
              <to>
                <xdr:col>22</xdr:col>
                <xdr:colOff>68580</xdr:colOff>
                <xdr:row>1</xdr:row>
                <xdr:rowOff>121920</xdr:rowOff>
              </to>
            </anchor>
          </controlPr>
        </control>
      </mc:Choice>
      <mc:Fallback>
        <control shapeId="1403907" r:id="rId6" name="btnConferirCompra_Imprimir"/>
      </mc:Fallback>
    </mc:AlternateContent>
    <mc:AlternateContent xmlns:mc="http://schemas.openxmlformats.org/markup-compatibility/2006">
      <mc:Choice Requires="x14">
        <control shapeId="1403906" r:id="rId8" name="btnConferirCompra_Importar">
          <controlPr locked="0" defaultSize="0" print="0" autoLine="0" r:id="rId9">
            <anchor moveWithCells="1">
              <from>
                <xdr:col>14</xdr:col>
                <xdr:colOff>190500</xdr:colOff>
                <xdr:row>2</xdr:row>
                <xdr:rowOff>297180</xdr:rowOff>
              </from>
              <to>
                <xdr:col>18</xdr:col>
                <xdr:colOff>60960</xdr:colOff>
                <xdr:row>3</xdr:row>
                <xdr:rowOff>327660</xdr:rowOff>
              </to>
            </anchor>
          </controlPr>
        </control>
      </mc:Choice>
      <mc:Fallback>
        <control shapeId="1403906" r:id="rId8" name="btnConferirCompra_Importar"/>
      </mc:Fallback>
    </mc:AlternateContent>
    <mc:AlternateContent xmlns:mc="http://schemas.openxmlformats.org/markup-compatibility/2006">
      <mc:Choice Requires="x14">
        <control shapeId="1403905" r:id="rId10" name="btnConferirCompra_Voltar">
          <controlPr locked="0" defaultSize="0" print="0" autoLine="0" r:id="rId11">
            <anchor moveWithCells="1">
              <from>
                <xdr:col>14</xdr:col>
                <xdr:colOff>190500</xdr:colOff>
                <xdr:row>0</xdr:row>
                <xdr:rowOff>83820</xdr:rowOff>
              </from>
              <to>
                <xdr:col>18</xdr:col>
                <xdr:colOff>60960</xdr:colOff>
                <xdr:row>1</xdr:row>
                <xdr:rowOff>121920</xdr:rowOff>
              </to>
            </anchor>
          </controlPr>
        </control>
      </mc:Choice>
      <mc:Fallback>
        <control shapeId="1403905" r:id="rId10" name="btnConferirCompra_Vol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256">
        <v>0</v>
      </c>
      <c r="H1" s="245"/>
      <c r="I1" s="245"/>
      <c r="J1" s="245"/>
      <c r="K1" s="245"/>
      <c r="L1" s="245"/>
      <c r="M1" s="86" t="s">
        <v>66</v>
      </c>
      <c r="N1" s="85" t="s">
        <v>54</v>
      </c>
      <c r="O1" s="187" t="s">
        <v>123</v>
      </c>
      <c r="P1" s="114" t="s">
        <v>96</v>
      </c>
    </row>
    <row r="2" spans="1:16" x14ac:dyDescent="0.3">
      <c r="A2" s="256"/>
      <c r="H2" s="245"/>
      <c r="I2" s="245"/>
      <c r="J2" s="245"/>
      <c r="K2" s="245"/>
      <c r="L2" s="245"/>
      <c r="M2" s="115"/>
      <c r="N2" s="234" t="str">
        <f>IF(ISBLANK(tabCodigosParaFiltrar[Código do Item]),"",VLOOKUP(tabCodigosParaFiltrar[Código do Item],Itens!$A$4:$B$6,2,FALSE))</f>
        <v/>
      </c>
      <c r="O2" s="188"/>
      <c r="P2" s="185" t="str">
        <f>IF(ISBLANK(tabCodigosParaFiltrar[Código do Item]),"","*")</f>
        <v/>
      </c>
    </row>
    <row r="3" spans="1:16" x14ac:dyDescent="0.3">
      <c r="A3" s="256"/>
      <c r="H3" s="245"/>
      <c r="I3" s="245"/>
      <c r="J3" s="245"/>
      <c r="K3" s="245"/>
      <c r="L3" s="245"/>
    </row>
    <row r="4" spans="1:16" x14ac:dyDescent="0.3">
      <c r="A4" s="256"/>
      <c r="H4" s="245"/>
      <c r="I4" s="245"/>
      <c r="J4" s="245"/>
      <c r="K4" s="245"/>
      <c r="L4" s="245"/>
    </row>
    <row r="5" spans="1:16" x14ac:dyDescent="0.3">
      <c r="A5" s="256"/>
      <c r="H5" s="245"/>
      <c r="I5" s="245"/>
      <c r="J5" s="245"/>
      <c r="K5" s="245"/>
      <c r="L5" s="245"/>
    </row>
    <row r="6" spans="1:16" x14ac:dyDescent="0.3">
      <c r="A6" s="256"/>
      <c r="H6" s="245"/>
      <c r="I6" s="245"/>
      <c r="J6" s="245"/>
      <c r="K6" s="245"/>
      <c r="L6" s="245"/>
    </row>
    <row r="7" spans="1:16" x14ac:dyDescent="0.3">
      <c r="A7" s="256"/>
      <c r="H7" s="245"/>
      <c r="I7" s="245"/>
      <c r="J7" s="245"/>
      <c r="K7" s="245"/>
      <c r="L7" s="245"/>
    </row>
    <row r="8" spans="1:16" x14ac:dyDescent="0.3">
      <c r="A8" s="256"/>
      <c r="H8" s="245"/>
      <c r="I8" s="245"/>
      <c r="J8" s="245"/>
      <c r="K8" s="245"/>
      <c r="L8" s="245"/>
    </row>
    <row r="9" spans="1:16" x14ac:dyDescent="0.3">
      <c r="A9" s="256"/>
      <c r="H9" s="245"/>
      <c r="I9" s="245"/>
      <c r="J9" s="245"/>
      <c r="K9" s="245"/>
      <c r="L9" s="245"/>
    </row>
    <row r="10" spans="1:16" x14ac:dyDescent="0.3">
      <c r="A10" s="256"/>
      <c r="H10" s="245"/>
      <c r="I10" s="245"/>
      <c r="J10" s="245"/>
      <c r="K10" s="245"/>
      <c r="L10" s="245"/>
    </row>
    <row r="11" spans="1:16" x14ac:dyDescent="0.3">
      <c r="A11" s="256"/>
      <c r="H11" s="245"/>
      <c r="I11" s="245"/>
      <c r="J11" s="245"/>
      <c r="K11" s="245"/>
      <c r="L11" s="245"/>
    </row>
    <row r="12" spans="1:16" x14ac:dyDescent="0.3">
      <c r="A12" s="256"/>
      <c r="H12" s="245"/>
      <c r="I12" s="245"/>
      <c r="J12" s="245"/>
      <c r="K12" s="245"/>
      <c r="L12" s="245"/>
    </row>
    <row r="13" spans="1:16" x14ac:dyDescent="0.3">
      <c r="A13" s="256"/>
      <c r="H13" s="245"/>
      <c r="I13" s="245"/>
      <c r="J13" s="245"/>
      <c r="K13" s="245"/>
      <c r="L13" s="245"/>
    </row>
    <row r="14" spans="1:16" x14ac:dyDescent="0.3">
      <c r="A14" s="256"/>
      <c r="H14" s="245"/>
      <c r="I14" s="245"/>
      <c r="J14" s="245"/>
      <c r="K14" s="245"/>
      <c r="L14" s="245"/>
    </row>
    <row r="15" spans="1:16" x14ac:dyDescent="0.3">
      <c r="A15" s="256"/>
      <c r="H15" s="245"/>
      <c r="I15" s="245"/>
      <c r="J15" s="245"/>
      <c r="K15" s="245"/>
      <c r="L15" s="245"/>
    </row>
    <row r="16" spans="1:16" x14ac:dyDescent="0.3">
      <c r="A16" s="256"/>
      <c r="H16" s="245"/>
      <c r="I16" s="245"/>
      <c r="J16" s="245"/>
      <c r="K16" s="245"/>
      <c r="L16" s="245"/>
    </row>
    <row r="17" spans="1:12" x14ac:dyDescent="0.3">
      <c r="A17" s="256"/>
      <c r="H17" s="245"/>
      <c r="I17" s="245"/>
      <c r="J17" s="245"/>
      <c r="K17" s="245"/>
      <c r="L17" s="245"/>
    </row>
    <row r="18" spans="1:12" x14ac:dyDescent="0.3">
      <c r="A18" s="256"/>
      <c r="H18" s="245"/>
      <c r="I18" s="245"/>
      <c r="J18" s="245"/>
      <c r="K18" s="245"/>
      <c r="L18" s="245"/>
    </row>
    <row r="19" spans="1:12" x14ac:dyDescent="0.3">
      <c r="A19" s="256"/>
      <c r="H19" s="245"/>
      <c r="I19" s="245"/>
      <c r="J19" s="245"/>
      <c r="K19" s="245"/>
      <c r="L19" s="245"/>
    </row>
    <row r="20" spans="1:12" x14ac:dyDescent="0.3">
      <c r="A20" s="256"/>
      <c r="H20" s="245"/>
      <c r="I20" s="245"/>
      <c r="J20" s="245"/>
      <c r="K20" s="245"/>
      <c r="L20" s="245"/>
    </row>
    <row r="21" spans="1:12" x14ac:dyDescent="0.3">
      <c r="A21" s="256"/>
      <c r="H21" s="245"/>
      <c r="I21" s="245"/>
      <c r="J21" s="245"/>
      <c r="K21" s="245"/>
      <c r="L21" s="245"/>
    </row>
    <row r="22" spans="1:12" x14ac:dyDescent="0.3">
      <c r="A22" s="256"/>
      <c r="H22" s="245"/>
      <c r="I22" s="245"/>
      <c r="J22" s="245"/>
      <c r="K22" s="245"/>
      <c r="L22" s="245"/>
    </row>
    <row r="23" spans="1:12" x14ac:dyDescent="0.3">
      <c r="A23" s="256"/>
      <c r="H23" s="245"/>
      <c r="I23" s="245"/>
      <c r="J23" s="245"/>
      <c r="K23" s="245"/>
      <c r="L23" s="245"/>
    </row>
    <row r="24" spans="1:12" x14ac:dyDescent="0.3">
      <c r="A24" s="256"/>
      <c r="H24" s="245"/>
      <c r="I24" s="245"/>
      <c r="J24" s="245"/>
      <c r="K24" s="245"/>
      <c r="L24" s="245"/>
    </row>
    <row r="25" spans="1:12" x14ac:dyDescent="0.3">
      <c r="A25" s="256"/>
      <c r="H25" s="245"/>
      <c r="I25" s="245"/>
      <c r="J25" s="245"/>
      <c r="K25" s="245"/>
      <c r="L25" s="245"/>
    </row>
    <row r="26" spans="1:12" x14ac:dyDescent="0.3">
      <c r="A26" s="256"/>
      <c r="H26" s="245"/>
      <c r="I26" s="245"/>
      <c r="J26" s="245"/>
      <c r="K26" s="245"/>
      <c r="L26" s="245"/>
    </row>
    <row r="27" spans="1:12" x14ac:dyDescent="0.3">
      <c r="A27" s="256"/>
      <c r="H27" s="245"/>
      <c r="I27" s="245"/>
      <c r="J27" s="245"/>
      <c r="K27" s="245"/>
      <c r="L27" s="245"/>
    </row>
    <row r="28" spans="1:12" x14ac:dyDescent="0.3">
      <c r="A28" s="256"/>
      <c r="H28" s="245"/>
      <c r="I28" s="245"/>
      <c r="J28" s="245"/>
      <c r="K28" s="245"/>
      <c r="L28" s="245"/>
    </row>
    <row r="29" spans="1:12" x14ac:dyDescent="0.3">
      <c r="A29" s="256"/>
      <c r="H29" s="245"/>
      <c r="I29" s="245"/>
      <c r="J29" s="245"/>
      <c r="K29" s="245"/>
      <c r="L29" s="245"/>
    </row>
    <row r="30" spans="1:12" x14ac:dyDescent="0.3">
      <c r="A30" s="256"/>
      <c r="H30" s="245"/>
      <c r="I30" s="245"/>
      <c r="J30" s="245"/>
      <c r="K30" s="245"/>
      <c r="L30" s="245"/>
    </row>
    <row r="31" spans="1:12" x14ac:dyDescent="0.3">
      <c r="A31" s="256"/>
      <c r="H31" s="245"/>
      <c r="I31" s="245"/>
      <c r="J31" s="245"/>
      <c r="K31" s="245"/>
      <c r="L31" s="245"/>
    </row>
    <row r="32" spans="1:12" x14ac:dyDescent="0.3">
      <c r="A32" s="256"/>
      <c r="H32" s="245"/>
      <c r="I32" s="245"/>
      <c r="J32" s="245"/>
      <c r="K32" s="245"/>
      <c r="L32" s="245"/>
    </row>
    <row r="33" spans="1:12" x14ac:dyDescent="0.3">
      <c r="A33" s="256"/>
      <c r="H33" s="245"/>
      <c r="I33" s="245"/>
      <c r="J33" s="245"/>
      <c r="K33" s="245"/>
      <c r="L33" s="245"/>
    </row>
    <row r="34" spans="1:12" x14ac:dyDescent="0.3">
      <c r="A34" s="256"/>
      <c r="H34" s="245"/>
      <c r="I34" s="245"/>
      <c r="J34" s="245"/>
      <c r="K34" s="245"/>
      <c r="L34" s="245"/>
    </row>
    <row r="35" spans="1:12" x14ac:dyDescent="0.3">
      <c r="A35" s="256"/>
      <c r="H35" s="245"/>
      <c r="I35" s="245"/>
      <c r="J35" s="245"/>
      <c r="K35" s="245"/>
      <c r="L35" s="245"/>
    </row>
    <row r="36" spans="1:12" x14ac:dyDescent="0.3">
      <c r="A36" s="256"/>
      <c r="H36" s="245"/>
      <c r="I36" s="245"/>
      <c r="J36" s="245"/>
      <c r="K36" s="245"/>
      <c r="L36" s="245"/>
    </row>
    <row r="37" spans="1:12" x14ac:dyDescent="0.3">
      <c r="A37" s="256"/>
      <c r="H37" s="245"/>
      <c r="I37" s="245"/>
      <c r="J37" s="245"/>
      <c r="K37" s="245"/>
      <c r="L37" s="245"/>
    </row>
    <row r="38" spans="1:12" x14ac:dyDescent="0.3">
      <c r="A38" s="256"/>
      <c r="H38" s="245"/>
      <c r="I38" s="245"/>
      <c r="J38" s="245"/>
      <c r="K38" s="245"/>
      <c r="L38" s="245"/>
    </row>
    <row r="39" spans="1:12" x14ac:dyDescent="0.3">
      <c r="A39" s="256"/>
      <c r="H39" s="245"/>
      <c r="I39" s="245"/>
      <c r="J39" s="245"/>
      <c r="K39" s="245"/>
      <c r="L39" s="245"/>
    </row>
    <row r="40" spans="1:12" x14ac:dyDescent="0.3">
      <c r="H40" s="245"/>
      <c r="I40" s="245"/>
      <c r="J40" s="245"/>
      <c r="K40" s="245"/>
      <c r="L40" s="245"/>
    </row>
    <row r="41" spans="1:12" x14ac:dyDescent="0.3">
      <c r="H41" s="245"/>
      <c r="I41" s="245"/>
      <c r="J41" s="245"/>
      <c r="K41" s="245"/>
      <c r="L41" s="245"/>
    </row>
    <row r="42" spans="1:12" x14ac:dyDescent="0.3">
      <c r="H42" s="245"/>
      <c r="I42" s="245"/>
      <c r="J42" s="245"/>
      <c r="K42" s="245"/>
      <c r="L42" s="245"/>
    </row>
    <row r="43" spans="1:12" x14ac:dyDescent="0.3">
      <c r="H43" s="245"/>
      <c r="I43" s="245"/>
      <c r="J43" s="245"/>
      <c r="K43" s="245"/>
      <c r="L43" s="245"/>
    </row>
    <row r="44" spans="1:12" x14ac:dyDescent="0.3">
      <c r="H44" s="245"/>
      <c r="I44" s="245"/>
      <c r="J44" s="245"/>
      <c r="K44" s="245"/>
      <c r="L44" s="245"/>
    </row>
    <row r="45" spans="1:12" x14ac:dyDescent="0.3">
      <c r="H45" s="245"/>
      <c r="I45" s="245"/>
      <c r="J45" s="245"/>
      <c r="K45" s="245"/>
      <c r="L45" s="245"/>
    </row>
    <row r="46" spans="1:12" x14ac:dyDescent="0.3">
      <c r="H46" s="245"/>
      <c r="I46" s="245"/>
      <c r="J46" s="245"/>
      <c r="K46" s="245"/>
      <c r="L46" s="245"/>
    </row>
    <row r="47" spans="1:12" x14ac:dyDescent="0.3">
      <c r="H47" s="245"/>
      <c r="I47" s="245"/>
      <c r="J47" s="245"/>
      <c r="K47" s="245"/>
      <c r="L47" s="245"/>
    </row>
    <row r="48" spans="1:12" x14ac:dyDescent="0.3">
      <c r="H48" s="245"/>
      <c r="I48" s="245"/>
      <c r="J48" s="245"/>
      <c r="K48" s="245"/>
      <c r="L48" s="245"/>
    </row>
    <row r="49" spans="8:12" x14ac:dyDescent="0.3">
      <c r="H49" s="245"/>
      <c r="I49" s="245"/>
      <c r="J49" s="245"/>
      <c r="K49" s="245"/>
      <c r="L49" s="245"/>
    </row>
    <row r="50" spans="8:12" x14ac:dyDescent="0.3">
      <c r="H50" s="245"/>
      <c r="I50" s="245"/>
      <c r="J50" s="245"/>
      <c r="K50" s="245"/>
      <c r="L50" s="245"/>
    </row>
    <row r="51" spans="8:12" x14ac:dyDescent="0.3">
      <c r="H51" s="245"/>
      <c r="I51" s="245"/>
      <c r="J51" s="245"/>
      <c r="K51" s="245"/>
      <c r="L51" s="245"/>
    </row>
    <row r="52" spans="8:12" x14ac:dyDescent="0.3">
      <c r="H52" s="245"/>
      <c r="I52" s="245"/>
      <c r="J52" s="245"/>
      <c r="K52" s="245"/>
      <c r="L52" s="245"/>
    </row>
    <row r="53" spans="8:12" x14ac:dyDescent="0.3">
      <c r="H53" s="245"/>
      <c r="I53" s="245"/>
      <c r="J53" s="245"/>
      <c r="K53" s="245"/>
      <c r="L53" s="245"/>
    </row>
    <row r="54" spans="8:12" x14ac:dyDescent="0.3">
      <c r="H54" s="245"/>
      <c r="I54" s="245"/>
      <c r="J54" s="245"/>
      <c r="K54" s="245"/>
      <c r="L54" s="245"/>
    </row>
    <row r="55" spans="8:12" x14ac:dyDescent="0.3">
      <c r="H55" s="245"/>
      <c r="I55" s="245"/>
      <c r="J55" s="245"/>
      <c r="K55" s="245"/>
      <c r="L55" s="245"/>
    </row>
    <row r="56" spans="8:12" x14ac:dyDescent="0.3">
      <c r="H56" s="245"/>
      <c r="I56" s="245"/>
      <c r="J56" s="245"/>
      <c r="K56" s="245"/>
      <c r="L56" s="245"/>
    </row>
    <row r="57" spans="8:12" x14ac:dyDescent="0.3">
      <c r="H57" s="245"/>
      <c r="I57" s="245"/>
      <c r="J57" s="245"/>
      <c r="K57" s="245"/>
      <c r="L57" s="245"/>
    </row>
    <row r="58" spans="8:12" x14ac:dyDescent="0.3">
      <c r="H58" s="245"/>
      <c r="I58" s="245"/>
      <c r="J58" s="245"/>
      <c r="K58" s="245"/>
      <c r="L58" s="245"/>
    </row>
    <row r="59" spans="8:12" x14ac:dyDescent="0.3">
      <c r="H59" s="245"/>
      <c r="I59" s="245"/>
      <c r="J59" s="245"/>
      <c r="K59" s="245"/>
      <c r="L59" s="245"/>
    </row>
    <row r="60" spans="8:12" x14ac:dyDescent="0.3">
      <c r="H60" s="245"/>
      <c r="I60" s="245"/>
      <c r="J60" s="245"/>
      <c r="K60" s="245"/>
      <c r="L60" s="245"/>
    </row>
    <row r="61" spans="8:12" x14ac:dyDescent="0.3">
      <c r="H61" s="245"/>
      <c r="I61" s="245"/>
      <c r="J61" s="245"/>
      <c r="K61" s="245"/>
      <c r="L61" s="245"/>
    </row>
    <row r="62" spans="8:12" x14ac:dyDescent="0.3">
      <c r="H62" s="245"/>
      <c r="I62" s="245"/>
      <c r="J62" s="245"/>
      <c r="K62" s="245"/>
      <c r="L62" s="245"/>
    </row>
    <row r="63" spans="8:12" x14ac:dyDescent="0.3">
      <c r="H63" s="245"/>
      <c r="I63" s="245"/>
      <c r="J63" s="245"/>
      <c r="K63" s="245"/>
      <c r="L63" s="245"/>
    </row>
    <row r="64" spans="8:12" x14ac:dyDescent="0.3">
      <c r="H64" s="245"/>
      <c r="I64" s="245"/>
      <c r="J64" s="245"/>
      <c r="K64" s="245"/>
      <c r="L64" s="245"/>
    </row>
    <row r="65" spans="8:12" x14ac:dyDescent="0.3">
      <c r="H65" s="245"/>
      <c r="I65" s="245"/>
      <c r="J65" s="245"/>
      <c r="K65" s="245"/>
      <c r="L65" s="245"/>
    </row>
    <row r="66" spans="8:12" x14ac:dyDescent="0.3">
      <c r="H66" s="245"/>
      <c r="I66" s="245"/>
      <c r="J66" s="245"/>
      <c r="K66" s="245"/>
      <c r="L66" s="245"/>
    </row>
    <row r="67" spans="8:12" x14ac:dyDescent="0.3">
      <c r="H67" s="245"/>
      <c r="I67" s="245"/>
      <c r="J67" s="245"/>
      <c r="K67" s="245"/>
      <c r="L67" s="245"/>
    </row>
    <row r="68" spans="8:12" x14ac:dyDescent="0.3">
      <c r="H68" s="245"/>
      <c r="I68" s="245"/>
      <c r="J68" s="245"/>
      <c r="K68" s="245"/>
      <c r="L68" s="245"/>
    </row>
    <row r="69" spans="8:12" x14ac:dyDescent="0.3">
      <c r="H69" s="245"/>
      <c r="I69" s="245"/>
      <c r="J69" s="245"/>
      <c r="K69" s="245"/>
      <c r="L69" s="245"/>
    </row>
    <row r="70" spans="8:12" x14ac:dyDescent="0.3">
      <c r="H70" s="245"/>
      <c r="I70" s="245"/>
      <c r="J70" s="245"/>
      <c r="K70" s="245"/>
      <c r="L70" s="245"/>
    </row>
    <row r="71" spans="8:12" x14ac:dyDescent="0.3">
      <c r="H71" s="245"/>
      <c r="I71" s="245"/>
      <c r="J71" s="245"/>
      <c r="K71" s="245"/>
      <c r="L71" s="245"/>
    </row>
    <row r="72" spans="8:12" x14ac:dyDescent="0.3">
      <c r="H72" s="245"/>
      <c r="I72" s="245"/>
      <c r="J72" s="245"/>
      <c r="K72" s="245"/>
      <c r="L72" s="245"/>
    </row>
    <row r="73" spans="8:12" x14ac:dyDescent="0.3">
      <c r="H73" s="245"/>
      <c r="I73" s="245"/>
      <c r="J73" s="245"/>
      <c r="K73" s="245"/>
      <c r="L73" s="245"/>
    </row>
    <row r="74" spans="8:12" x14ac:dyDescent="0.3">
      <c r="H74" s="245"/>
      <c r="I74" s="245"/>
      <c r="J74" s="245"/>
      <c r="K74" s="245"/>
      <c r="L74" s="245"/>
    </row>
    <row r="75" spans="8:12" x14ac:dyDescent="0.3">
      <c r="H75" s="245"/>
      <c r="I75" s="245"/>
      <c r="J75" s="245"/>
      <c r="K75" s="245"/>
      <c r="L75" s="245"/>
    </row>
    <row r="76" spans="8:12" x14ac:dyDescent="0.3">
      <c r="H76" s="245"/>
      <c r="I76" s="245"/>
      <c r="J76" s="245"/>
      <c r="K76" s="245"/>
      <c r="L76" s="245"/>
    </row>
    <row r="77" spans="8:12" x14ac:dyDescent="0.3">
      <c r="H77" s="245"/>
      <c r="I77" s="245"/>
      <c r="J77" s="245"/>
      <c r="K77" s="245"/>
      <c r="L77" s="245"/>
    </row>
    <row r="78" spans="8:12" x14ac:dyDescent="0.3">
      <c r="H78" s="245"/>
      <c r="I78" s="245"/>
      <c r="J78" s="245"/>
      <c r="K78" s="245"/>
      <c r="L78" s="245"/>
    </row>
    <row r="79" spans="8:12" x14ac:dyDescent="0.3">
      <c r="H79" s="245"/>
      <c r="I79" s="245"/>
      <c r="J79" s="245"/>
      <c r="K79" s="245"/>
      <c r="L79" s="245"/>
    </row>
    <row r="80" spans="8:12" x14ac:dyDescent="0.3">
      <c r="H80" s="245"/>
      <c r="I80" s="245"/>
      <c r="J80" s="245"/>
      <c r="K80" s="245"/>
      <c r="L80" s="245"/>
    </row>
    <row r="81" spans="8:12" x14ac:dyDescent="0.3">
      <c r="H81" s="245"/>
      <c r="I81" s="245"/>
      <c r="J81" s="245"/>
      <c r="K81" s="245"/>
      <c r="L81" s="245"/>
    </row>
    <row r="82" spans="8:12" x14ac:dyDescent="0.3">
      <c r="H82" s="245"/>
      <c r="I82" s="245"/>
      <c r="J82" s="245"/>
      <c r="K82" s="245"/>
      <c r="L82" s="245"/>
    </row>
    <row r="83" spans="8:12" x14ac:dyDescent="0.3">
      <c r="H83" s="245"/>
      <c r="I83" s="245"/>
      <c r="J83" s="245"/>
      <c r="K83" s="245"/>
      <c r="L83" s="245"/>
    </row>
    <row r="84" spans="8:12" x14ac:dyDescent="0.3">
      <c r="H84" s="245"/>
      <c r="I84" s="245"/>
      <c r="J84" s="245"/>
      <c r="K84" s="245"/>
      <c r="L84" s="245"/>
    </row>
    <row r="85" spans="8:12" x14ac:dyDescent="0.3">
      <c r="H85" s="245"/>
      <c r="I85" s="245"/>
      <c r="J85" s="245"/>
      <c r="K85" s="245"/>
      <c r="L85" s="245"/>
    </row>
    <row r="86" spans="8:12" x14ac:dyDescent="0.3">
      <c r="H86" s="245"/>
      <c r="I86" s="245"/>
      <c r="J86" s="245"/>
      <c r="K86" s="245"/>
      <c r="L86" s="245"/>
    </row>
    <row r="87" spans="8:12" x14ac:dyDescent="0.3">
      <c r="H87" s="245"/>
      <c r="I87" s="245"/>
      <c r="J87" s="245"/>
      <c r="K87" s="245"/>
      <c r="L87" s="245"/>
    </row>
    <row r="88" spans="8:12" x14ac:dyDescent="0.3">
      <c r="H88" s="245"/>
      <c r="I88" s="245"/>
      <c r="J88" s="245"/>
      <c r="K88" s="245"/>
      <c r="L88" s="245"/>
    </row>
    <row r="89" spans="8:12" x14ac:dyDescent="0.3">
      <c r="H89" s="245"/>
      <c r="I89" s="245"/>
      <c r="J89" s="245"/>
      <c r="K89" s="245"/>
      <c r="L89" s="245"/>
    </row>
    <row r="90" spans="8:12" x14ac:dyDescent="0.3">
      <c r="H90" s="245"/>
      <c r="I90" s="245"/>
      <c r="J90" s="245"/>
      <c r="K90" s="245"/>
      <c r="L90" s="245"/>
    </row>
    <row r="91" spans="8:12" x14ac:dyDescent="0.3">
      <c r="H91" s="245"/>
      <c r="I91" s="245"/>
      <c r="J91" s="245"/>
      <c r="K91" s="245"/>
      <c r="L91" s="245"/>
    </row>
    <row r="92" spans="8:12" x14ac:dyDescent="0.3">
      <c r="H92" s="245"/>
      <c r="I92" s="245"/>
      <c r="J92" s="245"/>
      <c r="K92" s="245"/>
      <c r="L92" s="245"/>
    </row>
    <row r="93" spans="8:12" x14ac:dyDescent="0.3">
      <c r="H93" s="245"/>
      <c r="I93" s="245"/>
      <c r="J93" s="245"/>
      <c r="K93" s="245"/>
      <c r="L93" s="245"/>
    </row>
    <row r="94" spans="8:12" x14ac:dyDescent="0.3">
      <c r="H94" s="245"/>
      <c r="I94" s="245"/>
      <c r="J94" s="245"/>
      <c r="K94" s="245"/>
      <c r="L94" s="245"/>
    </row>
    <row r="95" spans="8:12" x14ac:dyDescent="0.3">
      <c r="H95" s="245"/>
      <c r="I95" s="245"/>
      <c r="J95" s="245"/>
      <c r="K95" s="245"/>
      <c r="L95" s="245"/>
    </row>
    <row r="96" spans="8:12" x14ac:dyDescent="0.3">
      <c r="H96" s="245"/>
      <c r="I96" s="245"/>
      <c r="J96" s="245"/>
      <c r="K96" s="245"/>
      <c r="L96" s="245"/>
    </row>
    <row r="97" spans="8:12" x14ac:dyDescent="0.3">
      <c r="H97" s="245"/>
      <c r="I97" s="245"/>
      <c r="J97" s="245"/>
      <c r="K97" s="245"/>
      <c r="L97" s="245"/>
    </row>
    <row r="98" spans="8:12" x14ac:dyDescent="0.3">
      <c r="H98" s="245"/>
      <c r="I98" s="245"/>
      <c r="J98" s="245"/>
      <c r="K98" s="245"/>
      <c r="L98" s="245"/>
    </row>
    <row r="99" spans="8:12" x14ac:dyDescent="0.3">
      <c r="H99" s="245"/>
      <c r="I99" s="245"/>
      <c r="J99" s="245"/>
      <c r="K99" s="245"/>
      <c r="L99" s="245"/>
    </row>
    <row r="100" spans="8:12" x14ac:dyDescent="0.3">
      <c r="H100" s="245"/>
      <c r="I100" s="245"/>
      <c r="J100" s="245"/>
      <c r="K100" s="245"/>
      <c r="L100" s="245"/>
    </row>
    <row r="101" spans="8:12" x14ac:dyDescent="0.3">
      <c r="H101" s="245"/>
      <c r="I101" s="245"/>
      <c r="J101" s="245"/>
      <c r="K101" s="245"/>
      <c r="L101" s="245"/>
    </row>
    <row r="102" spans="8:12" x14ac:dyDescent="0.3">
      <c r="H102" s="245"/>
      <c r="I102" s="245"/>
      <c r="J102" s="245"/>
      <c r="K102" s="245"/>
      <c r="L102" s="245"/>
    </row>
    <row r="103" spans="8:12" x14ac:dyDescent="0.3">
      <c r="H103" s="245"/>
      <c r="I103" s="245"/>
      <c r="J103" s="245"/>
      <c r="K103" s="245"/>
      <c r="L103" s="245"/>
    </row>
    <row r="104" spans="8:12" x14ac:dyDescent="0.3">
      <c r="H104" s="245"/>
      <c r="I104" s="245"/>
      <c r="J104" s="245"/>
      <c r="K104" s="245"/>
      <c r="L104" s="245"/>
    </row>
    <row r="105" spans="8:12" x14ac:dyDescent="0.3">
      <c r="H105" s="245"/>
      <c r="I105" s="245"/>
      <c r="J105" s="245"/>
      <c r="K105" s="245"/>
      <c r="L105" s="245"/>
    </row>
    <row r="106" spans="8:12" x14ac:dyDescent="0.3">
      <c r="H106" s="245"/>
      <c r="I106" s="245"/>
      <c r="J106" s="245"/>
      <c r="K106" s="245"/>
      <c r="L106" s="245"/>
    </row>
    <row r="107" spans="8:12" x14ac:dyDescent="0.3">
      <c r="H107" s="245"/>
      <c r="I107" s="245"/>
      <c r="J107" s="245"/>
      <c r="K107" s="245"/>
      <c r="L107" s="245"/>
    </row>
    <row r="108" spans="8:12" x14ac:dyDescent="0.3">
      <c r="H108" s="245"/>
      <c r="I108" s="245"/>
      <c r="J108" s="245"/>
      <c r="K108" s="245"/>
      <c r="L108" s="245"/>
    </row>
    <row r="109" spans="8:12" x14ac:dyDescent="0.3">
      <c r="H109" s="245"/>
      <c r="I109" s="245"/>
      <c r="J109" s="245"/>
      <c r="K109" s="245"/>
      <c r="L109" s="245"/>
    </row>
    <row r="110" spans="8:12" x14ac:dyDescent="0.3">
      <c r="H110" s="245"/>
      <c r="I110" s="245"/>
      <c r="J110" s="245"/>
      <c r="K110" s="245"/>
      <c r="L110" s="245"/>
    </row>
    <row r="111" spans="8:12" x14ac:dyDescent="0.3">
      <c r="H111" s="245"/>
      <c r="I111" s="245"/>
      <c r="J111" s="245"/>
      <c r="K111" s="245"/>
      <c r="L111" s="245"/>
    </row>
    <row r="112" spans="8:12" x14ac:dyDescent="0.3">
      <c r="H112" s="245"/>
      <c r="I112" s="245"/>
      <c r="J112" s="245"/>
      <c r="K112" s="245"/>
      <c r="L112" s="245"/>
    </row>
    <row r="113" spans="8:12" x14ac:dyDescent="0.3">
      <c r="H113" s="245"/>
      <c r="I113" s="245"/>
      <c r="J113" s="245"/>
      <c r="K113" s="245"/>
      <c r="L113" s="245"/>
    </row>
    <row r="114" spans="8:12" x14ac:dyDescent="0.3">
      <c r="H114" s="245"/>
      <c r="I114" s="245"/>
      <c r="J114" s="245"/>
      <c r="K114" s="245"/>
      <c r="L114" s="245"/>
    </row>
    <row r="115" spans="8:12" x14ac:dyDescent="0.3">
      <c r="H115" s="245"/>
      <c r="I115" s="245"/>
      <c r="J115" s="245"/>
      <c r="K115" s="245"/>
      <c r="L115" s="245"/>
    </row>
    <row r="116" spans="8:12" x14ac:dyDescent="0.3">
      <c r="H116" s="245"/>
      <c r="I116" s="245"/>
      <c r="J116" s="245"/>
      <c r="K116" s="245"/>
      <c r="L116" s="245"/>
    </row>
    <row r="117" spans="8:12" x14ac:dyDescent="0.3">
      <c r="H117" s="245"/>
      <c r="I117" s="245"/>
      <c r="J117" s="245"/>
      <c r="K117" s="245"/>
      <c r="L117" s="245"/>
    </row>
    <row r="118" spans="8:12" x14ac:dyDescent="0.3">
      <c r="H118" s="245"/>
      <c r="I118" s="245"/>
      <c r="J118" s="245"/>
      <c r="K118" s="245"/>
      <c r="L118" s="245"/>
    </row>
    <row r="119" spans="8:12" x14ac:dyDescent="0.3">
      <c r="H119" s="245"/>
      <c r="I119" s="245"/>
      <c r="J119" s="245"/>
      <c r="K119" s="245"/>
      <c r="L119" s="245"/>
    </row>
    <row r="120" spans="8:12" x14ac:dyDescent="0.3">
      <c r="H120" s="245"/>
      <c r="I120" s="245"/>
      <c r="J120" s="245"/>
      <c r="K120" s="245"/>
      <c r="L120" s="245"/>
    </row>
    <row r="121" spans="8:12" x14ac:dyDescent="0.3">
      <c r="H121" s="245"/>
      <c r="I121" s="245"/>
      <c r="J121" s="245"/>
      <c r="K121" s="245"/>
      <c r="L121" s="245"/>
    </row>
    <row r="122" spans="8:12" x14ac:dyDescent="0.3">
      <c r="H122" s="245"/>
      <c r="I122" s="245"/>
      <c r="J122" s="245"/>
      <c r="K122" s="245"/>
      <c r="L122" s="245"/>
    </row>
    <row r="123" spans="8:12" x14ac:dyDescent="0.3">
      <c r="H123" s="245"/>
      <c r="I123" s="245"/>
      <c r="J123" s="245"/>
      <c r="K123" s="245"/>
      <c r="L123" s="245"/>
    </row>
    <row r="124" spans="8:12" x14ac:dyDescent="0.3">
      <c r="H124" s="245"/>
      <c r="I124" s="245"/>
      <c r="J124" s="245"/>
      <c r="K124" s="245"/>
      <c r="L124" s="245"/>
    </row>
    <row r="125" spans="8:12" x14ac:dyDescent="0.3">
      <c r="H125" s="245"/>
      <c r="I125" s="245"/>
      <c r="J125" s="245"/>
      <c r="K125" s="245"/>
      <c r="L125" s="245"/>
    </row>
    <row r="126" spans="8:12" x14ac:dyDescent="0.3">
      <c r="H126" s="245"/>
      <c r="I126" s="245"/>
      <c r="J126" s="245"/>
      <c r="K126" s="245"/>
      <c r="L126" s="245"/>
    </row>
    <row r="127" spans="8:12" x14ac:dyDescent="0.3">
      <c r="H127" s="245"/>
      <c r="I127" s="245"/>
      <c r="J127" s="245"/>
      <c r="K127" s="245"/>
      <c r="L127" s="245"/>
    </row>
    <row r="128" spans="8:12" x14ac:dyDescent="0.3">
      <c r="H128" s="245"/>
      <c r="I128" s="245"/>
      <c r="J128" s="245"/>
      <c r="K128" s="245"/>
      <c r="L128" s="245"/>
    </row>
    <row r="129" spans="8:12" x14ac:dyDescent="0.3">
      <c r="H129" s="245"/>
      <c r="I129" s="245"/>
      <c r="J129" s="245"/>
      <c r="K129" s="245"/>
      <c r="L129" s="245"/>
    </row>
    <row r="130" spans="8:12" x14ac:dyDescent="0.3">
      <c r="H130" s="245"/>
      <c r="I130" s="245"/>
      <c r="J130" s="245"/>
      <c r="K130" s="245"/>
      <c r="L130" s="245"/>
    </row>
    <row r="131" spans="8:12" x14ac:dyDescent="0.3">
      <c r="H131" s="245"/>
      <c r="I131" s="245"/>
      <c r="J131" s="245"/>
      <c r="K131" s="245"/>
      <c r="L131" s="245"/>
    </row>
    <row r="132" spans="8:12" x14ac:dyDescent="0.3">
      <c r="H132" s="245"/>
      <c r="I132" s="245"/>
      <c r="J132" s="245"/>
      <c r="K132" s="245"/>
      <c r="L132" s="245"/>
    </row>
    <row r="133" spans="8:12" x14ac:dyDescent="0.3">
      <c r="H133" s="245"/>
      <c r="I133" s="245"/>
      <c r="J133" s="245"/>
      <c r="K133" s="245"/>
      <c r="L133" s="245"/>
    </row>
    <row r="134" spans="8:12" x14ac:dyDescent="0.3">
      <c r="H134" s="245"/>
      <c r="I134" s="245"/>
      <c r="J134" s="245"/>
      <c r="K134" s="245"/>
      <c r="L134" s="245"/>
    </row>
    <row r="135" spans="8:12" x14ac:dyDescent="0.3">
      <c r="H135" s="245"/>
      <c r="I135" s="245"/>
      <c r="J135" s="245"/>
      <c r="K135" s="245"/>
      <c r="L135" s="245"/>
    </row>
    <row r="136" spans="8:12" x14ac:dyDescent="0.3">
      <c r="H136" s="245"/>
      <c r="I136" s="245"/>
      <c r="J136" s="245"/>
      <c r="K136" s="245"/>
      <c r="L136" s="245"/>
    </row>
    <row r="137" spans="8:12" x14ac:dyDescent="0.3">
      <c r="H137" s="245"/>
      <c r="I137" s="245"/>
      <c r="J137" s="245"/>
      <c r="K137" s="245"/>
      <c r="L137" s="245"/>
    </row>
    <row r="138" spans="8:12" x14ac:dyDescent="0.3">
      <c r="H138" s="245"/>
      <c r="I138" s="245"/>
      <c r="J138" s="245"/>
      <c r="K138" s="245"/>
      <c r="L138" s="245"/>
    </row>
    <row r="139" spans="8:12" x14ac:dyDescent="0.3">
      <c r="H139" s="245"/>
      <c r="I139" s="245"/>
      <c r="J139" s="245"/>
      <c r="K139" s="245"/>
      <c r="L139" s="245"/>
    </row>
    <row r="140" spans="8:12" x14ac:dyDescent="0.3">
      <c r="H140" s="245"/>
      <c r="I140" s="245"/>
      <c r="J140" s="245"/>
      <c r="K140" s="245"/>
      <c r="L140" s="245"/>
    </row>
    <row r="141" spans="8:12" x14ac:dyDescent="0.3">
      <c r="H141" s="245"/>
      <c r="I141" s="245"/>
      <c r="J141" s="245"/>
      <c r="K141" s="245"/>
      <c r="L141" s="245"/>
    </row>
    <row r="142" spans="8:12" x14ac:dyDescent="0.3">
      <c r="H142" s="245"/>
      <c r="I142" s="245"/>
      <c r="J142" s="245"/>
      <c r="K142" s="245"/>
      <c r="L142" s="245"/>
    </row>
    <row r="143" spans="8:12" x14ac:dyDescent="0.3">
      <c r="H143" s="245"/>
      <c r="I143" s="245"/>
      <c r="J143" s="245"/>
      <c r="K143" s="245"/>
      <c r="L143" s="245"/>
    </row>
    <row r="144" spans="8:12" x14ac:dyDescent="0.3">
      <c r="H144" s="245"/>
      <c r="I144" s="245"/>
      <c r="J144" s="245"/>
      <c r="K144" s="245"/>
      <c r="L144" s="245"/>
    </row>
    <row r="145" spans="8:12" x14ac:dyDescent="0.3">
      <c r="H145" s="245"/>
      <c r="I145" s="245"/>
      <c r="J145" s="245"/>
      <c r="K145" s="245"/>
      <c r="L145" s="245"/>
    </row>
    <row r="146" spans="8:12" x14ac:dyDescent="0.3">
      <c r="H146" s="245"/>
      <c r="I146" s="245"/>
      <c r="J146" s="245"/>
      <c r="K146" s="245"/>
      <c r="L146" s="245"/>
    </row>
    <row r="147" spans="8:12" x14ac:dyDescent="0.3">
      <c r="H147" s="245"/>
      <c r="I147" s="245"/>
      <c r="J147" s="245"/>
      <c r="K147" s="245"/>
      <c r="L147" s="245"/>
    </row>
    <row r="148" spans="8:12" x14ac:dyDescent="0.3">
      <c r="H148" s="245"/>
      <c r="I148" s="245"/>
      <c r="J148" s="245"/>
      <c r="K148" s="245"/>
      <c r="L148" s="245"/>
    </row>
    <row r="149" spans="8:12" x14ac:dyDescent="0.3">
      <c r="H149" s="245"/>
      <c r="I149" s="245"/>
      <c r="J149" s="245"/>
      <c r="K149" s="245"/>
      <c r="L149" s="245"/>
    </row>
    <row r="150" spans="8:12" x14ac:dyDescent="0.3">
      <c r="H150" s="245"/>
      <c r="I150" s="245"/>
      <c r="J150" s="245"/>
      <c r="K150" s="245"/>
      <c r="L150" s="245"/>
    </row>
    <row r="151" spans="8:12" x14ac:dyDescent="0.3">
      <c r="H151" s="245"/>
      <c r="I151" s="245"/>
      <c r="J151" s="245"/>
      <c r="K151" s="245"/>
      <c r="L151" s="245"/>
    </row>
    <row r="152" spans="8:12" x14ac:dyDescent="0.3">
      <c r="H152" s="245"/>
      <c r="I152" s="245"/>
      <c r="J152" s="245"/>
      <c r="K152" s="245"/>
      <c r="L152" s="245"/>
    </row>
    <row r="153" spans="8:12" x14ac:dyDescent="0.3">
      <c r="H153" s="245"/>
      <c r="I153" s="245"/>
      <c r="J153" s="245"/>
      <c r="K153" s="245"/>
      <c r="L153" s="245"/>
    </row>
    <row r="154" spans="8:12" x14ac:dyDescent="0.3">
      <c r="H154" s="245"/>
      <c r="I154" s="245"/>
      <c r="J154" s="245"/>
      <c r="K154" s="245"/>
      <c r="L154" s="245"/>
    </row>
    <row r="155" spans="8:12" x14ac:dyDescent="0.3">
      <c r="H155" s="245"/>
      <c r="I155" s="245"/>
      <c r="J155" s="245"/>
      <c r="K155" s="245"/>
      <c r="L155" s="245"/>
    </row>
    <row r="156" spans="8:12" x14ac:dyDescent="0.3">
      <c r="H156" s="245"/>
      <c r="I156" s="245"/>
      <c r="J156" s="245"/>
      <c r="K156" s="245"/>
      <c r="L156" s="245"/>
    </row>
    <row r="157" spans="8:12" x14ac:dyDescent="0.3">
      <c r="H157" s="245"/>
      <c r="I157" s="245"/>
      <c r="J157" s="245"/>
      <c r="K157" s="245"/>
      <c r="L157" s="245"/>
    </row>
    <row r="158" spans="8:12" x14ac:dyDescent="0.3">
      <c r="H158" s="245"/>
      <c r="I158" s="245"/>
      <c r="J158" s="245"/>
      <c r="K158" s="245"/>
      <c r="L158" s="245"/>
    </row>
    <row r="159" spans="8:12" x14ac:dyDescent="0.3">
      <c r="H159" s="245"/>
      <c r="I159" s="245"/>
      <c r="J159" s="245"/>
      <c r="K159" s="245"/>
      <c r="L159" s="245"/>
    </row>
    <row r="160" spans="8:12" x14ac:dyDescent="0.3">
      <c r="H160" s="245"/>
      <c r="I160" s="245"/>
      <c r="J160" s="245"/>
      <c r="K160" s="245"/>
      <c r="L160" s="245"/>
    </row>
    <row r="161" spans="8:12" x14ac:dyDescent="0.3">
      <c r="H161" s="245"/>
      <c r="I161" s="245"/>
      <c r="J161" s="245"/>
      <c r="K161" s="245"/>
      <c r="L161" s="245"/>
    </row>
    <row r="162" spans="8:12" x14ac:dyDescent="0.3">
      <c r="H162" s="245"/>
      <c r="I162" s="245"/>
      <c r="J162" s="245"/>
      <c r="K162" s="245"/>
      <c r="L162" s="245"/>
    </row>
    <row r="163" spans="8:12" x14ac:dyDescent="0.3">
      <c r="H163" s="245"/>
      <c r="I163" s="245"/>
      <c r="J163" s="245"/>
      <c r="K163" s="245"/>
      <c r="L163" s="245"/>
    </row>
    <row r="164" spans="8:12" x14ac:dyDescent="0.3">
      <c r="H164" s="245"/>
      <c r="I164" s="245"/>
      <c r="J164" s="245"/>
      <c r="K164" s="245"/>
      <c r="L164" s="245"/>
    </row>
    <row r="165" spans="8:12" x14ac:dyDescent="0.3">
      <c r="H165" s="245"/>
      <c r="I165" s="245"/>
      <c r="J165" s="245"/>
      <c r="K165" s="245"/>
      <c r="L165" s="245"/>
    </row>
    <row r="166" spans="8:12" x14ac:dyDescent="0.3">
      <c r="H166" s="245"/>
      <c r="I166" s="245"/>
      <c r="J166" s="245"/>
      <c r="K166" s="245"/>
      <c r="L166" s="245"/>
    </row>
    <row r="167" spans="8:12" x14ac:dyDescent="0.3">
      <c r="H167" s="245"/>
      <c r="I167" s="245"/>
      <c r="J167" s="245"/>
      <c r="K167" s="245"/>
      <c r="L167" s="245"/>
    </row>
    <row r="168" spans="8:12" x14ac:dyDescent="0.3">
      <c r="H168" s="245"/>
      <c r="I168" s="245"/>
      <c r="J168" s="245"/>
      <c r="K168" s="245"/>
      <c r="L168" s="245"/>
    </row>
    <row r="169" spans="8:12" x14ac:dyDescent="0.3">
      <c r="H169" s="245"/>
      <c r="I169" s="245"/>
      <c r="J169" s="245"/>
      <c r="K169" s="245"/>
      <c r="L169" s="245"/>
    </row>
    <row r="170" spans="8:12" x14ac:dyDescent="0.3">
      <c r="H170" s="245"/>
      <c r="I170" s="245"/>
      <c r="J170" s="245"/>
      <c r="K170" s="245"/>
      <c r="L170" s="245"/>
    </row>
    <row r="171" spans="8:12" x14ac:dyDescent="0.3">
      <c r="H171" s="245"/>
      <c r="I171" s="245"/>
      <c r="J171" s="245"/>
      <c r="K171" s="245"/>
      <c r="L171" s="245"/>
    </row>
    <row r="172" spans="8:12" x14ac:dyDescent="0.3">
      <c r="H172" s="245"/>
      <c r="I172" s="245"/>
      <c r="J172" s="245"/>
      <c r="K172" s="245"/>
      <c r="L172" s="245"/>
    </row>
  </sheetData>
  <dataConsolidate/>
  <mergeCells count="2">
    <mergeCell ref="A1:A39"/>
    <mergeCell ref="H1:L172"/>
  </mergeCells>
  <conditionalFormatting sqref="M2">
    <cfRule type="duplicateValues" dxfId="158"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5" r:id="rId4" name="btn_Filtros_AtivosAbxPPAta">
          <controlPr defaultSize="0" autoLine="0" r:id="rId5">
            <anchor moveWithCells="1">
              <from>
                <xdr:col>0</xdr:col>
                <xdr:colOff>6987540</xdr:colOff>
                <xdr:row>24</xdr:row>
                <xdr:rowOff>7620</xdr:rowOff>
              </from>
              <to>
                <xdr:col>0</xdr:col>
                <xdr:colOff>12626340</xdr:colOff>
                <xdr:row>25</xdr:row>
                <xdr:rowOff>144780</xdr:rowOff>
              </to>
            </anchor>
          </controlPr>
        </control>
      </mc:Choice>
      <mc:Fallback>
        <control shapeId="291985" r:id="rId4" name="btn_Filtros_AtivosAbxPPAta"/>
      </mc:Fallback>
    </mc:AlternateContent>
    <mc:AlternateContent xmlns:mc="http://schemas.openxmlformats.org/markup-compatibility/2006">
      <mc:Choice Requires="x14">
        <control shapeId="291983" r:id="rId6" name="btn_Filtros_ComQtNoZ">
          <controlPr defaultSize="0" autoLine="0" r:id="rId7">
            <anchor moveWithCells="1">
              <from>
                <xdr:col>0</xdr:col>
                <xdr:colOff>632460</xdr:colOff>
                <xdr:row>22</xdr:row>
                <xdr:rowOff>15240</xdr:rowOff>
              </from>
              <to>
                <xdr:col>0</xdr:col>
                <xdr:colOff>6271260</xdr:colOff>
                <xdr:row>23</xdr:row>
                <xdr:rowOff>152400</xdr:rowOff>
              </to>
            </anchor>
          </controlPr>
        </control>
      </mc:Choice>
      <mc:Fallback>
        <control shapeId="291983" r:id="rId6" name="btn_Filtros_ComQtNoZ"/>
      </mc:Fallback>
    </mc:AlternateContent>
    <mc:AlternateContent xmlns:mc="http://schemas.openxmlformats.org/markup-compatibility/2006">
      <mc:Choice Requires="x14">
        <control shapeId="291869" r:id="rId8" name="btn_Filtros_AtivosRecentes">
          <controlPr defaultSize="0" autoLine="0" r:id="rId9">
            <anchor moveWithCells="1">
              <from>
                <xdr:col>0</xdr:col>
                <xdr:colOff>632460</xdr:colOff>
                <xdr:row>12</xdr:row>
                <xdr:rowOff>68580</xdr:rowOff>
              </from>
              <to>
                <xdr:col>0</xdr:col>
                <xdr:colOff>6271260</xdr:colOff>
                <xdr:row>14</xdr:row>
                <xdr:rowOff>22860</xdr:rowOff>
              </to>
            </anchor>
          </controlPr>
        </control>
      </mc:Choice>
      <mc:Fallback>
        <control shapeId="291869" r:id="rId8" name="btn_Filtros_AtivosRecentes"/>
      </mc:Fallback>
    </mc:AlternateContent>
    <mc:AlternateContent xmlns:mc="http://schemas.openxmlformats.org/markup-compatibility/2006">
      <mc:Choice Requires="x14">
        <control shapeId="291868" r:id="rId10" name="btn_Filtros_ImpDRM">
          <controlPr defaultSize="0" autoLine="0" r:id="rId11">
            <anchor moveWithCells="1">
              <from>
                <xdr:col>7</xdr:col>
                <xdr:colOff>480060</xdr:colOff>
                <xdr:row>3</xdr:row>
                <xdr:rowOff>76200</xdr:rowOff>
              </from>
              <to>
                <xdr:col>11</xdr:col>
                <xdr:colOff>403860</xdr:colOff>
                <xdr:row>6</xdr:row>
                <xdr:rowOff>22860</xdr:rowOff>
              </to>
            </anchor>
          </controlPr>
        </control>
      </mc:Choice>
      <mc:Fallback>
        <control shapeId="291868" r:id="rId10" name="btn_Filtros_ImpDRM"/>
      </mc:Fallback>
    </mc:AlternateContent>
    <mc:AlternateContent xmlns:mc="http://schemas.openxmlformats.org/markup-compatibility/2006">
      <mc:Choice Requires="x14">
        <control shapeId="291866" r:id="rId12" name="btn_Filtros_AtivosFAbxPonP">
          <controlPr defaultSize="0" autoLine="0" r:id="rId13">
            <anchor moveWithCells="1">
              <from>
                <xdr:col>0</xdr:col>
                <xdr:colOff>6987540</xdr:colOff>
                <xdr:row>20</xdr:row>
                <xdr:rowOff>22860</xdr:rowOff>
              </from>
              <to>
                <xdr:col>0</xdr:col>
                <xdr:colOff>12626340</xdr:colOff>
                <xdr:row>21</xdr:row>
                <xdr:rowOff>160020</xdr:rowOff>
              </to>
            </anchor>
          </controlPr>
        </control>
      </mc:Choice>
      <mc:Fallback>
        <control shapeId="291866" r:id="rId12" name="btn_Filtros_AtivosFAbxPonP"/>
      </mc:Fallback>
    </mc:AlternateContent>
    <mc:AlternateContent xmlns:mc="http://schemas.openxmlformats.org/markup-compatibility/2006">
      <mc:Choice Requires="x14">
        <control shapeId="291864" r:id="rId14" name="btn_Filtros_FiltroDigVoltar">
          <controlPr defaultSize="0" autoLine="0" r:id="rId15">
            <anchor moveWithCells="1">
              <from>
                <xdr:col>7</xdr:col>
                <xdr:colOff>457200</xdr:colOff>
                <xdr:row>0</xdr:row>
                <xdr:rowOff>99060</xdr:rowOff>
              </from>
              <to>
                <xdr:col>9</xdr:col>
                <xdr:colOff>403860</xdr:colOff>
                <xdr:row>3</xdr:row>
                <xdr:rowOff>45720</xdr:rowOff>
              </to>
            </anchor>
          </controlPr>
        </control>
      </mc:Choice>
      <mc:Fallback>
        <control shapeId="291864" r:id="rId14" name="btn_Filtros_FiltroDigVoltar"/>
      </mc:Fallback>
    </mc:AlternateContent>
    <mc:AlternateContent xmlns:mc="http://schemas.openxmlformats.org/markup-compatibility/2006">
      <mc:Choice Requires="x14">
        <control shapeId="291861" r:id="rId16" name="btn_Filtros_AtivosTodosPrio">
          <controlPr defaultSize="0" autoLine="0" r:id="rId17">
            <anchor moveWithCells="1">
              <from>
                <xdr:col>0</xdr:col>
                <xdr:colOff>6987540</xdr:colOff>
                <xdr:row>16</xdr:row>
                <xdr:rowOff>45720</xdr:rowOff>
              </from>
              <to>
                <xdr:col>0</xdr:col>
                <xdr:colOff>12626340</xdr:colOff>
                <xdr:row>18</xdr:row>
                <xdr:rowOff>0</xdr:rowOff>
              </to>
            </anchor>
          </controlPr>
        </control>
      </mc:Choice>
      <mc:Fallback>
        <control shapeId="291861" r:id="rId16" name="btn_Filtros_AtivosTodosPrio"/>
      </mc:Fallback>
    </mc:AlternateContent>
    <mc:AlternateContent xmlns:mc="http://schemas.openxmlformats.org/markup-compatibility/2006">
      <mc:Choice Requires="x14">
        <control shapeId="291860" r:id="rId18" name="btn_Filtros_AtivosZerados">
          <controlPr defaultSize="0" autoLine="0" r:id="rId19">
            <anchor moveWithCells="1">
              <from>
                <xdr:col>0</xdr:col>
                <xdr:colOff>6987540</xdr:colOff>
                <xdr:row>12</xdr:row>
                <xdr:rowOff>68580</xdr:rowOff>
              </from>
              <to>
                <xdr:col>0</xdr:col>
                <xdr:colOff>12626340</xdr:colOff>
                <xdr:row>14</xdr:row>
                <xdr:rowOff>22860</xdr:rowOff>
              </to>
            </anchor>
          </controlPr>
        </control>
      </mc:Choice>
      <mc:Fallback>
        <control shapeId="291860" r:id="rId18" name="btn_Filtros_AtivosZerados"/>
      </mc:Fallback>
    </mc:AlternateContent>
    <mc:AlternateContent xmlns:mc="http://schemas.openxmlformats.org/markup-compatibility/2006">
      <mc:Choice Requires="x14">
        <control shapeId="291857" r:id="rId20" name="btn_Filtros_AtivosComAtaZero">
          <controlPr defaultSize="0" autoLine="0" r:id="rId21">
            <anchor moveWithCells="1">
              <from>
                <xdr:col>0</xdr:col>
                <xdr:colOff>6987540</xdr:colOff>
                <xdr:row>4</xdr:row>
                <xdr:rowOff>106680</xdr:rowOff>
              </from>
              <to>
                <xdr:col>0</xdr:col>
                <xdr:colOff>12626340</xdr:colOff>
                <xdr:row>6</xdr:row>
                <xdr:rowOff>60960</xdr:rowOff>
              </to>
            </anchor>
          </controlPr>
        </control>
      </mc:Choice>
      <mc:Fallback>
        <control shapeId="291857" r:id="rId20" name="btn_Filtros_AtivosComAtaZero"/>
      </mc:Fallback>
    </mc:AlternateContent>
    <mc:AlternateContent xmlns:mc="http://schemas.openxmlformats.org/markup-compatibility/2006">
      <mc:Choice Requires="x14">
        <control shapeId="291855" r:id="rId22" name="btn_Filtros_ComQtdJah">
          <controlPr defaultSize="0" autoLine="0" r:id="rId23">
            <anchor moveWithCells="1">
              <from>
                <xdr:col>0</xdr:col>
                <xdr:colOff>632460</xdr:colOff>
                <xdr:row>20</xdr:row>
                <xdr:rowOff>22860</xdr:rowOff>
              </from>
              <to>
                <xdr:col>0</xdr:col>
                <xdr:colOff>6271260</xdr:colOff>
                <xdr:row>21</xdr:row>
                <xdr:rowOff>160020</xdr:rowOff>
              </to>
            </anchor>
          </controlPr>
        </control>
      </mc:Choice>
      <mc:Fallback>
        <control shapeId="291855" r:id="rId22" name="btn_Filtros_ComQtdJah"/>
      </mc:Fallback>
    </mc:AlternateContent>
    <mc:AlternateContent xmlns:mc="http://schemas.openxmlformats.org/markup-compatibility/2006">
      <mc:Choice Requires="x14">
        <control shapeId="291854" r:id="rId24" name="btn_Filtros_FiltroDigitado2">
          <controlPr defaultSize="0" autoLine="0" r:id="rId25">
            <anchor moveWithCells="1">
              <from>
                <xdr:col>9</xdr:col>
                <xdr:colOff>464820</xdr:colOff>
                <xdr:row>0</xdr:row>
                <xdr:rowOff>99060</xdr:rowOff>
              </from>
              <to>
                <xdr:col>11</xdr:col>
                <xdr:colOff>411480</xdr:colOff>
                <xdr:row>3</xdr:row>
                <xdr:rowOff>45720</xdr:rowOff>
              </to>
            </anchor>
          </controlPr>
        </control>
      </mc:Choice>
      <mc:Fallback>
        <control shapeId="291854" r:id="rId24" name="btn_Filtros_FiltroDigitado2"/>
      </mc:Fallback>
    </mc:AlternateContent>
    <mc:AlternateContent xmlns:mc="http://schemas.openxmlformats.org/markup-compatibility/2006">
      <mc:Choice Requires="x14">
        <control shapeId="291853" r:id="rId26" name="btn_Filtros_FiltroDigitado">
          <controlPr defaultSize="0" autoLine="0" r:id="rId27">
            <anchor moveWithCells="1">
              <from>
                <xdr:col>0</xdr:col>
                <xdr:colOff>632460</xdr:colOff>
                <xdr:row>8</xdr:row>
                <xdr:rowOff>83820</xdr:rowOff>
              </from>
              <to>
                <xdr:col>0</xdr:col>
                <xdr:colOff>6271260</xdr:colOff>
                <xdr:row>10</xdr:row>
                <xdr:rowOff>38100</xdr:rowOff>
              </to>
            </anchor>
          </controlPr>
        </control>
      </mc:Choice>
      <mc:Fallback>
        <control shapeId="291853" r:id="rId26" name="btn_Filtros_FiltroDigitado"/>
      </mc:Fallback>
    </mc:AlternateContent>
    <mc:AlternateContent xmlns:mc="http://schemas.openxmlformats.org/markup-compatibility/2006">
      <mc:Choice Requires="x14">
        <control shapeId="291843" r:id="rId28" name="btn_Filtros_ExcluirComSaldo">
          <controlPr defaultSize="0" autoLine="0" r:id="rId29">
            <anchor moveWithCells="1">
              <from>
                <xdr:col>0</xdr:col>
                <xdr:colOff>632460</xdr:colOff>
                <xdr:row>2</xdr:row>
                <xdr:rowOff>114300</xdr:rowOff>
              </from>
              <to>
                <xdr:col>0</xdr:col>
                <xdr:colOff>6271260</xdr:colOff>
                <xdr:row>4</xdr:row>
                <xdr:rowOff>68580</xdr:rowOff>
              </to>
            </anchor>
          </controlPr>
        </control>
      </mc:Choice>
      <mc:Fallback>
        <control shapeId="291843" r:id="rId28" name="btn_Filtros_ExcluirComSaldo"/>
      </mc:Fallback>
    </mc:AlternateContent>
    <mc:AlternateContent xmlns:mc="http://schemas.openxmlformats.org/markup-compatibility/2006">
      <mc:Choice Requires="x14">
        <control shapeId="291842" r:id="rId30" name="btn_Filtros_ExcluirSemSaldo">
          <controlPr defaultSize="0" autoLine="0" r:id="rId31">
            <anchor moveWithCells="1">
              <from>
                <xdr:col>0</xdr:col>
                <xdr:colOff>632460</xdr:colOff>
                <xdr:row>0</xdr:row>
                <xdr:rowOff>129540</xdr:rowOff>
              </from>
              <to>
                <xdr:col>0</xdr:col>
                <xdr:colOff>6271260</xdr:colOff>
                <xdr:row>2</xdr:row>
                <xdr:rowOff>83820</xdr:rowOff>
              </to>
            </anchor>
          </controlPr>
        </control>
      </mc:Choice>
      <mc:Fallback>
        <control shapeId="291842" r:id="rId30" name="btn_Filtros_ExcluirSemSaldo"/>
      </mc:Fallback>
    </mc:AlternateContent>
    <mc:AlternateContent xmlns:mc="http://schemas.openxmlformats.org/markup-compatibility/2006">
      <mc:Choice Requires="x14">
        <control shapeId="291845" r:id="rId32" name="btn_Filtros_Limpar">
          <controlPr defaultSize="0" autoLine="0" r:id="rId33">
            <anchor moveWithCells="1">
              <from>
                <xdr:col>0</xdr:col>
                <xdr:colOff>632460</xdr:colOff>
                <xdr:row>27</xdr:row>
                <xdr:rowOff>167640</xdr:rowOff>
              </from>
              <to>
                <xdr:col>0</xdr:col>
                <xdr:colOff>12618720</xdr:colOff>
                <xdr:row>29</xdr:row>
                <xdr:rowOff>121920</xdr:rowOff>
              </to>
            </anchor>
          </controlPr>
        </control>
      </mc:Choice>
      <mc:Fallback>
        <control shapeId="291845" r:id="rId32" name="btn_Filtros_Limpar"/>
      </mc:Fallback>
    </mc:AlternateContent>
    <mc:AlternateContent xmlns:mc="http://schemas.openxmlformats.org/markup-compatibility/2006">
      <mc:Choice Requires="x14">
        <control shapeId="291846" r:id="rId34" name="btn_Filtros_AtivosComAtaT_Ata">
          <controlPr defaultSize="0" autoLine="0" r:id="rId35">
            <anchor moveWithCells="1">
              <from>
                <xdr:col>0</xdr:col>
                <xdr:colOff>6987540</xdr:colOff>
                <xdr:row>0</xdr:row>
                <xdr:rowOff>129540</xdr:rowOff>
              </from>
              <to>
                <xdr:col>0</xdr:col>
                <xdr:colOff>12626340</xdr:colOff>
                <xdr:row>2</xdr:row>
                <xdr:rowOff>83820</xdr:rowOff>
              </to>
            </anchor>
          </controlPr>
        </control>
      </mc:Choice>
      <mc:Fallback>
        <control shapeId="291846" r:id="rId34" name="btn_Filtros_AtivosComAtaT_Ata"/>
      </mc:Fallback>
    </mc:AlternateContent>
    <mc:AlternateContent xmlns:mc="http://schemas.openxmlformats.org/markup-compatibility/2006">
      <mc:Choice Requires="x14">
        <control shapeId="291847" r:id="rId36" name="btn_Filtros_AtivosComAtaT_Pri">
          <controlPr defaultSize="0" autoLine="0" r:id="rId37">
            <anchor moveWithCells="1">
              <from>
                <xdr:col>0</xdr:col>
                <xdr:colOff>6987540</xdr:colOff>
                <xdr:row>2</xdr:row>
                <xdr:rowOff>114300</xdr:rowOff>
              </from>
              <to>
                <xdr:col>0</xdr:col>
                <xdr:colOff>12626340</xdr:colOff>
                <xdr:row>4</xdr:row>
                <xdr:rowOff>68580</xdr:rowOff>
              </to>
            </anchor>
          </controlPr>
        </control>
      </mc:Choice>
      <mc:Fallback>
        <control shapeId="291847" r:id="rId36" name="btn_Filtros_AtivosComAtaT_Pri"/>
      </mc:Fallback>
    </mc:AlternateContent>
    <mc:AlternateContent xmlns:mc="http://schemas.openxmlformats.org/markup-compatibility/2006">
      <mc:Choice Requires="x14">
        <control shapeId="291848" r:id="rId38" name="btn_Filtros_AtivosSemAtaTodos">
          <controlPr defaultSize="0" autoLine="0" r:id="rId39">
            <anchor moveWithCells="1">
              <from>
                <xdr:col>0</xdr:col>
                <xdr:colOff>6987540</xdr:colOff>
                <xdr:row>6</xdr:row>
                <xdr:rowOff>99060</xdr:rowOff>
              </from>
              <to>
                <xdr:col>0</xdr:col>
                <xdr:colOff>12626340</xdr:colOff>
                <xdr:row>8</xdr:row>
                <xdr:rowOff>53340</xdr:rowOff>
              </to>
            </anchor>
          </controlPr>
        </control>
      </mc:Choice>
      <mc:Fallback>
        <control shapeId="291848" r:id="rId38" name="btn_Filtros_AtivosSemAtaTodos"/>
      </mc:Fallback>
    </mc:AlternateContent>
    <mc:AlternateContent xmlns:mc="http://schemas.openxmlformats.org/markup-compatibility/2006">
      <mc:Choice Requires="x14">
        <control shapeId="291850" r:id="rId40" name="btn_Filtros_ComQtd">
          <controlPr defaultSize="0" autoLine="0" r:id="rId41">
            <anchor moveWithCells="1">
              <from>
                <xdr:col>0</xdr:col>
                <xdr:colOff>632460</xdr:colOff>
                <xdr:row>24</xdr:row>
                <xdr:rowOff>7620</xdr:rowOff>
              </from>
              <to>
                <xdr:col>0</xdr:col>
                <xdr:colOff>6271260</xdr:colOff>
                <xdr:row>25</xdr:row>
                <xdr:rowOff>144780</xdr:rowOff>
              </to>
            </anchor>
          </controlPr>
        </control>
      </mc:Choice>
      <mc:Fallback>
        <control shapeId="291850" r:id="rId40" name="btn_Filtros_ComQtd"/>
      </mc:Fallback>
    </mc:AlternateContent>
    <mc:AlternateContent xmlns:mc="http://schemas.openxmlformats.org/markup-compatibility/2006">
      <mc:Choice Requires="x14">
        <control shapeId="291851" r:id="rId42" name="btn_Filtros_SemMov">
          <controlPr defaultSize="0" autoLine="0" r:id="rId43">
            <anchor moveWithCells="1">
              <from>
                <xdr:col>0</xdr:col>
                <xdr:colOff>632460</xdr:colOff>
                <xdr:row>6</xdr:row>
                <xdr:rowOff>99060</xdr:rowOff>
              </from>
              <to>
                <xdr:col>0</xdr:col>
                <xdr:colOff>6271260</xdr:colOff>
                <xdr:row>8</xdr:row>
                <xdr:rowOff>53340</xdr:rowOff>
              </to>
            </anchor>
          </controlPr>
        </control>
      </mc:Choice>
      <mc:Fallback>
        <control shapeId="291851" r:id="rId42" name="btn_Filtros_SemMov"/>
      </mc:Fallback>
    </mc:AlternateContent>
    <mc:AlternateContent xmlns:mc="http://schemas.openxmlformats.org/markup-compatibility/2006">
      <mc:Choice Requires="x14">
        <control shapeId="291852" r:id="rId44" name="btn_Filtros_SemMovS">
          <controlPr defaultSize="0" autoLine="0" r:id="rId45">
            <anchor moveWithCells="1">
              <from>
                <xdr:col>0</xdr:col>
                <xdr:colOff>632460</xdr:colOff>
                <xdr:row>4</xdr:row>
                <xdr:rowOff>106680</xdr:rowOff>
              </from>
              <to>
                <xdr:col>0</xdr:col>
                <xdr:colOff>6271260</xdr:colOff>
                <xdr:row>6</xdr:row>
                <xdr:rowOff>60960</xdr:rowOff>
              </to>
            </anchor>
          </controlPr>
        </control>
      </mc:Choice>
      <mc:Fallback>
        <control shapeId="291852" r:id="rId44" name="btn_Filtros_SemMovS"/>
      </mc:Fallback>
    </mc:AlternateContent>
    <mc:AlternateContent xmlns:mc="http://schemas.openxmlformats.org/markup-compatibility/2006">
      <mc:Choice Requires="x14">
        <control shapeId="291858" r:id="rId46" name="btn_Filtros_AtivosSemAtaZero">
          <controlPr defaultSize="0" autoLine="0" r:id="rId47">
            <anchor moveWithCells="1">
              <from>
                <xdr:col>0</xdr:col>
                <xdr:colOff>6987540</xdr:colOff>
                <xdr:row>8</xdr:row>
                <xdr:rowOff>83820</xdr:rowOff>
              </from>
              <to>
                <xdr:col>0</xdr:col>
                <xdr:colOff>12626340</xdr:colOff>
                <xdr:row>10</xdr:row>
                <xdr:rowOff>38100</xdr:rowOff>
              </to>
            </anchor>
          </controlPr>
        </control>
      </mc:Choice>
      <mc:Fallback>
        <control shapeId="291858" r:id="rId46" name="btn_Filtros_AtivosSemAtaZero"/>
      </mc:Fallback>
    </mc:AlternateContent>
    <mc:AlternateContent xmlns:mc="http://schemas.openxmlformats.org/markup-compatibility/2006">
      <mc:Choice Requires="x14">
        <control shapeId="291859" r:id="rId48" name="btn_Filtros_AtivosSemAtaRcZ">
          <controlPr defaultSize="0" autoLine="0" r:id="rId49">
            <anchor moveWithCells="1">
              <from>
                <xdr:col>0</xdr:col>
                <xdr:colOff>6987540</xdr:colOff>
                <xdr:row>10</xdr:row>
                <xdr:rowOff>76200</xdr:rowOff>
              </from>
              <to>
                <xdr:col>0</xdr:col>
                <xdr:colOff>12626340</xdr:colOff>
                <xdr:row>12</xdr:row>
                <xdr:rowOff>30480</xdr:rowOff>
              </to>
            </anchor>
          </controlPr>
        </control>
      </mc:Choice>
      <mc:Fallback>
        <control shapeId="291859" r:id="rId48" name="btn_Filtros_AtivosSemAtaRcZ"/>
      </mc:Fallback>
    </mc:AlternateContent>
    <mc:AlternateContent xmlns:mc="http://schemas.openxmlformats.org/markup-compatibility/2006">
      <mc:Choice Requires="x14">
        <control shapeId="291862" r:id="rId50" name="btn_Filtros_ComSugest">
          <controlPr defaultSize="0" autoLine="0" r:id="rId51">
            <anchor moveWithCells="1">
              <from>
                <xdr:col>0</xdr:col>
                <xdr:colOff>6987540</xdr:colOff>
                <xdr:row>18</xdr:row>
                <xdr:rowOff>38100</xdr:rowOff>
              </from>
              <to>
                <xdr:col>0</xdr:col>
                <xdr:colOff>12626340</xdr:colOff>
                <xdr:row>19</xdr:row>
                <xdr:rowOff>175260</xdr:rowOff>
              </to>
            </anchor>
          </controlPr>
        </control>
      </mc:Choice>
      <mc:Fallback>
        <control shapeId="291862" r:id="rId50" name="btn_Filtros_ComSugest"/>
      </mc:Fallback>
    </mc:AlternateContent>
    <mc:AlternateContent xmlns:mc="http://schemas.openxmlformats.org/markup-compatibility/2006">
      <mc:Choice Requires="x14">
        <control shapeId="291863" r:id="rId52" name="btn_Filtros_AtivosAbxPonP">
          <controlPr defaultSize="0" autoLine="0" r:id="rId53">
            <anchor moveWithCells="1">
              <from>
                <xdr:col>0</xdr:col>
                <xdr:colOff>6987540</xdr:colOff>
                <xdr:row>22</xdr:row>
                <xdr:rowOff>15240</xdr:rowOff>
              </from>
              <to>
                <xdr:col>0</xdr:col>
                <xdr:colOff>12626340</xdr:colOff>
                <xdr:row>23</xdr:row>
                <xdr:rowOff>152400</xdr:rowOff>
              </to>
            </anchor>
          </controlPr>
        </control>
      </mc:Choice>
      <mc:Fallback>
        <control shapeId="291863" r:id="rId52" name="btn_Filtros_AtivosAbxPonP"/>
      </mc:Fallback>
    </mc:AlternateContent>
    <mc:AlternateContent xmlns:mc="http://schemas.openxmlformats.org/markup-compatibility/2006">
      <mc:Choice Requires="x14">
        <control shapeId="291865" r:id="rId54" name="btn_Filtros_AbxPpComAF">
          <controlPr defaultSize="0" autoLine="0" r:id="rId55">
            <anchor moveWithCells="1">
              <from>
                <xdr:col>0</xdr:col>
                <xdr:colOff>632460</xdr:colOff>
                <xdr:row>10</xdr:row>
                <xdr:rowOff>76200</xdr:rowOff>
              </from>
              <to>
                <xdr:col>0</xdr:col>
                <xdr:colOff>6271260</xdr:colOff>
                <xdr:row>12</xdr:row>
                <xdr:rowOff>30480</xdr:rowOff>
              </to>
            </anchor>
          </controlPr>
        </control>
      </mc:Choice>
      <mc:Fallback>
        <control shapeId="291865" r:id="rId54" name="btn_Filtros_AbxPpComAF"/>
      </mc:Fallback>
    </mc:AlternateContent>
    <mc:AlternateContent xmlns:mc="http://schemas.openxmlformats.org/markup-compatibility/2006">
      <mc:Choice Requires="x14">
        <control shapeId="291867" r:id="rId56" name="btn_Filtros_Cronograma">
          <controlPr defaultSize="0" autoLine="0" r:id="rId57">
            <anchor moveWithCells="1">
              <from>
                <xdr:col>0</xdr:col>
                <xdr:colOff>632460</xdr:colOff>
                <xdr:row>14</xdr:row>
                <xdr:rowOff>53340</xdr:rowOff>
              </from>
              <to>
                <xdr:col>0</xdr:col>
                <xdr:colOff>6271260</xdr:colOff>
                <xdr:row>16</xdr:row>
                <xdr:rowOff>7620</xdr:rowOff>
              </to>
            </anchor>
          </controlPr>
        </control>
      </mc:Choice>
      <mc:Fallback>
        <control shapeId="291867" r:id="rId56" name="btn_Filtros_Cronograma"/>
      </mc:Fallback>
    </mc:AlternateContent>
    <mc:AlternateContent xmlns:mc="http://schemas.openxmlformats.org/markup-compatibility/2006">
      <mc:Choice Requires="x14">
        <control shapeId="291981" r:id="rId58" name="btn_Filtros_CronogrAta">
          <controlPr defaultSize="0" autoLine="0" r:id="rId59">
            <anchor moveWithCells="1">
              <from>
                <xdr:col>0</xdr:col>
                <xdr:colOff>6987540</xdr:colOff>
                <xdr:row>14</xdr:row>
                <xdr:rowOff>53340</xdr:rowOff>
              </from>
              <to>
                <xdr:col>0</xdr:col>
                <xdr:colOff>12626340</xdr:colOff>
                <xdr:row>16</xdr:row>
                <xdr:rowOff>7620</xdr:rowOff>
              </to>
            </anchor>
          </controlPr>
        </control>
      </mc:Choice>
      <mc:Fallback>
        <control shapeId="291981" r:id="rId58" name="btn_Filtros_CronogrAta"/>
      </mc:Fallback>
    </mc:AlternateContent>
    <mc:AlternateContent xmlns:mc="http://schemas.openxmlformats.org/markup-compatibility/2006">
      <mc:Choice Requires="x14">
        <control shapeId="291982" r:id="rId60" name="btn_Filtros_AtalhPlDRM">
          <controlPr defaultSize="0" autoLine="0" r:id="rId61">
            <anchor moveWithCells="1">
              <from>
                <xdr:col>7</xdr:col>
                <xdr:colOff>457200</xdr:colOff>
                <xdr:row>10</xdr:row>
                <xdr:rowOff>30480</xdr:rowOff>
              </from>
              <to>
                <xdr:col>11</xdr:col>
                <xdr:colOff>381000</xdr:colOff>
                <xdr:row>12</xdr:row>
                <xdr:rowOff>160020</xdr:rowOff>
              </to>
            </anchor>
          </controlPr>
        </control>
      </mc:Choice>
      <mc:Fallback>
        <control shapeId="291982" r:id="rId60" name="btn_Filtros_AtalhPlDRM"/>
      </mc:Fallback>
    </mc:AlternateContent>
    <mc:AlternateContent xmlns:mc="http://schemas.openxmlformats.org/markup-compatibility/2006">
      <mc:Choice Requires="x14">
        <control shapeId="291984" r:id="rId62" name="btn_Filtros_SdoAtaAbx">
          <controlPr defaultSize="0" autoLine="0" r:id="rId63">
            <anchor moveWithCells="1">
              <from>
                <xdr:col>0</xdr:col>
                <xdr:colOff>632460</xdr:colOff>
                <xdr:row>16</xdr:row>
                <xdr:rowOff>45720</xdr:rowOff>
              </from>
              <to>
                <xdr:col>0</xdr:col>
                <xdr:colOff>6271260</xdr:colOff>
                <xdr:row>18</xdr:row>
                <xdr:rowOff>0</xdr:rowOff>
              </to>
            </anchor>
          </controlPr>
        </control>
      </mc:Choice>
      <mc:Fallback>
        <control shapeId="291984" r:id="rId62" name="btn_Filtros_SdoAtaAbx"/>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4"/>
  <sheetViews>
    <sheetView zoomScaleNormal="100" workbookViewId="0">
      <pane ySplit="2" topLeftCell="A3" activePane="bottomLeft" state="frozen"/>
      <selection pane="bottomLeft" activeCell="A2" sqref="A2"/>
    </sheetView>
  </sheetViews>
  <sheetFormatPr defaultRowHeight="14.4" x14ac:dyDescent="0.3"/>
  <cols>
    <col min="1" max="1" width="50.77734375" style="4" customWidth="1"/>
    <col min="2" max="2" width="5.77734375" style="3" customWidth="1"/>
    <col min="3" max="3" width="8.88671875" style="2" bestFit="1" customWidth="1"/>
    <col min="4" max="4" width="7.21875" style="2" bestFit="1" customWidth="1"/>
    <col min="5" max="5" width="11.77734375" style="2" customWidth="1"/>
    <col min="6" max="6" width="6.5546875" style="2" bestFit="1" customWidth="1"/>
    <col min="7" max="9" width="7.88671875" style="2" bestFit="1" customWidth="1"/>
    <col min="10" max="13" width="6.5546875" style="2" bestFit="1" customWidth="1"/>
    <col min="14" max="16" width="6.88671875" style="2" bestFit="1" customWidth="1"/>
    <col min="17" max="17" width="6.5546875" style="2" bestFit="1" customWidth="1"/>
    <col min="18" max="18" width="7.44140625" style="2" bestFit="1" customWidth="1"/>
    <col min="19" max="19" width="5.77734375" style="2" customWidth="1"/>
    <col min="20" max="20" width="8.77734375" style="2" bestFit="1" customWidth="1"/>
    <col min="21" max="21" width="6.88671875" style="2" bestFit="1" customWidth="1"/>
    <col min="22" max="23" width="6.88671875" bestFit="1" customWidth="1"/>
    <col min="24" max="24" width="6.6640625" bestFit="1" customWidth="1"/>
    <col min="25" max="25" width="12" bestFit="1" customWidth="1"/>
    <col min="26" max="26" width="11.5546875" bestFit="1" customWidth="1"/>
    <col min="27" max="27" width="6.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4</v>
      </c>
      <c r="F1" s="12"/>
      <c r="BC1" s="42"/>
      <c r="BD1"/>
      <c r="BI1" s="60"/>
      <c r="BJ1"/>
    </row>
    <row r="2" spans="1:62" s="15" customFormat="1" ht="15.6" x14ac:dyDescent="0.3">
      <c r="A2" s="147" t="s">
        <v>908</v>
      </c>
      <c r="B2" s="33" t="s">
        <v>31</v>
      </c>
      <c r="C2" s="80" t="s">
        <v>909</v>
      </c>
      <c r="D2" s="82" t="s">
        <v>92</v>
      </c>
      <c r="E2" s="82" t="s">
        <v>910</v>
      </c>
      <c r="F2" s="82" t="s">
        <v>911</v>
      </c>
      <c r="G2" s="81" t="s">
        <v>912</v>
      </c>
      <c r="H2" s="81" t="s">
        <v>913</v>
      </c>
      <c r="I2" s="81" t="s">
        <v>914</v>
      </c>
      <c r="J2" s="82" t="s">
        <v>915</v>
      </c>
      <c r="K2" s="82" t="s">
        <v>916</v>
      </c>
      <c r="L2" s="82" t="s">
        <v>917</v>
      </c>
      <c r="M2" s="82" t="s">
        <v>918</v>
      </c>
      <c r="N2" s="82" t="s">
        <v>919</v>
      </c>
      <c r="O2" s="82" t="s">
        <v>920</v>
      </c>
      <c r="P2" s="82" t="s">
        <v>921</v>
      </c>
      <c r="Q2" s="82" t="s">
        <v>922</v>
      </c>
      <c r="R2" s="148" t="s">
        <v>923</v>
      </c>
      <c r="S2" s="82" t="s">
        <v>924</v>
      </c>
      <c r="T2" s="148" t="s">
        <v>925</v>
      </c>
      <c r="U2" s="148" t="s">
        <v>926</v>
      </c>
      <c r="V2" s="148" t="s">
        <v>927</v>
      </c>
      <c r="W2" s="148" t="s">
        <v>928</v>
      </c>
      <c r="X2" s="148" t="s">
        <v>929</v>
      </c>
      <c r="Y2" s="166" t="s">
        <v>930</v>
      </c>
      <c r="Z2" s="166" t="s">
        <v>931</v>
      </c>
      <c r="AA2" s="166" t="s">
        <v>113</v>
      </c>
      <c r="AB2" s="82" t="s">
        <v>53</v>
      </c>
      <c r="AC2" s="82" t="s">
        <v>57</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890</v>
      </c>
      <c r="B3" s="3" t="s">
        <v>264</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xml:space="preserve"> 2</f>
        <v>2</v>
      </c>
      <c r="Y3" s="222">
        <v>561.41666666666663</v>
      </c>
      <c r="Z3" s="223">
        <f>SUM( tabConsumo[[#This Row],[QTD.PENDENTE]]:tabConsumo[[#This Row],[09_23]] )</f>
        <v>6737</v>
      </c>
      <c r="AA3" s="223">
        <f>LARGE(tabConsumo[[#This Row],[10_22]:[09_23]],1)</f>
        <v>1800</v>
      </c>
      <c r="AB3" s="146" t="s">
        <v>932</v>
      </c>
      <c r="AC3" s="349" t="s">
        <v>907</v>
      </c>
      <c r="AD3" s="44"/>
      <c r="AE3" s="222"/>
      <c r="AF3" s="223"/>
      <c r="AG3" s="223"/>
      <c r="AH3" s="146"/>
      <c r="AI3" s="219"/>
      <c r="AJ3" s="221"/>
      <c r="AK3" s="5"/>
      <c r="AL3" s="222"/>
      <c r="AM3" s="223"/>
      <c r="AN3" s="223"/>
      <c r="AO3" s="146"/>
      <c r="AP3" s="3"/>
    </row>
    <row r="4" spans="1:62" x14ac:dyDescent="0.3">
      <c r="A4" s="4" t="s">
        <v>896</v>
      </c>
      <c r="B4" s="3" t="s">
        <v>897</v>
      </c>
      <c r="C4" s="2">
        <v>134246</v>
      </c>
      <c r="D4" s="2">
        <v>35.53</v>
      </c>
      <c r="E4" s="2">
        <v>18.75</v>
      </c>
      <c r="F4" s="2">
        <v>97</v>
      </c>
      <c r="G4" s="2">
        <v>94.25</v>
      </c>
      <c r="H4" s="2">
        <v>87</v>
      </c>
      <c r="I4" s="2">
        <v>82</v>
      </c>
      <c r="J4" s="2">
        <v>140</v>
      </c>
      <c r="K4" s="2">
        <v>113.58</v>
      </c>
      <c r="L4" s="2">
        <v>103.42</v>
      </c>
      <c r="M4" s="2">
        <v>165.94</v>
      </c>
      <c r="N4" s="2">
        <v>98</v>
      </c>
      <c r="O4" s="2">
        <v>89.06</v>
      </c>
      <c r="P4" s="2">
        <v>106</v>
      </c>
      <c r="Q4" s="2">
        <v>28</v>
      </c>
      <c r="R4" s="238">
        <v>43138</v>
      </c>
      <c r="S4" s="219">
        <v>12</v>
      </c>
      <c r="T4" s="220">
        <f>SUM( tabConsumo[[#This Row],[QTD.PENDENTE]]:tabConsumo[[#This Row],[09_23]] ) / tabConsumo[[#This Row],[Div]]</f>
        <v>101.91666666666667</v>
      </c>
      <c r="U4" s="221">
        <f xml:space="preserve"> tabConsumo[[#This Row],[Média.A]] + (_xlfn.STDEV.S( tabConsumo[[#This Row],[QTD.PENDENTE]]:tabConsumo[[#This Row],[09_23]] ) * 1)</f>
        <v>140.82727798385011</v>
      </c>
      <c r="V4" s="221">
        <f xml:space="preserve"> tabConsumo[[#This Row],[Média.A]] + (_xlfn.STDEV.S( tabConsumo[[#This Row],[QTD.PENDENTE]]:tabConsumo[[#This Row],[09_23]] ) * 2)</f>
        <v>179.73788930103353</v>
      </c>
      <c r="W4" s="221">
        <f xml:space="preserve"> tabConsumo[[#This Row],[Média.A]] + (_xlfn.STDEV.S( tabConsumo[[#This Row],[QTD.PENDENTE]]:tabConsumo[[#This Row],[09_23]] ) * 3)</f>
        <v>218.64850061821699</v>
      </c>
      <c r="X4" s="5">
        <f xml:space="preserve"> 2</f>
        <v>2</v>
      </c>
      <c r="Y4">
        <v>101.91666666666667</v>
      </c>
      <c r="Z4" s="223">
        <f>SUM( tabConsumo[[#This Row],[QTD.PENDENTE]]:tabConsumo[[#This Row],[09_23]] )</f>
        <v>1223</v>
      </c>
      <c r="AA4" s="223">
        <f>LARGE(tabConsumo[[#This Row],[10_22]:[09_23]],1)</f>
        <v>165.94</v>
      </c>
      <c r="AB4" s="146" t="s">
        <v>932</v>
      </c>
      <c r="AC4" s="3" t="s">
        <v>907</v>
      </c>
    </row>
  </sheetData>
  <dataConsolidate/>
  <conditionalFormatting sqref="A2:XFD2">
    <cfRule type="cellIs" dxfId="157" priority="679" operator="greaterThan">
      <formula>""""""</formula>
    </cfRule>
  </conditionalFormatting>
  <conditionalFormatting sqref="AC1:AC2">
    <cfRule type="cellIs" dxfId="156"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90667" r:id="rId4" name="btn_Consumo_AtalPPed">
          <controlPr defaultSize="0" autoLine="0" r:id="rId5">
            <anchor moveWithCells="1">
              <from>
                <xdr:col>0</xdr:col>
                <xdr:colOff>2286000</xdr:colOff>
                <xdr:row>0</xdr:row>
                <xdr:rowOff>60960</xdr:rowOff>
              </from>
              <to>
                <xdr:col>0</xdr:col>
                <xdr:colOff>3368040</xdr:colOff>
                <xdr:row>0</xdr:row>
                <xdr:rowOff>632460</xdr:rowOff>
              </to>
            </anchor>
          </controlPr>
        </control>
      </mc:Choice>
      <mc:Fallback>
        <control shapeId="1890667" r:id="rId4" name="btn_Consumo_AtalPPed"/>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1135380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289838" r:id="rId8" name="btn_Consumo_ReapurarMedias">
          <controlPr defaultSize="0" autoLine="0" r:id="rId9">
            <anchor moveWithCells="1">
              <from>
                <xdr:col>0</xdr:col>
                <xdr:colOff>1165860</xdr:colOff>
                <xdr:row>0</xdr:row>
                <xdr:rowOff>60960</xdr:rowOff>
              </from>
              <to>
                <xdr:col>0</xdr:col>
                <xdr:colOff>2247900</xdr:colOff>
                <xdr:row>0</xdr:row>
                <xdr:rowOff>632460</xdr:rowOff>
              </to>
            </anchor>
          </controlPr>
        </control>
      </mc:Choice>
      <mc:Fallback>
        <control shapeId="289838" r:id="rId8" name="btn_Consumo_ReapurarMedias"/>
      </mc:Fallback>
    </mc:AlternateContent>
  </controls>
  <tableParts count="1">
    <tablePart r:id="rId1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workbookViewId="0">
      <pane xSplit="8" ySplit="3" topLeftCell="I4" activePane="bottomRight" state="frozen"/>
      <selection pane="topRight" activeCell="G1" sqref="G1"/>
      <selection pane="bottomLeft" activeCell="A4" sqref="A4"/>
      <selection pane="bottomRight" activeCell="A4" sqref="A4"/>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4.2187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257" t="s">
        <v>120</v>
      </c>
      <c r="B1" s="258"/>
      <c r="C1" s="258"/>
      <c r="D1" s="258"/>
      <c r="E1" s="258"/>
      <c r="F1" s="258"/>
      <c r="G1" s="258"/>
      <c r="H1" s="258"/>
    </row>
    <row r="2" spans="1:8" ht="32.25" customHeight="1" x14ac:dyDescent="0.3">
      <c r="A2" s="259"/>
      <c r="B2" s="259"/>
      <c r="C2" s="259"/>
      <c r="D2" s="259"/>
      <c r="E2" s="259"/>
      <c r="F2" s="259"/>
      <c r="G2" s="259"/>
      <c r="H2" s="259"/>
    </row>
    <row r="3" spans="1:8" x14ac:dyDescent="0.3">
      <c r="A3" s="69" t="s">
        <v>0</v>
      </c>
      <c r="B3" s="70" t="s">
        <v>1</v>
      </c>
      <c r="C3" s="71" t="s">
        <v>31</v>
      </c>
      <c r="D3" s="72" t="s">
        <v>20</v>
      </c>
      <c r="E3" s="72" t="s">
        <v>34</v>
      </c>
      <c r="F3" s="107" t="s">
        <v>99</v>
      </c>
      <c r="G3" s="107" t="s">
        <v>100</v>
      </c>
      <c r="H3" s="78" t="s">
        <v>63</v>
      </c>
    </row>
    <row r="4" spans="1:8" x14ac:dyDescent="0.3">
      <c r="A4" s="312">
        <v>2278</v>
      </c>
      <c r="B4" s="313" t="s">
        <v>260</v>
      </c>
      <c r="C4" s="314" t="s">
        <v>261</v>
      </c>
      <c r="D4" s="315">
        <v>70</v>
      </c>
      <c r="E4" s="315">
        <v>17</v>
      </c>
      <c r="F4" s="316" t="s">
        <v>262</v>
      </c>
      <c r="G4" s="317">
        <v>44463.593159722222</v>
      </c>
      <c r="H4" s="312"/>
    </row>
    <row r="5" spans="1:8" x14ac:dyDescent="0.3">
      <c r="A5" s="312">
        <v>4689</v>
      </c>
      <c r="B5" s="313" t="s">
        <v>263</v>
      </c>
      <c r="C5" s="314" t="s">
        <v>264</v>
      </c>
      <c r="D5" s="315">
        <v>20</v>
      </c>
      <c r="E5" s="315">
        <v>3</v>
      </c>
      <c r="F5" s="316" t="s">
        <v>265</v>
      </c>
      <c r="G5" s="317">
        <v>44313.495532407411</v>
      </c>
      <c r="H5" s="312"/>
    </row>
    <row r="6" spans="1:8" x14ac:dyDescent="0.3">
      <c r="A6" s="312">
        <v>4690</v>
      </c>
      <c r="B6" s="313" t="s">
        <v>266</v>
      </c>
      <c r="C6" s="314" t="s">
        <v>264</v>
      </c>
      <c r="D6" s="315">
        <v>20</v>
      </c>
      <c r="E6" s="315">
        <v>3</v>
      </c>
      <c r="F6" s="316" t="s">
        <v>265</v>
      </c>
      <c r="G6" s="317">
        <v>44313.495532407411</v>
      </c>
      <c r="H6" s="312"/>
    </row>
    <row r="7" spans="1:8" x14ac:dyDescent="0.3">
      <c r="A7" s="312">
        <v>10870</v>
      </c>
      <c r="B7" s="313" t="s">
        <v>267</v>
      </c>
      <c r="C7" s="314" t="s">
        <v>268</v>
      </c>
      <c r="D7" s="315"/>
      <c r="E7" s="315"/>
      <c r="F7" s="316"/>
      <c r="G7" s="317"/>
      <c r="H7" s="312"/>
    </row>
    <row r="8" spans="1:8" x14ac:dyDescent="0.3">
      <c r="A8" s="312">
        <v>11287</v>
      </c>
      <c r="B8" s="313" t="s">
        <v>269</v>
      </c>
      <c r="C8" s="314" t="s">
        <v>270</v>
      </c>
      <c r="D8" s="315">
        <v>45</v>
      </c>
      <c r="E8" s="315">
        <v>12</v>
      </c>
      <c r="F8" s="316" t="s">
        <v>271</v>
      </c>
      <c r="G8" s="317">
        <v>43882.488356481481</v>
      </c>
      <c r="H8" s="312"/>
    </row>
    <row r="9" spans="1:8" x14ac:dyDescent="0.3">
      <c r="A9" s="312">
        <v>11882</v>
      </c>
      <c r="B9" s="313" t="s">
        <v>272</v>
      </c>
      <c r="C9" s="314" t="s">
        <v>273</v>
      </c>
      <c r="D9" s="315">
        <v>80</v>
      </c>
      <c r="E9" s="315">
        <v>1</v>
      </c>
      <c r="F9" s="316"/>
      <c r="G9" s="317"/>
      <c r="H9" s="312"/>
    </row>
    <row r="10" spans="1:8" x14ac:dyDescent="0.3">
      <c r="A10" s="312">
        <v>11956</v>
      </c>
      <c r="B10" s="313" t="s">
        <v>274</v>
      </c>
      <c r="C10" s="314" t="s">
        <v>273</v>
      </c>
      <c r="D10" s="315">
        <v>80</v>
      </c>
      <c r="E10" s="315">
        <v>1</v>
      </c>
      <c r="F10" s="316"/>
      <c r="G10" s="317"/>
      <c r="H10" s="312"/>
    </row>
    <row r="11" spans="1:8" x14ac:dyDescent="0.3">
      <c r="A11" s="312">
        <v>11980</v>
      </c>
      <c r="B11" s="313" t="s">
        <v>275</v>
      </c>
      <c r="C11" s="314"/>
      <c r="D11" s="315"/>
      <c r="E11" s="315"/>
      <c r="F11" s="316"/>
      <c r="G11" s="317"/>
      <c r="H11" s="312"/>
    </row>
    <row r="12" spans="1:8" x14ac:dyDescent="0.3">
      <c r="A12" s="312">
        <v>12020</v>
      </c>
      <c r="B12" s="313" t="s">
        <v>276</v>
      </c>
      <c r="C12" s="314" t="s">
        <v>264</v>
      </c>
      <c r="D12" s="315">
        <v>80</v>
      </c>
      <c r="E12" s="315">
        <v>1</v>
      </c>
      <c r="F12" s="316"/>
      <c r="G12" s="317"/>
      <c r="H12" s="312"/>
    </row>
    <row r="13" spans="1:8" x14ac:dyDescent="0.3">
      <c r="A13" s="312">
        <v>12610</v>
      </c>
      <c r="B13" s="313" t="s">
        <v>277</v>
      </c>
      <c r="C13" s="314" t="s">
        <v>31</v>
      </c>
      <c r="D13" s="315">
        <v>45</v>
      </c>
      <c r="E13" s="315">
        <v>11</v>
      </c>
      <c r="F13" s="316" t="s">
        <v>265</v>
      </c>
      <c r="G13" s="317" t="s">
        <v>278</v>
      </c>
      <c r="H13" s="312"/>
    </row>
    <row r="14" spans="1:8" x14ac:dyDescent="0.3">
      <c r="A14" s="312">
        <v>12615</v>
      </c>
      <c r="B14" s="313" t="s">
        <v>279</v>
      </c>
      <c r="C14" s="314" t="s">
        <v>280</v>
      </c>
      <c r="D14" s="315">
        <v>72</v>
      </c>
      <c r="E14" s="315">
        <v>9</v>
      </c>
      <c r="F14" s="316" t="s">
        <v>271</v>
      </c>
      <c r="G14" s="317">
        <v>43732.432951388888</v>
      </c>
      <c r="H14" s="312"/>
    </row>
    <row r="15" spans="1:8" x14ac:dyDescent="0.3">
      <c r="A15" s="312">
        <v>12657</v>
      </c>
      <c r="B15" s="313" t="s">
        <v>281</v>
      </c>
      <c r="C15" s="314" t="s">
        <v>268</v>
      </c>
      <c r="D15" s="315">
        <v>81</v>
      </c>
      <c r="E15" s="315">
        <v>9</v>
      </c>
      <c r="F15" s="316"/>
      <c r="G15" s="317"/>
      <c r="H15" s="312"/>
    </row>
    <row r="16" spans="1:8" x14ac:dyDescent="0.3">
      <c r="A16" s="312">
        <v>12673</v>
      </c>
      <c r="B16" s="313" t="s">
        <v>282</v>
      </c>
      <c r="C16" s="314" t="s">
        <v>264</v>
      </c>
      <c r="D16" s="315">
        <v>72</v>
      </c>
      <c r="E16" s="315">
        <v>5</v>
      </c>
      <c r="F16" s="316" t="s">
        <v>262</v>
      </c>
      <c r="G16" s="317">
        <v>44873.378078703703</v>
      </c>
      <c r="H16" s="312"/>
    </row>
    <row r="17" spans="1:8" x14ac:dyDescent="0.3">
      <c r="A17" s="312">
        <v>12675</v>
      </c>
      <c r="B17" s="313" t="s">
        <v>283</v>
      </c>
      <c r="C17" s="314" t="s">
        <v>264</v>
      </c>
      <c r="D17" s="315">
        <v>72</v>
      </c>
      <c r="E17" s="315">
        <v>5</v>
      </c>
      <c r="F17" s="316"/>
      <c r="G17" s="317"/>
      <c r="H17" s="312"/>
    </row>
    <row r="18" spans="1:8" x14ac:dyDescent="0.3">
      <c r="A18" s="312">
        <v>12708</v>
      </c>
      <c r="B18" s="313" t="s">
        <v>284</v>
      </c>
      <c r="C18" s="314"/>
      <c r="D18" s="315"/>
      <c r="E18" s="315"/>
      <c r="F18" s="316"/>
      <c r="G18" s="317"/>
      <c r="H18" s="312"/>
    </row>
    <row r="19" spans="1:8" x14ac:dyDescent="0.3">
      <c r="A19" s="312">
        <v>12712</v>
      </c>
      <c r="B19" s="313" t="s">
        <v>285</v>
      </c>
      <c r="C19" s="314" t="s">
        <v>264</v>
      </c>
      <c r="D19" s="315">
        <v>72</v>
      </c>
      <c r="E19" s="315">
        <v>9</v>
      </c>
      <c r="F19" s="316" t="s">
        <v>271</v>
      </c>
      <c r="G19" s="317">
        <v>43732.432951388888</v>
      </c>
      <c r="H19" s="312"/>
    </row>
    <row r="20" spans="1:8" x14ac:dyDescent="0.3">
      <c r="A20" s="312">
        <v>12720</v>
      </c>
      <c r="B20" s="313" t="s">
        <v>286</v>
      </c>
      <c r="C20" s="314" t="s">
        <v>264</v>
      </c>
      <c r="D20" s="315">
        <v>72</v>
      </c>
      <c r="E20" s="315">
        <v>6</v>
      </c>
      <c r="F20" s="316"/>
      <c r="G20" s="317"/>
      <c r="H20" s="312"/>
    </row>
    <row r="21" spans="1:8" x14ac:dyDescent="0.3">
      <c r="A21" s="312">
        <v>12806</v>
      </c>
      <c r="B21" s="313" t="s">
        <v>287</v>
      </c>
      <c r="C21" s="314" t="s">
        <v>288</v>
      </c>
      <c r="D21" s="315">
        <v>76</v>
      </c>
      <c r="E21" s="315">
        <v>16</v>
      </c>
      <c r="F21" s="316" t="s">
        <v>271</v>
      </c>
      <c r="G21" s="317">
        <v>44008.450694444444</v>
      </c>
      <c r="H21" s="312"/>
    </row>
    <row r="22" spans="1:8" x14ac:dyDescent="0.3">
      <c r="A22" s="312">
        <v>12812</v>
      </c>
      <c r="B22" s="313" t="s">
        <v>289</v>
      </c>
      <c r="C22" s="314" t="s">
        <v>264</v>
      </c>
      <c r="D22" s="315">
        <v>76</v>
      </c>
      <c r="E22" s="315">
        <v>11</v>
      </c>
      <c r="F22" s="316" t="s">
        <v>262</v>
      </c>
      <c r="G22" s="317">
        <v>44463.593159722222</v>
      </c>
      <c r="H22" s="312"/>
    </row>
    <row r="23" spans="1:8" x14ac:dyDescent="0.3">
      <c r="A23" s="312">
        <v>12818</v>
      </c>
      <c r="B23" s="313" t="s">
        <v>290</v>
      </c>
      <c r="C23" s="314" t="s">
        <v>291</v>
      </c>
      <c r="D23" s="315">
        <v>76</v>
      </c>
      <c r="E23" s="315">
        <v>6</v>
      </c>
      <c r="F23" s="316" t="s">
        <v>271</v>
      </c>
      <c r="G23" s="317">
        <v>43896.298993055556</v>
      </c>
      <c r="H23" s="312"/>
    </row>
    <row r="24" spans="1:8" x14ac:dyDescent="0.3">
      <c r="A24" s="312">
        <v>12820</v>
      </c>
      <c r="B24" s="313" t="s">
        <v>292</v>
      </c>
      <c r="C24" s="314" t="s">
        <v>291</v>
      </c>
      <c r="D24" s="315">
        <v>76</v>
      </c>
      <c r="E24" s="315">
        <v>6</v>
      </c>
      <c r="F24" s="316" t="s">
        <v>271</v>
      </c>
      <c r="G24" s="317">
        <v>43896.298993055556</v>
      </c>
      <c r="H24" s="312"/>
    </row>
    <row r="25" spans="1:8" x14ac:dyDescent="0.3">
      <c r="A25" s="312">
        <v>12829</v>
      </c>
      <c r="B25" s="313" t="s">
        <v>293</v>
      </c>
      <c r="C25" s="314" t="s">
        <v>291</v>
      </c>
      <c r="D25" s="315">
        <v>76</v>
      </c>
      <c r="E25" s="315">
        <v>6</v>
      </c>
      <c r="F25" s="316" t="s">
        <v>271</v>
      </c>
      <c r="G25" s="317">
        <v>43896.298993055556</v>
      </c>
      <c r="H25" s="312"/>
    </row>
    <row r="26" spans="1:8" x14ac:dyDescent="0.3">
      <c r="A26" s="312">
        <v>12831</v>
      </c>
      <c r="B26" s="313" t="s">
        <v>294</v>
      </c>
      <c r="C26" s="314" t="s">
        <v>291</v>
      </c>
      <c r="D26" s="315">
        <v>76</v>
      </c>
      <c r="E26" s="315">
        <v>6</v>
      </c>
      <c r="F26" s="316" t="s">
        <v>271</v>
      </c>
      <c r="G26" s="317">
        <v>43896.298993055556</v>
      </c>
      <c r="H26" s="312"/>
    </row>
    <row r="27" spans="1:8" x14ac:dyDescent="0.3">
      <c r="A27" s="312">
        <v>12838</v>
      </c>
      <c r="B27" s="313" t="s">
        <v>295</v>
      </c>
      <c r="C27" s="314" t="s">
        <v>291</v>
      </c>
      <c r="D27" s="315">
        <v>76</v>
      </c>
      <c r="E27" s="315">
        <v>6</v>
      </c>
      <c r="F27" s="316" t="s">
        <v>271</v>
      </c>
      <c r="G27" s="317">
        <v>43896.298993055556</v>
      </c>
      <c r="H27" s="312"/>
    </row>
    <row r="28" spans="1:8" x14ac:dyDescent="0.3">
      <c r="A28" s="312">
        <v>12851</v>
      </c>
      <c r="B28" s="313" t="s">
        <v>296</v>
      </c>
      <c r="C28" s="314" t="s">
        <v>264</v>
      </c>
      <c r="D28" s="315">
        <v>51</v>
      </c>
      <c r="E28" s="315">
        <v>12</v>
      </c>
      <c r="F28" s="316"/>
      <c r="G28" s="317"/>
      <c r="H28" s="312"/>
    </row>
    <row r="29" spans="1:8" x14ac:dyDescent="0.3">
      <c r="A29" s="312">
        <v>12853</v>
      </c>
      <c r="B29" s="313" t="s">
        <v>297</v>
      </c>
      <c r="C29" s="314" t="s">
        <v>264</v>
      </c>
      <c r="D29" s="315">
        <v>76</v>
      </c>
      <c r="E29" s="315">
        <v>11</v>
      </c>
      <c r="F29" s="316" t="s">
        <v>262</v>
      </c>
      <c r="G29" s="317">
        <v>44463.593159722222</v>
      </c>
      <c r="H29" s="312"/>
    </row>
    <row r="30" spans="1:8" x14ac:dyDescent="0.3">
      <c r="A30" s="312">
        <v>12857</v>
      </c>
      <c r="B30" s="313" t="s">
        <v>298</v>
      </c>
      <c r="C30" s="314" t="s">
        <v>264</v>
      </c>
      <c r="D30" s="315">
        <v>76</v>
      </c>
      <c r="E30" s="315">
        <v>11</v>
      </c>
      <c r="F30" s="316" t="s">
        <v>262</v>
      </c>
      <c r="G30" s="317">
        <v>44463.593159722222</v>
      </c>
      <c r="H30" s="312"/>
    </row>
    <row r="31" spans="1:8" x14ac:dyDescent="0.3">
      <c r="A31" s="312">
        <v>12869</v>
      </c>
      <c r="B31" s="313" t="s">
        <v>299</v>
      </c>
      <c r="C31" s="314" t="s">
        <v>264</v>
      </c>
      <c r="D31" s="315">
        <v>61</v>
      </c>
      <c r="E31" s="315">
        <v>8</v>
      </c>
      <c r="F31" s="316" t="s">
        <v>271</v>
      </c>
      <c r="G31" s="317">
        <v>43875.455243055556</v>
      </c>
      <c r="H31" s="312"/>
    </row>
    <row r="32" spans="1:8" x14ac:dyDescent="0.3">
      <c r="A32" s="312">
        <v>12888</v>
      </c>
      <c r="B32" s="313" t="s">
        <v>300</v>
      </c>
      <c r="C32" s="314" t="s">
        <v>264</v>
      </c>
      <c r="D32" s="315">
        <v>61</v>
      </c>
      <c r="E32" s="315">
        <v>8</v>
      </c>
      <c r="F32" s="316"/>
      <c r="G32" s="317"/>
      <c r="H32" s="312"/>
    </row>
    <row r="33" spans="1:8" x14ac:dyDescent="0.3">
      <c r="A33" s="312">
        <v>12915</v>
      </c>
      <c r="B33" s="313" t="s">
        <v>301</v>
      </c>
      <c r="C33" s="314" t="s">
        <v>302</v>
      </c>
      <c r="D33" s="315">
        <v>76</v>
      </c>
      <c r="E33" s="315">
        <v>5</v>
      </c>
      <c r="F33" s="316"/>
      <c r="G33" s="317"/>
      <c r="H33" s="312"/>
    </row>
    <row r="34" spans="1:8" x14ac:dyDescent="0.3">
      <c r="A34" s="312">
        <v>12925</v>
      </c>
      <c r="B34" s="313" t="s">
        <v>303</v>
      </c>
      <c r="C34" s="314" t="s">
        <v>264</v>
      </c>
      <c r="D34" s="315">
        <v>70</v>
      </c>
      <c r="E34" s="315">
        <v>17</v>
      </c>
      <c r="F34" s="316" t="s">
        <v>271</v>
      </c>
      <c r="G34" s="317" t="s">
        <v>304</v>
      </c>
      <c r="H34" s="312"/>
    </row>
    <row r="35" spans="1:8" x14ac:dyDescent="0.3">
      <c r="A35" s="312">
        <v>12934</v>
      </c>
      <c r="B35" s="313" t="s">
        <v>305</v>
      </c>
      <c r="C35" s="314" t="s">
        <v>264</v>
      </c>
      <c r="D35" s="315">
        <v>70</v>
      </c>
      <c r="E35" s="315">
        <v>30</v>
      </c>
      <c r="F35" s="316"/>
      <c r="G35" s="317"/>
      <c r="H35" s="312"/>
    </row>
    <row r="36" spans="1:8" x14ac:dyDescent="0.3">
      <c r="A36" s="312">
        <v>12937</v>
      </c>
      <c r="B36" s="313" t="s">
        <v>306</v>
      </c>
      <c r="C36" s="314" t="s">
        <v>264</v>
      </c>
      <c r="D36" s="315">
        <v>55</v>
      </c>
      <c r="E36" s="315">
        <v>26</v>
      </c>
      <c r="F36" s="316"/>
      <c r="G36" s="317"/>
      <c r="H36" s="312"/>
    </row>
    <row r="37" spans="1:8" x14ac:dyDescent="0.3">
      <c r="A37" s="312">
        <v>12944</v>
      </c>
      <c r="B37" s="313" t="s">
        <v>307</v>
      </c>
      <c r="C37" s="314" t="s">
        <v>264</v>
      </c>
      <c r="D37" s="315">
        <v>61</v>
      </c>
      <c r="E37" s="315">
        <v>8</v>
      </c>
      <c r="F37" s="316"/>
      <c r="G37" s="317"/>
      <c r="H37" s="312"/>
    </row>
    <row r="38" spans="1:8" x14ac:dyDescent="0.3">
      <c r="A38" s="312">
        <v>12953</v>
      </c>
      <c r="B38" s="313" t="s">
        <v>308</v>
      </c>
      <c r="C38" s="314" t="s">
        <v>264</v>
      </c>
      <c r="D38" s="315">
        <v>61</v>
      </c>
      <c r="E38" s="315">
        <v>8</v>
      </c>
      <c r="F38" s="316"/>
      <c r="G38" s="317"/>
      <c r="H38" s="312"/>
    </row>
    <row r="39" spans="1:8" x14ac:dyDescent="0.3">
      <c r="A39" s="312">
        <v>12961</v>
      </c>
      <c r="B39" s="313" t="s">
        <v>309</v>
      </c>
      <c r="C39" s="314" t="s">
        <v>264</v>
      </c>
      <c r="D39" s="315">
        <v>61</v>
      </c>
      <c r="E39" s="315">
        <v>8</v>
      </c>
      <c r="F39" s="316"/>
      <c r="G39" s="317"/>
      <c r="H39" s="312"/>
    </row>
    <row r="40" spans="1:8" x14ac:dyDescent="0.3">
      <c r="A40" s="312">
        <v>12964</v>
      </c>
      <c r="B40" s="313" t="s">
        <v>310</v>
      </c>
      <c r="C40" s="314" t="s">
        <v>264</v>
      </c>
      <c r="D40" s="315">
        <v>61</v>
      </c>
      <c r="E40" s="315">
        <v>8</v>
      </c>
      <c r="F40" s="316"/>
      <c r="G40" s="317"/>
      <c r="H40" s="312"/>
    </row>
    <row r="41" spans="1:8" x14ac:dyDescent="0.3">
      <c r="A41" s="312">
        <v>13007</v>
      </c>
      <c r="B41" s="313" t="s">
        <v>311</v>
      </c>
      <c r="C41" s="314" t="s">
        <v>273</v>
      </c>
      <c r="D41" s="315">
        <v>55</v>
      </c>
      <c r="E41" s="315">
        <v>32</v>
      </c>
      <c r="F41" s="316"/>
      <c r="G41" s="317"/>
      <c r="H41" s="312"/>
    </row>
    <row r="42" spans="1:8" x14ac:dyDescent="0.3">
      <c r="A42" s="312">
        <v>13013</v>
      </c>
      <c r="B42" s="313" t="s">
        <v>312</v>
      </c>
      <c r="C42" s="314" t="s">
        <v>264</v>
      </c>
      <c r="D42" s="315">
        <v>55</v>
      </c>
      <c r="E42" s="315">
        <v>49</v>
      </c>
      <c r="F42" s="316"/>
      <c r="G42" s="317"/>
      <c r="H42" s="312"/>
    </row>
    <row r="43" spans="1:8" x14ac:dyDescent="0.3">
      <c r="A43" s="312">
        <v>13019</v>
      </c>
      <c r="B43" s="313" t="s">
        <v>313</v>
      </c>
      <c r="C43" s="314"/>
      <c r="D43" s="315"/>
      <c r="E43" s="315"/>
      <c r="F43" s="316"/>
      <c r="G43" s="317"/>
      <c r="H43" s="312"/>
    </row>
    <row r="44" spans="1:8" x14ac:dyDescent="0.3">
      <c r="A44" s="312">
        <v>13021</v>
      </c>
      <c r="B44" s="313" t="s">
        <v>314</v>
      </c>
      <c r="C44" s="314" t="s">
        <v>270</v>
      </c>
      <c r="D44" s="315">
        <v>67</v>
      </c>
      <c r="E44" s="315">
        <v>6</v>
      </c>
      <c r="F44" s="316" t="s">
        <v>262</v>
      </c>
      <c r="G44" s="317">
        <v>44460.646018518521</v>
      </c>
      <c r="H44" s="312"/>
    </row>
    <row r="45" spans="1:8" x14ac:dyDescent="0.3">
      <c r="A45" s="312">
        <v>13033</v>
      </c>
      <c r="B45" s="313" t="s">
        <v>315</v>
      </c>
      <c r="C45" s="314" t="s">
        <v>264</v>
      </c>
      <c r="D45" s="315">
        <v>51</v>
      </c>
      <c r="E45" s="315">
        <v>26</v>
      </c>
      <c r="F45" s="316"/>
      <c r="G45" s="317"/>
      <c r="H45" s="312"/>
    </row>
    <row r="46" spans="1:8" x14ac:dyDescent="0.3">
      <c r="A46" s="312">
        <v>13053</v>
      </c>
      <c r="B46" s="313" t="s">
        <v>316</v>
      </c>
      <c r="C46" s="314" t="s">
        <v>264</v>
      </c>
      <c r="D46" s="315">
        <v>55</v>
      </c>
      <c r="E46" s="315">
        <v>57</v>
      </c>
      <c r="F46" s="316" t="s">
        <v>271</v>
      </c>
      <c r="G46" s="317">
        <v>43719.388321759259</v>
      </c>
      <c r="H46" s="312"/>
    </row>
    <row r="47" spans="1:8" x14ac:dyDescent="0.3">
      <c r="A47" s="312">
        <v>13059</v>
      </c>
      <c r="B47" s="313" t="s">
        <v>317</v>
      </c>
      <c r="C47" s="314" t="s">
        <v>264</v>
      </c>
      <c r="D47" s="315">
        <v>55</v>
      </c>
      <c r="E47" s="315">
        <v>52</v>
      </c>
      <c r="F47" s="316" t="s">
        <v>271</v>
      </c>
      <c r="G47" s="317">
        <v>43901.63380787037</v>
      </c>
      <c r="H47" s="312"/>
    </row>
    <row r="48" spans="1:8" x14ac:dyDescent="0.3">
      <c r="A48" s="312">
        <v>13060</v>
      </c>
      <c r="B48" s="313" t="s">
        <v>318</v>
      </c>
      <c r="C48" s="314" t="s">
        <v>264</v>
      </c>
      <c r="D48" s="315">
        <v>55</v>
      </c>
      <c r="E48" s="315">
        <v>52</v>
      </c>
      <c r="F48" s="316" t="s">
        <v>271</v>
      </c>
      <c r="G48" s="317">
        <v>43901.63380787037</v>
      </c>
      <c r="H48" s="312"/>
    </row>
    <row r="49" spans="1:8" x14ac:dyDescent="0.3">
      <c r="A49" s="312">
        <v>13070</v>
      </c>
      <c r="B49" s="313" t="s">
        <v>319</v>
      </c>
      <c r="C49" s="314" t="s">
        <v>264</v>
      </c>
      <c r="D49" s="315">
        <v>61</v>
      </c>
      <c r="E49" s="315">
        <v>8</v>
      </c>
      <c r="F49" s="316"/>
      <c r="G49" s="317"/>
      <c r="H49" s="312"/>
    </row>
    <row r="50" spans="1:8" x14ac:dyDescent="0.3">
      <c r="A50" s="312">
        <v>13076</v>
      </c>
      <c r="B50" s="313" t="s">
        <v>320</v>
      </c>
      <c r="C50" s="314" t="s">
        <v>321</v>
      </c>
      <c r="D50" s="315">
        <v>67</v>
      </c>
      <c r="E50" s="315">
        <v>6</v>
      </c>
      <c r="F50" s="316"/>
      <c r="G50" s="317"/>
      <c r="H50" s="312"/>
    </row>
    <row r="51" spans="1:8" x14ac:dyDescent="0.3">
      <c r="A51" s="312">
        <v>13077</v>
      </c>
      <c r="B51" s="313" t="s">
        <v>322</v>
      </c>
      <c r="C51" s="314" t="s">
        <v>321</v>
      </c>
      <c r="D51" s="315">
        <v>67</v>
      </c>
      <c r="E51" s="315">
        <v>6</v>
      </c>
      <c r="F51" s="316"/>
      <c r="G51" s="317"/>
      <c r="H51" s="312"/>
    </row>
    <row r="52" spans="1:8" x14ac:dyDescent="0.3">
      <c r="A52" s="312">
        <v>13078</v>
      </c>
      <c r="B52" s="313" t="s">
        <v>323</v>
      </c>
      <c r="C52" s="314" t="s">
        <v>264</v>
      </c>
      <c r="D52" s="315">
        <v>61</v>
      </c>
      <c r="E52" s="315">
        <v>8</v>
      </c>
      <c r="F52" s="316"/>
      <c r="G52" s="317"/>
      <c r="H52" s="312"/>
    </row>
    <row r="53" spans="1:8" x14ac:dyDescent="0.3">
      <c r="A53" s="312">
        <v>13096</v>
      </c>
      <c r="B53" s="313" t="s">
        <v>324</v>
      </c>
      <c r="C53" s="314" t="s">
        <v>264</v>
      </c>
      <c r="D53" s="315">
        <v>51</v>
      </c>
      <c r="E53" s="315">
        <v>36</v>
      </c>
      <c r="F53" s="316"/>
      <c r="G53" s="317"/>
      <c r="H53" s="312"/>
    </row>
    <row r="54" spans="1:8" x14ac:dyDescent="0.3">
      <c r="A54" s="312">
        <v>13100</v>
      </c>
      <c r="B54" s="313" t="s">
        <v>325</v>
      </c>
      <c r="C54" s="314" t="s">
        <v>264</v>
      </c>
      <c r="D54" s="315">
        <v>61</v>
      </c>
      <c r="E54" s="315">
        <v>8</v>
      </c>
      <c r="F54" s="316"/>
      <c r="G54" s="317"/>
      <c r="H54" s="312"/>
    </row>
    <row r="55" spans="1:8" x14ac:dyDescent="0.3">
      <c r="A55" s="312">
        <v>13123</v>
      </c>
      <c r="B55" s="313" t="s">
        <v>326</v>
      </c>
      <c r="C55" s="314" t="s">
        <v>264</v>
      </c>
      <c r="D55" s="315">
        <v>61</v>
      </c>
      <c r="E55" s="315">
        <v>15</v>
      </c>
      <c r="F55" s="316"/>
      <c r="G55" s="317"/>
      <c r="H55" s="312"/>
    </row>
    <row r="56" spans="1:8" x14ac:dyDescent="0.3">
      <c r="A56" s="312">
        <v>13125</v>
      </c>
      <c r="B56" s="313" t="s">
        <v>327</v>
      </c>
      <c r="C56" s="314" t="s">
        <v>264</v>
      </c>
      <c r="D56" s="315">
        <v>61</v>
      </c>
      <c r="E56" s="315">
        <v>15</v>
      </c>
      <c r="F56" s="316"/>
      <c r="G56" s="317"/>
      <c r="H56" s="312"/>
    </row>
    <row r="57" spans="1:8" x14ac:dyDescent="0.3">
      <c r="A57" s="312">
        <v>13130</v>
      </c>
      <c r="B57" s="313" t="s">
        <v>328</v>
      </c>
      <c r="C57" s="314"/>
      <c r="D57" s="315"/>
      <c r="E57" s="315"/>
      <c r="F57" s="316" t="s">
        <v>265</v>
      </c>
      <c r="G57" s="317" t="s">
        <v>329</v>
      </c>
      <c r="H57" s="312"/>
    </row>
    <row r="58" spans="1:8" x14ac:dyDescent="0.3">
      <c r="A58" s="312">
        <v>13152</v>
      </c>
      <c r="B58" s="313" t="s">
        <v>330</v>
      </c>
      <c r="C58" s="314" t="s">
        <v>264</v>
      </c>
      <c r="D58" s="315">
        <v>61</v>
      </c>
      <c r="E58" s="315">
        <v>14</v>
      </c>
      <c r="F58" s="316"/>
      <c r="G58" s="317"/>
      <c r="H58" s="312"/>
    </row>
    <row r="59" spans="1:8" x14ac:dyDescent="0.3">
      <c r="A59" s="312">
        <v>13175</v>
      </c>
      <c r="B59" s="313" t="s">
        <v>331</v>
      </c>
      <c r="C59" s="314" t="s">
        <v>264</v>
      </c>
      <c r="D59" s="315">
        <v>61</v>
      </c>
      <c r="E59" s="315">
        <v>14</v>
      </c>
      <c r="F59" s="316" t="s">
        <v>265</v>
      </c>
      <c r="G59" s="317">
        <v>44370.551851851851</v>
      </c>
      <c r="H59" s="312">
        <v>141429</v>
      </c>
    </row>
    <row r="60" spans="1:8" x14ac:dyDescent="0.3">
      <c r="A60" s="312">
        <v>13202</v>
      </c>
      <c r="B60" s="313" t="s">
        <v>332</v>
      </c>
      <c r="C60" s="314"/>
      <c r="D60" s="315"/>
      <c r="E60" s="315"/>
      <c r="F60" s="316"/>
      <c r="G60" s="317"/>
      <c r="H60" s="312">
        <v>136556</v>
      </c>
    </row>
    <row r="61" spans="1:8" x14ac:dyDescent="0.3">
      <c r="A61" s="312">
        <v>13225</v>
      </c>
      <c r="B61" s="313" t="s">
        <v>333</v>
      </c>
      <c r="C61" s="314" t="s">
        <v>264</v>
      </c>
      <c r="D61" s="315">
        <v>51</v>
      </c>
      <c r="E61" s="315">
        <v>11</v>
      </c>
      <c r="F61" s="316" t="s">
        <v>271</v>
      </c>
      <c r="G61" s="317" t="s">
        <v>334</v>
      </c>
      <c r="H61" s="312"/>
    </row>
    <row r="62" spans="1:8" x14ac:dyDescent="0.3">
      <c r="A62" s="312">
        <v>13905</v>
      </c>
      <c r="B62" s="313" t="s">
        <v>335</v>
      </c>
      <c r="C62" s="314" t="s">
        <v>336</v>
      </c>
      <c r="D62" s="315">
        <v>72</v>
      </c>
      <c r="E62" s="315">
        <v>10</v>
      </c>
      <c r="F62" s="316" t="s">
        <v>265</v>
      </c>
      <c r="G62" s="317">
        <v>44427.365474537037</v>
      </c>
      <c r="H62" s="312"/>
    </row>
    <row r="63" spans="1:8" x14ac:dyDescent="0.3">
      <c r="A63" s="312">
        <v>13975</v>
      </c>
      <c r="B63" s="313" t="s">
        <v>337</v>
      </c>
      <c r="C63" s="314" t="s">
        <v>264</v>
      </c>
      <c r="D63" s="315">
        <v>72</v>
      </c>
      <c r="E63" s="315">
        <v>6</v>
      </c>
      <c r="F63" s="316" t="s">
        <v>271</v>
      </c>
      <c r="G63" s="317">
        <v>43651.669050925928</v>
      </c>
      <c r="H63" s="312"/>
    </row>
    <row r="64" spans="1:8" x14ac:dyDescent="0.3">
      <c r="A64" s="312">
        <v>14009</v>
      </c>
      <c r="B64" s="313" t="s">
        <v>338</v>
      </c>
      <c r="C64" s="314" t="s">
        <v>264</v>
      </c>
      <c r="D64" s="315">
        <v>55</v>
      </c>
      <c r="E64" s="315">
        <v>46</v>
      </c>
      <c r="F64" s="316"/>
      <c r="G64" s="317"/>
      <c r="H64" s="312"/>
    </row>
    <row r="65" spans="1:8" x14ac:dyDescent="0.3">
      <c r="A65" s="312">
        <v>14010</v>
      </c>
      <c r="B65" s="313" t="s">
        <v>339</v>
      </c>
      <c r="C65" s="314" t="s">
        <v>264</v>
      </c>
      <c r="D65" s="315">
        <v>55</v>
      </c>
      <c r="E65" s="315">
        <v>46</v>
      </c>
      <c r="F65" s="316"/>
      <c r="G65" s="317"/>
      <c r="H65" s="312"/>
    </row>
    <row r="66" spans="1:8" x14ac:dyDescent="0.3">
      <c r="A66" s="312">
        <v>14014</v>
      </c>
      <c r="B66" s="313" t="s">
        <v>340</v>
      </c>
      <c r="C66" s="314" t="s">
        <v>264</v>
      </c>
      <c r="D66" s="315">
        <v>55</v>
      </c>
      <c r="E66" s="315">
        <v>46</v>
      </c>
      <c r="F66" s="316" t="s">
        <v>271</v>
      </c>
      <c r="G66" s="317" t="s">
        <v>341</v>
      </c>
      <c r="H66" s="312"/>
    </row>
    <row r="67" spans="1:8" x14ac:dyDescent="0.3">
      <c r="A67" s="312">
        <v>14199</v>
      </c>
      <c r="B67" s="313" t="s">
        <v>342</v>
      </c>
      <c r="C67" s="314" t="s">
        <v>280</v>
      </c>
      <c r="D67" s="315">
        <v>72</v>
      </c>
      <c r="E67" s="315">
        <v>9</v>
      </c>
      <c r="F67" s="316" t="s">
        <v>271</v>
      </c>
      <c r="G67" s="317">
        <v>43732.432951388888</v>
      </c>
      <c r="H67" s="312"/>
    </row>
    <row r="68" spans="1:8" x14ac:dyDescent="0.3">
      <c r="A68" s="312">
        <v>14895</v>
      </c>
      <c r="B68" s="313" t="s">
        <v>343</v>
      </c>
      <c r="C68" s="314" t="s">
        <v>264</v>
      </c>
      <c r="D68" s="315">
        <v>55</v>
      </c>
      <c r="E68" s="315">
        <v>27</v>
      </c>
      <c r="F68" s="316"/>
      <c r="G68" s="317"/>
      <c r="H68" s="312"/>
    </row>
    <row r="69" spans="1:8" x14ac:dyDescent="0.3">
      <c r="A69" s="312">
        <v>15029</v>
      </c>
      <c r="B69" s="313" t="s">
        <v>344</v>
      </c>
      <c r="C69" s="314" t="s">
        <v>264</v>
      </c>
      <c r="D69" s="315">
        <v>61</v>
      </c>
      <c r="E69" s="315">
        <v>10</v>
      </c>
      <c r="F69" s="316" t="s">
        <v>265</v>
      </c>
      <c r="G69" s="317">
        <v>43682.372615740744</v>
      </c>
      <c r="H69" s="312">
        <v>138055</v>
      </c>
    </row>
    <row r="70" spans="1:8" x14ac:dyDescent="0.3">
      <c r="A70" s="312">
        <v>15128</v>
      </c>
      <c r="B70" s="313" t="s">
        <v>345</v>
      </c>
      <c r="C70" s="314" t="s">
        <v>346</v>
      </c>
      <c r="D70" s="315">
        <v>61</v>
      </c>
      <c r="E70" s="315">
        <v>2</v>
      </c>
      <c r="F70" s="316"/>
      <c r="G70" s="317"/>
      <c r="H70" s="312"/>
    </row>
    <row r="71" spans="1:8" x14ac:dyDescent="0.3">
      <c r="A71" s="312">
        <v>15438</v>
      </c>
      <c r="B71" s="313" t="s">
        <v>347</v>
      </c>
      <c r="C71" s="314" t="s">
        <v>264</v>
      </c>
      <c r="D71" s="315">
        <v>51</v>
      </c>
      <c r="E71" s="315">
        <v>9</v>
      </c>
      <c r="F71" s="316"/>
      <c r="G71" s="317"/>
      <c r="H71" s="312"/>
    </row>
    <row r="72" spans="1:8" x14ac:dyDescent="0.3">
      <c r="A72" s="312">
        <v>15761</v>
      </c>
      <c r="B72" s="313" t="s">
        <v>348</v>
      </c>
      <c r="C72" s="314" t="s">
        <v>264</v>
      </c>
      <c r="D72" s="315">
        <v>61</v>
      </c>
      <c r="E72" s="315">
        <v>8</v>
      </c>
      <c r="F72" s="316" t="s">
        <v>262</v>
      </c>
      <c r="G72" s="317">
        <v>44433.653020833335</v>
      </c>
      <c r="H72" s="312">
        <v>63277</v>
      </c>
    </row>
    <row r="73" spans="1:8" x14ac:dyDescent="0.3">
      <c r="A73" s="312">
        <v>15804</v>
      </c>
      <c r="B73" s="313" t="s">
        <v>349</v>
      </c>
      <c r="C73" s="314" t="s">
        <v>264</v>
      </c>
      <c r="D73" s="315">
        <v>51</v>
      </c>
      <c r="E73" s="315">
        <v>17</v>
      </c>
      <c r="F73" s="316"/>
      <c r="G73" s="317"/>
      <c r="H73" s="312"/>
    </row>
    <row r="74" spans="1:8" x14ac:dyDescent="0.3">
      <c r="A74" s="312">
        <v>15840</v>
      </c>
      <c r="B74" s="313" t="s">
        <v>350</v>
      </c>
      <c r="C74" s="314" t="s">
        <v>302</v>
      </c>
      <c r="D74" s="315">
        <v>76</v>
      </c>
      <c r="E74" s="315">
        <v>3</v>
      </c>
      <c r="F74" s="316"/>
      <c r="G74" s="317"/>
      <c r="H74" s="312">
        <v>136037</v>
      </c>
    </row>
    <row r="75" spans="1:8" x14ac:dyDescent="0.3">
      <c r="A75" s="312">
        <v>15843</v>
      </c>
      <c r="B75" s="313" t="s">
        <v>351</v>
      </c>
      <c r="C75" s="314" t="s">
        <v>302</v>
      </c>
      <c r="D75" s="315">
        <v>76</v>
      </c>
      <c r="E75" s="315">
        <v>3</v>
      </c>
      <c r="F75" s="316" t="s">
        <v>271</v>
      </c>
      <c r="G75" s="317" t="s">
        <v>352</v>
      </c>
      <c r="H75" s="312">
        <v>135238</v>
      </c>
    </row>
    <row r="76" spans="1:8" x14ac:dyDescent="0.3">
      <c r="A76" s="312">
        <v>15845</v>
      </c>
      <c r="B76" s="313" t="s">
        <v>353</v>
      </c>
      <c r="C76" s="314" t="s">
        <v>302</v>
      </c>
      <c r="D76" s="315">
        <v>76</v>
      </c>
      <c r="E76" s="315">
        <v>3</v>
      </c>
      <c r="F76" s="316"/>
      <c r="G76" s="317"/>
      <c r="H76" s="312">
        <v>136038</v>
      </c>
    </row>
    <row r="77" spans="1:8" x14ac:dyDescent="0.3">
      <c r="A77" s="312">
        <v>15847</v>
      </c>
      <c r="B77" s="313" t="s">
        <v>354</v>
      </c>
      <c r="C77" s="314" t="s">
        <v>302</v>
      </c>
      <c r="D77" s="315">
        <v>76</v>
      </c>
      <c r="E77" s="315">
        <v>3</v>
      </c>
      <c r="F77" s="316"/>
      <c r="G77" s="317"/>
      <c r="H77" s="312">
        <v>136039</v>
      </c>
    </row>
    <row r="78" spans="1:8" x14ac:dyDescent="0.3">
      <c r="A78" s="312">
        <v>15900</v>
      </c>
      <c r="B78" s="313" t="s">
        <v>355</v>
      </c>
      <c r="C78" s="314" t="s">
        <v>302</v>
      </c>
      <c r="D78" s="315"/>
      <c r="E78" s="315"/>
      <c r="F78" s="316"/>
      <c r="G78" s="317"/>
      <c r="H78" s="312">
        <v>135239</v>
      </c>
    </row>
    <row r="79" spans="1:8" x14ac:dyDescent="0.3">
      <c r="A79" s="312">
        <v>16300</v>
      </c>
      <c r="B79" s="313" t="s">
        <v>356</v>
      </c>
      <c r="C79" s="314" t="s">
        <v>264</v>
      </c>
      <c r="D79" s="315">
        <v>74</v>
      </c>
      <c r="E79" s="315">
        <v>9</v>
      </c>
      <c r="F79" s="316"/>
      <c r="G79" s="317"/>
      <c r="H79" s="312"/>
    </row>
    <row r="80" spans="1:8" x14ac:dyDescent="0.3">
      <c r="A80" s="312">
        <v>16427</v>
      </c>
      <c r="B80" s="313" t="s">
        <v>357</v>
      </c>
      <c r="C80" s="314" t="s">
        <v>264</v>
      </c>
      <c r="D80" s="315">
        <v>52</v>
      </c>
      <c r="E80" s="315">
        <v>7</v>
      </c>
      <c r="F80" s="316"/>
      <c r="G80" s="317"/>
      <c r="H80" s="312"/>
    </row>
    <row r="81" spans="1:8" x14ac:dyDescent="0.3">
      <c r="A81" s="312">
        <v>16528</v>
      </c>
      <c r="B81" s="313" t="s">
        <v>358</v>
      </c>
      <c r="C81" s="314" t="s">
        <v>264</v>
      </c>
      <c r="D81" s="315">
        <v>73</v>
      </c>
      <c r="E81" s="315">
        <v>4</v>
      </c>
      <c r="F81" s="316" t="s">
        <v>262</v>
      </c>
      <c r="G81" s="317">
        <v>44804.517951388887</v>
      </c>
      <c r="H81" s="312">
        <v>89194</v>
      </c>
    </row>
    <row r="82" spans="1:8" x14ac:dyDescent="0.3">
      <c r="A82" s="312">
        <v>16532</v>
      </c>
      <c r="B82" s="313" t="s">
        <v>359</v>
      </c>
      <c r="C82" s="314" t="s">
        <v>264</v>
      </c>
      <c r="D82" s="315">
        <v>73</v>
      </c>
      <c r="E82" s="315">
        <v>4</v>
      </c>
      <c r="F82" s="316"/>
      <c r="G82" s="317"/>
      <c r="H82" s="312"/>
    </row>
    <row r="83" spans="1:8" x14ac:dyDescent="0.3">
      <c r="A83" s="312">
        <v>16590</v>
      </c>
      <c r="B83" s="313" t="s">
        <v>360</v>
      </c>
      <c r="C83" s="314" t="s">
        <v>31</v>
      </c>
      <c r="D83" s="315">
        <v>51</v>
      </c>
      <c r="E83" s="315">
        <v>49</v>
      </c>
      <c r="F83" s="316"/>
      <c r="G83" s="317"/>
      <c r="H83" s="312"/>
    </row>
    <row r="84" spans="1:8" x14ac:dyDescent="0.3">
      <c r="A84" s="312">
        <v>16688</v>
      </c>
      <c r="B84" s="313" t="s">
        <v>361</v>
      </c>
      <c r="C84" s="314" t="s">
        <v>264</v>
      </c>
      <c r="D84" s="315">
        <v>52</v>
      </c>
      <c r="E84" s="315">
        <v>7</v>
      </c>
      <c r="F84" s="316"/>
      <c r="G84" s="317"/>
      <c r="H84" s="312"/>
    </row>
    <row r="85" spans="1:8" x14ac:dyDescent="0.3">
      <c r="A85" s="312">
        <v>16691</v>
      </c>
      <c r="B85" s="313" t="s">
        <v>362</v>
      </c>
      <c r="C85" s="314" t="s">
        <v>264</v>
      </c>
      <c r="D85" s="315">
        <v>52</v>
      </c>
      <c r="E85" s="315">
        <v>7</v>
      </c>
      <c r="F85" s="316"/>
      <c r="G85" s="317"/>
      <c r="H85" s="312"/>
    </row>
    <row r="86" spans="1:8" x14ac:dyDescent="0.3">
      <c r="A86" s="312">
        <v>16692</v>
      </c>
      <c r="B86" s="313" t="s">
        <v>363</v>
      </c>
      <c r="C86" s="314" t="s">
        <v>264</v>
      </c>
      <c r="D86" s="315">
        <v>52</v>
      </c>
      <c r="E86" s="315">
        <v>7</v>
      </c>
      <c r="F86" s="316"/>
      <c r="G86" s="317"/>
      <c r="H86" s="312"/>
    </row>
    <row r="87" spans="1:8" x14ac:dyDescent="0.3">
      <c r="A87" s="312">
        <v>16729</v>
      </c>
      <c r="B87" s="313" t="s">
        <v>364</v>
      </c>
      <c r="C87" s="314" t="s">
        <v>31</v>
      </c>
      <c r="D87" s="315">
        <v>52</v>
      </c>
      <c r="E87" s="315">
        <v>13</v>
      </c>
      <c r="F87" s="316"/>
      <c r="G87" s="317"/>
      <c r="H87" s="312"/>
    </row>
    <row r="88" spans="1:8" x14ac:dyDescent="0.3">
      <c r="A88" s="312">
        <v>16736</v>
      </c>
      <c r="B88" s="313" t="s">
        <v>365</v>
      </c>
      <c r="C88" s="314" t="s">
        <v>264</v>
      </c>
      <c r="D88" s="315">
        <v>52</v>
      </c>
      <c r="E88" s="315">
        <v>13</v>
      </c>
      <c r="F88" s="316"/>
      <c r="G88" s="317"/>
      <c r="H88" s="312"/>
    </row>
    <row r="89" spans="1:8" x14ac:dyDescent="0.3">
      <c r="A89" s="312">
        <v>16737</v>
      </c>
      <c r="B89" s="313" t="s">
        <v>366</v>
      </c>
      <c r="C89" s="314" t="s">
        <v>264</v>
      </c>
      <c r="D89" s="315">
        <v>52</v>
      </c>
      <c r="E89" s="315">
        <v>13</v>
      </c>
      <c r="F89" s="316"/>
      <c r="G89" s="317"/>
      <c r="H89" s="312"/>
    </row>
    <row r="90" spans="1:8" x14ac:dyDescent="0.3">
      <c r="A90" s="312">
        <v>16757</v>
      </c>
      <c r="B90" s="313" t="s">
        <v>367</v>
      </c>
      <c r="C90" s="314" t="s">
        <v>264</v>
      </c>
      <c r="D90" s="315">
        <v>52</v>
      </c>
      <c r="E90" s="315">
        <v>8</v>
      </c>
      <c r="F90" s="316"/>
      <c r="G90" s="317"/>
      <c r="H90" s="312"/>
    </row>
    <row r="91" spans="1:8" x14ac:dyDescent="0.3">
      <c r="A91" s="312">
        <v>16763</v>
      </c>
      <c r="B91" s="313" t="s">
        <v>368</v>
      </c>
      <c r="C91" s="314" t="s">
        <v>264</v>
      </c>
      <c r="D91" s="315">
        <v>52</v>
      </c>
      <c r="E91" s="315">
        <v>7</v>
      </c>
      <c r="F91" s="316"/>
      <c r="G91" s="317"/>
      <c r="H91" s="312"/>
    </row>
    <row r="92" spans="1:8" x14ac:dyDescent="0.3">
      <c r="A92" s="312">
        <v>16808</v>
      </c>
      <c r="B92" s="313" t="s">
        <v>369</v>
      </c>
      <c r="C92" s="314" t="s">
        <v>264</v>
      </c>
      <c r="D92" s="315">
        <v>52</v>
      </c>
      <c r="E92" s="315">
        <v>13</v>
      </c>
      <c r="F92" s="316"/>
      <c r="G92" s="317"/>
      <c r="H92" s="312"/>
    </row>
    <row r="93" spans="1:8" x14ac:dyDescent="0.3">
      <c r="A93" s="312">
        <v>16813</v>
      </c>
      <c r="B93" s="313" t="s">
        <v>370</v>
      </c>
      <c r="C93" s="314" t="s">
        <v>264</v>
      </c>
      <c r="D93" s="315">
        <v>52</v>
      </c>
      <c r="E93" s="315">
        <v>13</v>
      </c>
      <c r="F93" s="316"/>
      <c r="G93" s="317"/>
      <c r="H93" s="312"/>
    </row>
    <row r="94" spans="1:8" x14ac:dyDescent="0.3">
      <c r="A94" s="312">
        <v>16827</v>
      </c>
      <c r="B94" s="313" t="s">
        <v>371</v>
      </c>
      <c r="C94" s="314" t="s">
        <v>264</v>
      </c>
      <c r="D94" s="315">
        <v>52</v>
      </c>
      <c r="E94" s="315">
        <v>13</v>
      </c>
      <c r="F94" s="316"/>
      <c r="G94" s="317"/>
      <c r="H94" s="312"/>
    </row>
    <row r="95" spans="1:8" x14ac:dyDescent="0.3">
      <c r="A95" s="312">
        <v>16835</v>
      </c>
      <c r="B95" s="313" t="s">
        <v>372</v>
      </c>
      <c r="C95" s="314" t="s">
        <v>264</v>
      </c>
      <c r="D95" s="315">
        <v>52</v>
      </c>
      <c r="E95" s="315">
        <v>13</v>
      </c>
      <c r="F95" s="316"/>
      <c r="G95" s="317"/>
      <c r="H95" s="312"/>
    </row>
    <row r="96" spans="1:8" x14ac:dyDescent="0.3">
      <c r="A96" s="312">
        <v>16846</v>
      </c>
      <c r="B96" s="313" t="s">
        <v>373</v>
      </c>
      <c r="C96" s="314" t="s">
        <v>264</v>
      </c>
      <c r="D96" s="315">
        <v>52</v>
      </c>
      <c r="E96" s="315">
        <v>13</v>
      </c>
      <c r="F96" s="316"/>
      <c r="G96" s="317"/>
      <c r="H96" s="312"/>
    </row>
    <row r="97" spans="1:8" x14ac:dyDescent="0.3">
      <c r="A97" s="312">
        <v>17026</v>
      </c>
      <c r="B97" s="313" t="s">
        <v>374</v>
      </c>
      <c r="C97" s="314" t="s">
        <v>264</v>
      </c>
      <c r="D97" s="315">
        <v>52</v>
      </c>
      <c r="E97" s="315">
        <v>7</v>
      </c>
      <c r="F97" s="316"/>
      <c r="G97" s="317"/>
      <c r="H97" s="312"/>
    </row>
    <row r="98" spans="1:8" x14ac:dyDescent="0.3">
      <c r="A98" s="312">
        <v>17033</v>
      </c>
      <c r="B98" s="313" t="s">
        <v>375</v>
      </c>
      <c r="C98" s="314" t="s">
        <v>264</v>
      </c>
      <c r="D98" s="315">
        <v>52</v>
      </c>
      <c r="E98" s="315">
        <v>13</v>
      </c>
      <c r="F98" s="316"/>
      <c r="G98" s="317"/>
      <c r="H98" s="312"/>
    </row>
    <row r="99" spans="1:8" x14ac:dyDescent="0.3">
      <c r="A99" s="312">
        <v>17064</v>
      </c>
      <c r="B99" s="313" t="s">
        <v>376</v>
      </c>
      <c r="C99" s="314" t="s">
        <v>264</v>
      </c>
      <c r="D99" s="315">
        <v>52</v>
      </c>
      <c r="E99" s="315">
        <v>13</v>
      </c>
      <c r="F99" s="316"/>
      <c r="G99" s="317"/>
      <c r="H99" s="312"/>
    </row>
    <row r="100" spans="1:8" x14ac:dyDescent="0.3">
      <c r="A100" s="312">
        <v>17105</v>
      </c>
      <c r="B100" s="313" t="s">
        <v>377</v>
      </c>
      <c r="C100" s="314" t="s">
        <v>264</v>
      </c>
      <c r="D100" s="315">
        <v>52</v>
      </c>
      <c r="E100" s="315">
        <v>5</v>
      </c>
      <c r="F100" s="316"/>
      <c r="G100" s="317"/>
      <c r="H100" s="312"/>
    </row>
    <row r="101" spans="1:8" x14ac:dyDescent="0.3">
      <c r="A101" s="312">
        <v>17537</v>
      </c>
      <c r="B101" s="313" t="s">
        <v>378</v>
      </c>
      <c r="C101" s="314" t="s">
        <v>264</v>
      </c>
      <c r="D101" s="315">
        <v>70</v>
      </c>
      <c r="E101" s="315">
        <v>17</v>
      </c>
      <c r="F101" s="316"/>
      <c r="G101" s="317"/>
      <c r="H101" s="312"/>
    </row>
    <row r="102" spans="1:8" x14ac:dyDescent="0.3">
      <c r="A102" s="312">
        <v>17659</v>
      </c>
      <c r="B102" s="313" t="s">
        <v>379</v>
      </c>
      <c r="C102" s="314" t="s">
        <v>264</v>
      </c>
      <c r="D102" s="315">
        <v>83</v>
      </c>
      <c r="E102" s="315">
        <v>3</v>
      </c>
      <c r="F102" s="316" t="s">
        <v>271</v>
      </c>
      <c r="G102" s="317">
        <v>43815.400833333333</v>
      </c>
      <c r="H102" s="312"/>
    </row>
    <row r="103" spans="1:8" x14ac:dyDescent="0.3">
      <c r="A103" s="312">
        <v>17663</v>
      </c>
      <c r="B103" s="313" t="s">
        <v>380</v>
      </c>
      <c r="C103" s="314" t="s">
        <v>381</v>
      </c>
      <c r="D103" s="315">
        <v>83</v>
      </c>
      <c r="E103" s="315">
        <v>2</v>
      </c>
      <c r="F103" s="316" t="s">
        <v>271</v>
      </c>
      <c r="G103" s="317">
        <v>43962.459189814814</v>
      </c>
      <c r="H103" s="312"/>
    </row>
    <row r="104" spans="1:8" x14ac:dyDescent="0.3">
      <c r="A104" s="312">
        <v>17670</v>
      </c>
      <c r="B104" s="313" t="s">
        <v>382</v>
      </c>
      <c r="C104" s="314" t="s">
        <v>321</v>
      </c>
      <c r="D104" s="315">
        <v>67</v>
      </c>
      <c r="E104" s="315">
        <v>6</v>
      </c>
      <c r="F104" s="316"/>
      <c r="G104" s="317"/>
      <c r="H104" s="312"/>
    </row>
    <row r="105" spans="1:8" x14ac:dyDescent="0.3">
      <c r="A105" s="312">
        <v>18342</v>
      </c>
      <c r="B105" s="313" t="s">
        <v>383</v>
      </c>
      <c r="C105" s="314" t="s">
        <v>321</v>
      </c>
      <c r="D105" s="315">
        <v>67</v>
      </c>
      <c r="E105" s="315">
        <v>6</v>
      </c>
      <c r="F105" s="316"/>
      <c r="G105" s="317"/>
      <c r="H105" s="312"/>
    </row>
    <row r="106" spans="1:8" x14ac:dyDescent="0.3">
      <c r="A106" s="312">
        <v>18351</v>
      </c>
      <c r="B106" s="313" t="s">
        <v>384</v>
      </c>
      <c r="C106" s="314" t="s">
        <v>321</v>
      </c>
      <c r="D106" s="315">
        <v>67</v>
      </c>
      <c r="E106" s="315">
        <v>6</v>
      </c>
      <c r="F106" s="316"/>
      <c r="G106" s="317"/>
      <c r="H106" s="312"/>
    </row>
    <row r="107" spans="1:8" x14ac:dyDescent="0.3">
      <c r="A107" s="312">
        <v>19872</v>
      </c>
      <c r="B107" s="313" t="s">
        <v>385</v>
      </c>
      <c r="C107" s="314" t="s">
        <v>264</v>
      </c>
      <c r="D107" s="315">
        <v>70</v>
      </c>
      <c r="E107" s="315">
        <v>31</v>
      </c>
      <c r="F107" s="316"/>
      <c r="G107" s="317"/>
      <c r="H107" s="312"/>
    </row>
    <row r="108" spans="1:8" x14ac:dyDescent="0.3">
      <c r="A108" s="312">
        <v>19881</v>
      </c>
      <c r="B108" s="313" t="s">
        <v>386</v>
      </c>
      <c r="C108" s="314" t="s">
        <v>264</v>
      </c>
      <c r="D108" s="315">
        <v>70</v>
      </c>
      <c r="E108" s="315">
        <v>31</v>
      </c>
      <c r="F108" s="316"/>
      <c r="G108" s="317"/>
      <c r="H108" s="312"/>
    </row>
    <row r="109" spans="1:8" x14ac:dyDescent="0.3">
      <c r="A109" s="312">
        <v>19884</v>
      </c>
      <c r="B109" s="313" t="s">
        <v>387</v>
      </c>
      <c r="C109" s="314" t="s">
        <v>264</v>
      </c>
      <c r="D109" s="315">
        <v>70</v>
      </c>
      <c r="E109" s="315">
        <v>31</v>
      </c>
      <c r="F109" s="316"/>
      <c r="G109" s="317"/>
      <c r="H109" s="312"/>
    </row>
    <row r="110" spans="1:8" x14ac:dyDescent="0.3">
      <c r="A110" s="312">
        <v>20169</v>
      </c>
      <c r="B110" s="313" t="s">
        <v>388</v>
      </c>
      <c r="C110" s="314" t="s">
        <v>264</v>
      </c>
      <c r="D110" s="315">
        <v>52</v>
      </c>
      <c r="E110" s="315">
        <v>6</v>
      </c>
      <c r="F110" s="316"/>
      <c r="G110" s="317"/>
      <c r="H110" s="312"/>
    </row>
    <row r="111" spans="1:8" x14ac:dyDescent="0.3">
      <c r="A111" s="312">
        <v>20431</v>
      </c>
      <c r="B111" s="313" t="s">
        <v>389</v>
      </c>
      <c r="C111" s="314" t="s">
        <v>264</v>
      </c>
      <c r="D111" s="315">
        <v>70</v>
      </c>
      <c r="E111" s="315">
        <v>15</v>
      </c>
      <c r="F111" s="316"/>
      <c r="G111" s="317"/>
      <c r="H111" s="312"/>
    </row>
    <row r="112" spans="1:8" x14ac:dyDescent="0.3">
      <c r="A112" s="312">
        <v>20539</v>
      </c>
      <c r="B112" s="313" t="s">
        <v>390</v>
      </c>
      <c r="C112" s="314" t="s">
        <v>321</v>
      </c>
      <c r="D112" s="315">
        <v>67</v>
      </c>
      <c r="E112" s="315">
        <v>6</v>
      </c>
      <c r="F112" s="316"/>
      <c r="G112" s="317"/>
      <c r="H112" s="312"/>
    </row>
    <row r="113" spans="1:8" x14ac:dyDescent="0.3">
      <c r="A113" s="312">
        <v>20540</v>
      </c>
      <c r="B113" s="313" t="s">
        <v>391</v>
      </c>
      <c r="C113" s="314" t="s">
        <v>321</v>
      </c>
      <c r="D113" s="315">
        <v>67</v>
      </c>
      <c r="E113" s="315">
        <v>6</v>
      </c>
      <c r="F113" s="316"/>
      <c r="G113" s="317"/>
      <c r="H113" s="312"/>
    </row>
    <row r="114" spans="1:8" x14ac:dyDescent="0.3">
      <c r="A114" s="312">
        <v>20585</v>
      </c>
      <c r="B114" s="313" t="s">
        <v>392</v>
      </c>
      <c r="C114" s="314" t="s">
        <v>264</v>
      </c>
      <c r="D114" s="315">
        <v>67</v>
      </c>
      <c r="E114" s="315">
        <v>7</v>
      </c>
      <c r="F114" s="316"/>
      <c r="G114" s="317"/>
      <c r="H114" s="312"/>
    </row>
    <row r="115" spans="1:8" x14ac:dyDescent="0.3">
      <c r="A115" s="312">
        <v>23424</v>
      </c>
      <c r="B115" s="313" t="s">
        <v>393</v>
      </c>
      <c r="C115" s="314" t="s">
        <v>394</v>
      </c>
      <c r="D115" s="315">
        <v>57</v>
      </c>
      <c r="E115" s="315">
        <v>19</v>
      </c>
      <c r="F115" s="316"/>
      <c r="G115" s="317"/>
      <c r="H115" s="312"/>
    </row>
    <row r="116" spans="1:8" x14ac:dyDescent="0.3">
      <c r="A116" s="312">
        <v>23992</v>
      </c>
      <c r="B116" s="313" t="s">
        <v>395</v>
      </c>
      <c r="C116" s="314" t="s">
        <v>261</v>
      </c>
      <c r="D116" s="315">
        <v>57</v>
      </c>
      <c r="E116" s="315">
        <v>2</v>
      </c>
      <c r="F116" s="316"/>
      <c r="G116" s="317"/>
      <c r="H116" s="312"/>
    </row>
    <row r="117" spans="1:8" x14ac:dyDescent="0.3">
      <c r="A117" s="312">
        <v>24031</v>
      </c>
      <c r="B117" s="313" t="s">
        <v>396</v>
      </c>
      <c r="C117" s="314" t="s">
        <v>264</v>
      </c>
      <c r="D117" s="315">
        <v>70</v>
      </c>
      <c r="E117" s="315">
        <v>24</v>
      </c>
      <c r="F117" s="316"/>
      <c r="G117" s="317"/>
      <c r="H117" s="312"/>
    </row>
    <row r="118" spans="1:8" x14ac:dyDescent="0.3">
      <c r="A118" s="312">
        <v>24205</v>
      </c>
      <c r="B118" s="313" t="s">
        <v>397</v>
      </c>
      <c r="C118" s="314" t="s">
        <v>264</v>
      </c>
      <c r="D118" s="315">
        <v>76</v>
      </c>
      <c r="E118" s="315">
        <v>11</v>
      </c>
      <c r="F118" s="316" t="s">
        <v>265</v>
      </c>
      <c r="G118" s="317">
        <v>44175.664502314816</v>
      </c>
      <c r="H118" s="312">
        <v>140315</v>
      </c>
    </row>
    <row r="119" spans="1:8" x14ac:dyDescent="0.3">
      <c r="A119" s="312">
        <v>24542</v>
      </c>
      <c r="B119" s="313" t="s">
        <v>398</v>
      </c>
      <c r="C119" s="314" t="s">
        <v>264</v>
      </c>
      <c r="D119" s="315">
        <v>52</v>
      </c>
      <c r="E119" s="315">
        <v>13</v>
      </c>
      <c r="F119" s="316"/>
      <c r="G119" s="317"/>
      <c r="H119" s="312"/>
    </row>
    <row r="120" spans="1:8" x14ac:dyDescent="0.3">
      <c r="A120" s="312">
        <v>24890</v>
      </c>
      <c r="B120" s="313" t="s">
        <v>399</v>
      </c>
      <c r="C120" s="314" t="s">
        <v>321</v>
      </c>
      <c r="D120" s="315">
        <v>67</v>
      </c>
      <c r="E120" s="315">
        <v>6</v>
      </c>
      <c r="F120" s="316"/>
      <c r="G120" s="317"/>
      <c r="H120" s="312"/>
    </row>
    <row r="121" spans="1:8" x14ac:dyDescent="0.3">
      <c r="A121" s="312">
        <v>25489</v>
      </c>
      <c r="B121" s="313" t="s">
        <v>400</v>
      </c>
      <c r="C121" s="314" t="s">
        <v>321</v>
      </c>
      <c r="D121" s="315">
        <v>67</v>
      </c>
      <c r="E121" s="315">
        <v>6</v>
      </c>
      <c r="F121" s="316"/>
      <c r="G121" s="317"/>
      <c r="H121" s="312"/>
    </row>
    <row r="122" spans="1:8" x14ac:dyDescent="0.3">
      <c r="A122" s="312">
        <v>25519</v>
      </c>
      <c r="B122" s="313" t="s">
        <v>401</v>
      </c>
      <c r="C122" s="314" t="s">
        <v>264</v>
      </c>
      <c r="D122" s="315">
        <v>52</v>
      </c>
      <c r="E122" s="315">
        <v>13</v>
      </c>
      <c r="F122" s="316"/>
      <c r="G122" s="317"/>
      <c r="H122" s="312"/>
    </row>
    <row r="123" spans="1:8" x14ac:dyDescent="0.3">
      <c r="A123" s="312">
        <v>25536</v>
      </c>
      <c r="B123" s="313" t="s">
        <v>402</v>
      </c>
      <c r="C123" s="314" t="s">
        <v>264</v>
      </c>
      <c r="D123" s="315">
        <v>55</v>
      </c>
      <c r="E123" s="315">
        <v>46</v>
      </c>
      <c r="F123" s="316"/>
      <c r="G123" s="317"/>
      <c r="H123" s="312"/>
    </row>
    <row r="124" spans="1:8" x14ac:dyDescent="0.3">
      <c r="A124" s="312">
        <v>26368</v>
      </c>
      <c r="B124" s="313" t="s">
        <v>403</v>
      </c>
      <c r="C124" s="314" t="s">
        <v>264</v>
      </c>
      <c r="D124" s="315">
        <v>51</v>
      </c>
      <c r="E124" s="315">
        <v>26</v>
      </c>
      <c r="F124" s="316"/>
      <c r="G124" s="317"/>
      <c r="H124" s="312"/>
    </row>
    <row r="125" spans="1:8" x14ac:dyDescent="0.3">
      <c r="A125" s="312">
        <v>26503</v>
      </c>
      <c r="B125" s="313" t="s">
        <v>404</v>
      </c>
      <c r="C125" s="314"/>
      <c r="D125" s="315">
        <v>78</v>
      </c>
      <c r="E125" s="315">
        <v>6</v>
      </c>
      <c r="F125" s="316"/>
      <c r="G125" s="317"/>
      <c r="H125" s="312"/>
    </row>
    <row r="126" spans="1:8" x14ac:dyDescent="0.3">
      <c r="A126" s="312">
        <v>26508</v>
      </c>
      <c r="B126" s="313" t="s">
        <v>405</v>
      </c>
      <c r="C126" s="314"/>
      <c r="D126" s="315">
        <v>78</v>
      </c>
      <c r="E126" s="315">
        <v>6</v>
      </c>
      <c r="F126" s="316"/>
      <c r="G126" s="317"/>
      <c r="H126" s="312"/>
    </row>
    <row r="127" spans="1:8" x14ac:dyDescent="0.3">
      <c r="A127" s="312">
        <v>27479</v>
      </c>
      <c r="B127" s="313" t="s">
        <v>406</v>
      </c>
      <c r="C127" s="314" t="s">
        <v>302</v>
      </c>
      <c r="D127" s="315">
        <v>76</v>
      </c>
      <c r="E127" s="315">
        <v>5</v>
      </c>
      <c r="F127" s="316" t="s">
        <v>265</v>
      </c>
      <c r="G127" s="317">
        <v>44376.356828703705</v>
      </c>
      <c r="H127" s="312">
        <v>141253</v>
      </c>
    </row>
    <row r="128" spans="1:8" x14ac:dyDescent="0.3">
      <c r="A128" s="312">
        <v>27759</v>
      </c>
      <c r="B128" s="313" t="s">
        <v>407</v>
      </c>
      <c r="C128" s="314" t="s">
        <v>264</v>
      </c>
      <c r="D128" s="315">
        <v>61</v>
      </c>
      <c r="E128" s="315">
        <v>15</v>
      </c>
      <c r="F128" s="316" t="s">
        <v>271</v>
      </c>
      <c r="G128" s="317">
        <v>43875.458043981482</v>
      </c>
      <c r="H128" s="312"/>
    </row>
    <row r="129" spans="1:8" x14ac:dyDescent="0.3">
      <c r="A129" s="312">
        <v>28040</v>
      </c>
      <c r="B129" s="313" t="s">
        <v>408</v>
      </c>
      <c r="C129" s="314" t="s">
        <v>321</v>
      </c>
      <c r="D129" s="315">
        <v>67</v>
      </c>
      <c r="E129" s="315">
        <v>6</v>
      </c>
      <c r="F129" s="316"/>
      <c r="G129" s="317"/>
      <c r="H129" s="312"/>
    </row>
    <row r="130" spans="1:8" x14ac:dyDescent="0.3">
      <c r="A130" s="312">
        <v>28781</v>
      </c>
      <c r="B130" s="313" t="s">
        <v>409</v>
      </c>
      <c r="C130" s="314" t="s">
        <v>264</v>
      </c>
      <c r="D130" s="315">
        <v>55</v>
      </c>
      <c r="E130" s="315">
        <v>46</v>
      </c>
      <c r="F130" s="316"/>
      <c r="G130" s="317"/>
      <c r="H130" s="312"/>
    </row>
    <row r="131" spans="1:8" x14ac:dyDescent="0.3">
      <c r="A131" s="312">
        <v>28782</v>
      </c>
      <c r="B131" s="313" t="s">
        <v>410</v>
      </c>
      <c r="C131" s="314" t="s">
        <v>264</v>
      </c>
      <c r="D131" s="315">
        <v>55</v>
      </c>
      <c r="E131" s="315">
        <v>46</v>
      </c>
      <c r="F131" s="316"/>
      <c r="G131" s="317"/>
      <c r="H131" s="312"/>
    </row>
    <row r="132" spans="1:8" x14ac:dyDescent="0.3">
      <c r="A132" s="312">
        <v>29288</v>
      </c>
      <c r="B132" s="313" t="s">
        <v>411</v>
      </c>
      <c r="C132" s="314"/>
      <c r="D132" s="315"/>
      <c r="E132" s="315"/>
      <c r="F132" s="316"/>
      <c r="G132" s="317"/>
      <c r="H132" s="312"/>
    </row>
    <row r="133" spans="1:8" x14ac:dyDescent="0.3">
      <c r="A133" s="312">
        <v>29294</v>
      </c>
      <c r="B133" s="313" t="s">
        <v>412</v>
      </c>
      <c r="C133" s="314" t="s">
        <v>264</v>
      </c>
      <c r="D133" s="315">
        <v>67</v>
      </c>
      <c r="E133" s="315">
        <v>9</v>
      </c>
      <c r="F133" s="316"/>
      <c r="G133" s="317"/>
      <c r="H133" s="312"/>
    </row>
    <row r="134" spans="1:8" x14ac:dyDescent="0.3">
      <c r="A134" s="312">
        <v>29435</v>
      </c>
      <c r="B134" s="313" t="s">
        <v>413</v>
      </c>
      <c r="C134" s="314" t="s">
        <v>31</v>
      </c>
      <c r="D134" s="315">
        <v>51</v>
      </c>
      <c r="E134" s="315">
        <v>36</v>
      </c>
      <c r="F134" s="316" t="s">
        <v>265</v>
      </c>
      <c r="G134" s="317">
        <v>44172.356412037036</v>
      </c>
      <c r="H134" s="312">
        <v>140283</v>
      </c>
    </row>
    <row r="135" spans="1:8" x14ac:dyDescent="0.3">
      <c r="A135" s="312">
        <v>29437</v>
      </c>
      <c r="B135" s="313" t="s">
        <v>414</v>
      </c>
      <c r="C135" s="314" t="s">
        <v>264</v>
      </c>
      <c r="D135" s="315">
        <v>61</v>
      </c>
      <c r="E135" s="315">
        <v>8</v>
      </c>
      <c r="F135" s="316" t="s">
        <v>271</v>
      </c>
      <c r="G135" s="317">
        <v>43875.455578703702</v>
      </c>
      <c r="H135" s="312"/>
    </row>
    <row r="136" spans="1:8" x14ac:dyDescent="0.3">
      <c r="A136" s="312">
        <v>29524</v>
      </c>
      <c r="B136" s="313" t="s">
        <v>415</v>
      </c>
      <c r="C136" s="314" t="s">
        <v>302</v>
      </c>
      <c r="D136" s="315">
        <v>76</v>
      </c>
      <c r="E136" s="315">
        <v>9</v>
      </c>
      <c r="F136" s="316"/>
      <c r="G136" s="317"/>
      <c r="H136" s="312"/>
    </row>
    <row r="137" spans="1:8" x14ac:dyDescent="0.3">
      <c r="A137" s="312">
        <v>29526</v>
      </c>
      <c r="B137" s="313" t="s">
        <v>416</v>
      </c>
      <c r="C137" s="314" t="s">
        <v>302</v>
      </c>
      <c r="D137" s="315">
        <v>76</v>
      </c>
      <c r="E137" s="315">
        <v>9</v>
      </c>
      <c r="F137" s="316"/>
      <c r="G137" s="317"/>
      <c r="H137" s="312"/>
    </row>
    <row r="138" spans="1:8" x14ac:dyDescent="0.3">
      <c r="A138" s="312">
        <v>29537</v>
      </c>
      <c r="B138" s="313" t="s">
        <v>417</v>
      </c>
      <c r="C138" s="314" t="s">
        <v>264</v>
      </c>
      <c r="D138" s="315">
        <v>61</v>
      </c>
      <c r="E138" s="315">
        <v>8</v>
      </c>
      <c r="F138" s="316"/>
      <c r="G138" s="317"/>
      <c r="H138" s="312"/>
    </row>
    <row r="139" spans="1:8" x14ac:dyDescent="0.3">
      <c r="A139" s="312">
        <v>29829</v>
      </c>
      <c r="B139" s="313" t="s">
        <v>418</v>
      </c>
      <c r="C139" s="314" t="s">
        <v>264</v>
      </c>
      <c r="D139" s="315">
        <v>61</v>
      </c>
      <c r="E139" s="315">
        <v>15</v>
      </c>
      <c r="F139" s="316"/>
      <c r="G139" s="317"/>
      <c r="H139" s="312"/>
    </row>
    <row r="140" spans="1:8" x14ac:dyDescent="0.3">
      <c r="A140" s="312">
        <v>29935</v>
      </c>
      <c r="B140" s="313" t="s">
        <v>419</v>
      </c>
      <c r="C140" s="314" t="s">
        <v>264</v>
      </c>
      <c r="D140" s="315">
        <v>76</v>
      </c>
      <c r="E140" s="315">
        <v>11</v>
      </c>
      <c r="F140" s="316" t="s">
        <v>271</v>
      </c>
      <c r="G140" s="317">
        <v>43899.571921296294</v>
      </c>
      <c r="H140" s="312"/>
    </row>
    <row r="141" spans="1:8" x14ac:dyDescent="0.3">
      <c r="A141" s="312">
        <v>29936</v>
      </c>
      <c r="B141" s="313" t="s">
        <v>420</v>
      </c>
      <c r="C141" s="314" t="s">
        <v>264</v>
      </c>
      <c r="D141" s="315">
        <v>76</v>
      </c>
      <c r="E141" s="315">
        <v>11</v>
      </c>
      <c r="F141" s="316"/>
      <c r="G141" s="317"/>
      <c r="H141" s="312"/>
    </row>
    <row r="142" spans="1:8" x14ac:dyDescent="0.3">
      <c r="A142" s="312">
        <v>29960</v>
      </c>
      <c r="B142" s="313" t="s">
        <v>421</v>
      </c>
      <c r="C142" s="314" t="s">
        <v>381</v>
      </c>
      <c r="D142" s="315">
        <v>57</v>
      </c>
      <c r="E142" s="315">
        <v>15</v>
      </c>
      <c r="F142" s="316"/>
      <c r="G142" s="317"/>
      <c r="H142" s="312"/>
    </row>
    <row r="143" spans="1:8" x14ac:dyDescent="0.3">
      <c r="A143" s="312">
        <v>30171</v>
      </c>
      <c r="B143" s="313" t="s">
        <v>422</v>
      </c>
      <c r="C143" s="314" t="s">
        <v>288</v>
      </c>
      <c r="D143" s="315">
        <v>76</v>
      </c>
      <c r="E143" s="315">
        <v>9</v>
      </c>
      <c r="F143" s="316" t="s">
        <v>271</v>
      </c>
      <c r="G143" s="317">
        <v>43896.301296296297</v>
      </c>
      <c r="H143" s="312"/>
    </row>
    <row r="144" spans="1:8" x14ac:dyDescent="0.3">
      <c r="A144" s="312">
        <v>30658</v>
      </c>
      <c r="B144" s="313" t="s">
        <v>423</v>
      </c>
      <c r="C144" s="314" t="s">
        <v>264</v>
      </c>
      <c r="D144" s="315">
        <v>61</v>
      </c>
      <c r="E144" s="315">
        <v>15</v>
      </c>
      <c r="F144" s="316" t="s">
        <v>271</v>
      </c>
      <c r="G144" s="317">
        <v>43671.424050925925</v>
      </c>
      <c r="H144" s="312"/>
    </row>
    <row r="145" spans="1:8" x14ac:dyDescent="0.3">
      <c r="A145" s="312">
        <v>30772</v>
      </c>
      <c r="B145" s="313" t="s">
        <v>424</v>
      </c>
      <c r="C145" s="314" t="s">
        <v>264</v>
      </c>
      <c r="D145" s="315">
        <v>72</v>
      </c>
      <c r="E145" s="315">
        <v>5</v>
      </c>
      <c r="F145" s="316"/>
      <c r="G145" s="317"/>
      <c r="H145" s="312"/>
    </row>
    <row r="146" spans="1:8" x14ac:dyDescent="0.3">
      <c r="A146" s="312">
        <v>31321</v>
      </c>
      <c r="B146" s="313" t="s">
        <v>425</v>
      </c>
      <c r="C146" s="314" t="s">
        <v>273</v>
      </c>
      <c r="D146" s="315">
        <v>55</v>
      </c>
      <c r="E146" s="315">
        <v>19</v>
      </c>
      <c r="F146" s="316" t="s">
        <v>265</v>
      </c>
      <c r="G146" s="317">
        <v>44104.394143518519</v>
      </c>
      <c r="H146" s="312">
        <v>140032</v>
      </c>
    </row>
    <row r="147" spans="1:8" x14ac:dyDescent="0.3">
      <c r="A147" s="312">
        <v>31427</v>
      </c>
      <c r="B147" s="313" t="s">
        <v>426</v>
      </c>
      <c r="C147" s="314" t="s">
        <v>264</v>
      </c>
      <c r="D147" s="315">
        <v>52</v>
      </c>
      <c r="E147" s="315">
        <v>7</v>
      </c>
      <c r="F147" s="316"/>
      <c r="G147" s="317"/>
      <c r="H147" s="312"/>
    </row>
    <row r="148" spans="1:8" x14ac:dyDescent="0.3">
      <c r="A148" s="312">
        <v>31428</v>
      </c>
      <c r="B148" s="313" t="s">
        <v>427</v>
      </c>
      <c r="C148" s="314" t="s">
        <v>264</v>
      </c>
      <c r="D148" s="315">
        <v>52</v>
      </c>
      <c r="E148" s="315">
        <v>7</v>
      </c>
      <c r="F148" s="316"/>
      <c r="G148" s="317"/>
      <c r="H148" s="312"/>
    </row>
    <row r="149" spans="1:8" x14ac:dyDescent="0.3">
      <c r="A149" s="312">
        <v>32487</v>
      </c>
      <c r="B149" s="313" t="s">
        <v>428</v>
      </c>
      <c r="C149" s="314" t="s">
        <v>302</v>
      </c>
      <c r="D149" s="315">
        <v>76</v>
      </c>
      <c r="E149" s="315">
        <v>9</v>
      </c>
      <c r="F149" s="316" t="s">
        <v>271</v>
      </c>
      <c r="G149" s="317">
        <v>43896.301296296297</v>
      </c>
      <c r="H149" s="312"/>
    </row>
    <row r="150" spans="1:8" x14ac:dyDescent="0.3">
      <c r="A150" s="312">
        <v>32648</v>
      </c>
      <c r="B150" s="313" t="s">
        <v>429</v>
      </c>
      <c r="C150" s="314" t="s">
        <v>261</v>
      </c>
      <c r="D150" s="315">
        <v>67</v>
      </c>
      <c r="E150" s="315">
        <v>14</v>
      </c>
      <c r="F150" s="316"/>
      <c r="G150" s="317"/>
      <c r="H150" s="312"/>
    </row>
    <row r="151" spans="1:8" x14ac:dyDescent="0.3">
      <c r="A151" s="312">
        <v>32752</v>
      </c>
      <c r="B151" s="313" t="s">
        <v>430</v>
      </c>
      <c r="C151" s="314" t="s">
        <v>321</v>
      </c>
      <c r="D151" s="315">
        <v>67</v>
      </c>
      <c r="E151" s="315">
        <v>6</v>
      </c>
      <c r="F151" s="316"/>
      <c r="G151" s="317"/>
      <c r="H151" s="312"/>
    </row>
    <row r="152" spans="1:8" x14ac:dyDescent="0.3">
      <c r="A152" s="312">
        <v>32759</v>
      </c>
      <c r="B152" s="313" t="s">
        <v>431</v>
      </c>
      <c r="C152" s="314" t="s">
        <v>321</v>
      </c>
      <c r="D152" s="315">
        <v>67</v>
      </c>
      <c r="E152" s="315">
        <v>6</v>
      </c>
      <c r="F152" s="316"/>
      <c r="G152" s="317"/>
      <c r="H152" s="312"/>
    </row>
    <row r="153" spans="1:8" x14ac:dyDescent="0.3">
      <c r="A153" s="312">
        <v>32761</v>
      </c>
      <c r="B153" s="313" t="s">
        <v>432</v>
      </c>
      <c r="C153" s="314" t="s">
        <v>321</v>
      </c>
      <c r="D153" s="315">
        <v>67</v>
      </c>
      <c r="E153" s="315">
        <v>6</v>
      </c>
      <c r="F153" s="316"/>
      <c r="G153" s="317"/>
      <c r="H153" s="312"/>
    </row>
    <row r="154" spans="1:8" x14ac:dyDescent="0.3">
      <c r="A154" s="312">
        <v>34405</v>
      </c>
      <c r="B154" s="313" t="s">
        <v>433</v>
      </c>
      <c r="C154" s="314" t="s">
        <v>264</v>
      </c>
      <c r="D154" s="315">
        <v>84</v>
      </c>
      <c r="E154" s="315">
        <v>1</v>
      </c>
      <c r="F154" s="316"/>
      <c r="G154" s="317"/>
      <c r="H154" s="312"/>
    </row>
    <row r="155" spans="1:8" x14ac:dyDescent="0.3">
      <c r="A155" s="312">
        <v>35227</v>
      </c>
      <c r="B155" s="313" t="s">
        <v>434</v>
      </c>
      <c r="C155" s="314" t="s">
        <v>264</v>
      </c>
      <c r="D155" s="315">
        <v>61</v>
      </c>
      <c r="E155" s="315">
        <v>8</v>
      </c>
      <c r="F155" s="316" t="s">
        <v>262</v>
      </c>
      <c r="G155" s="317">
        <v>44433.653020833335</v>
      </c>
      <c r="H155" s="312">
        <v>59400</v>
      </c>
    </row>
    <row r="156" spans="1:8" x14ac:dyDescent="0.3">
      <c r="A156" s="312">
        <v>35238</v>
      </c>
      <c r="B156" s="313" t="s">
        <v>435</v>
      </c>
      <c r="C156" s="314" t="s">
        <v>264</v>
      </c>
      <c r="D156" s="315">
        <v>54</v>
      </c>
      <c r="E156" s="315">
        <v>4</v>
      </c>
      <c r="F156" s="316" t="s">
        <v>271</v>
      </c>
      <c r="G156" s="317">
        <v>43875.456620370373</v>
      </c>
      <c r="H156" s="312"/>
    </row>
    <row r="157" spans="1:8" x14ac:dyDescent="0.3">
      <c r="A157" s="312">
        <v>35331</v>
      </c>
      <c r="B157" s="313" t="s">
        <v>436</v>
      </c>
      <c r="C157" s="314" t="s">
        <v>437</v>
      </c>
      <c r="D157" s="315">
        <v>54</v>
      </c>
      <c r="E157" s="315">
        <v>4</v>
      </c>
      <c r="F157" s="316" t="s">
        <v>271</v>
      </c>
      <c r="G157" s="317">
        <v>43999.45821759259</v>
      </c>
      <c r="H157" s="312"/>
    </row>
    <row r="158" spans="1:8" x14ac:dyDescent="0.3">
      <c r="A158" s="312">
        <v>35359</v>
      </c>
      <c r="B158" s="313" t="s">
        <v>438</v>
      </c>
      <c r="C158" s="314" t="s">
        <v>437</v>
      </c>
      <c r="D158" s="315">
        <v>54</v>
      </c>
      <c r="E158" s="315">
        <v>4</v>
      </c>
      <c r="F158" s="316" t="s">
        <v>271</v>
      </c>
      <c r="G158" s="317">
        <v>43720.378981481481</v>
      </c>
      <c r="H158" s="312">
        <v>137799</v>
      </c>
    </row>
    <row r="159" spans="1:8" x14ac:dyDescent="0.3">
      <c r="A159" s="312">
        <v>36011</v>
      </c>
      <c r="B159" s="313" t="s">
        <v>439</v>
      </c>
      <c r="C159" s="314" t="s">
        <v>288</v>
      </c>
      <c r="D159" s="315">
        <v>76</v>
      </c>
      <c r="E159" s="315">
        <v>9</v>
      </c>
      <c r="F159" s="316" t="s">
        <v>271</v>
      </c>
      <c r="G159" s="317">
        <v>43896.301296296297</v>
      </c>
      <c r="H159" s="312"/>
    </row>
    <row r="160" spans="1:8" x14ac:dyDescent="0.3">
      <c r="A160" s="312">
        <v>36033</v>
      </c>
      <c r="B160" s="313" t="s">
        <v>440</v>
      </c>
      <c r="C160" s="314" t="s">
        <v>273</v>
      </c>
      <c r="D160" s="315">
        <v>55</v>
      </c>
      <c r="E160" s="315">
        <v>19</v>
      </c>
      <c r="F160" s="316"/>
      <c r="G160" s="317"/>
      <c r="H160" s="312"/>
    </row>
    <row r="161" spans="1:8" x14ac:dyDescent="0.3">
      <c r="A161" s="312">
        <v>36107</v>
      </c>
      <c r="B161" s="313" t="s">
        <v>441</v>
      </c>
      <c r="C161" s="314" t="s">
        <v>264</v>
      </c>
      <c r="D161" s="315">
        <v>74</v>
      </c>
      <c r="E161" s="315">
        <v>9</v>
      </c>
      <c r="F161" s="316"/>
      <c r="G161" s="317"/>
      <c r="H161" s="312"/>
    </row>
    <row r="162" spans="1:8" x14ac:dyDescent="0.3">
      <c r="A162" s="312">
        <v>36400</v>
      </c>
      <c r="B162" s="313" t="s">
        <v>442</v>
      </c>
      <c r="C162" s="314" t="s">
        <v>264</v>
      </c>
      <c r="D162" s="315">
        <v>89</v>
      </c>
      <c r="E162" s="315">
        <v>12</v>
      </c>
      <c r="F162" s="316" t="s">
        <v>271</v>
      </c>
      <c r="G162" s="317">
        <v>43875.379710648151</v>
      </c>
      <c r="H162" s="312"/>
    </row>
    <row r="163" spans="1:8" x14ac:dyDescent="0.3">
      <c r="A163" s="312">
        <v>37847</v>
      </c>
      <c r="B163" s="313" t="s">
        <v>443</v>
      </c>
      <c r="C163" s="314"/>
      <c r="D163" s="315"/>
      <c r="E163" s="315"/>
      <c r="F163" s="316"/>
      <c r="G163" s="317"/>
      <c r="H163" s="312"/>
    </row>
    <row r="164" spans="1:8" x14ac:dyDescent="0.3">
      <c r="A164" s="312">
        <v>38079</v>
      </c>
      <c r="B164" s="313" t="s">
        <v>444</v>
      </c>
      <c r="C164" s="314" t="s">
        <v>264</v>
      </c>
      <c r="D164" s="315">
        <v>55</v>
      </c>
      <c r="E164" s="315">
        <v>46</v>
      </c>
      <c r="F164" s="316"/>
      <c r="G164" s="317"/>
      <c r="H164" s="312"/>
    </row>
    <row r="165" spans="1:8" x14ac:dyDescent="0.3">
      <c r="A165" s="312">
        <v>38648</v>
      </c>
      <c r="B165" s="313" t="s">
        <v>445</v>
      </c>
      <c r="C165" s="314" t="s">
        <v>273</v>
      </c>
      <c r="D165" s="315">
        <v>59</v>
      </c>
      <c r="E165" s="315">
        <v>18</v>
      </c>
      <c r="F165" s="316" t="s">
        <v>262</v>
      </c>
      <c r="G165" s="317">
        <v>44461.377997685187</v>
      </c>
      <c r="H165" s="312"/>
    </row>
    <row r="166" spans="1:8" x14ac:dyDescent="0.3">
      <c r="A166" s="312">
        <v>39982</v>
      </c>
      <c r="B166" s="313" t="s">
        <v>446</v>
      </c>
      <c r="C166" s="314" t="s">
        <v>264</v>
      </c>
      <c r="D166" s="315">
        <v>84</v>
      </c>
      <c r="E166" s="315">
        <v>1</v>
      </c>
      <c r="F166" s="316"/>
      <c r="G166" s="317"/>
      <c r="H166" s="312"/>
    </row>
    <row r="167" spans="1:8" x14ac:dyDescent="0.3">
      <c r="A167" s="312">
        <v>40685</v>
      </c>
      <c r="B167" s="313" t="s">
        <v>447</v>
      </c>
      <c r="C167" s="314" t="s">
        <v>273</v>
      </c>
      <c r="D167" s="315">
        <v>55</v>
      </c>
      <c r="E167" s="315">
        <v>19</v>
      </c>
      <c r="F167" s="316" t="s">
        <v>265</v>
      </c>
      <c r="G167" s="317">
        <v>44104.394143518519</v>
      </c>
      <c r="H167" s="312">
        <v>140038</v>
      </c>
    </row>
    <row r="168" spans="1:8" x14ac:dyDescent="0.3">
      <c r="A168" s="312">
        <v>40688</v>
      </c>
      <c r="B168" s="313" t="s">
        <v>448</v>
      </c>
      <c r="C168" s="314" t="s">
        <v>264</v>
      </c>
      <c r="D168" s="315">
        <v>67</v>
      </c>
      <c r="E168" s="315">
        <v>18</v>
      </c>
      <c r="F168" s="316"/>
      <c r="G168" s="317"/>
      <c r="H168" s="312"/>
    </row>
    <row r="169" spans="1:8" x14ac:dyDescent="0.3">
      <c r="A169" s="312">
        <v>40689</v>
      </c>
      <c r="B169" s="313" t="s">
        <v>449</v>
      </c>
      <c r="C169" s="314" t="s">
        <v>264</v>
      </c>
      <c r="D169" s="315">
        <v>67</v>
      </c>
      <c r="E169" s="315">
        <v>18</v>
      </c>
      <c r="F169" s="316"/>
      <c r="G169" s="317"/>
      <c r="H169" s="312"/>
    </row>
    <row r="170" spans="1:8" x14ac:dyDescent="0.3">
      <c r="A170" s="312">
        <v>42681</v>
      </c>
      <c r="B170" s="313" t="s">
        <v>450</v>
      </c>
      <c r="C170" s="314" t="s">
        <v>264</v>
      </c>
      <c r="D170" s="315">
        <v>54</v>
      </c>
      <c r="E170" s="315">
        <v>4</v>
      </c>
      <c r="F170" s="316" t="s">
        <v>271</v>
      </c>
      <c r="G170" s="317">
        <v>43875.456400462965</v>
      </c>
      <c r="H170" s="312"/>
    </row>
    <row r="171" spans="1:8" x14ac:dyDescent="0.3">
      <c r="A171" s="312">
        <v>43648</v>
      </c>
      <c r="B171" s="313" t="s">
        <v>451</v>
      </c>
      <c r="C171" s="314" t="s">
        <v>264</v>
      </c>
      <c r="D171" s="315">
        <v>55</v>
      </c>
      <c r="E171" s="315">
        <v>32</v>
      </c>
      <c r="F171" s="316"/>
      <c r="G171" s="317"/>
      <c r="H171" s="312"/>
    </row>
    <row r="172" spans="1:8" x14ac:dyDescent="0.3">
      <c r="A172" s="312">
        <v>43794</v>
      </c>
      <c r="B172" s="313" t="s">
        <v>452</v>
      </c>
      <c r="C172" s="314" t="s">
        <v>264</v>
      </c>
      <c r="D172" s="315">
        <v>74</v>
      </c>
      <c r="E172" s="315">
        <v>8</v>
      </c>
      <c r="F172" s="316"/>
      <c r="G172" s="317"/>
      <c r="H172" s="312"/>
    </row>
    <row r="173" spans="1:8" x14ac:dyDescent="0.3">
      <c r="A173" s="312">
        <v>45067</v>
      </c>
      <c r="B173" s="313" t="s">
        <v>453</v>
      </c>
      <c r="C173" s="314" t="s">
        <v>273</v>
      </c>
      <c r="D173" s="315">
        <v>55</v>
      </c>
      <c r="E173" s="315">
        <v>19</v>
      </c>
      <c r="F173" s="316"/>
      <c r="G173" s="317"/>
      <c r="H173" s="312"/>
    </row>
    <row r="174" spans="1:8" x14ac:dyDescent="0.3">
      <c r="A174" s="312">
        <v>45111</v>
      </c>
      <c r="B174" s="313" t="s">
        <v>454</v>
      </c>
      <c r="C174" s="314" t="s">
        <v>264</v>
      </c>
      <c r="D174" s="315">
        <v>84</v>
      </c>
      <c r="E174" s="315">
        <v>1</v>
      </c>
      <c r="F174" s="316"/>
      <c r="G174" s="317"/>
      <c r="H174" s="312"/>
    </row>
    <row r="175" spans="1:8" x14ac:dyDescent="0.3">
      <c r="A175" s="312">
        <v>45195</v>
      </c>
      <c r="B175" s="313" t="s">
        <v>455</v>
      </c>
      <c r="C175" s="314" t="s">
        <v>31</v>
      </c>
      <c r="D175" s="315">
        <v>51</v>
      </c>
      <c r="E175" s="315">
        <v>11</v>
      </c>
      <c r="F175" s="316"/>
      <c r="G175" s="317"/>
      <c r="H175" s="312"/>
    </row>
    <row r="176" spans="1:8" x14ac:dyDescent="0.3">
      <c r="A176" s="312">
        <v>45651</v>
      </c>
      <c r="B176" s="313" t="s">
        <v>456</v>
      </c>
      <c r="C176" s="314" t="s">
        <v>264</v>
      </c>
      <c r="D176" s="315">
        <v>67</v>
      </c>
      <c r="E176" s="315">
        <v>1</v>
      </c>
      <c r="F176" s="316"/>
      <c r="G176" s="317"/>
      <c r="H176" s="312"/>
    </row>
    <row r="177" spans="1:8" x14ac:dyDescent="0.3">
      <c r="A177" s="312">
        <v>48178</v>
      </c>
      <c r="B177" s="313" t="s">
        <v>457</v>
      </c>
      <c r="C177" s="314" t="s">
        <v>264</v>
      </c>
      <c r="D177" s="315">
        <v>74</v>
      </c>
      <c r="E177" s="315">
        <v>8</v>
      </c>
      <c r="F177" s="316"/>
      <c r="G177" s="317"/>
      <c r="H177" s="312"/>
    </row>
    <row r="178" spans="1:8" x14ac:dyDescent="0.3">
      <c r="A178" s="312">
        <v>48714</v>
      </c>
      <c r="B178" s="313" t="s">
        <v>458</v>
      </c>
      <c r="C178" s="314" t="s">
        <v>264</v>
      </c>
      <c r="D178" s="315">
        <v>83</v>
      </c>
      <c r="E178" s="315">
        <v>10</v>
      </c>
      <c r="F178" s="316"/>
      <c r="G178" s="317"/>
      <c r="H178" s="312"/>
    </row>
    <row r="179" spans="1:8" x14ac:dyDescent="0.3">
      <c r="A179" s="312">
        <v>49099</v>
      </c>
      <c r="B179" s="313" t="s">
        <v>459</v>
      </c>
      <c r="C179" s="314" t="s">
        <v>321</v>
      </c>
      <c r="D179" s="315">
        <v>67</v>
      </c>
      <c r="E179" s="315">
        <v>6</v>
      </c>
      <c r="F179" s="316"/>
      <c r="G179" s="317"/>
      <c r="H179" s="312"/>
    </row>
    <row r="180" spans="1:8" x14ac:dyDescent="0.3">
      <c r="A180" s="312">
        <v>49184</v>
      </c>
      <c r="B180" s="313" t="s">
        <v>460</v>
      </c>
      <c r="C180" s="314" t="s">
        <v>264</v>
      </c>
      <c r="D180" s="315">
        <v>52</v>
      </c>
      <c r="E180" s="315">
        <v>8</v>
      </c>
      <c r="F180" s="316"/>
      <c r="G180" s="317"/>
      <c r="H180" s="312"/>
    </row>
    <row r="181" spans="1:8" x14ac:dyDescent="0.3">
      <c r="A181" s="312">
        <v>49188</v>
      </c>
      <c r="B181" s="313" t="s">
        <v>461</v>
      </c>
      <c r="C181" s="314" t="s">
        <v>264</v>
      </c>
      <c r="D181" s="315">
        <v>52</v>
      </c>
      <c r="E181" s="315">
        <v>7</v>
      </c>
      <c r="F181" s="316"/>
      <c r="G181" s="317"/>
      <c r="H181" s="312"/>
    </row>
    <row r="182" spans="1:8" x14ac:dyDescent="0.3">
      <c r="A182" s="312">
        <v>49864</v>
      </c>
      <c r="B182" s="313" t="s">
        <v>462</v>
      </c>
      <c r="C182" s="314" t="s">
        <v>264</v>
      </c>
      <c r="D182" s="315">
        <v>73</v>
      </c>
      <c r="E182" s="315">
        <v>4</v>
      </c>
      <c r="F182" s="316"/>
      <c r="G182" s="317"/>
      <c r="H182" s="312"/>
    </row>
    <row r="183" spans="1:8" x14ac:dyDescent="0.3">
      <c r="A183" s="312">
        <v>49866</v>
      </c>
      <c r="B183" s="313" t="s">
        <v>463</v>
      </c>
      <c r="C183" s="314" t="s">
        <v>264</v>
      </c>
      <c r="D183" s="315">
        <v>55</v>
      </c>
      <c r="E183" s="315">
        <v>57</v>
      </c>
      <c r="F183" s="316"/>
      <c r="G183" s="317"/>
      <c r="H183" s="312"/>
    </row>
    <row r="184" spans="1:8" x14ac:dyDescent="0.3">
      <c r="A184" s="312">
        <v>49867</v>
      </c>
      <c r="B184" s="313" t="s">
        <v>464</v>
      </c>
      <c r="C184" s="314" t="s">
        <v>264</v>
      </c>
      <c r="D184" s="315">
        <v>55</v>
      </c>
      <c r="E184" s="315">
        <v>55</v>
      </c>
      <c r="F184" s="316"/>
      <c r="G184" s="317"/>
      <c r="H184" s="312"/>
    </row>
    <row r="185" spans="1:8" x14ac:dyDescent="0.3">
      <c r="A185" s="312">
        <v>49984</v>
      </c>
      <c r="B185" s="313" t="s">
        <v>465</v>
      </c>
      <c r="C185" s="314" t="s">
        <v>264</v>
      </c>
      <c r="D185" s="315">
        <v>52</v>
      </c>
      <c r="E185" s="315">
        <v>7</v>
      </c>
      <c r="F185" s="316"/>
      <c r="G185" s="317"/>
      <c r="H185" s="312"/>
    </row>
    <row r="186" spans="1:8" x14ac:dyDescent="0.3">
      <c r="A186" s="312">
        <v>49988</v>
      </c>
      <c r="B186" s="313" t="s">
        <v>465</v>
      </c>
      <c r="C186" s="314" t="s">
        <v>264</v>
      </c>
      <c r="D186" s="315">
        <v>52</v>
      </c>
      <c r="E186" s="315">
        <v>7</v>
      </c>
      <c r="F186" s="316"/>
      <c r="G186" s="317"/>
      <c r="H186" s="312"/>
    </row>
    <row r="187" spans="1:8" x14ac:dyDescent="0.3">
      <c r="A187" s="312">
        <v>50294</v>
      </c>
      <c r="B187" s="313" t="s">
        <v>466</v>
      </c>
      <c r="C187" s="314" t="s">
        <v>264</v>
      </c>
      <c r="D187" s="315">
        <v>61</v>
      </c>
      <c r="E187" s="315">
        <v>8</v>
      </c>
      <c r="F187" s="316"/>
      <c r="G187" s="317"/>
      <c r="H187" s="312"/>
    </row>
    <row r="188" spans="1:8" x14ac:dyDescent="0.3">
      <c r="A188" s="312">
        <v>50476</v>
      </c>
      <c r="B188" s="313" t="s">
        <v>467</v>
      </c>
      <c r="C188" s="314" t="s">
        <v>264</v>
      </c>
      <c r="D188" s="315">
        <v>51</v>
      </c>
      <c r="E188" s="315">
        <v>17</v>
      </c>
      <c r="F188" s="316"/>
      <c r="G188" s="317"/>
      <c r="H188" s="312"/>
    </row>
    <row r="189" spans="1:8" x14ac:dyDescent="0.3">
      <c r="A189" s="312">
        <v>51013</v>
      </c>
      <c r="B189" s="313" t="s">
        <v>468</v>
      </c>
      <c r="C189" s="314" t="s">
        <v>288</v>
      </c>
      <c r="D189" s="315">
        <v>76</v>
      </c>
      <c r="E189" s="315">
        <v>10</v>
      </c>
      <c r="F189" s="316" t="s">
        <v>271</v>
      </c>
      <c r="G189" s="317" t="s">
        <v>469</v>
      </c>
      <c r="H189" s="312"/>
    </row>
    <row r="190" spans="1:8" x14ac:dyDescent="0.3">
      <c r="A190" s="312">
        <v>51223</v>
      </c>
      <c r="B190" s="313" t="s">
        <v>470</v>
      </c>
      <c r="C190" s="314" t="s">
        <v>264</v>
      </c>
      <c r="D190" s="315">
        <v>55</v>
      </c>
      <c r="E190" s="315">
        <v>49</v>
      </c>
      <c r="F190" s="316"/>
      <c r="G190" s="317"/>
      <c r="H190" s="312"/>
    </row>
    <row r="191" spans="1:8" x14ac:dyDescent="0.3">
      <c r="A191" s="312">
        <v>51337</v>
      </c>
      <c r="B191" s="313" t="s">
        <v>471</v>
      </c>
      <c r="C191" s="314" t="s">
        <v>264</v>
      </c>
      <c r="D191" s="315">
        <v>74</v>
      </c>
      <c r="E191" s="315">
        <v>10</v>
      </c>
      <c r="F191" s="316"/>
      <c r="G191" s="317"/>
      <c r="H191" s="312"/>
    </row>
    <row r="192" spans="1:8" x14ac:dyDescent="0.3">
      <c r="A192" s="312">
        <v>52995</v>
      </c>
      <c r="B192" s="313" t="s">
        <v>472</v>
      </c>
      <c r="C192" s="314" t="s">
        <v>264</v>
      </c>
      <c r="D192" s="315">
        <v>61</v>
      </c>
      <c r="E192" s="315">
        <v>8</v>
      </c>
      <c r="F192" s="316"/>
      <c r="G192" s="317"/>
      <c r="H192" s="312"/>
    </row>
    <row r="193" spans="1:8" x14ac:dyDescent="0.3">
      <c r="A193" s="312">
        <v>53016</v>
      </c>
      <c r="B193" s="313" t="s">
        <v>473</v>
      </c>
      <c r="C193" s="314" t="s">
        <v>474</v>
      </c>
      <c r="D193" s="315">
        <v>74</v>
      </c>
      <c r="E193" s="315">
        <v>10</v>
      </c>
      <c r="F193" s="316"/>
      <c r="G193" s="317"/>
      <c r="H193" s="312"/>
    </row>
    <row r="194" spans="1:8" x14ac:dyDescent="0.3">
      <c r="A194" s="312">
        <v>53810</v>
      </c>
      <c r="B194" s="313" t="s">
        <v>475</v>
      </c>
      <c r="C194" s="314" t="s">
        <v>321</v>
      </c>
      <c r="D194" s="315">
        <v>67</v>
      </c>
      <c r="E194" s="315">
        <v>6</v>
      </c>
      <c r="F194" s="316"/>
      <c r="G194" s="317"/>
      <c r="H194" s="312"/>
    </row>
    <row r="195" spans="1:8" x14ac:dyDescent="0.3">
      <c r="A195" s="312">
        <v>53928</v>
      </c>
      <c r="B195" s="313" t="s">
        <v>476</v>
      </c>
      <c r="C195" s="314" t="s">
        <v>264</v>
      </c>
      <c r="D195" s="315">
        <v>51</v>
      </c>
      <c r="E195" s="315">
        <v>30</v>
      </c>
      <c r="F195" s="316"/>
      <c r="G195" s="317"/>
      <c r="H195" s="312"/>
    </row>
    <row r="196" spans="1:8" x14ac:dyDescent="0.3">
      <c r="A196" s="312">
        <v>54668</v>
      </c>
      <c r="B196" s="313" t="s">
        <v>477</v>
      </c>
      <c r="C196" s="314" t="s">
        <v>288</v>
      </c>
      <c r="D196" s="315">
        <v>76</v>
      </c>
      <c r="E196" s="315">
        <v>9</v>
      </c>
      <c r="F196" s="316" t="s">
        <v>271</v>
      </c>
      <c r="G196" s="317">
        <v>43896.300358796296</v>
      </c>
      <c r="H196" s="312"/>
    </row>
    <row r="197" spans="1:8" x14ac:dyDescent="0.3">
      <c r="A197" s="312">
        <v>54969</v>
      </c>
      <c r="B197" s="313" t="s">
        <v>478</v>
      </c>
      <c r="C197" s="314" t="s">
        <v>264</v>
      </c>
      <c r="D197" s="315">
        <v>61</v>
      </c>
      <c r="E197" s="315">
        <v>8</v>
      </c>
      <c r="F197" s="316"/>
      <c r="G197" s="317"/>
      <c r="H197" s="312"/>
    </row>
    <row r="198" spans="1:8" x14ac:dyDescent="0.3">
      <c r="A198" s="312">
        <v>57444</v>
      </c>
      <c r="B198" s="313" t="s">
        <v>479</v>
      </c>
      <c r="C198" s="314" t="s">
        <v>291</v>
      </c>
      <c r="D198" s="315">
        <v>76</v>
      </c>
      <c r="E198" s="315">
        <v>6</v>
      </c>
      <c r="F198" s="316" t="s">
        <v>271</v>
      </c>
      <c r="G198" s="317" t="s">
        <v>480</v>
      </c>
      <c r="H198" s="312"/>
    </row>
    <row r="199" spans="1:8" x14ac:dyDescent="0.3">
      <c r="A199" s="312">
        <v>57895</v>
      </c>
      <c r="B199" s="313" t="s">
        <v>481</v>
      </c>
      <c r="C199" s="314" t="s">
        <v>264</v>
      </c>
      <c r="D199" s="315">
        <v>51</v>
      </c>
      <c r="E199" s="315">
        <v>11</v>
      </c>
      <c r="F199" s="316"/>
      <c r="G199" s="317"/>
      <c r="H199" s="312"/>
    </row>
    <row r="200" spans="1:8" x14ac:dyDescent="0.3">
      <c r="A200" s="312">
        <v>58116</v>
      </c>
      <c r="B200" s="313" t="s">
        <v>482</v>
      </c>
      <c r="C200" s="314" t="s">
        <v>264</v>
      </c>
      <c r="D200" s="315">
        <v>70</v>
      </c>
      <c r="E200" s="315">
        <v>38</v>
      </c>
      <c r="F200" s="316" t="s">
        <v>262</v>
      </c>
      <c r="G200" s="317">
        <v>44463.593159722222</v>
      </c>
      <c r="H200" s="312"/>
    </row>
    <row r="201" spans="1:8" x14ac:dyDescent="0.3">
      <c r="A201" s="312">
        <v>58117</v>
      </c>
      <c r="B201" s="313" t="s">
        <v>483</v>
      </c>
      <c r="C201" s="314" t="s">
        <v>264</v>
      </c>
      <c r="D201" s="315">
        <v>70</v>
      </c>
      <c r="E201" s="315">
        <v>38</v>
      </c>
      <c r="F201" s="316" t="s">
        <v>265</v>
      </c>
      <c r="G201" s="317">
        <v>44313.495532407411</v>
      </c>
      <c r="H201" s="312"/>
    </row>
    <row r="202" spans="1:8" x14ac:dyDescent="0.3">
      <c r="A202" s="312">
        <v>58647</v>
      </c>
      <c r="B202" s="313" t="s">
        <v>484</v>
      </c>
      <c r="C202" s="314" t="s">
        <v>273</v>
      </c>
      <c r="D202" s="315">
        <v>51</v>
      </c>
      <c r="E202" s="315">
        <v>30</v>
      </c>
      <c r="F202" s="316" t="s">
        <v>271</v>
      </c>
      <c r="G202" s="317">
        <v>43720.441446759258</v>
      </c>
      <c r="H202" s="312">
        <v>64044</v>
      </c>
    </row>
    <row r="203" spans="1:8" x14ac:dyDescent="0.3">
      <c r="A203" s="312">
        <v>58792</v>
      </c>
      <c r="B203" s="313" t="s">
        <v>485</v>
      </c>
      <c r="C203" s="314" t="s">
        <v>31</v>
      </c>
      <c r="D203" s="315">
        <v>72</v>
      </c>
      <c r="E203" s="315">
        <v>6</v>
      </c>
      <c r="F203" s="316" t="s">
        <v>265</v>
      </c>
      <c r="G203" s="317">
        <v>44267.707777777781</v>
      </c>
      <c r="H203" s="312"/>
    </row>
    <row r="204" spans="1:8" x14ac:dyDescent="0.3">
      <c r="A204" s="312">
        <v>58977</v>
      </c>
      <c r="B204" s="313" t="s">
        <v>486</v>
      </c>
      <c r="C204" s="314" t="s">
        <v>264</v>
      </c>
      <c r="D204" s="315">
        <v>51</v>
      </c>
      <c r="E204" s="315">
        <v>37</v>
      </c>
      <c r="F204" s="316" t="s">
        <v>271</v>
      </c>
      <c r="G204" s="317">
        <v>43656.484259259261</v>
      </c>
      <c r="H204" s="312"/>
    </row>
    <row r="205" spans="1:8" x14ac:dyDescent="0.3">
      <c r="A205" s="312">
        <v>58989</v>
      </c>
      <c r="B205" s="313" t="s">
        <v>487</v>
      </c>
      <c r="C205" s="314"/>
      <c r="D205" s="315"/>
      <c r="E205" s="315"/>
      <c r="F205" s="316" t="s">
        <v>265</v>
      </c>
      <c r="G205" s="317">
        <v>43732.617048611108</v>
      </c>
      <c r="H205" s="312"/>
    </row>
    <row r="206" spans="1:8" x14ac:dyDescent="0.3">
      <c r="A206" s="312">
        <v>60108</v>
      </c>
      <c r="B206" s="313" t="s">
        <v>488</v>
      </c>
      <c r="C206" s="314" t="s">
        <v>31</v>
      </c>
      <c r="D206" s="315">
        <v>52</v>
      </c>
      <c r="E206" s="315">
        <v>13</v>
      </c>
      <c r="F206" s="316"/>
      <c r="G206" s="317"/>
      <c r="H206" s="312"/>
    </row>
    <row r="207" spans="1:8" x14ac:dyDescent="0.3">
      <c r="A207" s="312">
        <v>60110</v>
      </c>
      <c r="B207" s="313" t="s">
        <v>489</v>
      </c>
      <c r="C207" s="314" t="s">
        <v>31</v>
      </c>
      <c r="D207" s="315">
        <v>52</v>
      </c>
      <c r="E207" s="315">
        <v>10</v>
      </c>
      <c r="F207" s="316"/>
      <c r="G207" s="317"/>
      <c r="H207" s="312"/>
    </row>
    <row r="208" spans="1:8" x14ac:dyDescent="0.3">
      <c r="A208" s="312">
        <v>60854</v>
      </c>
      <c r="B208" s="313" t="s">
        <v>490</v>
      </c>
      <c r="C208" s="314" t="s">
        <v>264</v>
      </c>
      <c r="D208" s="315">
        <v>55</v>
      </c>
      <c r="E208" s="315">
        <v>32</v>
      </c>
      <c r="F208" s="316"/>
      <c r="G208" s="317"/>
      <c r="H208" s="312"/>
    </row>
    <row r="209" spans="1:8" x14ac:dyDescent="0.3">
      <c r="A209" s="312">
        <v>61167</v>
      </c>
      <c r="B209" s="313" t="s">
        <v>491</v>
      </c>
      <c r="C209" s="314" t="s">
        <v>302</v>
      </c>
      <c r="D209" s="315">
        <v>76</v>
      </c>
      <c r="E209" s="315">
        <v>3</v>
      </c>
      <c r="F209" s="316"/>
      <c r="G209" s="317"/>
      <c r="H209" s="312"/>
    </row>
    <row r="210" spans="1:8" x14ac:dyDescent="0.3">
      <c r="A210" s="312">
        <v>62365</v>
      </c>
      <c r="B210" s="313" t="s">
        <v>492</v>
      </c>
      <c r="C210" s="314" t="s">
        <v>264</v>
      </c>
      <c r="D210" s="315">
        <v>52</v>
      </c>
      <c r="E210" s="315">
        <v>8</v>
      </c>
      <c r="F210" s="316"/>
      <c r="G210" s="317"/>
      <c r="H210" s="312"/>
    </row>
    <row r="211" spans="1:8" x14ac:dyDescent="0.3">
      <c r="A211" s="312">
        <v>62625</v>
      </c>
      <c r="B211" s="313" t="s">
        <v>493</v>
      </c>
      <c r="C211" s="314"/>
      <c r="D211" s="315"/>
      <c r="E211" s="315"/>
      <c r="F211" s="316"/>
      <c r="G211" s="317"/>
      <c r="H211" s="312"/>
    </row>
    <row r="212" spans="1:8" x14ac:dyDescent="0.3">
      <c r="A212" s="312">
        <v>63383</v>
      </c>
      <c r="B212" s="313" t="s">
        <v>494</v>
      </c>
      <c r="C212" s="314" t="s">
        <v>31</v>
      </c>
      <c r="D212" s="315">
        <v>52</v>
      </c>
      <c r="E212" s="315">
        <v>9</v>
      </c>
      <c r="F212" s="316"/>
      <c r="G212" s="317"/>
      <c r="H212" s="312"/>
    </row>
    <row r="213" spans="1:8" x14ac:dyDescent="0.3">
      <c r="A213" s="312">
        <v>63384</v>
      </c>
      <c r="B213" s="313" t="s">
        <v>495</v>
      </c>
      <c r="C213" s="314" t="s">
        <v>264</v>
      </c>
      <c r="D213" s="315">
        <v>52</v>
      </c>
      <c r="E213" s="315">
        <v>5</v>
      </c>
      <c r="F213" s="316"/>
      <c r="G213" s="317"/>
      <c r="H213" s="312"/>
    </row>
    <row r="214" spans="1:8" x14ac:dyDescent="0.3">
      <c r="A214" s="312">
        <v>64302</v>
      </c>
      <c r="B214" s="313" t="s">
        <v>496</v>
      </c>
      <c r="C214" s="314" t="s">
        <v>273</v>
      </c>
      <c r="D214" s="315">
        <v>55</v>
      </c>
      <c r="E214" s="315">
        <v>19</v>
      </c>
      <c r="F214" s="316" t="s">
        <v>265</v>
      </c>
      <c r="G214" s="317">
        <v>44104.394143518519</v>
      </c>
      <c r="H214" s="312">
        <v>140036</v>
      </c>
    </row>
    <row r="215" spans="1:8" x14ac:dyDescent="0.3">
      <c r="A215" s="312">
        <v>64460</v>
      </c>
      <c r="B215" s="313" t="s">
        <v>497</v>
      </c>
      <c r="C215" s="314" t="s">
        <v>264</v>
      </c>
      <c r="D215" s="315">
        <v>67</v>
      </c>
      <c r="E215" s="315">
        <v>4</v>
      </c>
      <c r="F215" s="316"/>
      <c r="G215" s="317"/>
      <c r="H215" s="312"/>
    </row>
    <row r="216" spans="1:8" x14ac:dyDescent="0.3">
      <c r="A216" s="312">
        <v>64461</v>
      </c>
      <c r="B216" s="313" t="s">
        <v>498</v>
      </c>
      <c r="C216" s="314" t="s">
        <v>264</v>
      </c>
      <c r="D216" s="315">
        <v>67</v>
      </c>
      <c r="E216" s="315">
        <v>4</v>
      </c>
      <c r="F216" s="316"/>
      <c r="G216" s="317"/>
      <c r="H216" s="312"/>
    </row>
    <row r="217" spans="1:8" x14ac:dyDescent="0.3">
      <c r="A217" s="312">
        <v>64463</v>
      </c>
      <c r="B217" s="313" t="s">
        <v>499</v>
      </c>
      <c r="C217" s="314" t="s">
        <v>264</v>
      </c>
      <c r="D217" s="315">
        <v>67</v>
      </c>
      <c r="E217" s="315">
        <v>4</v>
      </c>
      <c r="F217" s="316"/>
      <c r="G217" s="317"/>
      <c r="H217" s="312"/>
    </row>
    <row r="218" spans="1:8" x14ac:dyDescent="0.3">
      <c r="A218" s="312">
        <v>64606</v>
      </c>
      <c r="B218" s="313" t="s">
        <v>500</v>
      </c>
      <c r="C218" s="314" t="s">
        <v>346</v>
      </c>
      <c r="D218" s="315">
        <v>69</v>
      </c>
      <c r="E218" s="315">
        <v>8</v>
      </c>
      <c r="F218" s="316"/>
      <c r="G218" s="317"/>
      <c r="H218" s="312"/>
    </row>
    <row r="219" spans="1:8" x14ac:dyDescent="0.3">
      <c r="A219" s="312">
        <v>64608</v>
      </c>
      <c r="B219" s="313" t="s">
        <v>501</v>
      </c>
      <c r="C219" s="314" t="s">
        <v>346</v>
      </c>
      <c r="D219" s="315">
        <v>69</v>
      </c>
      <c r="E219" s="315">
        <v>3</v>
      </c>
      <c r="F219" s="316"/>
      <c r="G219" s="317"/>
      <c r="H219" s="312"/>
    </row>
    <row r="220" spans="1:8" x14ac:dyDescent="0.3">
      <c r="A220" s="312">
        <v>64630</v>
      </c>
      <c r="B220" s="313" t="s">
        <v>502</v>
      </c>
      <c r="C220" s="314" t="s">
        <v>264</v>
      </c>
      <c r="D220" s="315">
        <v>83</v>
      </c>
      <c r="E220" s="315">
        <v>5</v>
      </c>
      <c r="F220" s="316" t="s">
        <v>265</v>
      </c>
      <c r="G220" s="317">
        <v>44113.417395833334</v>
      </c>
      <c r="H220" s="312"/>
    </row>
    <row r="221" spans="1:8" x14ac:dyDescent="0.3">
      <c r="A221" s="312">
        <v>64631</v>
      </c>
      <c r="B221" s="313" t="s">
        <v>503</v>
      </c>
      <c r="C221" s="314" t="s">
        <v>264</v>
      </c>
      <c r="D221" s="315">
        <v>83</v>
      </c>
      <c r="E221" s="315">
        <v>5</v>
      </c>
      <c r="F221" s="316"/>
      <c r="G221" s="317"/>
      <c r="H221" s="312"/>
    </row>
    <row r="222" spans="1:8" x14ac:dyDescent="0.3">
      <c r="A222" s="312">
        <v>64633</v>
      </c>
      <c r="B222" s="313" t="s">
        <v>504</v>
      </c>
      <c r="C222" s="314" t="s">
        <v>264</v>
      </c>
      <c r="D222" s="315">
        <v>83</v>
      </c>
      <c r="E222" s="315">
        <v>10</v>
      </c>
      <c r="F222" s="316"/>
      <c r="G222" s="317"/>
      <c r="H222" s="312"/>
    </row>
    <row r="223" spans="1:8" x14ac:dyDescent="0.3">
      <c r="A223" s="312">
        <v>64818</v>
      </c>
      <c r="B223" s="313" t="s">
        <v>505</v>
      </c>
      <c r="C223" s="314" t="s">
        <v>264</v>
      </c>
      <c r="D223" s="315">
        <v>61</v>
      </c>
      <c r="E223" s="315">
        <v>11</v>
      </c>
      <c r="F223" s="316"/>
      <c r="G223" s="317"/>
      <c r="H223" s="312"/>
    </row>
    <row r="224" spans="1:8" x14ac:dyDescent="0.3">
      <c r="A224" s="312">
        <v>64819</v>
      </c>
      <c r="B224" s="313" t="s">
        <v>506</v>
      </c>
      <c r="C224" s="314" t="s">
        <v>273</v>
      </c>
      <c r="D224" s="315">
        <v>51</v>
      </c>
      <c r="E224" s="315">
        <v>30</v>
      </c>
      <c r="F224" s="316" t="s">
        <v>271</v>
      </c>
      <c r="G224" s="317">
        <v>43720.454328703701</v>
      </c>
      <c r="H224" s="312">
        <v>54680</v>
      </c>
    </row>
    <row r="225" spans="1:8" x14ac:dyDescent="0.3">
      <c r="A225" s="312">
        <v>64820</v>
      </c>
      <c r="B225" s="313" t="s">
        <v>507</v>
      </c>
      <c r="C225" s="314" t="s">
        <v>264</v>
      </c>
      <c r="D225" s="315">
        <v>51</v>
      </c>
      <c r="E225" s="315">
        <v>17</v>
      </c>
      <c r="F225" s="316"/>
      <c r="G225" s="317"/>
      <c r="H225" s="312"/>
    </row>
    <row r="226" spans="1:8" x14ac:dyDescent="0.3">
      <c r="A226" s="312">
        <v>64821</v>
      </c>
      <c r="B226" s="313" t="s">
        <v>508</v>
      </c>
      <c r="C226" s="314" t="s">
        <v>288</v>
      </c>
      <c r="D226" s="315">
        <v>76</v>
      </c>
      <c r="E226" s="315">
        <v>9</v>
      </c>
      <c r="F226" s="316" t="s">
        <v>271</v>
      </c>
      <c r="G226" s="317">
        <v>43896.298993055556</v>
      </c>
      <c r="H226" s="312"/>
    </row>
    <row r="227" spans="1:8" x14ac:dyDescent="0.3">
      <c r="A227" s="312">
        <v>64822</v>
      </c>
      <c r="B227" s="313" t="s">
        <v>509</v>
      </c>
      <c r="C227" s="314" t="s">
        <v>288</v>
      </c>
      <c r="D227" s="315">
        <v>76</v>
      </c>
      <c r="E227" s="315">
        <v>9</v>
      </c>
      <c r="F227" s="316" t="s">
        <v>265</v>
      </c>
      <c r="G227" s="317">
        <v>44376.365567129629</v>
      </c>
      <c r="H227" s="312">
        <v>141608</v>
      </c>
    </row>
    <row r="228" spans="1:8" x14ac:dyDescent="0.3">
      <c r="A228" s="312">
        <v>65609</v>
      </c>
      <c r="B228" s="313" t="s">
        <v>510</v>
      </c>
      <c r="C228" s="314" t="s">
        <v>264</v>
      </c>
      <c r="D228" s="315">
        <v>51</v>
      </c>
      <c r="E228" s="315">
        <v>17</v>
      </c>
      <c r="F228" s="316"/>
      <c r="G228" s="317"/>
      <c r="H228" s="312"/>
    </row>
    <row r="229" spans="1:8" x14ac:dyDescent="0.3">
      <c r="A229" s="312">
        <v>65610</v>
      </c>
      <c r="B229" s="313" t="s">
        <v>511</v>
      </c>
      <c r="C229" s="314" t="s">
        <v>264</v>
      </c>
      <c r="D229" s="315">
        <v>51</v>
      </c>
      <c r="E229" s="315">
        <v>17</v>
      </c>
      <c r="F229" s="316"/>
      <c r="G229" s="317"/>
      <c r="H229" s="312"/>
    </row>
    <row r="230" spans="1:8" x14ac:dyDescent="0.3">
      <c r="A230" s="312">
        <v>65748</v>
      </c>
      <c r="B230" s="313" t="s">
        <v>512</v>
      </c>
      <c r="C230" s="314" t="s">
        <v>273</v>
      </c>
      <c r="D230" s="315">
        <v>55</v>
      </c>
      <c r="E230" s="315">
        <v>19</v>
      </c>
      <c r="F230" s="316" t="s">
        <v>265</v>
      </c>
      <c r="G230" s="317">
        <v>44104.394143518519</v>
      </c>
      <c r="H230" s="312">
        <v>140030</v>
      </c>
    </row>
    <row r="231" spans="1:8" x14ac:dyDescent="0.3">
      <c r="A231" s="312">
        <v>66786</v>
      </c>
      <c r="B231" s="313" t="s">
        <v>513</v>
      </c>
      <c r="C231" s="314" t="s">
        <v>514</v>
      </c>
      <c r="D231" s="315">
        <v>72</v>
      </c>
      <c r="E231" s="315">
        <v>9</v>
      </c>
      <c r="F231" s="316"/>
      <c r="G231" s="317"/>
      <c r="H231" s="312"/>
    </row>
    <row r="232" spans="1:8" x14ac:dyDescent="0.3">
      <c r="A232" s="312">
        <v>67862</v>
      </c>
      <c r="B232" s="313" t="s">
        <v>515</v>
      </c>
      <c r="C232" s="314" t="s">
        <v>264</v>
      </c>
      <c r="D232" s="315">
        <v>78</v>
      </c>
      <c r="E232" s="315">
        <v>6</v>
      </c>
      <c r="F232" s="316"/>
      <c r="G232" s="317"/>
      <c r="H232" s="312"/>
    </row>
    <row r="233" spans="1:8" x14ac:dyDescent="0.3">
      <c r="A233" s="312">
        <v>67892</v>
      </c>
      <c r="B233" s="313" t="s">
        <v>516</v>
      </c>
      <c r="C233" s="314" t="s">
        <v>264</v>
      </c>
      <c r="D233" s="315">
        <v>69</v>
      </c>
      <c r="E233" s="315">
        <v>5</v>
      </c>
      <c r="F233" s="316"/>
      <c r="G233" s="317"/>
      <c r="H233" s="312"/>
    </row>
    <row r="234" spans="1:8" x14ac:dyDescent="0.3">
      <c r="A234" s="312">
        <v>68351</v>
      </c>
      <c r="B234" s="313" t="s">
        <v>517</v>
      </c>
      <c r="C234" s="314" t="s">
        <v>264</v>
      </c>
      <c r="D234" s="315">
        <v>55</v>
      </c>
      <c r="E234" s="315">
        <v>5</v>
      </c>
      <c r="F234" s="316" t="s">
        <v>271</v>
      </c>
      <c r="G234" s="317" t="s">
        <v>518</v>
      </c>
      <c r="H234" s="312"/>
    </row>
    <row r="235" spans="1:8" x14ac:dyDescent="0.3">
      <c r="A235" s="312">
        <v>69339</v>
      </c>
      <c r="B235" s="313" t="s">
        <v>519</v>
      </c>
      <c r="C235" s="314" t="s">
        <v>264</v>
      </c>
      <c r="D235" s="315">
        <v>54</v>
      </c>
      <c r="E235" s="315">
        <v>16</v>
      </c>
      <c r="F235" s="316" t="s">
        <v>271</v>
      </c>
      <c r="G235" s="317" t="s">
        <v>520</v>
      </c>
      <c r="H235" s="312"/>
    </row>
    <row r="236" spans="1:8" x14ac:dyDescent="0.3">
      <c r="A236" s="312">
        <v>71053</v>
      </c>
      <c r="B236" s="313" t="s">
        <v>521</v>
      </c>
      <c r="C236" s="314" t="s">
        <v>264</v>
      </c>
      <c r="D236" s="315">
        <v>54</v>
      </c>
      <c r="E236" s="315">
        <v>4</v>
      </c>
      <c r="F236" s="316" t="s">
        <v>271</v>
      </c>
      <c r="G236" s="317">
        <v>43875.37903935185</v>
      </c>
      <c r="H236" s="312"/>
    </row>
    <row r="237" spans="1:8" x14ac:dyDescent="0.3">
      <c r="A237" s="312">
        <v>71189</v>
      </c>
      <c r="B237" s="313" t="s">
        <v>522</v>
      </c>
      <c r="C237" s="314" t="s">
        <v>31</v>
      </c>
      <c r="D237" s="315">
        <v>51</v>
      </c>
      <c r="E237" s="315">
        <v>10</v>
      </c>
      <c r="F237" s="316" t="s">
        <v>265</v>
      </c>
      <c r="G237" s="317">
        <v>43815.590601851851</v>
      </c>
      <c r="H237" s="312"/>
    </row>
    <row r="238" spans="1:8" x14ac:dyDescent="0.3">
      <c r="A238" s="312">
        <v>71190</v>
      </c>
      <c r="B238" s="313" t="s">
        <v>522</v>
      </c>
      <c r="C238" s="314" t="s">
        <v>264</v>
      </c>
      <c r="D238" s="315">
        <v>51</v>
      </c>
      <c r="E238" s="315">
        <v>10</v>
      </c>
      <c r="F238" s="316" t="s">
        <v>271</v>
      </c>
      <c r="G238" s="317" t="s">
        <v>523</v>
      </c>
      <c r="H238" s="312">
        <v>136553</v>
      </c>
    </row>
    <row r="239" spans="1:8" x14ac:dyDescent="0.3">
      <c r="A239" s="312">
        <v>72052</v>
      </c>
      <c r="B239" s="313" t="s">
        <v>524</v>
      </c>
      <c r="C239" s="314" t="s">
        <v>302</v>
      </c>
      <c r="D239" s="315">
        <v>76</v>
      </c>
      <c r="E239" s="315">
        <v>5</v>
      </c>
      <c r="F239" s="316" t="s">
        <v>265</v>
      </c>
      <c r="G239" s="317">
        <v>44376.404398148145</v>
      </c>
      <c r="H239" s="312">
        <v>141270</v>
      </c>
    </row>
    <row r="240" spans="1:8" x14ac:dyDescent="0.3">
      <c r="A240" s="312">
        <v>72174</v>
      </c>
      <c r="B240" s="313" t="s">
        <v>525</v>
      </c>
      <c r="C240" s="314" t="s">
        <v>31</v>
      </c>
      <c r="D240" s="315">
        <v>72</v>
      </c>
      <c r="E240" s="315">
        <v>6</v>
      </c>
      <c r="F240" s="316" t="s">
        <v>265</v>
      </c>
      <c r="G240" s="317">
        <v>44267.707777777781</v>
      </c>
      <c r="H240" s="312"/>
    </row>
    <row r="241" spans="1:8" x14ac:dyDescent="0.3">
      <c r="A241" s="312">
        <v>73020</v>
      </c>
      <c r="B241" s="313" t="s">
        <v>526</v>
      </c>
      <c r="C241" s="314" t="s">
        <v>264</v>
      </c>
      <c r="D241" s="315">
        <v>76</v>
      </c>
      <c r="E241" s="315">
        <v>11</v>
      </c>
      <c r="F241" s="316"/>
      <c r="G241" s="317"/>
      <c r="H241" s="312"/>
    </row>
    <row r="242" spans="1:8" x14ac:dyDescent="0.3">
      <c r="A242" s="312">
        <v>74081</v>
      </c>
      <c r="B242" s="313" t="s">
        <v>527</v>
      </c>
      <c r="C242" s="314" t="s">
        <v>264</v>
      </c>
      <c r="D242" s="315">
        <v>72</v>
      </c>
      <c r="E242" s="315">
        <v>6</v>
      </c>
      <c r="F242" s="316" t="s">
        <v>265</v>
      </c>
      <c r="G242" s="317">
        <v>44267.707777777781</v>
      </c>
      <c r="H242" s="312"/>
    </row>
    <row r="243" spans="1:8" x14ac:dyDescent="0.3">
      <c r="A243" s="312">
        <v>74124</v>
      </c>
      <c r="B243" s="313" t="s">
        <v>528</v>
      </c>
      <c r="C243" s="314" t="s">
        <v>273</v>
      </c>
      <c r="D243" s="315">
        <v>55</v>
      </c>
      <c r="E243" s="315">
        <v>19</v>
      </c>
      <c r="F243" s="316" t="s">
        <v>265</v>
      </c>
      <c r="G243" s="317">
        <v>44104.394143518519</v>
      </c>
      <c r="H243" s="312">
        <v>140028</v>
      </c>
    </row>
    <row r="244" spans="1:8" x14ac:dyDescent="0.3">
      <c r="A244" s="312">
        <v>74491</v>
      </c>
      <c r="B244" s="313" t="s">
        <v>529</v>
      </c>
      <c r="C244" s="314" t="s">
        <v>437</v>
      </c>
      <c r="D244" s="315">
        <v>78</v>
      </c>
      <c r="E244" s="315">
        <v>2</v>
      </c>
      <c r="F244" s="316"/>
      <c r="G244" s="317"/>
      <c r="H244" s="312"/>
    </row>
    <row r="245" spans="1:8" x14ac:dyDescent="0.3">
      <c r="A245" s="312">
        <v>74492</v>
      </c>
      <c r="B245" s="313" t="s">
        <v>530</v>
      </c>
      <c r="C245" s="314" t="s">
        <v>437</v>
      </c>
      <c r="D245" s="315">
        <v>78</v>
      </c>
      <c r="E245" s="315">
        <v>2</v>
      </c>
      <c r="F245" s="316"/>
      <c r="G245" s="317"/>
      <c r="H245" s="312"/>
    </row>
    <row r="246" spans="1:8" x14ac:dyDescent="0.3">
      <c r="A246" s="312">
        <v>75027</v>
      </c>
      <c r="B246" s="313" t="s">
        <v>531</v>
      </c>
      <c r="C246" s="314" t="s">
        <v>268</v>
      </c>
      <c r="D246" s="315">
        <v>65</v>
      </c>
      <c r="E246" s="315">
        <v>26</v>
      </c>
      <c r="F246" s="316"/>
      <c r="G246" s="317"/>
      <c r="H246" s="312"/>
    </row>
    <row r="247" spans="1:8" x14ac:dyDescent="0.3">
      <c r="A247" s="312">
        <v>75915</v>
      </c>
      <c r="B247" s="313" t="s">
        <v>532</v>
      </c>
      <c r="C247" s="314" t="s">
        <v>264</v>
      </c>
      <c r="D247" s="315">
        <v>51</v>
      </c>
      <c r="E247" s="315">
        <v>37</v>
      </c>
      <c r="F247" s="316"/>
      <c r="G247" s="317"/>
      <c r="H247" s="312"/>
    </row>
    <row r="248" spans="1:8" x14ac:dyDescent="0.3">
      <c r="A248" s="312">
        <v>76217</v>
      </c>
      <c r="B248" s="313" t="s">
        <v>533</v>
      </c>
      <c r="C248" s="314" t="s">
        <v>321</v>
      </c>
      <c r="D248" s="315">
        <v>69</v>
      </c>
      <c r="E248" s="315">
        <v>1</v>
      </c>
      <c r="F248" s="316" t="s">
        <v>271</v>
      </c>
      <c r="G248" s="317">
        <v>43685.445659722223</v>
      </c>
      <c r="H248" s="312"/>
    </row>
    <row r="249" spans="1:8" x14ac:dyDescent="0.3">
      <c r="A249" s="312">
        <v>76776</v>
      </c>
      <c r="B249" s="313" t="s">
        <v>534</v>
      </c>
      <c r="C249" s="314" t="s">
        <v>273</v>
      </c>
      <c r="D249" s="315">
        <v>55</v>
      </c>
      <c r="E249" s="315">
        <v>19</v>
      </c>
      <c r="F249" s="316" t="s">
        <v>265</v>
      </c>
      <c r="G249" s="317">
        <v>44104.394143518519</v>
      </c>
      <c r="H249" s="312">
        <v>140033</v>
      </c>
    </row>
    <row r="250" spans="1:8" x14ac:dyDescent="0.3">
      <c r="A250" s="312">
        <v>76777</v>
      </c>
      <c r="B250" s="313" t="s">
        <v>535</v>
      </c>
      <c r="C250" s="314" t="s">
        <v>273</v>
      </c>
      <c r="D250" s="315">
        <v>55</v>
      </c>
      <c r="E250" s="315">
        <v>19</v>
      </c>
      <c r="F250" s="316" t="s">
        <v>265</v>
      </c>
      <c r="G250" s="317">
        <v>44104.394143518519</v>
      </c>
      <c r="H250" s="312">
        <v>140042</v>
      </c>
    </row>
    <row r="251" spans="1:8" x14ac:dyDescent="0.3">
      <c r="A251" s="312">
        <v>76780</v>
      </c>
      <c r="B251" s="313" t="s">
        <v>536</v>
      </c>
      <c r="C251" s="314" t="s">
        <v>273</v>
      </c>
      <c r="D251" s="315">
        <v>55</v>
      </c>
      <c r="E251" s="315">
        <v>19</v>
      </c>
      <c r="F251" s="316" t="s">
        <v>265</v>
      </c>
      <c r="G251" s="317">
        <v>44104.394143518519</v>
      </c>
      <c r="H251" s="312">
        <v>140035</v>
      </c>
    </row>
    <row r="252" spans="1:8" x14ac:dyDescent="0.3">
      <c r="A252" s="312">
        <v>76781</v>
      </c>
      <c r="B252" s="313" t="s">
        <v>537</v>
      </c>
      <c r="C252" s="314" t="s">
        <v>273</v>
      </c>
      <c r="D252" s="315">
        <v>55</v>
      </c>
      <c r="E252" s="315">
        <v>19</v>
      </c>
      <c r="F252" s="316" t="s">
        <v>265</v>
      </c>
      <c r="G252" s="317">
        <v>44104.394143518519</v>
      </c>
      <c r="H252" s="312">
        <v>140043</v>
      </c>
    </row>
    <row r="253" spans="1:8" x14ac:dyDescent="0.3">
      <c r="A253" s="312">
        <v>77380</v>
      </c>
      <c r="B253" s="313" t="s">
        <v>538</v>
      </c>
      <c r="C253" s="314" t="s">
        <v>264</v>
      </c>
      <c r="D253" s="315">
        <v>72</v>
      </c>
      <c r="E253" s="315">
        <v>6</v>
      </c>
      <c r="F253" s="316" t="s">
        <v>265</v>
      </c>
      <c r="G253" s="317">
        <v>44267.707777777781</v>
      </c>
      <c r="H253" s="312"/>
    </row>
    <row r="254" spans="1:8" x14ac:dyDescent="0.3">
      <c r="A254" s="312">
        <v>77553</v>
      </c>
      <c r="B254" s="313" t="s">
        <v>539</v>
      </c>
      <c r="C254" s="314" t="s">
        <v>264</v>
      </c>
      <c r="D254" s="315">
        <v>74</v>
      </c>
      <c r="E254" s="315">
        <v>3</v>
      </c>
      <c r="F254" s="316"/>
      <c r="G254" s="317"/>
      <c r="H254" s="312"/>
    </row>
    <row r="255" spans="1:8" x14ac:dyDescent="0.3">
      <c r="A255" s="312">
        <v>77555</v>
      </c>
      <c r="B255" s="313" t="s">
        <v>540</v>
      </c>
      <c r="C255" s="314" t="s">
        <v>264</v>
      </c>
      <c r="D255" s="315">
        <v>74</v>
      </c>
      <c r="E255" s="315">
        <v>3</v>
      </c>
      <c r="F255" s="316"/>
      <c r="G255" s="317"/>
      <c r="H255" s="312"/>
    </row>
    <row r="256" spans="1:8" x14ac:dyDescent="0.3">
      <c r="A256" s="312">
        <v>77822</v>
      </c>
      <c r="B256" s="313" t="s">
        <v>541</v>
      </c>
      <c r="C256" s="314" t="s">
        <v>264</v>
      </c>
      <c r="D256" s="315">
        <v>72</v>
      </c>
      <c r="E256" s="315">
        <v>5</v>
      </c>
      <c r="F256" s="316" t="s">
        <v>262</v>
      </c>
      <c r="G256" s="317">
        <v>44873.378078703703</v>
      </c>
      <c r="H256" s="312"/>
    </row>
    <row r="257" spans="1:8" x14ac:dyDescent="0.3">
      <c r="A257" s="312">
        <v>77992</v>
      </c>
      <c r="B257" s="313" t="s">
        <v>542</v>
      </c>
      <c r="C257" s="314" t="s">
        <v>268</v>
      </c>
      <c r="D257" s="315">
        <v>52</v>
      </c>
      <c r="E257" s="315">
        <v>15</v>
      </c>
      <c r="F257" s="316" t="s">
        <v>265</v>
      </c>
      <c r="G257" s="317">
        <v>43649.450671296298</v>
      </c>
      <c r="H257" s="312"/>
    </row>
    <row r="258" spans="1:8" x14ac:dyDescent="0.3">
      <c r="A258" s="312">
        <v>78025</v>
      </c>
      <c r="B258" s="313" t="s">
        <v>543</v>
      </c>
      <c r="C258" s="314" t="s">
        <v>264</v>
      </c>
      <c r="D258" s="315">
        <v>72</v>
      </c>
      <c r="E258" s="315">
        <v>6</v>
      </c>
      <c r="F258" s="316" t="s">
        <v>271</v>
      </c>
      <c r="G258" s="317" t="s">
        <v>544</v>
      </c>
      <c r="H258" s="312">
        <v>74081</v>
      </c>
    </row>
    <row r="259" spans="1:8" x14ac:dyDescent="0.3">
      <c r="A259" s="312">
        <v>78027</v>
      </c>
      <c r="B259" s="313" t="s">
        <v>545</v>
      </c>
      <c r="C259" s="314" t="s">
        <v>264</v>
      </c>
      <c r="D259" s="315">
        <v>52</v>
      </c>
      <c r="E259" s="315">
        <v>13</v>
      </c>
      <c r="F259" s="316"/>
      <c r="G259" s="317"/>
      <c r="H259" s="312"/>
    </row>
    <row r="260" spans="1:8" x14ac:dyDescent="0.3">
      <c r="A260" s="312">
        <v>78043</v>
      </c>
      <c r="B260" s="313" t="s">
        <v>546</v>
      </c>
      <c r="C260" s="314" t="s">
        <v>264</v>
      </c>
      <c r="D260" s="315">
        <v>45</v>
      </c>
      <c r="E260" s="315">
        <v>12</v>
      </c>
      <c r="F260" s="316"/>
      <c r="G260" s="317"/>
      <c r="H260" s="312"/>
    </row>
    <row r="261" spans="1:8" x14ac:dyDescent="0.3">
      <c r="A261" s="312">
        <v>78304</v>
      </c>
      <c r="B261" s="313" t="s">
        <v>547</v>
      </c>
      <c r="C261" s="314" t="s">
        <v>264</v>
      </c>
      <c r="D261" s="315">
        <v>51</v>
      </c>
      <c r="E261" s="315">
        <v>36</v>
      </c>
      <c r="F261" s="316"/>
      <c r="G261" s="317"/>
      <c r="H261" s="312"/>
    </row>
    <row r="262" spans="1:8" x14ac:dyDescent="0.3">
      <c r="A262" s="312">
        <v>78398</v>
      </c>
      <c r="B262" s="313" t="s">
        <v>548</v>
      </c>
      <c r="C262" s="314" t="s">
        <v>264</v>
      </c>
      <c r="D262" s="315">
        <v>54</v>
      </c>
      <c r="E262" s="315">
        <v>9</v>
      </c>
      <c r="F262" s="316" t="s">
        <v>271</v>
      </c>
      <c r="G262" s="317">
        <v>43875.379710648151</v>
      </c>
      <c r="H262" s="312"/>
    </row>
    <row r="263" spans="1:8" x14ac:dyDescent="0.3">
      <c r="A263" s="312">
        <v>79118</v>
      </c>
      <c r="B263" s="313" t="s">
        <v>549</v>
      </c>
      <c r="C263" s="314" t="s">
        <v>264</v>
      </c>
      <c r="D263" s="315">
        <v>52</v>
      </c>
      <c r="E263" s="315">
        <v>13</v>
      </c>
      <c r="F263" s="316"/>
      <c r="G263" s="317"/>
      <c r="H263" s="312"/>
    </row>
    <row r="264" spans="1:8" x14ac:dyDescent="0.3">
      <c r="A264" s="312">
        <v>79635</v>
      </c>
      <c r="B264" s="313" t="s">
        <v>550</v>
      </c>
      <c r="C264" s="314" t="s">
        <v>264</v>
      </c>
      <c r="D264" s="315">
        <v>55</v>
      </c>
      <c r="E264" s="315">
        <v>57</v>
      </c>
      <c r="F264" s="316" t="s">
        <v>271</v>
      </c>
      <c r="G264" s="317" t="s">
        <v>341</v>
      </c>
      <c r="H264" s="312"/>
    </row>
    <row r="265" spans="1:8" x14ac:dyDescent="0.3">
      <c r="A265" s="312">
        <v>80297</v>
      </c>
      <c r="B265" s="313" t="s">
        <v>551</v>
      </c>
      <c r="C265" s="314" t="s">
        <v>264</v>
      </c>
      <c r="D265" s="315">
        <v>51</v>
      </c>
      <c r="E265" s="315">
        <v>30</v>
      </c>
      <c r="F265" s="316"/>
      <c r="G265" s="317"/>
      <c r="H265" s="312"/>
    </row>
    <row r="266" spans="1:8" x14ac:dyDescent="0.3">
      <c r="A266" s="312">
        <v>80349</v>
      </c>
      <c r="B266" s="313" t="s">
        <v>552</v>
      </c>
      <c r="C266" s="314" t="s">
        <v>264</v>
      </c>
      <c r="D266" s="315">
        <v>84</v>
      </c>
      <c r="E266" s="315">
        <v>1</v>
      </c>
      <c r="F266" s="316"/>
      <c r="G266" s="317"/>
      <c r="H266" s="312"/>
    </row>
    <row r="267" spans="1:8" x14ac:dyDescent="0.3">
      <c r="A267" s="312">
        <v>80384</v>
      </c>
      <c r="B267" s="313" t="s">
        <v>553</v>
      </c>
      <c r="C267" s="314"/>
      <c r="D267" s="315"/>
      <c r="E267" s="315"/>
      <c r="F267" s="316"/>
      <c r="G267" s="317"/>
      <c r="H267" s="312"/>
    </row>
    <row r="268" spans="1:8" x14ac:dyDescent="0.3">
      <c r="A268" s="312">
        <v>80388</v>
      </c>
      <c r="B268" s="313" t="s">
        <v>554</v>
      </c>
      <c r="C268" s="314" t="s">
        <v>437</v>
      </c>
      <c r="D268" s="315">
        <v>78</v>
      </c>
      <c r="E268" s="315">
        <v>2</v>
      </c>
      <c r="F268" s="316"/>
      <c r="G268" s="317"/>
      <c r="H268" s="312"/>
    </row>
    <row r="269" spans="1:8" x14ac:dyDescent="0.3">
      <c r="A269" s="312">
        <v>80391</v>
      </c>
      <c r="B269" s="313" t="s">
        <v>555</v>
      </c>
      <c r="C269" s="314" t="s">
        <v>264</v>
      </c>
      <c r="D269" s="315">
        <v>61</v>
      </c>
      <c r="E269" s="315">
        <v>11</v>
      </c>
      <c r="F269" s="316"/>
      <c r="G269" s="317"/>
      <c r="H269" s="312"/>
    </row>
    <row r="270" spans="1:8" x14ac:dyDescent="0.3">
      <c r="A270" s="312">
        <v>80575</v>
      </c>
      <c r="B270" s="313" t="s">
        <v>556</v>
      </c>
      <c r="C270" s="314" t="s">
        <v>264</v>
      </c>
      <c r="D270" s="315">
        <v>52</v>
      </c>
      <c r="E270" s="315">
        <v>10</v>
      </c>
      <c r="F270" s="316"/>
      <c r="G270" s="317"/>
      <c r="H270" s="312"/>
    </row>
    <row r="271" spans="1:8" x14ac:dyDescent="0.3">
      <c r="A271" s="312">
        <v>80650</v>
      </c>
      <c r="B271" s="313" t="s">
        <v>557</v>
      </c>
      <c r="C271" s="314" t="s">
        <v>264</v>
      </c>
      <c r="D271" s="315">
        <v>55</v>
      </c>
      <c r="E271" s="315">
        <v>46</v>
      </c>
      <c r="F271" s="316" t="s">
        <v>271</v>
      </c>
      <c r="G271" s="317" t="s">
        <v>558</v>
      </c>
      <c r="H271" s="312"/>
    </row>
    <row r="272" spans="1:8" x14ac:dyDescent="0.3">
      <c r="A272" s="312">
        <v>80749</v>
      </c>
      <c r="B272" s="313" t="s">
        <v>559</v>
      </c>
      <c r="C272" s="314" t="s">
        <v>264</v>
      </c>
      <c r="D272" s="315">
        <v>55</v>
      </c>
      <c r="E272" s="315">
        <v>37</v>
      </c>
      <c r="F272" s="316"/>
      <c r="G272" s="317"/>
      <c r="H272" s="312"/>
    </row>
    <row r="273" spans="1:8" x14ac:dyDescent="0.3">
      <c r="A273" s="312">
        <v>81509</v>
      </c>
      <c r="B273" s="313" t="s">
        <v>560</v>
      </c>
      <c r="C273" s="314" t="s">
        <v>561</v>
      </c>
      <c r="D273" s="315">
        <v>51</v>
      </c>
      <c r="E273" s="315">
        <v>21</v>
      </c>
      <c r="F273" s="316"/>
      <c r="G273" s="317"/>
      <c r="H273" s="312"/>
    </row>
    <row r="274" spans="1:8" x14ac:dyDescent="0.3">
      <c r="A274" s="312">
        <v>81566</v>
      </c>
      <c r="B274" s="313" t="s">
        <v>562</v>
      </c>
      <c r="C274" s="314" t="s">
        <v>474</v>
      </c>
      <c r="D274" s="315">
        <v>61</v>
      </c>
      <c r="E274" s="315">
        <v>15</v>
      </c>
      <c r="F274" s="316" t="s">
        <v>262</v>
      </c>
      <c r="G274" s="317">
        <v>44433.653020833335</v>
      </c>
      <c r="H274" s="312">
        <v>115805</v>
      </c>
    </row>
    <row r="275" spans="1:8" x14ac:dyDescent="0.3">
      <c r="A275" s="312">
        <v>82732</v>
      </c>
      <c r="B275" s="313" t="s">
        <v>563</v>
      </c>
      <c r="C275" s="314" t="s">
        <v>264</v>
      </c>
      <c r="D275" s="315">
        <v>55</v>
      </c>
      <c r="E275" s="315">
        <v>54</v>
      </c>
      <c r="F275" s="316" t="s">
        <v>271</v>
      </c>
      <c r="G275" s="317">
        <v>43901.63380787037</v>
      </c>
      <c r="H275" s="312"/>
    </row>
    <row r="276" spans="1:8" x14ac:dyDescent="0.3">
      <c r="A276" s="312">
        <v>82829</v>
      </c>
      <c r="B276" s="313" t="s">
        <v>564</v>
      </c>
      <c r="C276" s="314" t="s">
        <v>264</v>
      </c>
      <c r="D276" s="315">
        <v>52</v>
      </c>
      <c r="E276" s="315">
        <v>13</v>
      </c>
      <c r="F276" s="316"/>
      <c r="G276" s="317"/>
      <c r="H276" s="312"/>
    </row>
    <row r="277" spans="1:8" x14ac:dyDescent="0.3">
      <c r="A277" s="312">
        <v>82916</v>
      </c>
      <c r="B277" s="313" t="s">
        <v>565</v>
      </c>
      <c r="C277" s="314" t="s">
        <v>291</v>
      </c>
      <c r="D277" s="315">
        <v>76</v>
      </c>
      <c r="E277" s="315">
        <v>6</v>
      </c>
      <c r="F277" s="316" t="s">
        <v>271</v>
      </c>
      <c r="G277" s="317" t="s">
        <v>480</v>
      </c>
      <c r="H277" s="312"/>
    </row>
    <row r="278" spans="1:8" x14ac:dyDescent="0.3">
      <c r="A278" s="312">
        <v>83788</v>
      </c>
      <c r="B278" s="313" t="s">
        <v>566</v>
      </c>
      <c r="C278" s="314" t="s">
        <v>264</v>
      </c>
      <c r="D278" s="315">
        <v>55</v>
      </c>
      <c r="E278" s="315">
        <v>32</v>
      </c>
      <c r="F278" s="316"/>
      <c r="G278" s="317"/>
      <c r="H278" s="312"/>
    </row>
    <row r="279" spans="1:8" x14ac:dyDescent="0.3">
      <c r="A279" s="312">
        <v>85798</v>
      </c>
      <c r="B279" s="313" t="s">
        <v>567</v>
      </c>
      <c r="C279" s="314" t="s">
        <v>264</v>
      </c>
      <c r="D279" s="315">
        <v>83</v>
      </c>
      <c r="E279" s="315">
        <v>4</v>
      </c>
      <c r="F279" s="316" t="s">
        <v>271</v>
      </c>
      <c r="G279" s="317">
        <v>43998.568171296298</v>
      </c>
      <c r="H279" s="312">
        <v>139545</v>
      </c>
    </row>
    <row r="280" spans="1:8" x14ac:dyDescent="0.3">
      <c r="A280" s="312">
        <v>86030</v>
      </c>
      <c r="B280" s="313" t="s">
        <v>568</v>
      </c>
      <c r="C280" s="314" t="s">
        <v>264</v>
      </c>
      <c r="D280" s="315">
        <v>55</v>
      </c>
      <c r="E280" s="315">
        <v>49</v>
      </c>
      <c r="F280" s="316" t="s">
        <v>271</v>
      </c>
      <c r="G280" s="317">
        <v>43900.625949074078</v>
      </c>
      <c r="H280" s="312"/>
    </row>
    <row r="281" spans="1:8" x14ac:dyDescent="0.3">
      <c r="A281" s="312">
        <v>86118</v>
      </c>
      <c r="B281" s="313" t="s">
        <v>569</v>
      </c>
      <c r="C281" s="314" t="s">
        <v>264</v>
      </c>
      <c r="D281" s="315">
        <v>55</v>
      </c>
      <c r="E281" s="315">
        <v>55</v>
      </c>
      <c r="F281" s="316" t="s">
        <v>271</v>
      </c>
      <c r="G281" s="317">
        <v>43901.635428240741</v>
      </c>
      <c r="H281" s="312"/>
    </row>
    <row r="282" spans="1:8" x14ac:dyDescent="0.3">
      <c r="A282" s="312">
        <v>86891</v>
      </c>
      <c r="B282" s="313" t="s">
        <v>570</v>
      </c>
      <c r="C282" s="314" t="s">
        <v>264</v>
      </c>
      <c r="D282" s="315">
        <v>78</v>
      </c>
      <c r="E282" s="315">
        <v>2</v>
      </c>
      <c r="F282" s="316"/>
      <c r="G282" s="317"/>
      <c r="H282" s="312"/>
    </row>
    <row r="283" spans="1:8" x14ac:dyDescent="0.3">
      <c r="A283" s="312">
        <v>87157</v>
      </c>
      <c r="B283" s="313" t="s">
        <v>571</v>
      </c>
      <c r="C283" s="314" t="s">
        <v>561</v>
      </c>
      <c r="D283" s="315">
        <v>51</v>
      </c>
      <c r="E283" s="315">
        <v>19</v>
      </c>
      <c r="F283" s="316"/>
      <c r="G283" s="317"/>
      <c r="H283" s="312"/>
    </row>
    <row r="284" spans="1:8" x14ac:dyDescent="0.3">
      <c r="A284" s="312">
        <v>87160</v>
      </c>
      <c r="B284" s="313" t="s">
        <v>572</v>
      </c>
      <c r="C284" s="314" t="s">
        <v>561</v>
      </c>
      <c r="D284" s="315">
        <v>51</v>
      </c>
      <c r="E284" s="315">
        <v>19</v>
      </c>
      <c r="F284" s="316"/>
      <c r="G284" s="317"/>
      <c r="H284" s="312"/>
    </row>
    <row r="285" spans="1:8" x14ac:dyDescent="0.3">
      <c r="A285" s="312">
        <v>87465</v>
      </c>
      <c r="B285" s="313" t="s">
        <v>573</v>
      </c>
      <c r="C285" s="314" t="s">
        <v>31</v>
      </c>
      <c r="D285" s="315">
        <v>72</v>
      </c>
      <c r="E285" s="315">
        <v>7</v>
      </c>
      <c r="F285" s="316" t="s">
        <v>262</v>
      </c>
      <c r="G285" s="317">
        <v>44432.669953703706</v>
      </c>
      <c r="H285" s="312"/>
    </row>
    <row r="286" spans="1:8" x14ac:dyDescent="0.3">
      <c r="A286" s="312">
        <v>88083</v>
      </c>
      <c r="B286" s="313" t="s">
        <v>574</v>
      </c>
      <c r="C286" s="314" t="s">
        <v>264</v>
      </c>
      <c r="D286" s="315">
        <v>84</v>
      </c>
      <c r="E286" s="315">
        <v>1</v>
      </c>
      <c r="F286" s="316"/>
      <c r="G286" s="317"/>
      <c r="H286" s="312"/>
    </row>
    <row r="287" spans="1:8" x14ac:dyDescent="0.3">
      <c r="A287" s="312">
        <v>88084</v>
      </c>
      <c r="B287" s="313" t="s">
        <v>575</v>
      </c>
      <c r="C287" s="314" t="s">
        <v>264</v>
      </c>
      <c r="D287" s="315">
        <v>84</v>
      </c>
      <c r="E287" s="315">
        <v>2</v>
      </c>
      <c r="F287" s="316"/>
      <c r="G287" s="317"/>
      <c r="H287" s="312"/>
    </row>
    <row r="288" spans="1:8" x14ac:dyDescent="0.3">
      <c r="A288" s="312">
        <v>88718</v>
      </c>
      <c r="B288" s="313" t="s">
        <v>576</v>
      </c>
      <c r="C288" s="314" t="s">
        <v>264</v>
      </c>
      <c r="D288" s="315">
        <v>55</v>
      </c>
      <c r="E288" s="315">
        <v>26</v>
      </c>
      <c r="F288" s="316" t="s">
        <v>265</v>
      </c>
      <c r="G288" s="317">
        <v>44146.427777777775</v>
      </c>
      <c r="H288" s="312"/>
    </row>
    <row r="289" spans="1:8" x14ac:dyDescent="0.3">
      <c r="A289" s="312">
        <v>88719</v>
      </c>
      <c r="B289" s="313" t="s">
        <v>577</v>
      </c>
      <c r="C289" s="314" t="s">
        <v>264</v>
      </c>
      <c r="D289" s="315">
        <v>55</v>
      </c>
      <c r="E289" s="315">
        <v>26</v>
      </c>
      <c r="F289" s="316" t="s">
        <v>265</v>
      </c>
      <c r="G289" s="317">
        <v>44146.427777777775</v>
      </c>
      <c r="H289" s="312"/>
    </row>
    <row r="290" spans="1:8" x14ac:dyDescent="0.3">
      <c r="A290" s="312">
        <v>88741</v>
      </c>
      <c r="B290" s="313" t="s">
        <v>578</v>
      </c>
      <c r="C290" s="314" t="s">
        <v>264</v>
      </c>
      <c r="D290" s="315">
        <v>55</v>
      </c>
      <c r="E290" s="315">
        <v>26</v>
      </c>
      <c r="F290" s="316"/>
      <c r="G290" s="317"/>
      <c r="H290" s="312"/>
    </row>
    <row r="291" spans="1:8" x14ac:dyDescent="0.3">
      <c r="A291" s="312">
        <v>88742</v>
      </c>
      <c r="B291" s="313" t="s">
        <v>579</v>
      </c>
      <c r="C291" s="314" t="s">
        <v>264</v>
      </c>
      <c r="D291" s="315">
        <v>55</v>
      </c>
      <c r="E291" s="315">
        <v>26</v>
      </c>
      <c r="F291" s="316"/>
      <c r="G291" s="317"/>
      <c r="H291" s="312"/>
    </row>
    <row r="292" spans="1:8" x14ac:dyDescent="0.3">
      <c r="A292" s="312">
        <v>88989</v>
      </c>
      <c r="B292" s="313" t="s">
        <v>580</v>
      </c>
      <c r="C292" s="314" t="s">
        <v>437</v>
      </c>
      <c r="D292" s="315">
        <v>54</v>
      </c>
      <c r="E292" s="315">
        <v>4</v>
      </c>
      <c r="F292" s="316" t="s">
        <v>271</v>
      </c>
      <c r="G292" s="317">
        <v>43713.472581018519</v>
      </c>
      <c r="H292" s="312"/>
    </row>
    <row r="293" spans="1:8" x14ac:dyDescent="0.3">
      <c r="A293" s="312">
        <v>88992</v>
      </c>
      <c r="B293" s="313" t="s">
        <v>581</v>
      </c>
      <c r="C293" s="314" t="s">
        <v>437</v>
      </c>
      <c r="D293" s="315">
        <v>54</v>
      </c>
      <c r="E293" s="315">
        <v>4</v>
      </c>
      <c r="F293" s="316" t="s">
        <v>271</v>
      </c>
      <c r="G293" s="317">
        <v>43713.472581018519</v>
      </c>
      <c r="H293" s="312"/>
    </row>
    <row r="294" spans="1:8" x14ac:dyDescent="0.3">
      <c r="A294" s="312">
        <v>88993</v>
      </c>
      <c r="B294" s="313" t="s">
        <v>582</v>
      </c>
      <c r="C294" s="314" t="s">
        <v>437</v>
      </c>
      <c r="D294" s="315">
        <v>54</v>
      </c>
      <c r="E294" s="315">
        <v>4</v>
      </c>
      <c r="F294" s="316" t="s">
        <v>271</v>
      </c>
      <c r="G294" s="317">
        <v>43713.472581018519</v>
      </c>
      <c r="H294" s="312"/>
    </row>
    <row r="295" spans="1:8" x14ac:dyDescent="0.3">
      <c r="A295" s="312">
        <v>89818</v>
      </c>
      <c r="B295" s="313" t="s">
        <v>583</v>
      </c>
      <c r="C295" s="314" t="s">
        <v>437</v>
      </c>
      <c r="D295" s="315">
        <v>54</v>
      </c>
      <c r="E295" s="315">
        <v>4</v>
      </c>
      <c r="F295" s="316"/>
      <c r="G295" s="317"/>
      <c r="H295" s="312"/>
    </row>
    <row r="296" spans="1:8" x14ac:dyDescent="0.3">
      <c r="A296" s="312">
        <v>89855</v>
      </c>
      <c r="B296" s="313" t="s">
        <v>584</v>
      </c>
      <c r="C296" s="314" t="s">
        <v>264</v>
      </c>
      <c r="D296" s="315">
        <v>83</v>
      </c>
      <c r="E296" s="315">
        <v>3</v>
      </c>
      <c r="F296" s="316" t="s">
        <v>271</v>
      </c>
      <c r="G296" s="317">
        <v>43875.457060185188</v>
      </c>
      <c r="H296" s="312"/>
    </row>
    <row r="297" spans="1:8" x14ac:dyDescent="0.3">
      <c r="A297" s="312">
        <v>89860</v>
      </c>
      <c r="B297" s="313" t="s">
        <v>585</v>
      </c>
      <c r="C297" s="314" t="s">
        <v>264</v>
      </c>
      <c r="D297" s="315">
        <v>83</v>
      </c>
      <c r="E297" s="315">
        <v>3</v>
      </c>
      <c r="F297" s="316"/>
      <c r="G297" s="317"/>
      <c r="H297" s="312"/>
    </row>
    <row r="298" spans="1:8" x14ac:dyDescent="0.3">
      <c r="A298" s="312">
        <v>89866</v>
      </c>
      <c r="B298" s="313" t="s">
        <v>586</v>
      </c>
      <c r="C298" s="314" t="s">
        <v>270</v>
      </c>
      <c r="D298" s="315">
        <v>67</v>
      </c>
      <c r="E298" s="315">
        <v>3</v>
      </c>
      <c r="F298" s="316"/>
      <c r="G298" s="317"/>
      <c r="H298" s="312"/>
    </row>
    <row r="299" spans="1:8" x14ac:dyDescent="0.3">
      <c r="A299" s="312">
        <v>90232</v>
      </c>
      <c r="B299" s="313" t="s">
        <v>587</v>
      </c>
      <c r="C299" s="314" t="s">
        <v>288</v>
      </c>
      <c r="D299" s="315">
        <v>76</v>
      </c>
      <c r="E299" s="315">
        <v>10</v>
      </c>
      <c r="F299" s="316"/>
      <c r="G299" s="317"/>
      <c r="H299" s="312"/>
    </row>
    <row r="300" spans="1:8" x14ac:dyDescent="0.3">
      <c r="A300" s="312">
        <v>90469</v>
      </c>
      <c r="B300" s="313" t="s">
        <v>588</v>
      </c>
      <c r="C300" s="314" t="s">
        <v>302</v>
      </c>
      <c r="D300" s="315">
        <v>76</v>
      </c>
      <c r="E300" s="315">
        <v>3</v>
      </c>
      <c r="F300" s="316"/>
      <c r="G300" s="317"/>
      <c r="H300" s="312">
        <v>136040</v>
      </c>
    </row>
    <row r="301" spans="1:8" x14ac:dyDescent="0.3">
      <c r="A301" s="312">
        <v>90470</v>
      </c>
      <c r="B301" s="313" t="s">
        <v>589</v>
      </c>
      <c r="C301" s="314" t="s">
        <v>302</v>
      </c>
      <c r="D301" s="315">
        <v>76</v>
      </c>
      <c r="E301" s="315">
        <v>3</v>
      </c>
      <c r="F301" s="316"/>
      <c r="G301" s="317"/>
      <c r="H301" s="312"/>
    </row>
    <row r="302" spans="1:8" x14ac:dyDescent="0.3">
      <c r="A302" s="312">
        <v>90500</v>
      </c>
      <c r="B302" s="313" t="s">
        <v>590</v>
      </c>
      <c r="C302" s="314" t="s">
        <v>273</v>
      </c>
      <c r="D302" s="315">
        <v>55</v>
      </c>
      <c r="E302" s="315">
        <v>19</v>
      </c>
      <c r="F302" s="316" t="s">
        <v>265</v>
      </c>
      <c r="G302" s="317">
        <v>43648.569641203707</v>
      </c>
      <c r="H302" s="312">
        <v>136910</v>
      </c>
    </row>
    <row r="303" spans="1:8" x14ac:dyDescent="0.3">
      <c r="A303" s="312">
        <v>90502</v>
      </c>
      <c r="B303" s="313" t="s">
        <v>591</v>
      </c>
      <c r="C303" s="314" t="s">
        <v>273</v>
      </c>
      <c r="D303" s="315">
        <v>55</v>
      </c>
      <c r="E303" s="315">
        <v>19</v>
      </c>
      <c r="F303" s="316" t="s">
        <v>265</v>
      </c>
      <c r="G303" s="317">
        <v>43648.569641203707</v>
      </c>
      <c r="H303" s="312">
        <v>136911</v>
      </c>
    </row>
    <row r="304" spans="1:8" x14ac:dyDescent="0.3">
      <c r="A304" s="312">
        <v>90827</v>
      </c>
      <c r="B304" s="313" t="s">
        <v>592</v>
      </c>
      <c r="C304" s="314" t="s">
        <v>302</v>
      </c>
      <c r="D304" s="315">
        <v>51</v>
      </c>
      <c r="E304" s="315">
        <v>3</v>
      </c>
      <c r="F304" s="316"/>
      <c r="G304" s="317"/>
      <c r="H304" s="312"/>
    </row>
    <row r="305" spans="1:8" x14ac:dyDescent="0.3">
      <c r="A305" s="312">
        <v>90884</v>
      </c>
      <c r="B305" s="313" t="s">
        <v>593</v>
      </c>
      <c r="C305" s="314" t="s">
        <v>288</v>
      </c>
      <c r="D305" s="315">
        <v>76</v>
      </c>
      <c r="E305" s="315">
        <v>10</v>
      </c>
      <c r="F305" s="316"/>
      <c r="G305" s="317"/>
      <c r="H305" s="312"/>
    </row>
    <row r="306" spans="1:8" x14ac:dyDescent="0.3">
      <c r="A306" s="312">
        <v>91811</v>
      </c>
      <c r="B306" s="313" t="s">
        <v>594</v>
      </c>
      <c r="C306" s="314" t="s">
        <v>264</v>
      </c>
      <c r="D306" s="315">
        <v>72</v>
      </c>
      <c r="E306" s="315">
        <v>5</v>
      </c>
      <c r="F306" s="316" t="s">
        <v>262</v>
      </c>
      <c r="G306" s="317">
        <v>44432.669953703706</v>
      </c>
      <c r="H306" s="312"/>
    </row>
    <row r="307" spans="1:8" x14ac:dyDescent="0.3">
      <c r="A307" s="312">
        <v>91868</v>
      </c>
      <c r="B307" s="313" t="s">
        <v>595</v>
      </c>
      <c r="C307" s="314" t="s">
        <v>264</v>
      </c>
      <c r="D307" s="315">
        <v>72</v>
      </c>
      <c r="E307" s="315">
        <v>5</v>
      </c>
      <c r="F307" s="316" t="s">
        <v>262</v>
      </c>
      <c r="G307" s="317">
        <v>44873.378078703703</v>
      </c>
      <c r="H307" s="312"/>
    </row>
    <row r="308" spans="1:8" x14ac:dyDescent="0.3">
      <c r="A308" s="312">
        <v>92111</v>
      </c>
      <c r="B308" s="313" t="s">
        <v>596</v>
      </c>
      <c r="C308" s="314" t="s">
        <v>273</v>
      </c>
      <c r="D308" s="315">
        <v>55</v>
      </c>
      <c r="E308" s="315">
        <v>19</v>
      </c>
      <c r="F308" s="316" t="s">
        <v>265</v>
      </c>
      <c r="G308" s="317">
        <v>44104.394143518519</v>
      </c>
      <c r="H308" s="312">
        <v>140052</v>
      </c>
    </row>
    <row r="309" spans="1:8" x14ac:dyDescent="0.3">
      <c r="A309" s="312">
        <v>92906</v>
      </c>
      <c r="B309" s="313" t="s">
        <v>597</v>
      </c>
      <c r="C309" s="314" t="s">
        <v>268</v>
      </c>
      <c r="D309" s="315">
        <v>57</v>
      </c>
      <c r="E309" s="315">
        <v>17</v>
      </c>
      <c r="F309" s="316" t="s">
        <v>271</v>
      </c>
      <c r="G309" s="317">
        <v>43644.587048611109</v>
      </c>
      <c r="H309" s="312"/>
    </row>
    <row r="310" spans="1:8" x14ac:dyDescent="0.3">
      <c r="A310" s="312">
        <v>93333</v>
      </c>
      <c r="B310" s="313" t="s">
        <v>598</v>
      </c>
      <c r="C310" s="314" t="s">
        <v>381</v>
      </c>
      <c r="D310" s="315">
        <v>57</v>
      </c>
      <c r="E310" s="315">
        <v>2</v>
      </c>
      <c r="F310" s="316"/>
      <c r="G310" s="317"/>
      <c r="H310" s="312"/>
    </row>
    <row r="311" spans="1:8" x14ac:dyDescent="0.3">
      <c r="A311" s="312">
        <v>93344</v>
      </c>
      <c r="B311" s="313" t="s">
        <v>599</v>
      </c>
      <c r="C311" s="314" t="s">
        <v>437</v>
      </c>
      <c r="D311" s="315">
        <v>54</v>
      </c>
      <c r="E311" s="315">
        <v>4</v>
      </c>
      <c r="F311" s="316" t="s">
        <v>271</v>
      </c>
      <c r="G311" s="317">
        <v>43825.339375000003</v>
      </c>
      <c r="H311" s="312"/>
    </row>
    <row r="312" spans="1:8" x14ac:dyDescent="0.3">
      <c r="A312" s="312">
        <v>93346</v>
      </c>
      <c r="B312" s="313" t="s">
        <v>600</v>
      </c>
      <c r="C312" s="314" t="s">
        <v>437</v>
      </c>
      <c r="D312" s="315">
        <v>54</v>
      </c>
      <c r="E312" s="315">
        <v>4</v>
      </c>
      <c r="F312" s="316" t="s">
        <v>271</v>
      </c>
      <c r="G312" s="317">
        <v>43713.466284722221</v>
      </c>
      <c r="H312" s="312">
        <v>137799</v>
      </c>
    </row>
    <row r="313" spans="1:8" x14ac:dyDescent="0.3">
      <c r="A313" s="312">
        <v>94013</v>
      </c>
      <c r="B313" s="313" t="s">
        <v>601</v>
      </c>
      <c r="C313" s="314" t="s">
        <v>264</v>
      </c>
      <c r="D313" s="315">
        <v>54</v>
      </c>
      <c r="E313" s="315">
        <v>19</v>
      </c>
      <c r="F313" s="316" t="s">
        <v>271</v>
      </c>
      <c r="G313" s="317">
        <v>43713.472581018519</v>
      </c>
      <c r="H313" s="312"/>
    </row>
    <row r="314" spans="1:8" x14ac:dyDescent="0.3">
      <c r="A314" s="312">
        <v>94615</v>
      </c>
      <c r="B314" s="313" t="s">
        <v>602</v>
      </c>
      <c r="C314" s="314" t="s">
        <v>264</v>
      </c>
      <c r="D314" s="315">
        <v>62</v>
      </c>
      <c r="E314" s="315">
        <v>4</v>
      </c>
      <c r="F314" s="316" t="s">
        <v>271</v>
      </c>
      <c r="G314" s="317" t="s">
        <v>603</v>
      </c>
      <c r="H314" s="312"/>
    </row>
    <row r="315" spans="1:8" x14ac:dyDescent="0.3">
      <c r="A315" s="312">
        <v>94616</v>
      </c>
      <c r="B315" s="313" t="s">
        <v>604</v>
      </c>
      <c r="C315" s="314" t="s">
        <v>264</v>
      </c>
      <c r="D315" s="315">
        <v>62</v>
      </c>
      <c r="E315" s="315">
        <v>4</v>
      </c>
      <c r="F315" s="316" t="s">
        <v>271</v>
      </c>
      <c r="G315" s="317" t="s">
        <v>603</v>
      </c>
      <c r="H315" s="312"/>
    </row>
    <row r="316" spans="1:8" x14ac:dyDescent="0.3">
      <c r="A316" s="312">
        <v>94617</v>
      </c>
      <c r="B316" s="313" t="s">
        <v>605</v>
      </c>
      <c r="C316" s="314" t="s">
        <v>264</v>
      </c>
      <c r="D316" s="315">
        <v>62</v>
      </c>
      <c r="E316" s="315">
        <v>4</v>
      </c>
      <c r="F316" s="316" t="s">
        <v>271</v>
      </c>
      <c r="G316" s="317" t="s">
        <v>603</v>
      </c>
      <c r="H316" s="312"/>
    </row>
    <row r="317" spans="1:8" x14ac:dyDescent="0.3">
      <c r="A317" s="312">
        <v>94618</v>
      </c>
      <c r="B317" s="313" t="s">
        <v>606</v>
      </c>
      <c r="C317" s="314" t="s">
        <v>264</v>
      </c>
      <c r="D317" s="315">
        <v>62</v>
      </c>
      <c r="E317" s="315">
        <v>4</v>
      </c>
      <c r="F317" s="316"/>
      <c r="G317" s="317"/>
      <c r="H317" s="312"/>
    </row>
    <row r="318" spans="1:8" x14ac:dyDescent="0.3">
      <c r="A318" s="312">
        <v>94627</v>
      </c>
      <c r="B318" s="313" t="s">
        <v>607</v>
      </c>
      <c r="C318" s="314" t="s">
        <v>381</v>
      </c>
      <c r="D318" s="315">
        <v>83</v>
      </c>
      <c r="E318" s="315">
        <v>2</v>
      </c>
      <c r="F318" s="316" t="s">
        <v>271</v>
      </c>
      <c r="G318" s="317">
        <v>43962.459189814814</v>
      </c>
      <c r="H318" s="312"/>
    </row>
    <row r="319" spans="1:8" x14ac:dyDescent="0.3">
      <c r="A319" s="312">
        <v>94787</v>
      </c>
      <c r="B319" s="313" t="s">
        <v>608</v>
      </c>
      <c r="C319" s="314" t="s">
        <v>264</v>
      </c>
      <c r="D319" s="315">
        <v>67</v>
      </c>
      <c r="E319" s="315">
        <v>1</v>
      </c>
      <c r="F319" s="316"/>
      <c r="G319" s="317"/>
      <c r="H319" s="312"/>
    </row>
    <row r="320" spans="1:8" x14ac:dyDescent="0.3">
      <c r="A320" s="312">
        <v>95513</v>
      </c>
      <c r="B320" s="313" t="s">
        <v>609</v>
      </c>
      <c r="C320" s="314" t="s">
        <v>273</v>
      </c>
      <c r="D320" s="315">
        <v>55</v>
      </c>
      <c r="E320" s="315">
        <v>19</v>
      </c>
      <c r="F320" s="316" t="s">
        <v>265</v>
      </c>
      <c r="G320" s="317">
        <v>44104.394143518519</v>
      </c>
      <c r="H320" s="312">
        <v>140057</v>
      </c>
    </row>
    <row r="321" spans="1:8" x14ac:dyDescent="0.3">
      <c r="A321" s="312">
        <v>95970</v>
      </c>
      <c r="B321" s="313" t="s">
        <v>610</v>
      </c>
      <c r="C321" s="314" t="s">
        <v>264</v>
      </c>
      <c r="D321" s="315">
        <v>67</v>
      </c>
      <c r="E321" s="315">
        <v>13</v>
      </c>
      <c r="F321" s="316"/>
      <c r="G321" s="317"/>
      <c r="H321" s="312"/>
    </row>
    <row r="322" spans="1:8" x14ac:dyDescent="0.3">
      <c r="A322" s="312">
        <v>97965</v>
      </c>
      <c r="B322" s="313" t="s">
        <v>611</v>
      </c>
      <c r="C322" s="314" t="s">
        <v>612</v>
      </c>
      <c r="D322" s="315">
        <v>74</v>
      </c>
      <c r="E322" s="315">
        <v>4</v>
      </c>
      <c r="F322" s="316" t="s">
        <v>271</v>
      </c>
      <c r="G322" s="317">
        <v>43875.455000000002</v>
      </c>
      <c r="H322" s="312"/>
    </row>
    <row r="323" spans="1:8" x14ac:dyDescent="0.3">
      <c r="A323" s="312">
        <v>98360</v>
      </c>
      <c r="B323" s="313" t="s">
        <v>613</v>
      </c>
      <c r="C323" s="314" t="s">
        <v>261</v>
      </c>
      <c r="D323" s="315">
        <v>70</v>
      </c>
      <c r="E323" s="315">
        <v>47</v>
      </c>
      <c r="F323" s="316"/>
      <c r="G323" s="317"/>
      <c r="H323" s="312"/>
    </row>
    <row r="324" spans="1:8" x14ac:dyDescent="0.3">
      <c r="A324" s="312">
        <v>98747</v>
      </c>
      <c r="B324" s="313" t="s">
        <v>614</v>
      </c>
      <c r="C324" s="314" t="s">
        <v>437</v>
      </c>
      <c r="D324" s="315">
        <v>54</v>
      </c>
      <c r="E324" s="315">
        <v>19</v>
      </c>
      <c r="F324" s="316" t="s">
        <v>271</v>
      </c>
      <c r="G324" s="317">
        <v>43825.339375000003</v>
      </c>
      <c r="H324" s="312"/>
    </row>
    <row r="325" spans="1:8" x14ac:dyDescent="0.3">
      <c r="A325" s="312">
        <v>98748</v>
      </c>
      <c r="B325" s="313" t="s">
        <v>615</v>
      </c>
      <c r="C325" s="314" t="s">
        <v>437</v>
      </c>
      <c r="D325" s="315">
        <v>54</v>
      </c>
      <c r="E325" s="315">
        <v>19</v>
      </c>
      <c r="F325" s="316" t="s">
        <v>271</v>
      </c>
      <c r="G325" s="317">
        <v>43713.472581018519</v>
      </c>
      <c r="H325" s="312"/>
    </row>
    <row r="326" spans="1:8" x14ac:dyDescent="0.3">
      <c r="A326" s="312">
        <v>98749</v>
      </c>
      <c r="B326" s="313" t="s">
        <v>616</v>
      </c>
      <c r="C326" s="314" t="s">
        <v>437</v>
      </c>
      <c r="D326" s="315">
        <v>54</v>
      </c>
      <c r="E326" s="315">
        <v>19</v>
      </c>
      <c r="F326" s="316" t="s">
        <v>271</v>
      </c>
      <c r="G326" s="317">
        <v>43825.339375000003</v>
      </c>
      <c r="H326" s="312"/>
    </row>
    <row r="327" spans="1:8" x14ac:dyDescent="0.3">
      <c r="A327" s="312">
        <v>98750</v>
      </c>
      <c r="B327" s="313" t="s">
        <v>617</v>
      </c>
      <c r="C327" s="314" t="s">
        <v>437</v>
      </c>
      <c r="D327" s="315">
        <v>54</v>
      </c>
      <c r="E327" s="315">
        <v>19</v>
      </c>
      <c r="F327" s="316" t="s">
        <v>271</v>
      </c>
      <c r="G327" s="317">
        <v>43825.339375000003</v>
      </c>
      <c r="H327" s="312"/>
    </row>
    <row r="328" spans="1:8" x14ac:dyDescent="0.3">
      <c r="A328" s="312">
        <v>98751</v>
      </c>
      <c r="B328" s="313" t="s">
        <v>618</v>
      </c>
      <c r="C328" s="314" t="s">
        <v>437</v>
      </c>
      <c r="D328" s="315">
        <v>54</v>
      </c>
      <c r="E328" s="315">
        <v>19</v>
      </c>
      <c r="F328" s="316" t="s">
        <v>271</v>
      </c>
      <c r="G328" s="317">
        <v>43825.339375000003</v>
      </c>
      <c r="H328" s="312"/>
    </row>
    <row r="329" spans="1:8" x14ac:dyDescent="0.3">
      <c r="A329" s="312">
        <v>98819</v>
      </c>
      <c r="B329" s="313" t="s">
        <v>619</v>
      </c>
      <c r="C329" s="314" t="s">
        <v>264</v>
      </c>
      <c r="D329" s="315">
        <v>51</v>
      </c>
      <c r="E329" s="315">
        <v>49</v>
      </c>
      <c r="F329" s="316"/>
      <c r="G329" s="317"/>
      <c r="H329" s="312"/>
    </row>
    <row r="330" spans="1:8" x14ac:dyDescent="0.3">
      <c r="A330" s="312">
        <v>99790</v>
      </c>
      <c r="B330" s="313" t="s">
        <v>620</v>
      </c>
      <c r="C330" s="314" t="s">
        <v>264</v>
      </c>
      <c r="D330" s="315">
        <v>55</v>
      </c>
      <c r="E330" s="315">
        <v>32</v>
      </c>
      <c r="F330" s="316"/>
      <c r="G330" s="317"/>
      <c r="H330" s="312"/>
    </row>
    <row r="331" spans="1:8" x14ac:dyDescent="0.3">
      <c r="A331" s="312">
        <v>99796</v>
      </c>
      <c r="B331" s="313" t="s">
        <v>621</v>
      </c>
      <c r="C331" s="314" t="s">
        <v>264</v>
      </c>
      <c r="D331" s="315">
        <v>61</v>
      </c>
      <c r="E331" s="315">
        <v>8</v>
      </c>
      <c r="F331" s="316" t="s">
        <v>271</v>
      </c>
      <c r="G331" s="317" t="s">
        <v>622</v>
      </c>
      <c r="H331" s="312"/>
    </row>
    <row r="332" spans="1:8" x14ac:dyDescent="0.3">
      <c r="A332" s="312">
        <v>99810</v>
      </c>
      <c r="B332" s="313" t="s">
        <v>623</v>
      </c>
      <c r="C332" s="314" t="s">
        <v>273</v>
      </c>
      <c r="D332" s="315">
        <v>55</v>
      </c>
      <c r="E332" s="315">
        <v>19</v>
      </c>
      <c r="F332" s="316" t="s">
        <v>265</v>
      </c>
      <c r="G332" s="317">
        <v>44104.394143518519</v>
      </c>
      <c r="H332" s="312">
        <v>140048</v>
      </c>
    </row>
    <row r="333" spans="1:8" x14ac:dyDescent="0.3">
      <c r="A333" s="312">
        <v>100383</v>
      </c>
      <c r="B333" s="313" t="s">
        <v>624</v>
      </c>
      <c r="C333" s="314" t="s">
        <v>261</v>
      </c>
      <c r="D333" s="315">
        <v>80</v>
      </c>
      <c r="E333" s="315">
        <v>7</v>
      </c>
      <c r="F333" s="316" t="s">
        <v>262</v>
      </c>
      <c r="G333" s="317">
        <v>44463.593159722222</v>
      </c>
      <c r="H333" s="312"/>
    </row>
    <row r="334" spans="1:8" x14ac:dyDescent="0.3">
      <c r="A334" s="312">
        <v>101917</v>
      </c>
      <c r="B334" s="313" t="s">
        <v>625</v>
      </c>
      <c r="C334" s="314" t="s">
        <v>273</v>
      </c>
      <c r="D334" s="315">
        <v>55</v>
      </c>
      <c r="E334" s="315">
        <v>19</v>
      </c>
      <c r="F334" s="316" t="s">
        <v>265</v>
      </c>
      <c r="G334" s="317">
        <v>44104.394143518519</v>
      </c>
      <c r="H334" s="312">
        <v>140049</v>
      </c>
    </row>
    <row r="335" spans="1:8" x14ac:dyDescent="0.3">
      <c r="A335" s="312">
        <v>101938</v>
      </c>
      <c r="B335" s="313" t="s">
        <v>626</v>
      </c>
      <c r="C335" s="314" t="s">
        <v>437</v>
      </c>
      <c r="D335" s="315">
        <v>54</v>
      </c>
      <c r="E335" s="315">
        <v>4</v>
      </c>
      <c r="F335" s="316" t="s">
        <v>271</v>
      </c>
      <c r="G335" s="317">
        <v>43713.472581018519</v>
      </c>
      <c r="H335" s="312"/>
    </row>
    <row r="336" spans="1:8" x14ac:dyDescent="0.3">
      <c r="A336" s="312">
        <v>102234</v>
      </c>
      <c r="B336" s="313" t="s">
        <v>627</v>
      </c>
      <c r="C336" s="314" t="s">
        <v>264</v>
      </c>
      <c r="D336" s="315">
        <v>61</v>
      </c>
      <c r="E336" s="315">
        <v>8</v>
      </c>
      <c r="F336" s="316" t="s">
        <v>265</v>
      </c>
      <c r="G336" s="317">
        <v>43682.464849537035</v>
      </c>
      <c r="H336" s="312">
        <v>135304</v>
      </c>
    </row>
    <row r="337" spans="1:8" x14ac:dyDescent="0.3">
      <c r="A337" s="312">
        <v>102443</v>
      </c>
      <c r="B337" s="313" t="s">
        <v>628</v>
      </c>
      <c r="C337" s="314" t="s">
        <v>264</v>
      </c>
      <c r="D337" s="315">
        <v>78</v>
      </c>
      <c r="E337" s="315">
        <v>6</v>
      </c>
      <c r="F337" s="316"/>
      <c r="G337" s="317"/>
      <c r="H337" s="312"/>
    </row>
    <row r="338" spans="1:8" x14ac:dyDescent="0.3">
      <c r="A338" s="312">
        <v>102634</v>
      </c>
      <c r="B338" s="313" t="s">
        <v>629</v>
      </c>
      <c r="C338" s="314" t="s">
        <v>264</v>
      </c>
      <c r="D338" s="315">
        <v>69</v>
      </c>
      <c r="E338" s="315">
        <v>5</v>
      </c>
      <c r="F338" s="316"/>
      <c r="G338" s="317"/>
      <c r="H338" s="312"/>
    </row>
    <row r="339" spans="1:8" x14ac:dyDescent="0.3">
      <c r="A339" s="312">
        <v>102684</v>
      </c>
      <c r="B339" s="313" t="s">
        <v>630</v>
      </c>
      <c r="C339" s="314" t="s">
        <v>264</v>
      </c>
      <c r="D339" s="315">
        <v>69</v>
      </c>
      <c r="E339" s="315">
        <v>5</v>
      </c>
      <c r="F339" s="316"/>
      <c r="G339" s="317"/>
      <c r="H339" s="312"/>
    </row>
    <row r="340" spans="1:8" x14ac:dyDescent="0.3">
      <c r="A340" s="312">
        <v>102685</v>
      </c>
      <c r="B340" s="313" t="s">
        <v>631</v>
      </c>
      <c r="C340" s="314" t="s">
        <v>264</v>
      </c>
      <c r="D340" s="315">
        <v>69</v>
      </c>
      <c r="E340" s="315">
        <v>5</v>
      </c>
      <c r="F340" s="316"/>
      <c r="G340" s="317"/>
      <c r="H340" s="312"/>
    </row>
    <row r="341" spans="1:8" x14ac:dyDescent="0.3">
      <c r="A341" s="312">
        <v>102686</v>
      </c>
      <c r="B341" s="313" t="s">
        <v>632</v>
      </c>
      <c r="C341" s="314" t="s">
        <v>264</v>
      </c>
      <c r="D341" s="315">
        <v>69</v>
      </c>
      <c r="E341" s="315">
        <v>5</v>
      </c>
      <c r="F341" s="316"/>
      <c r="G341" s="317"/>
      <c r="H341" s="312"/>
    </row>
    <row r="342" spans="1:8" x14ac:dyDescent="0.3">
      <c r="A342" s="312">
        <v>102687</v>
      </c>
      <c r="B342" s="313" t="s">
        <v>633</v>
      </c>
      <c r="C342" s="314" t="s">
        <v>264</v>
      </c>
      <c r="D342" s="315">
        <v>69</v>
      </c>
      <c r="E342" s="315">
        <v>5</v>
      </c>
      <c r="F342" s="316"/>
      <c r="G342" s="317"/>
      <c r="H342" s="312"/>
    </row>
    <row r="343" spans="1:8" x14ac:dyDescent="0.3">
      <c r="A343" s="312">
        <v>102688</v>
      </c>
      <c r="B343" s="313" t="s">
        <v>634</v>
      </c>
      <c r="C343" s="314" t="s">
        <v>264</v>
      </c>
      <c r="D343" s="315">
        <v>69</v>
      </c>
      <c r="E343" s="315">
        <v>5</v>
      </c>
      <c r="F343" s="316"/>
      <c r="G343" s="317"/>
      <c r="H343" s="312"/>
    </row>
    <row r="344" spans="1:8" x14ac:dyDescent="0.3">
      <c r="A344" s="312">
        <v>102691</v>
      </c>
      <c r="B344" s="313" t="s">
        <v>635</v>
      </c>
      <c r="C344" s="314" t="s">
        <v>264</v>
      </c>
      <c r="D344" s="315">
        <v>69</v>
      </c>
      <c r="E344" s="315">
        <v>5</v>
      </c>
      <c r="F344" s="316" t="s">
        <v>271</v>
      </c>
      <c r="G344" s="317">
        <v>43875.455914351849</v>
      </c>
      <c r="H344" s="312"/>
    </row>
    <row r="345" spans="1:8" x14ac:dyDescent="0.3">
      <c r="A345" s="312">
        <v>102692</v>
      </c>
      <c r="B345" s="313" t="s">
        <v>636</v>
      </c>
      <c r="C345" s="314" t="s">
        <v>264</v>
      </c>
      <c r="D345" s="315">
        <v>69</v>
      </c>
      <c r="E345" s="315">
        <v>5</v>
      </c>
      <c r="F345" s="316"/>
      <c r="G345" s="317"/>
      <c r="H345" s="312"/>
    </row>
    <row r="346" spans="1:8" x14ac:dyDescent="0.3">
      <c r="A346" s="312">
        <v>102693</v>
      </c>
      <c r="B346" s="313" t="s">
        <v>637</v>
      </c>
      <c r="C346" s="314" t="s">
        <v>264</v>
      </c>
      <c r="D346" s="315">
        <v>69</v>
      </c>
      <c r="E346" s="315">
        <v>8</v>
      </c>
      <c r="F346" s="316"/>
      <c r="G346" s="317"/>
      <c r="H346" s="312"/>
    </row>
    <row r="347" spans="1:8" x14ac:dyDescent="0.3">
      <c r="A347" s="312">
        <v>102695</v>
      </c>
      <c r="B347" s="313" t="s">
        <v>638</v>
      </c>
      <c r="C347" s="314" t="s">
        <v>264</v>
      </c>
      <c r="D347" s="315">
        <v>69</v>
      </c>
      <c r="E347" s="315">
        <v>5</v>
      </c>
      <c r="F347" s="316"/>
      <c r="G347" s="317"/>
      <c r="H347" s="312"/>
    </row>
    <row r="348" spans="1:8" x14ac:dyDescent="0.3">
      <c r="A348" s="312">
        <v>102696</v>
      </c>
      <c r="B348" s="313" t="s">
        <v>639</v>
      </c>
      <c r="C348" s="314" t="s">
        <v>264</v>
      </c>
      <c r="D348" s="315">
        <v>69</v>
      </c>
      <c r="E348" s="315">
        <v>5</v>
      </c>
      <c r="F348" s="316"/>
      <c r="G348" s="317"/>
      <c r="H348" s="312"/>
    </row>
    <row r="349" spans="1:8" x14ac:dyDescent="0.3">
      <c r="A349" s="312">
        <v>102697</v>
      </c>
      <c r="B349" s="313" t="s">
        <v>640</v>
      </c>
      <c r="C349" s="314" t="s">
        <v>264</v>
      </c>
      <c r="D349" s="315">
        <v>69</v>
      </c>
      <c r="E349" s="315">
        <v>8</v>
      </c>
      <c r="F349" s="316"/>
      <c r="G349" s="317"/>
      <c r="H349" s="312"/>
    </row>
    <row r="350" spans="1:8" x14ac:dyDescent="0.3">
      <c r="A350" s="312">
        <v>102698</v>
      </c>
      <c r="B350" s="313" t="s">
        <v>641</v>
      </c>
      <c r="C350" s="314" t="s">
        <v>264</v>
      </c>
      <c r="D350" s="315">
        <v>69</v>
      </c>
      <c r="E350" s="315">
        <v>5</v>
      </c>
      <c r="F350" s="316"/>
      <c r="G350" s="317"/>
      <c r="H350" s="312"/>
    </row>
    <row r="351" spans="1:8" x14ac:dyDescent="0.3">
      <c r="A351" s="312">
        <v>102699</v>
      </c>
      <c r="B351" s="313" t="s">
        <v>642</v>
      </c>
      <c r="C351" s="314" t="s">
        <v>264</v>
      </c>
      <c r="D351" s="315">
        <v>69</v>
      </c>
      <c r="E351" s="315">
        <v>18</v>
      </c>
      <c r="F351" s="316"/>
      <c r="G351" s="317"/>
      <c r="H351" s="312"/>
    </row>
    <row r="352" spans="1:8" x14ac:dyDescent="0.3">
      <c r="A352" s="312">
        <v>102702</v>
      </c>
      <c r="B352" s="313" t="s">
        <v>643</v>
      </c>
      <c r="C352" s="314" t="s">
        <v>273</v>
      </c>
      <c r="D352" s="315">
        <v>60</v>
      </c>
      <c r="E352" s="315">
        <v>21</v>
      </c>
      <c r="F352" s="316" t="s">
        <v>271</v>
      </c>
      <c r="G352" s="317" t="s">
        <v>644</v>
      </c>
      <c r="H352" s="312">
        <v>136564</v>
      </c>
    </row>
    <row r="353" spans="1:8" x14ac:dyDescent="0.3">
      <c r="A353" s="312">
        <v>102726</v>
      </c>
      <c r="B353" s="313" t="s">
        <v>645</v>
      </c>
      <c r="C353" s="314" t="s">
        <v>264</v>
      </c>
      <c r="D353" s="315">
        <v>69</v>
      </c>
      <c r="E353" s="315">
        <v>5</v>
      </c>
      <c r="F353" s="316"/>
      <c r="G353" s="317"/>
      <c r="H353" s="312"/>
    </row>
    <row r="354" spans="1:8" x14ac:dyDescent="0.3">
      <c r="A354" s="312">
        <v>102775</v>
      </c>
      <c r="B354" s="313" t="s">
        <v>646</v>
      </c>
      <c r="C354" s="314" t="s">
        <v>264</v>
      </c>
      <c r="D354" s="315">
        <v>69</v>
      </c>
      <c r="E354" s="315">
        <v>8</v>
      </c>
      <c r="F354" s="316" t="s">
        <v>271</v>
      </c>
      <c r="G354" s="317">
        <v>43875.458738425928</v>
      </c>
      <c r="H354" s="312"/>
    </row>
    <row r="355" spans="1:8" x14ac:dyDescent="0.3">
      <c r="A355" s="312">
        <v>102777</v>
      </c>
      <c r="B355" s="313" t="s">
        <v>647</v>
      </c>
      <c r="C355" s="314" t="s">
        <v>264</v>
      </c>
      <c r="D355" s="315">
        <v>55</v>
      </c>
      <c r="E355" s="315">
        <v>32</v>
      </c>
      <c r="F355" s="316"/>
      <c r="G355" s="317"/>
      <c r="H355" s="312"/>
    </row>
    <row r="356" spans="1:8" x14ac:dyDescent="0.3">
      <c r="A356" s="312">
        <v>102782</v>
      </c>
      <c r="B356" s="313" t="s">
        <v>648</v>
      </c>
      <c r="C356" s="314" t="s">
        <v>264</v>
      </c>
      <c r="D356" s="315">
        <v>69</v>
      </c>
      <c r="E356" s="315">
        <v>5</v>
      </c>
      <c r="F356" s="316"/>
      <c r="G356" s="317"/>
      <c r="H356" s="312"/>
    </row>
    <row r="357" spans="1:8" x14ac:dyDescent="0.3">
      <c r="A357" s="312">
        <v>102791</v>
      </c>
      <c r="B357" s="313" t="s">
        <v>649</v>
      </c>
      <c r="C357" s="314" t="s">
        <v>273</v>
      </c>
      <c r="D357" s="315">
        <v>55</v>
      </c>
      <c r="E357" s="315">
        <v>19</v>
      </c>
      <c r="F357" s="316" t="s">
        <v>265</v>
      </c>
      <c r="G357" s="317">
        <v>44104.394143518519</v>
      </c>
      <c r="H357" s="312">
        <v>140054</v>
      </c>
    </row>
    <row r="358" spans="1:8" x14ac:dyDescent="0.3">
      <c r="A358" s="312">
        <v>103251</v>
      </c>
      <c r="B358" s="313" t="s">
        <v>650</v>
      </c>
      <c r="C358" s="314" t="s">
        <v>273</v>
      </c>
      <c r="D358" s="315">
        <v>55</v>
      </c>
      <c r="E358" s="315">
        <v>19</v>
      </c>
      <c r="F358" s="316" t="s">
        <v>265</v>
      </c>
      <c r="G358" s="317">
        <v>44104.394143518519</v>
      </c>
      <c r="H358" s="312">
        <v>140051</v>
      </c>
    </row>
    <row r="359" spans="1:8" x14ac:dyDescent="0.3">
      <c r="A359" s="312">
        <v>103298</v>
      </c>
      <c r="B359" s="313" t="s">
        <v>651</v>
      </c>
      <c r="C359" s="314" t="s">
        <v>264</v>
      </c>
      <c r="D359" s="315">
        <v>55</v>
      </c>
      <c r="E359" s="315">
        <v>49</v>
      </c>
      <c r="F359" s="316"/>
      <c r="G359" s="317"/>
      <c r="H359" s="312"/>
    </row>
    <row r="360" spans="1:8" x14ac:dyDescent="0.3">
      <c r="A360" s="312">
        <v>103299</v>
      </c>
      <c r="B360" s="313" t="s">
        <v>652</v>
      </c>
      <c r="C360" s="314" t="s">
        <v>264</v>
      </c>
      <c r="D360" s="315">
        <v>55</v>
      </c>
      <c r="E360" s="315">
        <v>49</v>
      </c>
      <c r="F360" s="316"/>
      <c r="G360" s="317"/>
      <c r="H360" s="312"/>
    </row>
    <row r="361" spans="1:8" x14ac:dyDescent="0.3">
      <c r="A361" s="312">
        <v>103405</v>
      </c>
      <c r="B361" s="313" t="s">
        <v>653</v>
      </c>
      <c r="C361" s="314" t="s">
        <v>654</v>
      </c>
      <c r="D361" s="315">
        <v>72</v>
      </c>
      <c r="E361" s="315">
        <v>8</v>
      </c>
      <c r="F361" s="316" t="s">
        <v>265</v>
      </c>
      <c r="G361" s="317">
        <v>43696.583043981482</v>
      </c>
      <c r="H361" s="312">
        <v>138352</v>
      </c>
    </row>
    <row r="362" spans="1:8" x14ac:dyDescent="0.3">
      <c r="A362" s="312">
        <v>103444</v>
      </c>
      <c r="B362" s="313" t="s">
        <v>655</v>
      </c>
      <c r="C362" s="314" t="s">
        <v>270</v>
      </c>
      <c r="D362" s="315">
        <v>70</v>
      </c>
      <c r="E362" s="315">
        <v>13</v>
      </c>
      <c r="F362" s="316"/>
      <c r="G362" s="317"/>
      <c r="H362" s="312"/>
    </row>
    <row r="363" spans="1:8" x14ac:dyDescent="0.3">
      <c r="A363" s="312">
        <v>103490</v>
      </c>
      <c r="B363" s="313" t="s">
        <v>656</v>
      </c>
      <c r="C363" s="314" t="s">
        <v>261</v>
      </c>
      <c r="D363" s="315">
        <v>59</v>
      </c>
      <c r="E363" s="315">
        <v>18</v>
      </c>
      <c r="F363" s="316" t="s">
        <v>262</v>
      </c>
      <c r="G363" s="317">
        <v>44461.404930555553</v>
      </c>
      <c r="H363" s="312"/>
    </row>
    <row r="364" spans="1:8" x14ac:dyDescent="0.3">
      <c r="A364" s="312">
        <v>104625</v>
      </c>
      <c r="B364" s="313" t="s">
        <v>657</v>
      </c>
      <c r="C364" s="314" t="s">
        <v>437</v>
      </c>
      <c r="D364" s="315">
        <v>54</v>
      </c>
      <c r="E364" s="315">
        <v>19</v>
      </c>
      <c r="F364" s="316" t="s">
        <v>271</v>
      </c>
      <c r="G364" s="317">
        <v>43713.472581018519</v>
      </c>
      <c r="H364" s="312"/>
    </row>
    <row r="365" spans="1:8" x14ac:dyDescent="0.3">
      <c r="A365" s="312">
        <v>104626</v>
      </c>
      <c r="B365" s="313" t="s">
        <v>658</v>
      </c>
      <c r="C365" s="314" t="s">
        <v>437</v>
      </c>
      <c r="D365" s="315">
        <v>54</v>
      </c>
      <c r="E365" s="315">
        <v>19</v>
      </c>
      <c r="F365" s="316" t="s">
        <v>271</v>
      </c>
      <c r="G365" s="317">
        <v>43713.472581018519</v>
      </c>
      <c r="H365" s="312"/>
    </row>
    <row r="366" spans="1:8" x14ac:dyDescent="0.3">
      <c r="A366" s="312">
        <v>104627</v>
      </c>
      <c r="B366" s="313" t="s">
        <v>659</v>
      </c>
      <c r="C366" s="314" t="s">
        <v>437</v>
      </c>
      <c r="D366" s="315">
        <v>54</v>
      </c>
      <c r="E366" s="315">
        <v>19</v>
      </c>
      <c r="F366" s="316" t="s">
        <v>271</v>
      </c>
      <c r="G366" s="317">
        <v>43713.472581018519</v>
      </c>
      <c r="H366" s="312"/>
    </row>
    <row r="367" spans="1:8" x14ac:dyDescent="0.3">
      <c r="A367" s="312">
        <v>104639</v>
      </c>
      <c r="B367" s="313" t="s">
        <v>660</v>
      </c>
      <c r="C367" s="314" t="s">
        <v>437</v>
      </c>
      <c r="D367" s="315">
        <v>54</v>
      </c>
      <c r="E367" s="315">
        <v>19</v>
      </c>
      <c r="F367" s="316" t="s">
        <v>271</v>
      </c>
      <c r="G367" s="317">
        <v>43846.380925925929</v>
      </c>
      <c r="H367" s="312"/>
    </row>
    <row r="368" spans="1:8" x14ac:dyDescent="0.3">
      <c r="A368" s="312">
        <v>104640</v>
      </c>
      <c r="B368" s="313" t="s">
        <v>661</v>
      </c>
      <c r="C368" s="314" t="s">
        <v>437</v>
      </c>
      <c r="D368" s="315">
        <v>54</v>
      </c>
      <c r="E368" s="315">
        <v>19</v>
      </c>
      <c r="F368" s="316" t="s">
        <v>271</v>
      </c>
      <c r="G368" s="317">
        <v>43846.380925925929</v>
      </c>
      <c r="H368" s="312"/>
    </row>
    <row r="369" spans="1:8" x14ac:dyDescent="0.3">
      <c r="A369" s="312">
        <v>104641</v>
      </c>
      <c r="B369" s="313" t="s">
        <v>662</v>
      </c>
      <c r="C369" s="314" t="s">
        <v>437</v>
      </c>
      <c r="D369" s="315">
        <v>54</v>
      </c>
      <c r="E369" s="315">
        <v>19</v>
      </c>
      <c r="F369" s="316" t="s">
        <v>271</v>
      </c>
      <c r="G369" s="317">
        <v>43713.472581018519</v>
      </c>
      <c r="H369" s="312"/>
    </row>
    <row r="370" spans="1:8" x14ac:dyDescent="0.3">
      <c r="A370" s="312">
        <v>104642</v>
      </c>
      <c r="B370" s="313" t="s">
        <v>663</v>
      </c>
      <c r="C370" s="314" t="s">
        <v>437</v>
      </c>
      <c r="D370" s="315">
        <v>54</v>
      </c>
      <c r="E370" s="315">
        <v>19</v>
      </c>
      <c r="F370" s="316" t="s">
        <v>271</v>
      </c>
      <c r="G370" s="317">
        <v>43713.472581018519</v>
      </c>
      <c r="H370" s="312"/>
    </row>
    <row r="371" spans="1:8" x14ac:dyDescent="0.3">
      <c r="A371" s="312">
        <v>104755</v>
      </c>
      <c r="B371" s="313" t="s">
        <v>664</v>
      </c>
      <c r="C371" s="314"/>
      <c r="D371" s="315">
        <v>78</v>
      </c>
      <c r="E371" s="315">
        <v>6</v>
      </c>
      <c r="F371" s="316"/>
      <c r="G371" s="317"/>
      <c r="H371" s="312"/>
    </row>
    <row r="372" spans="1:8" x14ac:dyDescent="0.3">
      <c r="A372" s="312">
        <v>104832</v>
      </c>
      <c r="B372" s="313" t="s">
        <v>665</v>
      </c>
      <c r="C372" s="314" t="s">
        <v>31</v>
      </c>
      <c r="D372" s="315">
        <v>51</v>
      </c>
      <c r="E372" s="315">
        <v>37</v>
      </c>
      <c r="F372" s="316" t="s">
        <v>271</v>
      </c>
      <c r="G372" s="317">
        <v>43656.484259259261</v>
      </c>
      <c r="H372" s="312"/>
    </row>
    <row r="373" spans="1:8" x14ac:dyDescent="0.3">
      <c r="A373" s="312">
        <v>105109</v>
      </c>
      <c r="B373" s="313" t="s">
        <v>666</v>
      </c>
      <c r="C373" s="314" t="s">
        <v>264</v>
      </c>
      <c r="D373" s="315">
        <v>62</v>
      </c>
      <c r="E373" s="315">
        <v>12</v>
      </c>
      <c r="F373" s="316" t="s">
        <v>262</v>
      </c>
      <c r="G373" s="317">
        <v>44662.643240740741</v>
      </c>
      <c r="H373" s="312"/>
    </row>
    <row r="374" spans="1:8" x14ac:dyDescent="0.3">
      <c r="A374" s="312">
        <v>105116</v>
      </c>
      <c r="B374" s="313" t="s">
        <v>667</v>
      </c>
      <c r="C374" s="314" t="s">
        <v>264</v>
      </c>
      <c r="D374" s="315">
        <v>62</v>
      </c>
      <c r="E374" s="315">
        <v>1</v>
      </c>
      <c r="F374" s="316" t="s">
        <v>265</v>
      </c>
      <c r="G374" s="317">
        <v>44314.377430555556</v>
      </c>
      <c r="H374" s="312"/>
    </row>
    <row r="375" spans="1:8" x14ac:dyDescent="0.3">
      <c r="A375" s="312">
        <v>105117</v>
      </c>
      <c r="B375" s="313" t="s">
        <v>668</v>
      </c>
      <c r="C375" s="314" t="s">
        <v>264</v>
      </c>
      <c r="D375" s="315">
        <v>62</v>
      </c>
      <c r="E375" s="315">
        <v>1</v>
      </c>
      <c r="F375" s="316" t="s">
        <v>262</v>
      </c>
      <c r="G375" s="317">
        <v>44662.643240740741</v>
      </c>
      <c r="H375" s="312"/>
    </row>
    <row r="376" spans="1:8" x14ac:dyDescent="0.3">
      <c r="A376" s="312">
        <v>105128</v>
      </c>
      <c r="B376" s="313" t="s">
        <v>669</v>
      </c>
      <c r="C376" s="314"/>
      <c r="D376" s="315"/>
      <c r="E376" s="315"/>
      <c r="F376" s="316"/>
      <c r="G376" s="317"/>
      <c r="H376" s="312">
        <v>135227</v>
      </c>
    </row>
    <row r="377" spans="1:8" x14ac:dyDescent="0.3">
      <c r="A377" s="312">
        <v>105180</v>
      </c>
      <c r="B377" s="313" t="s">
        <v>670</v>
      </c>
      <c r="C377" s="314" t="s">
        <v>561</v>
      </c>
      <c r="D377" s="315">
        <v>51</v>
      </c>
      <c r="E377" s="315">
        <v>21</v>
      </c>
      <c r="F377" s="316"/>
      <c r="G377" s="317"/>
      <c r="H377" s="312"/>
    </row>
    <row r="378" spans="1:8" x14ac:dyDescent="0.3">
      <c r="A378" s="312">
        <v>105419</v>
      </c>
      <c r="B378" s="313" t="s">
        <v>671</v>
      </c>
      <c r="C378" s="314" t="s">
        <v>264</v>
      </c>
      <c r="D378" s="315">
        <v>55</v>
      </c>
      <c r="E378" s="315">
        <v>32</v>
      </c>
      <c r="F378" s="316"/>
      <c r="G378" s="317"/>
      <c r="H378" s="312"/>
    </row>
    <row r="379" spans="1:8" x14ac:dyDescent="0.3">
      <c r="A379" s="312">
        <v>105489</v>
      </c>
      <c r="B379" s="313" t="s">
        <v>672</v>
      </c>
      <c r="C379" s="314" t="s">
        <v>288</v>
      </c>
      <c r="D379" s="315">
        <v>76</v>
      </c>
      <c r="E379" s="315">
        <v>9</v>
      </c>
      <c r="F379" s="316" t="s">
        <v>271</v>
      </c>
      <c r="G379" s="317" t="s">
        <v>673</v>
      </c>
      <c r="H379" s="312"/>
    </row>
    <row r="380" spans="1:8" x14ac:dyDescent="0.3">
      <c r="A380" s="312">
        <v>105491</v>
      </c>
      <c r="B380" s="313" t="s">
        <v>674</v>
      </c>
      <c r="C380" s="314" t="s">
        <v>288</v>
      </c>
      <c r="D380" s="315">
        <v>76</v>
      </c>
      <c r="E380" s="315">
        <v>9</v>
      </c>
      <c r="F380" s="316" t="s">
        <v>265</v>
      </c>
      <c r="G380" s="317" t="s">
        <v>675</v>
      </c>
      <c r="H380" s="312"/>
    </row>
    <row r="381" spans="1:8" x14ac:dyDescent="0.3">
      <c r="A381" s="312">
        <v>105492</v>
      </c>
      <c r="B381" s="313" t="s">
        <v>676</v>
      </c>
      <c r="C381" s="314" t="s">
        <v>288</v>
      </c>
      <c r="D381" s="315">
        <v>76</v>
      </c>
      <c r="E381" s="315">
        <v>9</v>
      </c>
      <c r="F381" s="316"/>
      <c r="G381" s="317"/>
      <c r="H381" s="312"/>
    </row>
    <row r="382" spans="1:8" x14ac:dyDescent="0.3">
      <c r="A382" s="312">
        <v>105493</v>
      </c>
      <c r="B382" s="313" t="s">
        <v>677</v>
      </c>
      <c r="C382" s="314" t="s">
        <v>288</v>
      </c>
      <c r="D382" s="315">
        <v>76</v>
      </c>
      <c r="E382" s="315">
        <v>9</v>
      </c>
      <c r="F382" s="316"/>
      <c r="G382" s="317"/>
      <c r="H382" s="312"/>
    </row>
    <row r="383" spans="1:8" x14ac:dyDescent="0.3">
      <c r="A383" s="312">
        <v>105810</v>
      </c>
      <c r="B383" s="313" t="s">
        <v>678</v>
      </c>
      <c r="C383" s="314" t="s">
        <v>437</v>
      </c>
      <c r="D383" s="315">
        <v>54</v>
      </c>
      <c r="E383" s="315">
        <v>4</v>
      </c>
      <c r="F383" s="316" t="s">
        <v>271</v>
      </c>
      <c r="G383" s="317">
        <v>43713.472581018519</v>
      </c>
      <c r="H383" s="312"/>
    </row>
    <row r="384" spans="1:8" x14ac:dyDescent="0.3">
      <c r="A384" s="312">
        <v>105993</v>
      </c>
      <c r="B384" s="313" t="s">
        <v>679</v>
      </c>
      <c r="C384" s="314" t="s">
        <v>437</v>
      </c>
      <c r="D384" s="315">
        <v>54</v>
      </c>
      <c r="E384" s="315">
        <v>4</v>
      </c>
      <c r="F384" s="316" t="s">
        <v>271</v>
      </c>
      <c r="G384" s="317">
        <v>44018.627002314817</v>
      </c>
      <c r="H384" s="312"/>
    </row>
    <row r="385" spans="1:8" x14ac:dyDescent="0.3">
      <c r="A385" s="312">
        <v>105994</v>
      </c>
      <c r="B385" s="313" t="s">
        <v>680</v>
      </c>
      <c r="C385" s="314" t="s">
        <v>437</v>
      </c>
      <c r="D385" s="315">
        <v>54</v>
      </c>
      <c r="E385" s="315">
        <v>4</v>
      </c>
      <c r="F385" s="316" t="s">
        <v>271</v>
      </c>
      <c r="G385" s="317">
        <v>44018.628750000003</v>
      </c>
      <c r="H385" s="312"/>
    </row>
    <row r="386" spans="1:8" x14ac:dyDescent="0.3">
      <c r="A386" s="312">
        <v>106027</v>
      </c>
      <c r="B386" s="313" t="s">
        <v>681</v>
      </c>
      <c r="C386" s="314" t="s">
        <v>437</v>
      </c>
      <c r="D386" s="315">
        <v>54</v>
      </c>
      <c r="E386" s="315">
        <v>4</v>
      </c>
      <c r="F386" s="316" t="s">
        <v>271</v>
      </c>
      <c r="G386" s="317" t="s">
        <v>682</v>
      </c>
      <c r="H386" s="312">
        <v>136858</v>
      </c>
    </row>
    <row r="387" spans="1:8" x14ac:dyDescent="0.3">
      <c r="A387" s="312">
        <v>106039</v>
      </c>
      <c r="B387" s="313" t="s">
        <v>683</v>
      </c>
      <c r="C387" s="314" t="s">
        <v>264</v>
      </c>
      <c r="D387" s="315">
        <v>52</v>
      </c>
      <c r="E387" s="315">
        <v>8</v>
      </c>
      <c r="F387" s="316"/>
      <c r="G387" s="317"/>
      <c r="H387" s="312"/>
    </row>
    <row r="388" spans="1:8" x14ac:dyDescent="0.3">
      <c r="A388" s="312">
        <v>106128</v>
      </c>
      <c r="B388" s="313" t="s">
        <v>684</v>
      </c>
      <c r="C388" s="314" t="s">
        <v>264</v>
      </c>
      <c r="D388" s="315">
        <v>50</v>
      </c>
      <c r="E388" s="315">
        <v>2</v>
      </c>
      <c r="F388" s="316" t="s">
        <v>262</v>
      </c>
      <c r="G388" s="317">
        <v>44432.679375</v>
      </c>
      <c r="H388" s="312">
        <v>142982</v>
      </c>
    </row>
    <row r="389" spans="1:8" x14ac:dyDescent="0.3">
      <c r="A389" s="312">
        <v>106631</v>
      </c>
      <c r="B389" s="313" t="s">
        <v>685</v>
      </c>
      <c r="C389" s="314" t="s">
        <v>31</v>
      </c>
      <c r="D389" s="315">
        <v>51</v>
      </c>
      <c r="E389" s="315">
        <v>37</v>
      </c>
      <c r="F389" s="316" t="s">
        <v>271</v>
      </c>
      <c r="G389" s="317">
        <v>43656.491157407407</v>
      </c>
      <c r="H389" s="312"/>
    </row>
    <row r="390" spans="1:8" x14ac:dyDescent="0.3">
      <c r="A390" s="312">
        <v>106765</v>
      </c>
      <c r="B390" s="313" t="s">
        <v>686</v>
      </c>
      <c r="C390" s="314" t="s">
        <v>264</v>
      </c>
      <c r="D390" s="315">
        <v>83</v>
      </c>
      <c r="E390" s="315">
        <v>3</v>
      </c>
      <c r="F390" s="316"/>
      <c r="G390" s="317"/>
      <c r="H390" s="312"/>
    </row>
    <row r="391" spans="1:8" x14ac:dyDescent="0.3">
      <c r="A391" s="312">
        <v>107736</v>
      </c>
      <c r="B391" s="313" t="s">
        <v>687</v>
      </c>
      <c r="C391" s="314" t="s">
        <v>31</v>
      </c>
      <c r="D391" s="315">
        <v>52</v>
      </c>
      <c r="E391" s="315">
        <v>10</v>
      </c>
      <c r="F391" s="316"/>
      <c r="G391" s="317"/>
      <c r="H391" s="312"/>
    </row>
    <row r="392" spans="1:8" x14ac:dyDescent="0.3">
      <c r="A392" s="312">
        <v>107737</v>
      </c>
      <c r="B392" s="313" t="s">
        <v>688</v>
      </c>
      <c r="C392" s="314" t="s">
        <v>31</v>
      </c>
      <c r="D392" s="315">
        <v>52</v>
      </c>
      <c r="E392" s="315">
        <v>10</v>
      </c>
      <c r="F392" s="316"/>
      <c r="G392" s="317"/>
      <c r="H392" s="312"/>
    </row>
    <row r="393" spans="1:8" x14ac:dyDescent="0.3">
      <c r="A393" s="312">
        <v>107909</v>
      </c>
      <c r="B393" s="313" t="s">
        <v>689</v>
      </c>
      <c r="C393" s="314" t="s">
        <v>690</v>
      </c>
      <c r="D393" s="315">
        <v>72</v>
      </c>
      <c r="E393" s="315">
        <v>14</v>
      </c>
      <c r="F393" s="316"/>
      <c r="G393" s="317"/>
      <c r="H393" s="312"/>
    </row>
    <row r="394" spans="1:8" x14ac:dyDescent="0.3">
      <c r="A394" s="312">
        <v>107925</v>
      </c>
      <c r="B394" s="313" t="s">
        <v>691</v>
      </c>
      <c r="C394" s="314" t="s">
        <v>31</v>
      </c>
      <c r="D394" s="315">
        <v>51</v>
      </c>
      <c r="E394" s="315">
        <v>11</v>
      </c>
      <c r="F394" s="316"/>
      <c r="G394" s="317"/>
      <c r="H394" s="312"/>
    </row>
    <row r="395" spans="1:8" x14ac:dyDescent="0.3">
      <c r="A395" s="312">
        <v>108046</v>
      </c>
      <c r="B395" s="313" t="s">
        <v>692</v>
      </c>
      <c r="C395" s="314" t="s">
        <v>264</v>
      </c>
      <c r="D395" s="315">
        <v>70</v>
      </c>
      <c r="E395" s="315">
        <v>15</v>
      </c>
      <c r="F395" s="316"/>
      <c r="G395" s="317"/>
      <c r="H395" s="312"/>
    </row>
    <row r="396" spans="1:8" x14ac:dyDescent="0.3">
      <c r="A396" s="312">
        <v>108440</v>
      </c>
      <c r="B396" s="313" t="s">
        <v>693</v>
      </c>
      <c r="C396" s="314" t="s">
        <v>31</v>
      </c>
      <c r="D396" s="315">
        <v>55</v>
      </c>
      <c r="E396" s="315">
        <v>49</v>
      </c>
      <c r="F396" s="316" t="s">
        <v>271</v>
      </c>
      <c r="G396" s="317">
        <v>43900.625949074078</v>
      </c>
      <c r="H396" s="312"/>
    </row>
    <row r="397" spans="1:8" x14ac:dyDescent="0.3">
      <c r="A397" s="312">
        <v>108441</v>
      </c>
      <c r="B397" s="313" t="s">
        <v>694</v>
      </c>
      <c r="C397" s="314" t="s">
        <v>264</v>
      </c>
      <c r="D397" s="315">
        <v>55</v>
      </c>
      <c r="E397" s="315">
        <v>65</v>
      </c>
      <c r="F397" s="316" t="s">
        <v>271</v>
      </c>
      <c r="G397" s="317">
        <v>43901.63380787037</v>
      </c>
      <c r="H397" s="312"/>
    </row>
    <row r="398" spans="1:8" x14ac:dyDescent="0.3">
      <c r="A398" s="312">
        <v>108463</v>
      </c>
      <c r="B398" s="313" t="s">
        <v>695</v>
      </c>
      <c r="C398" s="314" t="s">
        <v>273</v>
      </c>
      <c r="D398" s="315">
        <v>55</v>
      </c>
      <c r="E398" s="315">
        <v>19</v>
      </c>
      <c r="F398" s="316" t="s">
        <v>265</v>
      </c>
      <c r="G398" s="317">
        <v>44104.394143518519</v>
      </c>
      <c r="H398" s="312">
        <v>140055</v>
      </c>
    </row>
    <row r="399" spans="1:8" x14ac:dyDescent="0.3">
      <c r="A399" s="312">
        <v>108732</v>
      </c>
      <c r="B399" s="313" t="s">
        <v>696</v>
      </c>
      <c r="C399" s="314" t="s">
        <v>437</v>
      </c>
      <c r="D399" s="315">
        <v>54</v>
      </c>
      <c r="E399" s="315">
        <v>4</v>
      </c>
      <c r="F399" s="316"/>
      <c r="G399" s="317"/>
      <c r="H399" s="312">
        <v>98747</v>
      </c>
    </row>
    <row r="400" spans="1:8" x14ac:dyDescent="0.3">
      <c r="A400" s="312">
        <v>108734</v>
      </c>
      <c r="B400" s="313" t="s">
        <v>697</v>
      </c>
      <c r="C400" s="314" t="s">
        <v>437</v>
      </c>
      <c r="D400" s="315">
        <v>54</v>
      </c>
      <c r="E400" s="315">
        <v>4</v>
      </c>
      <c r="F400" s="316"/>
      <c r="G400" s="317"/>
      <c r="H400" s="312">
        <v>98749</v>
      </c>
    </row>
    <row r="401" spans="1:8" x14ac:dyDescent="0.3">
      <c r="A401" s="312">
        <v>108735</v>
      </c>
      <c r="B401" s="313" t="s">
        <v>698</v>
      </c>
      <c r="C401" s="314" t="s">
        <v>437</v>
      </c>
      <c r="D401" s="315">
        <v>54</v>
      </c>
      <c r="E401" s="315">
        <v>4</v>
      </c>
      <c r="F401" s="316"/>
      <c r="G401" s="317"/>
      <c r="H401" s="312">
        <v>98750</v>
      </c>
    </row>
    <row r="402" spans="1:8" x14ac:dyDescent="0.3">
      <c r="A402" s="312">
        <v>108736</v>
      </c>
      <c r="B402" s="313" t="s">
        <v>699</v>
      </c>
      <c r="C402" s="314" t="s">
        <v>437</v>
      </c>
      <c r="D402" s="315">
        <v>54</v>
      </c>
      <c r="E402" s="315">
        <v>4</v>
      </c>
      <c r="F402" s="316"/>
      <c r="G402" s="317"/>
      <c r="H402" s="312">
        <v>98751</v>
      </c>
    </row>
    <row r="403" spans="1:8" x14ac:dyDescent="0.3">
      <c r="A403" s="312">
        <v>109163</v>
      </c>
      <c r="B403" s="313" t="s">
        <v>700</v>
      </c>
      <c r="C403" s="314" t="s">
        <v>31</v>
      </c>
      <c r="D403" s="315">
        <v>45</v>
      </c>
      <c r="E403" s="315">
        <v>11</v>
      </c>
      <c r="F403" s="316" t="s">
        <v>265</v>
      </c>
      <c r="G403" s="317">
        <v>44041.380925925929</v>
      </c>
      <c r="H403" s="312">
        <v>139767</v>
      </c>
    </row>
    <row r="404" spans="1:8" x14ac:dyDescent="0.3">
      <c r="A404" s="312">
        <v>109251</v>
      </c>
      <c r="B404" s="313" t="s">
        <v>701</v>
      </c>
      <c r="C404" s="314" t="s">
        <v>31</v>
      </c>
      <c r="D404" s="315">
        <v>72</v>
      </c>
      <c r="E404" s="315">
        <v>6</v>
      </c>
      <c r="F404" s="316" t="s">
        <v>702</v>
      </c>
      <c r="G404" s="317">
        <v>45175.374340277776</v>
      </c>
      <c r="H404" s="312"/>
    </row>
    <row r="405" spans="1:8" x14ac:dyDescent="0.3">
      <c r="A405" s="312">
        <v>110216</v>
      </c>
      <c r="B405" s="313" t="s">
        <v>703</v>
      </c>
      <c r="C405" s="314" t="s">
        <v>273</v>
      </c>
      <c r="D405" s="315">
        <v>51</v>
      </c>
      <c r="E405" s="315">
        <v>4</v>
      </c>
      <c r="F405" s="316"/>
      <c r="G405" s="317"/>
      <c r="H405" s="312"/>
    </row>
    <row r="406" spans="1:8" x14ac:dyDescent="0.3">
      <c r="A406" s="312">
        <v>110503</v>
      </c>
      <c r="B406" s="313" t="s">
        <v>704</v>
      </c>
      <c r="C406" s="314" t="s">
        <v>264</v>
      </c>
      <c r="D406" s="315">
        <v>52</v>
      </c>
      <c r="E406" s="315">
        <v>6</v>
      </c>
      <c r="F406" s="316" t="s">
        <v>271</v>
      </c>
      <c r="G406" s="317">
        <v>43700.590555555558</v>
      </c>
      <c r="H406" s="312"/>
    </row>
    <row r="407" spans="1:8" x14ac:dyDescent="0.3">
      <c r="A407" s="312">
        <v>110890</v>
      </c>
      <c r="B407" s="313" t="s">
        <v>705</v>
      </c>
      <c r="C407" s="314" t="s">
        <v>273</v>
      </c>
      <c r="D407" s="315">
        <v>55</v>
      </c>
      <c r="E407" s="315">
        <v>19</v>
      </c>
      <c r="F407" s="316" t="s">
        <v>265</v>
      </c>
      <c r="G407" s="317">
        <v>44113.390856481485</v>
      </c>
      <c r="H407" s="312">
        <v>140125</v>
      </c>
    </row>
    <row r="408" spans="1:8" x14ac:dyDescent="0.3">
      <c r="A408" s="312">
        <v>110891</v>
      </c>
      <c r="B408" s="313" t="s">
        <v>706</v>
      </c>
      <c r="C408" s="314" t="s">
        <v>273</v>
      </c>
      <c r="D408" s="315">
        <v>55</v>
      </c>
      <c r="E408" s="315">
        <v>19</v>
      </c>
      <c r="F408" s="316" t="s">
        <v>265</v>
      </c>
      <c r="G408" s="317">
        <v>44104.394143518519</v>
      </c>
      <c r="H408" s="312">
        <v>140058</v>
      </c>
    </row>
    <row r="409" spans="1:8" x14ac:dyDescent="0.3">
      <c r="A409" s="312">
        <v>111756</v>
      </c>
      <c r="B409" s="313" t="s">
        <v>707</v>
      </c>
      <c r="C409" s="314" t="s">
        <v>31</v>
      </c>
      <c r="D409" s="315">
        <v>67</v>
      </c>
      <c r="E409" s="315">
        <v>13</v>
      </c>
      <c r="F409" s="316"/>
      <c r="G409" s="317"/>
      <c r="H409" s="312"/>
    </row>
    <row r="410" spans="1:8" x14ac:dyDescent="0.3">
      <c r="A410" s="312">
        <v>112064</v>
      </c>
      <c r="B410" s="313" t="s">
        <v>708</v>
      </c>
      <c r="C410" s="314" t="s">
        <v>31</v>
      </c>
      <c r="D410" s="315">
        <v>70</v>
      </c>
      <c r="E410" s="315">
        <v>38</v>
      </c>
      <c r="F410" s="316" t="s">
        <v>262</v>
      </c>
      <c r="G410" s="317">
        <v>44461.457592592589</v>
      </c>
      <c r="H410" s="312"/>
    </row>
    <row r="411" spans="1:8" x14ac:dyDescent="0.3">
      <c r="A411" s="312">
        <v>112160</v>
      </c>
      <c r="B411" s="313" t="s">
        <v>709</v>
      </c>
      <c r="C411" s="314" t="s">
        <v>31</v>
      </c>
      <c r="D411" s="315">
        <v>55</v>
      </c>
      <c r="E411" s="315">
        <v>7</v>
      </c>
      <c r="F411" s="316" t="s">
        <v>271</v>
      </c>
      <c r="G411" s="317">
        <v>43808.459768518522</v>
      </c>
      <c r="H411" s="312"/>
    </row>
    <row r="412" spans="1:8" x14ac:dyDescent="0.3">
      <c r="A412" s="312">
        <v>112164</v>
      </c>
      <c r="B412" s="313" t="s">
        <v>710</v>
      </c>
      <c r="C412" s="314" t="s">
        <v>31</v>
      </c>
      <c r="D412" s="315">
        <v>55</v>
      </c>
      <c r="E412" s="315">
        <v>37</v>
      </c>
      <c r="F412" s="316"/>
      <c r="G412" s="317"/>
      <c r="H412" s="312"/>
    </row>
    <row r="413" spans="1:8" x14ac:dyDescent="0.3">
      <c r="A413" s="312">
        <v>112330</v>
      </c>
      <c r="B413" s="313" t="s">
        <v>711</v>
      </c>
      <c r="C413" s="314" t="s">
        <v>321</v>
      </c>
      <c r="D413" s="315">
        <v>70</v>
      </c>
      <c r="E413" s="315">
        <v>33</v>
      </c>
      <c r="F413" s="316" t="s">
        <v>271</v>
      </c>
      <c r="G413" s="317" t="s">
        <v>712</v>
      </c>
      <c r="H413" s="312">
        <v>133371</v>
      </c>
    </row>
    <row r="414" spans="1:8" x14ac:dyDescent="0.3">
      <c r="A414" s="312">
        <v>112965</v>
      </c>
      <c r="B414" s="313" t="s">
        <v>713</v>
      </c>
      <c r="C414" s="314" t="s">
        <v>273</v>
      </c>
      <c r="D414" s="315">
        <v>55</v>
      </c>
      <c r="E414" s="315">
        <v>19</v>
      </c>
      <c r="F414" s="316" t="s">
        <v>265</v>
      </c>
      <c r="G414" s="317">
        <v>44104.394143518519</v>
      </c>
      <c r="H414" s="312">
        <v>140059</v>
      </c>
    </row>
    <row r="415" spans="1:8" x14ac:dyDescent="0.3">
      <c r="A415" s="312">
        <v>113097</v>
      </c>
      <c r="B415" s="313" t="s">
        <v>714</v>
      </c>
      <c r="C415" s="314" t="s">
        <v>264</v>
      </c>
      <c r="D415" s="315">
        <v>74</v>
      </c>
      <c r="E415" s="315">
        <v>2</v>
      </c>
      <c r="F415" s="316"/>
      <c r="G415" s="317"/>
      <c r="H415" s="312"/>
    </row>
    <row r="416" spans="1:8" x14ac:dyDescent="0.3">
      <c r="A416" s="312">
        <v>113180</v>
      </c>
      <c r="B416" s="313" t="s">
        <v>715</v>
      </c>
      <c r="C416" s="314"/>
      <c r="D416" s="315"/>
      <c r="E416" s="315"/>
      <c r="F416" s="316"/>
      <c r="G416" s="317"/>
      <c r="H416" s="312"/>
    </row>
    <row r="417" spans="1:8" x14ac:dyDescent="0.3">
      <c r="A417" s="312">
        <v>113207</v>
      </c>
      <c r="B417" s="313" t="s">
        <v>716</v>
      </c>
      <c r="C417" s="314" t="s">
        <v>561</v>
      </c>
      <c r="D417" s="315">
        <v>51</v>
      </c>
      <c r="E417" s="315">
        <v>21</v>
      </c>
      <c r="F417" s="316"/>
      <c r="G417" s="317"/>
      <c r="H417" s="312"/>
    </row>
    <row r="418" spans="1:8" x14ac:dyDescent="0.3">
      <c r="A418" s="312">
        <v>114255</v>
      </c>
      <c r="B418" s="313" t="s">
        <v>717</v>
      </c>
      <c r="C418" s="314" t="s">
        <v>561</v>
      </c>
      <c r="D418" s="315">
        <v>51</v>
      </c>
      <c r="E418" s="315">
        <v>21</v>
      </c>
      <c r="F418" s="316"/>
      <c r="G418" s="317"/>
      <c r="H418" s="312"/>
    </row>
    <row r="419" spans="1:8" x14ac:dyDescent="0.3">
      <c r="A419" s="312">
        <v>115135</v>
      </c>
      <c r="B419" s="313" t="s">
        <v>718</v>
      </c>
      <c r="C419" s="314" t="s">
        <v>264</v>
      </c>
      <c r="D419" s="315">
        <v>51</v>
      </c>
      <c r="E419" s="315">
        <v>17</v>
      </c>
      <c r="F419" s="316"/>
      <c r="G419" s="317"/>
      <c r="H419" s="312"/>
    </row>
    <row r="420" spans="1:8" x14ac:dyDescent="0.3">
      <c r="A420" s="312">
        <v>115146</v>
      </c>
      <c r="B420" s="313" t="s">
        <v>719</v>
      </c>
      <c r="C420" s="314" t="s">
        <v>264</v>
      </c>
      <c r="D420" s="315">
        <v>55</v>
      </c>
      <c r="E420" s="315">
        <v>32</v>
      </c>
      <c r="F420" s="316"/>
      <c r="G420" s="317"/>
      <c r="H420" s="312"/>
    </row>
    <row r="421" spans="1:8" x14ac:dyDescent="0.3">
      <c r="A421" s="312">
        <v>115149</v>
      </c>
      <c r="B421" s="313" t="s">
        <v>720</v>
      </c>
      <c r="C421" s="314" t="s">
        <v>264</v>
      </c>
      <c r="D421" s="315">
        <v>55</v>
      </c>
      <c r="E421" s="315">
        <v>32</v>
      </c>
      <c r="F421" s="316"/>
      <c r="G421" s="317"/>
      <c r="H421" s="312"/>
    </row>
    <row r="422" spans="1:8" x14ac:dyDescent="0.3">
      <c r="A422" s="312">
        <v>115151</v>
      </c>
      <c r="B422" s="313" t="s">
        <v>721</v>
      </c>
      <c r="C422" s="314" t="s">
        <v>264</v>
      </c>
      <c r="D422" s="315">
        <v>55</v>
      </c>
      <c r="E422" s="315">
        <v>32</v>
      </c>
      <c r="F422" s="316"/>
      <c r="G422" s="317"/>
      <c r="H422" s="312"/>
    </row>
    <row r="423" spans="1:8" x14ac:dyDescent="0.3">
      <c r="A423" s="312">
        <v>115152</v>
      </c>
      <c r="B423" s="313" t="s">
        <v>722</v>
      </c>
      <c r="C423" s="314" t="s">
        <v>264</v>
      </c>
      <c r="D423" s="315">
        <v>55</v>
      </c>
      <c r="E423" s="315">
        <v>32</v>
      </c>
      <c r="F423" s="316"/>
      <c r="G423" s="317"/>
      <c r="H423" s="312"/>
    </row>
    <row r="424" spans="1:8" x14ac:dyDescent="0.3">
      <c r="A424" s="312">
        <v>115154</v>
      </c>
      <c r="B424" s="313" t="s">
        <v>723</v>
      </c>
      <c r="C424" s="314" t="s">
        <v>264</v>
      </c>
      <c r="D424" s="315">
        <v>55</v>
      </c>
      <c r="E424" s="315">
        <v>32</v>
      </c>
      <c r="F424" s="316"/>
      <c r="G424" s="317"/>
      <c r="H424" s="312"/>
    </row>
    <row r="425" spans="1:8" x14ac:dyDescent="0.3">
      <c r="A425" s="312">
        <v>115214</v>
      </c>
      <c r="B425" s="313" t="s">
        <v>724</v>
      </c>
      <c r="C425" s="314" t="s">
        <v>264</v>
      </c>
      <c r="D425" s="315">
        <v>51</v>
      </c>
      <c r="E425" s="315">
        <v>17</v>
      </c>
      <c r="F425" s="316"/>
      <c r="G425" s="317"/>
      <c r="H425" s="312"/>
    </row>
    <row r="426" spans="1:8" x14ac:dyDescent="0.3">
      <c r="A426" s="312">
        <v>115737</v>
      </c>
      <c r="B426" s="313" t="s">
        <v>725</v>
      </c>
      <c r="C426" s="314" t="s">
        <v>561</v>
      </c>
      <c r="D426" s="315">
        <v>51</v>
      </c>
      <c r="E426" s="315">
        <v>20</v>
      </c>
      <c r="F426" s="316"/>
      <c r="G426" s="317"/>
      <c r="H426" s="312"/>
    </row>
    <row r="427" spans="1:8" x14ac:dyDescent="0.3">
      <c r="A427" s="312">
        <v>115781</v>
      </c>
      <c r="B427" s="313" t="s">
        <v>726</v>
      </c>
      <c r="C427" s="314" t="s">
        <v>31</v>
      </c>
      <c r="D427" s="315">
        <v>55</v>
      </c>
      <c r="E427" s="315">
        <v>64</v>
      </c>
      <c r="F427" s="316" t="s">
        <v>271</v>
      </c>
      <c r="G427" s="317">
        <v>43901.63380787037</v>
      </c>
      <c r="H427" s="312"/>
    </row>
    <row r="428" spans="1:8" x14ac:dyDescent="0.3">
      <c r="A428" s="312">
        <v>116771</v>
      </c>
      <c r="B428" s="313" t="s">
        <v>727</v>
      </c>
      <c r="C428" s="314" t="s">
        <v>728</v>
      </c>
      <c r="D428" s="315">
        <v>69</v>
      </c>
      <c r="E428" s="315">
        <v>1</v>
      </c>
      <c r="F428" s="316"/>
      <c r="G428" s="317"/>
      <c r="H428" s="312"/>
    </row>
    <row r="429" spans="1:8" x14ac:dyDescent="0.3">
      <c r="A429" s="312">
        <v>118243</v>
      </c>
      <c r="B429" s="313" t="s">
        <v>729</v>
      </c>
      <c r="C429" s="314" t="s">
        <v>264</v>
      </c>
      <c r="D429" s="315">
        <v>89</v>
      </c>
      <c r="E429" s="315">
        <v>12</v>
      </c>
      <c r="F429" s="316" t="s">
        <v>271</v>
      </c>
      <c r="G429" s="317">
        <v>43875.379710648151</v>
      </c>
      <c r="H429" s="312"/>
    </row>
    <row r="430" spans="1:8" x14ac:dyDescent="0.3">
      <c r="A430" s="312">
        <v>118248</v>
      </c>
      <c r="B430" s="313" t="s">
        <v>730</v>
      </c>
      <c r="C430" s="314" t="s">
        <v>561</v>
      </c>
      <c r="D430" s="315">
        <v>51</v>
      </c>
      <c r="E430" s="315">
        <v>21</v>
      </c>
      <c r="F430" s="316"/>
      <c r="G430" s="317"/>
      <c r="H430" s="312"/>
    </row>
    <row r="431" spans="1:8" x14ac:dyDescent="0.3">
      <c r="A431" s="312">
        <v>118578</v>
      </c>
      <c r="B431" s="313" t="s">
        <v>731</v>
      </c>
      <c r="C431" s="314" t="s">
        <v>561</v>
      </c>
      <c r="D431" s="315">
        <v>51</v>
      </c>
      <c r="E431" s="315">
        <v>21</v>
      </c>
      <c r="F431" s="316"/>
      <c r="G431" s="317"/>
      <c r="H431" s="312"/>
    </row>
    <row r="432" spans="1:8" x14ac:dyDescent="0.3">
      <c r="A432" s="312">
        <v>118580</v>
      </c>
      <c r="B432" s="313" t="s">
        <v>732</v>
      </c>
      <c r="C432" s="314" t="s">
        <v>561</v>
      </c>
      <c r="D432" s="315">
        <v>51</v>
      </c>
      <c r="E432" s="315">
        <v>21</v>
      </c>
      <c r="F432" s="316"/>
      <c r="G432" s="317"/>
      <c r="H432" s="312"/>
    </row>
    <row r="433" spans="1:8" x14ac:dyDescent="0.3">
      <c r="A433" s="312">
        <v>118660</v>
      </c>
      <c r="B433" s="313" t="s">
        <v>733</v>
      </c>
      <c r="C433" s="314"/>
      <c r="D433" s="315"/>
      <c r="E433" s="315"/>
      <c r="F433" s="316" t="s">
        <v>271</v>
      </c>
      <c r="G433" s="317">
        <v>43808.444606481484</v>
      </c>
      <c r="H433" s="312"/>
    </row>
    <row r="434" spans="1:8" x14ac:dyDescent="0.3">
      <c r="A434" s="312">
        <v>118779</v>
      </c>
      <c r="B434" s="313" t="s">
        <v>734</v>
      </c>
      <c r="C434" s="314" t="s">
        <v>264</v>
      </c>
      <c r="D434" s="315">
        <v>55</v>
      </c>
      <c r="E434" s="315">
        <v>32</v>
      </c>
      <c r="F434" s="316"/>
      <c r="G434" s="317"/>
      <c r="H434" s="312"/>
    </row>
    <row r="435" spans="1:8" x14ac:dyDescent="0.3">
      <c r="A435" s="312">
        <v>118843</v>
      </c>
      <c r="B435" s="313" t="s">
        <v>735</v>
      </c>
      <c r="C435" s="314" t="s">
        <v>264</v>
      </c>
      <c r="D435" s="315">
        <v>52</v>
      </c>
      <c r="E435" s="315">
        <v>9</v>
      </c>
      <c r="F435" s="316"/>
      <c r="G435" s="317"/>
      <c r="H435" s="312"/>
    </row>
    <row r="436" spans="1:8" x14ac:dyDescent="0.3">
      <c r="A436" s="312">
        <v>118864</v>
      </c>
      <c r="B436" s="313" t="s">
        <v>736</v>
      </c>
      <c r="C436" s="314" t="s">
        <v>264</v>
      </c>
      <c r="D436" s="315">
        <v>51</v>
      </c>
      <c r="E436" s="315">
        <v>9</v>
      </c>
      <c r="F436" s="316" t="s">
        <v>271</v>
      </c>
      <c r="G436" s="317" t="s">
        <v>523</v>
      </c>
      <c r="H436" s="312">
        <v>136554</v>
      </c>
    </row>
    <row r="437" spans="1:8" x14ac:dyDescent="0.3">
      <c r="A437" s="312">
        <v>118865</v>
      </c>
      <c r="B437" s="313" t="s">
        <v>737</v>
      </c>
      <c r="C437" s="314" t="s">
        <v>264</v>
      </c>
      <c r="D437" s="315">
        <v>51</v>
      </c>
      <c r="E437" s="315">
        <v>9</v>
      </c>
      <c r="F437" s="316" t="s">
        <v>271</v>
      </c>
      <c r="G437" s="317" t="s">
        <v>738</v>
      </c>
      <c r="H437" s="312">
        <v>136555</v>
      </c>
    </row>
    <row r="438" spans="1:8" x14ac:dyDescent="0.3">
      <c r="A438" s="312">
        <v>118993</v>
      </c>
      <c r="B438" s="313" t="s">
        <v>739</v>
      </c>
      <c r="C438" s="314" t="s">
        <v>561</v>
      </c>
      <c r="D438" s="315">
        <v>51</v>
      </c>
      <c r="E438" s="315">
        <v>21</v>
      </c>
      <c r="F438" s="316"/>
      <c r="G438" s="317"/>
      <c r="H438" s="312"/>
    </row>
    <row r="439" spans="1:8" x14ac:dyDescent="0.3">
      <c r="A439" s="312">
        <v>118994</v>
      </c>
      <c r="B439" s="313" t="s">
        <v>740</v>
      </c>
      <c r="C439" s="314" t="s">
        <v>561</v>
      </c>
      <c r="D439" s="315">
        <v>51</v>
      </c>
      <c r="E439" s="315">
        <v>21</v>
      </c>
      <c r="F439" s="316"/>
      <c r="G439" s="317"/>
      <c r="H439" s="312"/>
    </row>
    <row r="440" spans="1:8" x14ac:dyDescent="0.3">
      <c r="A440" s="312">
        <v>119008</v>
      </c>
      <c r="B440" s="313" t="s">
        <v>741</v>
      </c>
      <c r="C440" s="314" t="s">
        <v>31</v>
      </c>
      <c r="D440" s="315">
        <v>55</v>
      </c>
      <c r="E440" s="315">
        <v>62</v>
      </c>
      <c r="F440" s="316" t="s">
        <v>271</v>
      </c>
      <c r="G440" s="317">
        <v>43875.457731481481</v>
      </c>
      <c r="H440" s="312"/>
    </row>
    <row r="441" spans="1:8" x14ac:dyDescent="0.3">
      <c r="A441" s="312">
        <v>119087</v>
      </c>
      <c r="B441" s="313" t="s">
        <v>742</v>
      </c>
      <c r="C441" s="314" t="s">
        <v>264</v>
      </c>
      <c r="D441" s="315">
        <v>59</v>
      </c>
      <c r="E441" s="315">
        <v>18</v>
      </c>
      <c r="F441" s="316" t="s">
        <v>262</v>
      </c>
      <c r="G441" s="317">
        <v>44461.442743055559</v>
      </c>
      <c r="H441" s="312"/>
    </row>
    <row r="442" spans="1:8" x14ac:dyDescent="0.3">
      <c r="A442" s="312">
        <v>119182</v>
      </c>
      <c r="B442" s="313" t="s">
        <v>743</v>
      </c>
      <c r="C442" s="314" t="s">
        <v>31</v>
      </c>
      <c r="D442" s="315">
        <v>55</v>
      </c>
      <c r="E442" s="315">
        <v>37</v>
      </c>
      <c r="F442" s="316"/>
      <c r="G442" s="317"/>
      <c r="H442" s="312">
        <v>136083</v>
      </c>
    </row>
    <row r="443" spans="1:8" x14ac:dyDescent="0.3">
      <c r="A443" s="312">
        <v>119183</v>
      </c>
      <c r="B443" s="313" t="s">
        <v>744</v>
      </c>
      <c r="C443" s="314" t="s">
        <v>31</v>
      </c>
      <c r="D443" s="315">
        <v>55</v>
      </c>
      <c r="E443" s="315">
        <v>37</v>
      </c>
      <c r="F443" s="316"/>
      <c r="G443" s="317"/>
      <c r="H443" s="312"/>
    </row>
    <row r="444" spans="1:8" x14ac:dyDescent="0.3">
      <c r="A444" s="312">
        <v>119514</v>
      </c>
      <c r="B444" s="313" t="s">
        <v>745</v>
      </c>
      <c r="C444" s="314" t="s">
        <v>273</v>
      </c>
      <c r="D444" s="315">
        <v>51</v>
      </c>
      <c r="E444" s="315">
        <v>28</v>
      </c>
      <c r="F444" s="316" t="s">
        <v>271</v>
      </c>
      <c r="G444" s="317" t="s">
        <v>746</v>
      </c>
      <c r="H444" s="312"/>
    </row>
    <row r="445" spans="1:8" x14ac:dyDescent="0.3">
      <c r="A445" s="312">
        <v>119626</v>
      </c>
      <c r="B445" s="313" t="s">
        <v>747</v>
      </c>
      <c r="C445" s="314" t="s">
        <v>561</v>
      </c>
      <c r="D445" s="315">
        <v>51</v>
      </c>
      <c r="E445" s="315">
        <v>19</v>
      </c>
      <c r="F445" s="316"/>
      <c r="G445" s="317"/>
      <c r="H445" s="312"/>
    </row>
    <row r="446" spans="1:8" x14ac:dyDescent="0.3">
      <c r="A446" s="312">
        <v>119627</v>
      </c>
      <c r="B446" s="313" t="s">
        <v>748</v>
      </c>
      <c r="C446" s="314" t="s">
        <v>273</v>
      </c>
      <c r="D446" s="315">
        <v>55</v>
      </c>
      <c r="E446" s="315">
        <v>19</v>
      </c>
      <c r="F446" s="316" t="s">
        <v>265</v>
      </c>
      <c r="G446" s="317">
        <v>44104.394143518519</v>
      </c>
      <c r="H446" s="312">
        <v>140050</v>
      </c>
    </row>
    <row r="447" spans="1:8" x14ac:dyDescent="0.3">
      <c r="A447" s="312">
        <v>119628</v>
      </c>
      <c r="B447" s="313" t="s">
        <v>749</v>
      </c>
      <c r="C447" s="314" t="s">
        <v>273</v>
      </c>
      <c r="D447" s="315">
        <v>55</v>
      </c>
      <c r="E447" s="315">
        <v>19</v>
      </c>
      <c r="F447" s="316" t="s">
        <v>265</v>
      </c>
      <c r="G447" s="317">
        <v>44104.394143518519</v>
      </c>
      <c r="H447" s="312">
        <v>140053</v>
      </c>
    </row>
    <row r="448" spans="1:8" x14ac:dyDescent="0.3">
      <c r="A448" s="312">
        <v>119793</v>
      </c>
      <c r="B448" s="313" t="s">
        <v>750</v>
      </c>
      <c r="C448" s="314" t="s">
        <v>561</v>
      </c>
      <c r="D448" s="315">
        <v>51</v>
      </c>
      <c r="E448" s="315">
        <v>19</v>
      </c>
      <c r="F448" s="316"/>
      <c r="G448" s="317"/>
      <c r="H448" s="312"/>
    </row>
    <row r="449" spans="1:8" x14ac:dyDescent="0.3">
      <c r="A449" s="312">
        <v>119794</v>
      </c>
      <c r="B449" s="313" t="s">
        <v>751</v>
      </c>
      <c r="C449" s="314" t="s">
        <v>561</v>
      </c>
      <c r="D449" s="315">
        <v>51</v>
      </c>
      <c r="E449" s="315">
        <v>19</v>
      </c>
      <c r="F449" s="316"/>
      <c r="G449" s="317"/>
      <c r="H449" s="312"/>
    </row>
    <row r="450" spans="1:8" x14ac:dyDescent="0.3">
      <c r="A450" s="312">
        <v>119795</v>
      </c>
      <c r="B450" s="313" t="s">
        <v>752</v>
      </c>
      <c r="C450" s="314" t="s">
        <v>561</v>
      </c>
      <c r="D450" s="315">
        <v>51</v>
      </c>
      <c r="E450" s="315">
        <v>19</v>
      </c>
      <c r="F450" s="316"/>
      <c r="G450" s="317"/>
      <c r="H450" s="312"/>
    </row>
    <row r="451" spans="1:8" x14ac:dyDescent="0.3">
      <c r="A451" s="312">
        <v>119796</v>
      </c>
      <c r="B451" s="313" t="s">
        <v>753</v>
      </c>
      <c r="C451" s="314" t="s">
        <v>561</v>
      </c>
      <c r="D451" s="315">
        <v>51</v>
      </c>
      <c r="E451" s="315">
        <v>19</v>
      </c>
      <c r="F451" s="316"/>
      <c r="G451" s="317"/>
      <c r="H451" s="312"/>
    </row>
    <row r="452" spans="1:8" x14ac:dyDescent="0.3">
      <c r="A452" s="312">
        <v>119798</v>
      </c>
      <c r="B452" s="313" t="s">
        <v>754</v>
      </c>
      <c r="C452" s="314" t="s">
        <v>561</v>
      </c>
      <c r="D452" s="315">
        <v>51</v>
      </c>
      <c r="E452" s="315">
        <v>19</v>
      </c>
      <c r="F452" s="316"/>
      <c r="G452" s="317"/>
      <c r="H452" s="312"/>
    </row>
    <row r="453" spans="1:8" x14ac:dyDescent="0.3">
      <c r="A453" s="312">
        <v>119810</v>
      </c>
      <c r="B453" s="313" t="s">
        <v>755</v>
      </c>
      <c r="C453" s="314" t="s">
        <v>264</v>
      </c>
      <c r="D453" s="315">
        <v>55</v>
      </c>
      <c r="E453" s="315">
        <v>52</v>
      </c>
      <c r="F453" s="316" t="s">
        <v>271</v>
      </c>
      <c r="G453" s="317">
        <v>43901.63380787037</v>
      </c>
      <c r="H453" s="312"/>
    </row>
    <row r="454" spans="1:8" x14ac:dyDescent="0.3">
      <c r="A454" s="312">
        <v>119811</v>
      </c>
      <c r="B454" s="313" t="s">
        <v>756</v>
      </c>
      <c r="C454" s="314" t="s">
        <v>264</v>
      </c>
      <c r="D454" s="315">
        <v>55</v>
      </c>
      <c r="E454" s="315">
        <v>52</v>
      </c>
      <c r="F454" s="316" t="s">
        <v>271</v>
      </c>
      <c r="G454" s="317">
        <v>43901.63380787037</v>
      </c>
      <c r="H454" s="312"/>
    </row>
    <row r="455" spans="1:8" x14ac:dyDescent="0.3">
      <c r="A455" s="312">
        <v>120217</v>
      </c>
      <c r="B455" s="313" t="s">
        <v>757</v>
      </c>
      <c r="C455" s="314" t="s">
        <v>264</v>
      </c>
      <c r="D455" s="315">
        <v>84</v>
      </c>
      <c r="E455" s="315">
        <v>1</v>
      </c>
      <c r="F455" s="316"/>
      <c r="G455" s="317"/>
      <c r="H455" s="312"/>
    </row>
    <row r="456" spans="1:8" x14ac:dyDescent="0.3">
      <c r="A456" s="312">
        <v>120477</v>
      </c>
      <c r="B456" s="313" t="s">
        <v>758</v>
      </c>
      <c r="C456" s="314" t="s">
        <v>264</v>
      </c>
      <c r="D456" s="315">
        <v>55</v>
      </c>
      <c r="E456" s="315">
        <v>63</v>
      </c>
      <c r="F456" s="316" t="s">
        <v>271</v>
      </c>
      <c r="G456" s="317">
        <v>43901.63380787037</v>
      </c>
      <c r="H456" s="312"/>
    </row>
    <row r="457" spans="1:8" x14ac:dyDescent="0.3">
      <c r="A457" s="312">
        <v>121214</v>
      </c>
      <c r="B457" s="313" t="s">
        <v>759</v>
      </c>
      <c r="C457" s="314" t="s">
        <v>31</v>
      </c>
      <c r="D457" s="315">
        <v>83</v>
      </c>
      <c r="E457" s="315">
        <v>8</v>
      </c>
      <c r="F457" s="316" t="s">
        <v>271</v>
      </c>
      <c r="G457" s="317" t="s">
        <v>760</v>
      </c>
      <c r="H457" s="312"/>
    </row>
    <row r="458" spans="1:8" x14ac:dyDescent="0.3">
      <c r="A458" s="312">
        <v>121292</v>
      </c>
      <c r="B458" s="313" t="s">
        <v>761</v>
      </c>
      <c r="C458" s="314" t="s">
        <v>31</v>
      </c>
      <c r="D458" s="315">
        <v>55</v>
      </c>
      <c r="E458" s="315">
        <v>49</v>
      </c>
      <c r="F458" s="316" t="s">
        <v>271</v>
      </c>
      <c r="G458" s="317">
        <v>43808.481793981482</v>
      </c>
      <c r="H458" s="312">
        <v>136898</v>
      </c>
    </row>
    <row r="459" spans="1:8" x14ac:dyDescent="0.3">
      <c r="A459" s="312">
        <v>122153</v>
      </c>
      <c r="B459" s="313" t="s">
        <v>762</v>
      </c>
      <c r="C459" s="314" t="s">
        <v>264</v>
      </c>
      <c r="D459" s="315">
        <v>55</v>
      </c>
      <c r="E459" s="315">
        <v>46</v>
      </c>
      <c r="F459" s="316"/>
      <c r="G459" s="317"/>
      <c r="H459" s="312"/>
    </row>
    <row r="460" spans="1:8" x14ac:dyDescent="0.3">
      <c r="A460" s="312">
        <v>122154</v>
      </c>
      <c r="B460" s="313" t="s">
        <v>763</v>
      </c>
      <c r="C460" s="314" t="s">
        <v>31</v>
      </c>
      <c r="D460" s="315">
        <v>55</v>
      </c>
      <c r="E460" s="315">
        <v>63</v>
      </c>
      <c r="F460" s="316"/>
      <c r="G460" s="317"/>
      <c r="H460" s="312"/>
    </row>
    <row r="461" spans="1:8" x14ac:dyDescent="0.3">
      <c r="A461" s="312">
        <v>122545</v>
      </c>
      <c r="B461" s="313" t="s">
        <v>764</v>
      </c>
      <c r="C461" s="314" t="s">
        <v>264</v>
      </c>
      <c r="D461" s="315">
        <v>84</v>
      </c>
      <c r="E461" s="315">
        <v>2</v>
      </c>
      <c r="F461" s="316"/>
      <c r="G461" s="317"/>
      <c r="H461" s="312"/>
    </row>
    <row r="462" spans="1:8" x14ac:dyDescent="0.3">
      <c r="A462" s="312">
        <v>123146</v>
      </c>
      <c r="B462" s="313" t="s">
        <v>765</v>
      </c>
      <c r="C462" s="314" t="s">
        <v>612</v>
      </c>
      <c r="D462" s="315">
        <v>51</v>
      </c>
      <c r="E462" s="315">
        <v>4</v>
      </c>
      <c r="F462" s="316" t="s">
        <v>262</v>
      </c>
      <c r="G462" s="317">
        <v>44454.452928240738</v>
      </c>
      <c r="H462" s="312"/>
    </row>
    <row r="463" spans="1:8" x14ac:dyDescent="0.3">
      <c r="A463" s="312">
        <v>123241</v>
      </c>
      <c r="B463" s="313" t="s">
        <v>766</v>
      </c>
      <c r="C463" s="314" t="s">
        <v>346</v>
      </c>
      <c r="D463" s="315">
        <v>69</v>
      </c>
      <c r="E463" s="315">
        <v>2</v>
      </c>
      <c r="F463" s="316" t="s">
        <v>265</v>
      </c>
      <c r="G463" s="317">
        <v>44237.476643518516</v>
      </c>
      <c r="H463" s="312"/>
    </row>
    <row r="464" spans="1:8" x14ac:dyDescent="0.3">
      <c r="A464" s="312">
        <v>123347</v>
      </c>
      <c r="B464" s="313" t="s">
        <v>767</v>
      </c>
      <c r="C464" s="314" t="s">
        <v>270</v>
      </c>
      <c r="D464" s="315">
        <v>67</v>
      </c>
      <c r="E464" s="315">
        <v>7</v>
      </c>
      <c r="F464" s="316"/>
      <c r="G464" s="317"/>
      <c r="H464" s="312"/>
    </row>
    <row r="465" spans="1:8" x14ac:dyDescent="0.3">
      <c r="A465" s="312">
        <v>123348</v>
      </c>
      <c r="B465" s="313" t="s">
        <v>768</v>
      </c>
      <c r="C465" s="314" t="s">
        <v>270</v>
      </c>
      <c r="D465" s="315">
        <v>67</v>
      </c>
      <c r="E465" s="315">
        <v>7</v>
      </c>
      <c r="F465" s="316"/>
      <c r="G465" s="317"/>
      <c r="H465" s="312"/>
    </row>
    <row r="466" spans="1:8" x14ac:dyDescent="0.3">
      <c r="A466" s="312">
        <v>123351</v>
      </c>
      <c r="B466" s="313" t="s">
        <v>769</v>
      </c>
      <c r="C466" s="314" t="s">
        <v>270</v>
      </c>
      <c r="D466" s="315">
        <v>67</v>
      </c>
      <c r="E466" s="315">
        <v>7</v>
      </c>
      <c r="F466" s="316"/>
      <c r="G466" s="317"/>
      <c r="H466" s="312"/>
    </row>
    <row r="467" spans="1:8" x14ac:dyDescent="0.3">
      <c r="A467" s="312">
        <v>123352</v>
      </c>
      <c r="B467" s="313" t="s">
        <v>770</v>
      </c>
      <c r="C467" s="314" t="s">
        <v>270</v>
      </c>
      <c r="D467" s="315">
        <v>67</v>
      </c>
      <c r="E467" s="315">
        <v>7</v>
      </c>
      <c r="F467" s="316"/>
      <c r="G467" s="317"/>
      <c r="H467" s="312"/>
    </row>
    <row r="468" spans="1:8" x14ac:dyDescent="0.3">
      <c r="A468" s="312">
        <v>123353</v>
      </c>
      <c r="B468" s="313" t="s">
        <v>771</v>
      </c>
      <c r="C468" s="314" t="s">
        <v>270</v>
      </c>
      <c r="D468" s="315">
        <v>67</v>
      </c>
      <c r="E468" s="315">
        <v>7</v>
      </c>
      <c r="F468" s="316"/>
      <c r="G468" s="317"/>
      <c r="H468" s="312"/>
    </row>
    <row r="469" spans="1:8" x14ac:dyDescent="0.3">
      <c r="A469" s="312">
        <v>123371</v>
      </c>
      <c r="B469" s="313" t="s">
        <v>772</v>
      </c>
      <c r="C469" s="314" t="s">
        <v>273</v>
      </c>
      <c r="D469" s="315">
        <v>55</v>
      </c>
      <c r="E469" s="315">
        <v>19</v>
      </c>
      <c r="F469" s="316" t="s">
        <v>265</v>
      </c>
      <c r="G469" s="317">
        <v>44104.394143518519</v>
      </c>
      <c r="H469" s="312">
        <v>140061</v>
      </c>
    </row>
    <row r="470" spans="1:8" x14ac:dyDescent="0.3">
      <c r="A470" s="312">
        <v>123373</v>
      </c>
      <c r="B470" s="313" t="s">
        <v>773</v>
      </c>
      <c r="C470" s="314" t="s">
        <v>273</v>
      </c>
      <c r="D470" s="315">
        <v>55</v>
      </c>
      <c r="E470" s="315">
        <v>19</v>
      </c>
      <c r="F470" s="316" t="s">
        <v>265</v>
      </c>
      <c r="G470" s="317">
        <v>44104.394143518519</v>
      </c>
      <c r="H470" s="312">
        <v>140060</v>
      </c>
    </row>
    <row r="471" spans="1:8" x14ac:dyDescent="0.3">
      <c r="A471" s="312">
        <v>124241</v>
      </c>
      <c r="B471" s="313" t="s">
        <v>774</v>
      </c>
      <c r="C471" s="314" t="s">
        <v>31</v>
      </c>
      <c r="D471" s="315">
        <v>61</v>
      </c>
      <c r="E471" s="315">
        <v>10</v>
      </c>
      <c r="F471" s="316" t="s">
        <v>265</v>
      </c>
      <c r="G471" s="317">
        <v>43682.372615740744</v>
      </c>
      <c r="H471" s="312">
        <v>138054</v>
      </c>
    </row>
    <row r="472" spans="1:8" x14ac:dyDescent="0.3">
      <c r="A472" s="312">
        <v>124335</v>
      </c>
      <c r="B472" s="313" t="s">
        <v>775</v>
      </c>
      <c r="C472" s="314" t="s">
        <v>264</v>
      </c>
      <c r="D472" s="315">
        <v>55</v>
      </c>
      <c r="E472" s="315">
        <v>49</v>
      </c>
      <c r="F472" s="316" t="s">
        <v>271</v>
      </c>
      <c r="G472" s="317">
        <v>43734.501006944447</v>
      </c>
      <c r="H472" s="312">
        <v>138547</v>
      </c>
    </row>
    <row r="473" spans="1:8" x14ac:dyDescent="0.3">
      <c r="A473" s="312">
        <v>124980</v>
      </c>
      <c r="B473" s="313" t="s">
        <v>776</v>
      </c>
      <c r="C473" s="314" t="s">
        <v>273</v>
      </c>
      <c r="D473" s="315">
        <v>55</v>
      </c>
      <c r="E473" s="315">
        <v>19</v>
      </c>
      <c r="F473" s="316" t="s">
        <v>265</v>
      </c>
      <c r="G473" s="317">
        <v>44104.394143518519</v>
      </c>
      <c r="H473" s="312">
        <v>140056</v>
      </c>
    </row>
    <row r="474" spans="1:8" x14ac:dyDescent="0.3">
      <c r="A474" s="312">
        <v>125260</v>
      </c>
      <c r="B474" s="313" t="s">
        <v>777</v>
      </c>
      <c r="C474" s="314" t="s">
        <v>561</v>
      </c>
      <c r="D474" s="315">
        <v>51</v>
      </c>
      <c r="E474" s="315">
        <v>21</v>
      </c>
      <c r="F474" s="316"/>
      <c r="G474" s="317"/>
      <c r="H474" s="312"/>
    </row>
    <row r="475" spans="1:8" x14ac:dyDescent="0.3">
      <c r="A475" s="312">
        <v>125443</v>
      </c>
      <c r="B475" s="313" t="s">
        <v>778</v>
      </c>
      <c r="C475" s="314" t="s">
        <v>31</v>
      </c>
      <c r="D475" s="315">
        <v>55</v>
      </c>
      <c r="E475" s="315">
        <v>63</v>
      </c>
      <c r="F475" s="316"/>
      <c r="G475" s="317"/>
      <c r="H475" s="312"/>
    </row>
    <row r="476" spans="1:8" x14ac:dyDescent="0.3">
      <c r="A476" s="312">
        <v>125576</v>
      </c>
      <c r="B476" s="313" t="s">
        <v>779</v>
      </c>
      <c r="C476" s="314" t="s">
        <v>31</v>
      </c>
      <c r="D476" s="315">
        <v>84</v>
      </c>
      <c r="E476" s="315">
        <v>7</v>
      </c>
      <c r="F476" s="316"/>
      <c r="G476" s="317"/>
      <c r="H476" s="312"/>
    </row>
    <row r="477" spans="1:8" x14ac:dyDescent="0.3">
      <c r="A477" s="312">
        <v>126076</v>
      </c>
      <c r="B477" s="313" t="s">
        <v>780</v>
      </c>
      <c r="C477" s="314" t="s">
        <v>31</v>
      </c>
      <c r="D477" s="315">
        <v>55</v>
      </c>
      <c r="E477" s="315">
        <v>57</v>
      </c>
      <c r="F477" s="316" t="s">
        <v>271</v>
      </c>
      <c r="G477" s="317">
        <v>43901.63380787037</v>
      </c>
      <c r="H477" s="312"/>
    </row>
    <row r="478" spans="1:8" x14ac:dyDescent="0.3">
      <c r="A478" s="312">
        <v>126078</v>
      </c>
      <c r="B478" s="313" t="s">
        <v>781</v>
      </c>
      <c r="C478" s="314" t="s">
        <v>31</v>
      </c>
      <c r="D478" s="315">
        <v>55</v>
      </c>
      <c r="E478" s="315">
        <v>37</v>
      </c>
      <c r="F478" s="316"/>
      <c r="G478" s="317"/>
      <c r="H478" s="312"/>
    </row>
    <row r="479" spans="1:8" x14ac:dyDescent="0.3">
      <c r="A479" s="312">
        <v>126079</v>
      </c>
      <c r="B479" s="313" t="s">
        <v>782</v>
      </c>
      <c r="C479" s="314" t="s">
        <v>31</v>
      </c>
      <c r="D479" s="315">
        <v>55</v>
      </c>
      <c r="E479" s="315">
        <v>26</v>
      </c>
      <c r="F479" s="316"/>
      <c r="G479" s="317"/>
      <c r="H479" s="312"/>
    </row>
    <row r="480" spans="1:8" x14ac:dyDescent="0.3">
      <c r="A480" s="312">
        <v>126080</v>
      </c>
      <c r="B480" s="313" t="s">
        <v>783</v>
      </c>
      <c r="C480" s="314" t="s">
        <v>31</v>
      </c>
      <c r="D480" s="315">
        <v>55</v>
      </c>
      <c r="E480" s="315">
        <v>26</v>
      </c>
      <c r="F480" s="316"/>
      <c r="G480" s="317"/>
      <c r="H480" s="312"/>
    </row>
    <row r="481" spans="1:8" x14ac:dyDescent="0.3">
      <c r="A481" s="312">
        <v>126081</v>
      </c>
      <c r="B481" s="313" t="s">
        <v>784</v>
      </c>
      <c r="C481" s="314" t="s">
        <v>31</v>
      </c>
      <c r="D481" s="315">
        <v>55</v>
      </c>
      <c r="E481" s="315">
        <v>26</v>
      </c>
      <c r="F481" s="316"/>
      <c r="G481" s="317"/>
      <c r="H481" s="312"/>
    </row>
    <row r="482" spans="1:8" x14ac:dyDescent="0.3">
      <c r="A482" s="312">
        <v>126127</v>
      </c>
      <c r="B482" s="313" t="s">
        <v>785</v>
      </c>
      <c r="C482" s="314" t="s">
        <v>31</v>
      </c>
      <c r="D482" s="315">
        <v>55</v>
      </c>
      <c r="E482" s="315">
        <v>26</v>
      </c>
      <c r="F482" s="316"/>
      <c r="G482" s="317"/>
      <c r="H482" s="312"/>
    </row>
    <row r="483" spans="1:8" x14ac:dyDescent="0.3">
      <c r="A483" s="312">
        <v>126343</v>
      </c>
      <c r="B483" s="313" t="s">
        <v>786</v>
      </c>
      <c r="C483" s="314" t="s">
        <v>561</v>
      </c>
      <c r="D483" s="315">
        <v>51</v>
      </c>
      <c r="E483" s="315">
        <v>21</v>
      </c>
      <c r="F483" s="316"/>
      <c r="G483" s="317"/>
      <c r="H483" s="312"/>
    </row>
    <row r="484" spans="1:8" x14ac:dyDescent="0.3">
      <c r="A484" s="312">
        <v>126344</v>
      </c>
      <c r="B484" s="313" t="s">
        <v>787</v>
      </c>
      <c r="C484" s="314" t="s">
        <v>561</v>
      </c>
      <c r="D484" s="315">
        <v>51</v>
      </c>
      <c r="E484" s="315">
        <v>21</v>
      </c>
      <c r="F484" s="316"/>
      <c r="G484" s="317"/>
      <c r="H484" s="312"/>
    </row>
    <row r="485" spans="1:8" x14ac:dyDescent="0.3">
      <c r="A485" s="312">
        <v>127331</v>
      </c>
      <c r="B485" s="313" t="s">
        <v>788</v>
      </c>
      <c r="C485" s="314" t="s">
        <v>336</v>
      </c>
      <c r="D485" s="315">
        <v>72</v>
      </c>
      <c r="E485" s="315">
        <v>8</v>
      </c>
      <c r="F485" s="316" t="s">
        <v>265</v>
      </c>
      <c r="G485" s="317">
        <v>44258.722500000003</v>
      </c>
      <c r="H485" s="312"/>
    </row>
    <row r="486" spans="1:8" x14ac:dyDescent="0.3">
      <c r="A486" s="312">
        <v>127963</v>
      </c>
      <c r="B486" s="313" t="s">
        <v>789</v>
      </c>
      <c r="C486" s="314" t="s">
        <v>264</v>
      </c>
      <c r="D486" s="315">
        <v>55</v>
      </c>
      <c r="E486" s="315">
        <v>34</v>
      </c>
      <c r="F486" s="316" t="s">
        <v>271</v>
      </c>
      <c r="G486" s="317">
        <v>43875.454641203702</v>
      </c>
      <c r="H486" s="312"/>
    </row>
    <row r="487" spans="1:8" x14ac:dyDescent="0.3">
      <c r="A487" s="312">
        <v>128301</v>
      </c>
      <c r="B487" s="313" t="s">
        <v>790</v>
      </c>
      <c r="C487" s="314" t="s">
        <v>264</v>
      </c>
      <c r="D487" s="315">
        <v>55</v>
      </c>
      <c r="E487" s="315">
        <v>62</v>
      </c>
      <c r="F487" s="316"/>
      <c r="G487" s="317"/>
      <c r="H487" s="312"/>
    </row>
    <row r="488" spans="1:8" x14ac:dyDescent="0.3">
      <c r="A488" s="312">
        <v>128302</v>
      </c>
      <c r="B488" s="313" t="s">
        <v>791</v>
      </c>
      <c r="C488" s="314" t="s">
        <v>264</v>
      </c>
      <c r="D488" s="315">
        <v>54</v>
      </c>
      <c r="E488" s="315">
        <v>16</v>
      </c>
      <c r="F488" s="316" t="s">
        <v>271</v>
      </c>
      <c r="G488" s="317" t="s">
        <v>520</v>
      </c>
      <c r="H488" s="312"/>
    </row>
    <row r="489" spans="1:8" x14ac:dyDescent="0.3">
      <c r="A489" s="312">
        <v>128306</v>
      </c>
      <c r="B489" s="313" t="s">
        <v>792</v>
      </c>
      <c r="C489" s="314" t="s">
        <v>264</v>
      </c>
      <c r="D489" s="315">
        <v>54</v>
      </c>
      <c r="E489" s="315">
        <v>16</v>
      </c>
      <c r="F489" s="316" t="s">
        <v>271</v>
      </c>
      <c r="G489" s="317" t="s">
        <v>520</v>
      </c>
      <c r="H489" s="312"/>
    </row>
    <row r="490" spans="1:8" x14ac:dyDescent="0.3">
      <c r="A490" s="312">
        <v>128307</v>
      </c>
      <c r="B490" s="313" t="s">
        <v>793</v>
      </c>
      <c r="C490" s="314" t="s">
        <v>264</v>
      </c>
      <c r="D490" s="315">
        <v>54</v>
      </c>
      <c r="E490" s="315">
        <v>16</v>
      </c>
      <c r="F490" s="316" t="s">
        <v>271</v>
      </c>
      <c r="G490" s="317">
        <v>44018.628750000003</v>
      </c>
      <c r="H490" s="312"/>
    </row>
    <row r="491" spans="1:8" x14ac:dyDescent="0.3">
      <c r="A491" s="312">
        <v>128308</v>
      </c>
      <c r="B491" s="313" t="s">
        <v>794</v>
      </c>
      <c r="C491" s="314" t="s">
        <v>264</v>
      </c>
      <c r="D491" s="315">
        <v>56</v>
      </c>
      <c r="E491" s="315">
        <v>1</v>
      </c>
      <c r="F491" s="316" t="s">
        <v>271</v>
      </c>
      <c r="G491" s="317" t="s">
        <v>795</v>
      </c>
      <c r="H491" s="312"/>
    </row>
    <row r="492" spans="1:8" x14ac:dyDescent="0.3">
      <c r="A492" s="312">
        <v>128309</v>
      </c>
      <c r="B492" s="313" t="s">
        <v>796</v>
      </c>
      <c r="C492" s="314" t="s">
        <v>264</v>
      </c>
      <c r="D492" s="315">
        <v>56</v>
      </c>
      <c r="E492" s="315">
        <v>1</v>
      </c>
      <c r="F492" s="316" t="s">
        <v>271</v>
      </c>
      <c r="G492" s="317" t="s">
        <v>795</v>
      </c>
      <c r="H492" s="312"/>
    </row>
    <row r="493" spans="1:8" x14ac:dyDescent="0.3">
      <c r="A493" s="312">
        <v>128389</v>
      </c>
      <c r="B493" s="313" t="s">
        <v>797</v>
      </c>
      <c r="C493" s="314" t="s">
        <v>264</v>
      </c>
      <c r="D493" s="315">
        <v>55</v>
      </c>
      <c r="E493" s="315">
        <v>5</v>
      </c>
      <c r="F493" s="316" t="s">
        <v>265</v>
      </c>
      <c r="G493" s="317">
        <v>44069.495046296295</v>
      </c>
      <c r="H493" s="312"/>
    </row>
    <row r="494" spans="1:8" x14ac:dyDescent="0.3">
      <c r="A494" s="312">
        <v>128392</v>
      </c>
      <c r="B494" s="313" t="s">
        <v>798</v>
      </c>
      <c r="C494" s="314" t="s">
        <v>261</v>
      </c>
      <c r="D494" s="315">
        <v>70</v>
      </c>
      <c r="E494" s="315">
        <v>47</v>
      </c>
      <c r="F494" s="316"/>
      <c r="G494" s="317"/>
      <c r="H494" s="312"/>
    </row>
    <row r="495" spans="1:8" x14ac:dyDescent="0.3">
      <c r="A495" s="312">
        <v>128458</v>
      </c>
      <c r="B495" s="313" t="s">
        <v>799</v>
      </c>
      <c r="C495" s="314" t="s">
        <v>31</v>
      </c>
      <c r="D495" s="315">
        <v>54</v>
      </c>
      <c r="E495" s="315">
        <v>16</v>
      </c>
      <c r="F495" s="316" t="s">
        <v>271</v>
      </c>
      <c r="G495" s="317" t="s">
        <v>520</v>
      </c>
      <c r="H495" s="312"/>
    </row>
    <row r="496" spans="1:8" x14ac:dyDescent="0.3">
      <c r="A496" s="312">
        <v>128817</v>
      </c>
      <c r="B496" s="313" t="s">
        <v>800</v>
      </c>
      <c r="C496" s="314" t="s">
        <v>31</v>
      </c>
      <c r="D496" s="315">
        <v>55</v>
      </c>
      <c r="E496" s="315">
        <v>32</v>
      </c>
      <c r="F496" s="316" t="s">
        <v>265</v>
      </c>
      <c r="G496" s="317">
        <v>44237.606608796297</v>
      </c>
      <c r="H496" s="312"/>
    </row>
    <row r="497" spans="1:8" x14ac:dyDescent="0.3">
      <c r="A497" s="312">
        <v>128832</v>
      </c>
      <c r="B497" s="313" t="s">
        <v>801</v>
      </c>
      <c r="C497" s="314" t="s">
        <v>31</v>
      </c>
      <c r="D497" s="315">
        <v>84</v>
      </c>
      <c r="E497" s="315">
        <v>5</v>
      </c>
      <c r="F497" s="316"/>
      <c r="G497" s="317"/>
      <c r="H497" s="312"/>
    </row>
    <row r="498" spans="1:8" x14ac:dyDescent="0.3">
      <c r="A498" s="312">
        <v>129959</v>
      </c>
      <c r="B498" s="313" t="s">
        <v>802</v>
      </c>
      <c r="C498" s="314" t="s">
        <v>273</v>
      </c>
      <c r="D498" s="315">
        <v>55</v>
      </c>
      <c r="E498" s="315">
        <v>19</v>
      </c>
      <c r="F498" s="316" t="s">
        <v>265</v>
      </c>
      <c r="G498" s="317">
        <v>44104.394143518519</v>
      </c>
      <c r="H498" s="312">
        <v>140047</v>
      </c>
    </row>
    <row r="499" spans="1:8" x14ac:dyDescent="0.3">
      <c r="A499" s="312">
        <v>129979</v>
      </c>
      <c r="B499" s="313" t="s">
        <v>803</v>
      </c>
      <c r="C499" s="314" t="s">
        <v>31</v>
      </c>
      <c r="D499" s="315">
        <v>61</v>
      </c>
      <c r="E499" s="315">
        <v>8</v>
      </c>
      <c r="F499" s="316" t="s">
        <v>271</v>
      </c>
      <c r="G499" s="317" t="s">
        <v>804</v>
      </c>
      <c r="H499" s="312"/>
    </row>
    <row r="500" spans="1:8" x14ac:dyDescent="0.3">
      <c r="A500" s="312">
        <v>130157</v>
      </c>
      <c r="B500" s="313" t="s">
        <v>805</v>
      </c>
      <c r="C500" s="314" t="s">
        <v>273</v>
      </c>
      <c r="D500" s="315">
        <v>56</v>
      </c>
      <c r="E500" s="315">
        <v>9</v>
      </c>
      <c r="F500" s="316" t="s">
        <v>271</v>
      </c>
      <c r="G500" s="317" t="s">
        <v>795</v>
      </c>
      <c r="H500" s="312"/>
    </row>
    <row r="501" spans="1:8" x14ac:dyDescent="0.3">
      <c r="A501" s="312">
        <v>130564</v>
      </c>
      <c r="B501" s="313" t="s">
        <v>806</v>
      </c>
      <c r="C501" s="314" t="s">
        <v>31</v>
      </c>
      <c r="D501" s="315">
        <v>54</v>
      </c>
      <c r="E501" s="315">
        <v>4</v>
      </c>
      <c r="F501" s="316" t="s">
        <v>271</v>
      </c>
      <c r="G501" s="317">
        <v>43825.339375000003</v>
      </c>
      <c r="H501" s="312"/>
    </row>
    <row r="502" spans="1:8" x14ac:dyDescent="0.3">
      <c r="A502" s="312">
        <v>130614</v>
      </c>
      <c r="B502" s="313" t="s">
        <v>807</v>
      </c>
      <c r="C502" s="314" t="s">
        <v>336</v>
      </c>
      <c r="D502" s="315">
        <v>75</v>
      </c>
      <c r="E502" s="315">
        <v>5</v>
      </c>
      <c r="F502" s="316" t="s">
        <v>262</v>
      </c>
      <c r="G502" s="317">
        <v>44463.593159722222</v>
      </c>
      <c r="H502" s="312"/>
    </row>
    <row r="503" spans="1:8" x14ac:dyDescent="0.3">
      <c r="A503" s="312">
        <v>130740</v>
      </c>
      <c r="B503" s="313" t="s">
        <v>808</v>
      </c>
      <c r="C503" s="314" t="s">
        <v>264</v>
      </c>
      <c r="D503" s="315">
        <v>54</v>
      </c>
      <c r="E503" s="315">
        <v>4</v>
      </c>
      <c r="F503" s="316" t="s">
        <v>271</v>
      </c>
      <c r="G503" s="317">
        <v>43846.392233796294</v>
      </c>
      <c r="H503" s="312"/>
    </row>
    <row r="504" spans="1:8" x14ac:dyDescent="0.3">
      <c r="A504" s="312">
        <v>131195</v>
      </c>
      <c r="B504" s="313" t="s">
        <v>809</v>
      </c>
      <c r="C504" s="314" t="s">
        <v>346</v>
      </c>
      <c r="D504" s="315">
        <v>61</v>
      </c>
      <c r="E504" s="315">
        <v>3</v>
      </c>
      <c r="F504" s="316"/>
      <c r="G504" s="317"/>
      <c r="H504" s="312"/>
    </row>
    <row r="505" spans="1:8" x14ac:dyDescent="0.3">
      <c r="A505" s="312">
        <v>131221</v>
      </c>
      <c r="B505" s="313" t="s">
        <v>810</v>
      </c>
      <c r="C505" s="314" t="s">
        <v>728</v>
      </c>
      <c r="D505" s="315">
        <v>59</v>
      </c>
      <c r="E505" s="315">
        <v>35</v>
      </c>
      <c r="F505" s="316" t="s">
        <v>271</v>
      </c>
      <c r="G505" s="317">
        <v>43808.459768518522</v>
      </c>
      <c r="H505" s="312"/>
    </row>
    <row r="506" spans="1:8" x14ac:dyDescent="0.3">
      <c r="A506" s="312">
        <v>131579</v>
      </c>
      <c r="B506" s="313" t="s">
        <v>811</v>
      </c>
      <c r="C506" s="314" t="s">
        <v>31</v>
      </c>
      <c r="D506" s="315">
        <v>54</v>
      </c>
      <c r="E506" s="315">
        <v>4</v>
      </c>
      <c r="F506" s="316" t="s">
        <v>271</v>
      </c>
      <c r="G506" s="317">
        <v>43713.472581018519</v>
      </c>
      <c r="H506" s="312"/>
    </row>
    <row r="507" spans="1:8" x14ac:dyDescent="0.3">
      <c r="A507" s="312">
        <v>131931</v>
      </c>
      <c r="B507" s="313" t="s">
        <v>812</v>
      </c>
      <c r="C507" s="314" t="s">
        <v>31</v>
      </c>
      <c r="D507" s="315">
        <v>45</v>
      </c>
      <c r="E507" s="315">
        <v>9</v>
      </c>
      <c r="F507" s="316" t="s">
        <v>265</v>
      </c>
      <c r="G507" s="317">
        <v>44313.495532407411</v>
      </c>
      <c r="H507" s="312">
        <v>132299</v>
      </c>
    </row>
    <row r="508" spans="1:8" x14ac:dyDescent="0.3">
      <c r="A508" s="312">
        <v>131933</v>
      </c>
      <c r="B508" s="313" t="s">
        <v>813</v>
      </c>
      <c r="C508" s="314" t="s">
        <v>31</v>
      </c>
      <c r="D508" s="315">
        <v>45</v>
      </c>
      <c r="E508" s="315">
        <v>9</v>
      </c>
      <c r="F508" s="316" t="s">
        <v>265</v>
      </c>
      <c r="G508" s="317">
        <v>43727.555393518516</v>
      </c>
      <c r="H508" s="312">
        <v>138465</v>
      </c>
    </row>
    <row r="509" spans="1:8" x14ac:dyDescent="0.3">
      <c r="A509" s="312">
        <v>131938</v>
      </c>
      <c r="B509" s="313" t="s">
        <v>814</v>
      </c>
      <c r="C509" s="314" t="s">
        <v>31</v>
      </c>
      <c r="D509" s="315">
        <v>45</v>
      </c>
      <c r="E509" s="315">
        <v>9</v>
      </c>
      <c r="F509" s="316" t="s">
        <v>265</v>
      </c>
      <c r="G509" s="317">
        <v>43881.673472222225</v>
      </c>
      <c r="H509" s="312">
        <v>139141</v>
      </c>
    </row>
    <row r="510" spans="1:8" x14ac:dyDescent="0.3">
      <c r="A510" s="312">
        <v>131939</v>
      </c>
      <c r="B510" s="313" t="s">
        <v>815</v>
      </c>
      <c r="C510" s="314" t="s">
        <v>31</v>
      </c>
      <c r="D510" s="315">
        <v>45</v>
      </c>
      <c r="E510" s="315">
        <v>9</v>
      </c>
      <c r="F510" s="316" t="s">
        <v>265</v>
      </c>
      <c r="G510" s="317">
        <v>43881.673472222225</v>
      </c>
      <c r="H510" s="312">
        <v>139142</v>
      </c>
    </row>
    <row r="511" spans="1:8" x14ac:dyDescent="0.3">
      <c r="A511" s="312">
        <v>131940</v>
      </c>
      <c r="B511" s="313" t="s">
        <v>816</v>
      </c>
      <c r="C511" s="314" t="s">
        <v>31</v>
      </c>
      <c r="D511" s="315">
        <v>45</v>
      </c>
      <c r="E511" s="315">
        <v>9</v>
      </c>
      <c r="F511" s="316" t="s">
        <v>265</v>
      </c>
      <c r="G511" s="317">
        <v>43881.673472222225</v>
      </c>
      <c r="H511" s="312">
        <v>139144</v>
      </c>
    </row>
    <row r="512" spans="1:8" x14ac:dyDescent="0.3">
      <c r="A512" s="312">
        <v>131942</v>
      </c>
      <c r="B512" s="313" t="s">
        <v>817</v>
      </c>
      <c r="C512" s="314"/>
      <c r="D512" s="315"/>
      <c r="E512" s="315"/>
      <c r="F512" s="316"/>
      <c r="G512" s="317"/>
      <c r="H512" s="312">
        <v>135701</v>
      </c>
    </row>
    <row r="513" spans="1:8" x14ac:dyDescent="0.3">
      <c r="A513" s="312">
        <v>132230</v>
      </c>
      <c r="B513" s="313" t="s">
        <v>818</v>
      </c>
      <c r="C513" s="314" t="s">
        <v>273</v>
      </c>
      <c r="D513" s="315">
        <v>55</v>
      </c>
      <c r="E513" s="315">
        <v>19</v>
      </c>
      <c r="F513" s="316" t="s">
        <v>265</v>
      </c>
      <c r="G513" s="317">
        <v>44113.390856481485</v>
      </c>
      <c r="H513" s="312">
        <v>140126</v>
      </c>
    </row>
    <row r="514" spans="1:8" x14ac:dyDescent="0.3">
      <c r="A514" s="312">
        <v>132231</v>
      </c>
      <c r="B514" s="313" t="s">
        <v>819</v>
      </c>
      <c r="C514" s="314" t="s">
        <v>273</v>
      </c>
      <c r="D514" s="315">
        <v>55</v>
      </c>
      <c r="E514" s="315">
        <v>19</v>
      </c>
      <c r="F514" s="316" t="s">
        <v>265</v>
      </c>
      <c r="G514" s="317">
        <v>44132.463969907411</v>
      </c>
      <c r="H514" s="312">
        <v>140242</v>
      </c>
    </row>
    <row r="515" spans="1:8" x14ac:dyDescent="0.3">
      <c r="A515" s="312">
        <v>132305</v>
      </c>
      <c r="B515" s="313" t="s">
        <v>820</v>
      </c>
      <c r="C515" s="314" t="s">
        <v>31</v>
      </c>
      <c r="D515" s="315">
        <v>45</v>
      </c>
      <c r="E515" s="315">
        <v>9</v>
      </c>
      <c r="F515" s="316" t="s">
        <v>265</v>
      </c>
      <c r="G515" s="317">
        <v>43881.673472222225</v>
      </c>
      <c r="H515" s="312">
        <v>139143</v>
      </c>
    </row>
    <row r="516" spans="1:8" x14ac:dyDescent="0.3">
      <c r="A516" s="312">
        <v>132447</v>
      </c>
      <c r="B516" s="313" t="s">
        <v>821</v>
      </c>
      <c r="C516" s="314" t="s">
        <v>561</v>
      </c>
      <c r="D516" s="315">
        <v>51</v>
      </c>
      <c r="E516" s="315">
        <v>21</v>
      </c>
      <c r="F516" s="316"/>
      <c r="G516" s="317"/>
      <c r="H516" s="312"/>
    </row>
    <row r="517" spans="1:8" x14ac:dyDescent="0.3">
      <c r="A517" s="312">
        <v>132612</v>
      </c>
      <c r="B517" s="313" t="s">
        <v>822</v>
      </c>
      <c r="C517" s="314" t="s">
        <v>31</v>
      </c>
      <c r="D517" s="315">
        <v>55</v>
      </c>
      <c r="E517" s="315">
        <v>66</v>
      </c>
      <c r="F517" s="316" t="s">
        <v>271</v>
      </c>
      <c r="G517" s="317" t="s">
        <v>823</v>
      </c>
      <c r="H517" s="312">
        <v>136895</v>
      </c>
    </row>
    <row r="518" spans="1:8" x14ac:dyDescent="0.3">
      <c r="A518" s="312">
        <v>132613</v>
      </c>
      <c r="B518" s="313" t="s">
        <v>824</v>
      </c>
      <c r="C518" s="314" t="s">
        <v>31</v>
      </c>
      <c r="D518" s="315">
        <v>55</v>
      </c>
      <c r="E518" s="315">
        <v>66</v>
      </c>
      <c r="F518" s="316" t="s">
        <v>271</v>
      </c>
      <c r="G518" s="317" t="s">
        <v>825</v>
      </c>
      <c r="H518" s="312">
        <v>136896</v>
      </c>
    </row>
    <row r="519" spans="1:8" x14ac:dyDescent="0.3">
      <c r="A519" s="312">
        <v>132713</v>
      </c>
      <c r="B519" s="313" t="s">
        <v>826</v>
      </c>
      <c r="C519" s="314" t="s">
        <v>264</v>
      </c>
      <c r="D519" s="315">
        <v>80</v>
      </c>
      <c r="E519" s="315">
        <v>12</v>
      </c>
      <c r="F519" s="316"/>
      <c r="G519" s="317"/>
      <c r="H519" s="312"/>
    </row>
    <row r="520" spans="1:8" x14ac:dyDescent="0.3">
      <c r="A520" s="312">
        <v>132714</v>
      </c>
      <c r="B520" s="313" t="s">
        <v>827</v>
      </c>
      <c r="C520" s="314" t="s">
        <v>264</v>
      </c>
      <c r="D520" s="315">
        <v>51</v>
      </c>
      <c r="E520" s="315">
        <v>17</v>
      </c>
      <c r="F520" s="316" t="s">
        <v>271</v>
      </c>
      <c r="G520" s="317">
        <v>43738.410543981481</v>
      </c>
      <c r="H520" s="312"/>
    </row>
    <row r="521" spans="1:8" x14ac:dyDescent="0.3">
      <c r="A521" s="312">
        <v>132715</v>
      </c>
      <c r="B521" s="313" t="s">
        <v>828</v>
      </c>
      <c r="C521" s="314" t="s">
        <v>264</v>
      </c>
      <c r="D521" s="315">
        <v>51</v>
      </c>
      <c r="E521" s="315">
        <v>17</v>
      </c>
      <c r="F521" s="316" t="s">
        <v>271</v>
      </c>
      <c r="G521" s="317">
        <v>43738.410856481481</v>
      </c>
      <c r="H521" s="312"/>
    </row>
    <row r="522" spans="1:8" x14ac:dyDescent="0.3">
      <c r="A522" s="312">
        <v>132769</v>
      </c>
      <c r="B522" s="313" t="s">
        <v>829</v>
      </c>
      <c r="C522" s="314" t="s">
        <v>291</v>
      </c>
      <c r="D522" s="315">
        <v>51</v>
      </c>
      <c r="E522" s="315">
        <v>33</v>
      </c>
      <c r="F522" s="316" t="s">
        <v>265</v>
      </c>
      <c r="G522" s="317">
        <v>44181.387789351851</v>
      </c>
      <c r="H522" s="312">
        <v>140326</v>
      </c>
    </row>
    <row r="523" spans="1:8" x14ac:dyDescent="0.3">
      <c r="A523" s="312">
        <v>133042</v>
      </c>
      <c r="B523" s="313" t="s">
        <v>830</v>
      </c>
      <c r="C523" s="314" t="s">
        <v>31</v>
      </c>
      <c r="D523" s="315">
        <v>51</v>
      </c>
      <c r="E523" s="315">
        <v>17</v>
      </c>
      <c r="F523" s="316"/>
      <c r="G523" s="317"/>
      <c r="H523" s="312"/>
    </row>
    <row r="524" spans="1:8" x14ac:dyDescent="0.3">
      <c r="A524" s="312">
        <v>133043</v>
      </c>
      <c r="B524" s="313" t="s">
        <v>831</v>
      </c>
      <c r="C524" s="314" t="s">
        <v>31</v>
      </c>
      <c r="D524" s="315">
        <v>51</v>
      </c>
      <c r="E524" s="315">
        <v>17</v>
      </c>
      <c r="F524" s="316"/>
      <c r="G524" s="317"/>
      <c r="H524" s="312"/>
    </row>
    <row r="525" spans="1:8" x14ac:dyDescent="0.3">
      <c r="A525" s="312">
        <v>133452</v>
      </c>
      <c r="B525" s="313" t="s">
        <v>832</v>
      </c>
      <c r="C525" s="314" t="s">
        <v>394</v>
      </c>
      <c r="D525" s="315">
        <v>57</v>
      </c>
      <c r="E525" s="315">
        <v>15</v>
      </c>
      <c r="F525" s="316" t="s">
        <v>265</v>
      </c>
      <c r="G525" s="317">
        <v>43881.67491898148</v>
      </c>
      <c r="H525" s="312"/>
    </row>
    <row r="526" spans="1:8" x14ac:dyDescent="0.3">
      <c r="A526" s="312">
        <v>133777</v>
      </c>
      <c r="B526" s="313" t="s">
        <v>833</v>
      </c>
      <c r="C526" s="314"/>
      <c r="D526" s="315"/>
      <c r="E526" s="315"/>
      <c r="F526" s="316"/>
      <c r="G526" s="317"/>
      <c r="H526" s="312">
        <v>135699</v>
      </c>
    </row>
    <row r="527" spans="1:8" x14ac:dyDescent="0.3">
      <c r="A527" s="312">
        <v>133778</v>
      </c>
      <c r="B527" s="313" t="s">
        <v>834</v>
      </c>
      <c r="C527" s="314" t="s">
        <v>31</v>
      </c>
      <c r="D527" s="315">
        <v>45</v>
      </c>
      <c r="E527" s="315">
        <v>9</v>
      </c>
      <c r="F527" s="316" t="s">
        <v>265</v>
      </c>
      <c r="G527" s="317">
        <v>43727.555393518516</v>
      </c>
      <c r="H527" s="312">
        <v>138451</v>
      </c>
    </row>
    <row r="528" spans="1:8" x14ac:dyDescent="0.3">
      <c r="A528" s="312">
        <v>133779</v>
      </c>
      <c r="B528" s="313" t="s">
        <v>835</v>
      </c>
      <c r="C528" s="314" t="s">
        <v>31</v>
      </c>
      <c r="D528" s="315">
        <v>45</v>
      </c>
      <c r="E528" s="315">
        <v>11</v>
      </c>
      <c r="F528" s="316" t="s">
        <v>265</v>
      </c>
      <c r="G528" s="317">
        <v>43727.555393518516</v>
      </c>
      <c r="H528" s="312">
        <v>138453</v>
      </c>
    </row>
    <row r="529" spans="1:8" x14ac:dyDescent="0.3">
      <c r="A529" s="312">
        <v>133781</v>
      </c>
      <c r="B529" s="313" t="s">
        <v>836</v>
      </c>
      <c r="C529" s="314" t="s">
        <v>31</v>
      </c>
      <c r="D529" s="315">
        <v>45</v>
      </c>
      <c r="E529" s="315">
        <v>11</v>
      </c>
      <c r="F529" s="316" t="s">
        <v>265</v>
      </c>
      <c r="G529" s="317">
        <v>43727.555393518516</v>
      </c>
      <c r="H529" s="312">
        <v>138456</v>
      </c>
    </row>
    <row r="530" spans="1:8" x14ac:dyDescent="0.3">
      <c r="A530" s="312">
        <v>133782</v>
      </c>
      <c r="B530" s="313" t="s">
        <v>837</v>
      </c>
      <c r="C530" s="314" t="s">
        <v>31</v>
      </c>
      <c r="D530" s="315">
        <v>45</v>
      </c>
      <c r="E530" s="315">
        <v>11</v>
      </c>
      <c r="F530" s="316" t="s">
        <v>265</v>
      </c>
      <c r="G530" s="317">
        <v>43727.555393518516</v>
      </c>
      <c r="H530" s="312">
        <v>138457</v>
      </c>
    </row>
    <row r="531" spans="1:8" x14ac:dyDescent="0.3">
      <c r="A531" s="312">
        <v>133783</v>
      </c>
      <c r="B531" s="313" t="s">
        <v>838</v>
      </c>
      <c r="C531" s="314" t="s">
        <v>31</v>
      </c>
      <c r="D531" s="315">
        <v>45</v>
      </c>
      <c r="E531" s="315">
        <v>11</v>
      </c>
      <c r="F531" s="316" t="s">
        <v>271</v>
      </c>
      <c r="G531" s="317">
        <v>43882.591736111113</v>
      </c>
      <c r="H531" s="312">
        <v>138458</v>
      </c>
    </row>
    <row r="532" spans="1:8" x14ac:dyDescent="0.3">
      <c r="A532" s="312">
        <v>133787</v>
      </c>
      <c r="B532" s="313" t="s">
        <v>839</v>
      </c>
      <c r="C532" s="314"/>
      <c r="D532" s="315"/>
      <c r="E532" s="315"/>
      <c r="F532" s="316"/>
      <c r="G532" s="317"/>
      <c r="H532" s="312">
        <v>136408</v>
      </c>
    </row>
    <row r="533" spans="1:8" x14ac:dyDescent="0.3">
      <c r="A533" s="312">
        <v>133793</v>
      </c>
      <c r="B533" s="313" t="s">
        <v>840</v>
      </c>
      <c r="C533" s="314" t="s">
        <v>31</v>
      </c>
      <c r="D533" s="315">
        <v>45</v>
      </c>
      <c r="E533" s="315">
        <v>9</v>
      </c>
      <c r="F533" s="316" t="s">
        <v>265</v>
      </c>
      <c r="G533" s="317">
        <v>43727.555393518516</v>
      </c>
      <c r="H533" s="312">
        <v>135703</v>
      </c>
    </row>
    <row r="534" spans="1:8" x14ac:dyDescent="0.3">
      <c r="A534" s="312">
        <v>133794</v>
      </c>
      <c r="B534" s="313" t="s">
        <v>841</v>
      </c>
      <c r="C534" s="314"/>
      <c r="D534" s="315"/>
      <c r="E534" s="315"/>
      <c r="F534" s="316"/>
      <c r="G534" s="317"/>
      <c r="H534" s="312">
        <v>135704</v>
      </c>
    </row>
    <row r="535" spans="1:8" x14ac:dyDescent="0.3">
      <c r="A535" s="312">
        <v>133812</v>
      </c>
      <c r="B535" s="313" t="s">
        <v>842</v>
      </c>
      <c r="C535" s="314" t="s">
        <v>31</v>
      </c>
      <c r="D535" s="315">
        <v>55</v>
      </c>
      <c r="E535" s="315">
        <v>55</v>
      </c>
      <c r="F535" s="316" t="s">
        <v>271</v>
      </c>
      <c r="G535" s="317">
        <v>43901.63380787037</v>
      </c>
      <c r="H535" s="312"/>
    </row>
    <row r="536" spans="1:8" x14ac:dyDescent="0.3">
      <c r="A536" s="312">
        <v>133813</v>
      </c>
      <c r="B536" s="313" t="s">
        <v>843</v>
      </c>
      <c r="C536" s="314" t="s">
        <v>31</v>
      </c>
      <c r="D536" s="315">
        <v>55</v>
      </c>
      <c r="E536" s="315">
        <v>55</v>
      </c>
      <c r="F536" s="316" t="s">
        <v>271</v>
      </c>
      <c r="G536" s="317" t="s">
        <v>341</v>
      </c>
      <c r="H536" s="312"/>
    </row>
    <row r="537" spans="1:8" x14ac:dyDescent="0.3">
      <c r="A537" s="312">
        <v>133851</v>
      </c>
      <c r="B537" s="313" t="s">
        <v>844</v>
      </c>
      <c r="C537" s="314" t="s">
        <v>394</v>
      </c>
      <c r="D537" s="315">
        <v>57</v>
      </c>
      <c r="E537" s="315">
        <v>2</v>
      </c>
      <c r="F537" s="316" t="s">
        <v>271</v>
      </c>
      <c r="G537" s="317" t="s">
        <v>845</v>
      </c>
      <c r="H537" s="312">
        <v>136941</v>
      </c>
    </row>
    <row r="538" spans="1:8" x14ac:dyDescent="0.3">
      <c r="A538" s="312">
        <v>133950</v>
      </c>
      <c r="B538" s="313" t="s">
        <v>846</v>
      </c>
      <c r="C538" s="314" t="s">
        <v>31</v>
      </c>
      <c r="D538" s="315">
        <v>45</v>
      </c>
      <c r="E538" s="315">
        <v>11</v>
      </c>
      <c r="F538" s="316" t="s">
        <v>265</v>
      </c>
      <c r="G538" s="317">
        <v>43727.555393518516</v>
      </c>
      <c r="H538" s="312">
        <v>138454</v>
      </c>
    </row>
    <row r="539" spans="1:8" x14ac:dyDescent="0.3">
      <c r="A539" s="312">
        <v>133953</v>
      </c>
      <c r="B539" s="313" t="s">
        <v>847</v>
      </c>
      <c r="C539" s="314" t="s">
        <v>848</v>
      </c>
      <c r="D539" s="315">
        <v>45</v>
      </c>
      <c r="E539" s="315">
        <v>9</v>
      </c>
      <c r="F539" s="316" t="s">
        <v>265</v>
      </c>
      <c r="G539" s="317">
        <v>43727.555393518516</v>
      </c>
      <c r="H539" s="312">
        <v>138461</v>
      </c>
    </row>
    <row r="540" spans="1:8" x14ac:dyDescent="0.3">
      <c r="A540" s="312">
        <v>133954</v>
      </c>
      <c r="B540" s="313" t="s">
        <v>849</v>
      </c>
      <c r="C540" s="314" t="s">
        <v>270</v>
      </c>
      <c r="D540" s="315">
        <v>45</v>
      </c>
      <c r="E540" s="315">
        <v>16</v>
      </c>
      <c r="F540" s="316" t="s">
        <v>265</v>
      </c>
      <c r="G540" s="317">
        <v>43727.555393518516</v>
      </c>
      <c r="H540" s="312">
        <v>138462</v>
      </c>
    </row>
    <row r="541" spans="1:8" x14ac:dyDescent="0.3">
      <c r="A541" s="312">
        <v>133955</v>
      </c>
      <c r="B541" s="313" t="s">
        <v>850</v>
      </c>
      <c r="C541" s="314" t="s">
        <v>270</v>
      </c>
      <c r="D541" s="315">
        <v>45</v>
      </c>
      <c r="E541" s="315">
        <v>9</v>
      </c>
      <c r="F541" s="316" t="s">
        <v>265</v>
      </c>
      <c r="G541" s="317">
        <v>43727.555393518516</v>
      </c>
      <c r="H541" s="312">
        <v>138463</v>
      </c>
    </row>
    <row r="542" spans="1:8" x14ac:dyDescent="0.3">
      <c r="A542" s="312">
        <v>133956</v>
      </c>
      <c r="B542" s="313" t="s">
        <v>851</v>
      </c>
      <c r="C542" s="314" t="s">
        <v>31</v>
      </c>
      <c r="D542" s="315">
        <v>45</v>
      </c>
      <c r="E542" s="315">
        <v>10</v>
      </c>
      <c r="F542" s="316" t="s">
        <v>265</v>
      </c>
      <c r="G542" s="317">
        <v>43727.555393518516</v>
      </c>
      <c r="H542" s="312">
        <v>138459</v>
      </c>
    </row>
    <row r="543" spans="1:8" x14ac:dyDescent="0.3">
      <c r="A543" s="312">
        <v>133957</v>
      </c>
      <c r="B543" s="313" t="s">
        <v>852</v>
      </c>
      <c r="C543" s="314" t="s">
        <v>31</v>
      </c>
      <c r="D543" s="315">
        <v>45</v>
      </c>
      <c r="E543" s="315">
        <v>10</v>
      </c>
      <c r="F543" s="316" t="s">
        <v>265</v>
      </c>
      <c r="G543" s="317">
        <v>43727.555393518516</v>
      </c>
      <c r="H543" s="312">
        <v>138460</v>
      </c>
    </row>
    <row r="544" spans="1:8" x14ac:dyDescent="0.3">
      <c r="A544" s="312">
        <v>134045</v>
      </c>
      <c r="B544" s="313" t="s">
        <v>853</v>
      </c>
      <c r="C544" s="314" t="s">
        <v>31</v>
      </c>
      <c r="D544" s="315">
        <v>61</v>
      </c>
      <c r="E544" s="315">
        <v>16</v>
      </c>
      <c r="F544" s="316" t="s">
        <v>265</v>
      </c>
      <c r="G544" s="317">
        <v>44370.556041666663</v>
      </c>
      <c r="H544" s="312">
        <v>141430</v>
      </c>
    </row>
    <row r="545" spans="1:8" x14ac:dyDescent="0.3">
      <c r="A545" s="312">
        <v>134542</v>
      </c>
      <c r="B545" s="313" t="s">
        <v>854</v>
      </c>
      <c r="C545" s="314" t="s">
        <v>561</v>
      </c>
      <c r="D545" s="315">
        <v>51</v>
      </c>
      <c r="E545" s="315">
        <v>21</v>
      </c>
      <c r="F545" s="316" t="s">
        <v>265</v>
      </c>
      <c r="G545" s="317">
        <v>44082.568240740744</v>
      </c>
      <c r="H545" s="312">
        <v>139957</v>
      </c>
    </row>
    <row r="546" spans="1:8" x14ac:dyDescent="0.3">
      <c r="A546" s="312">
        <v>134543</v>
      </c>
      <c r="B546" s="313" t="s">
        <v>855</v>
      </c>
      <c r="C546" s="314" t="s">
        <v>561</v>
      </c>
      <c r="D546" s="315">
        <v>51</v>
      </c>
      <c r="E546" s="315">
        <v>21</v>
      </c>
      <c r="F546" s="316" t="s">
        <v>265</v>
      </c>
      <c r="G546" s="317">
        <v>44082.568240740744</v>
      </c>
      <c r="H546" s="312">
        <v>139958</v>
      </c>
    </row>
    <row r="547" spans="1:8" x14ac:dyDescent="0.3">
      <c r="A547" s="312">
        <v>135012</v>
      </c>
      <c r="B547" s="313" t="s">
        <v>856</v>
      </c>
      <c r="C547" s="314" t="s">
        <v>437</v>
      </c>
      <c r="D547" s="315">
        <v>54</v>
      </c>
      <c r="E547" s="315">
        <v>4</v>
      </c>
      <c r="F547" s="316" t="s">
        <v>265</v>
      </c>
      <c r="G547" s="317">
        <v>44313.495532407411</v>
      </c>
      <c r="H547" s="312"/>
    </row>
    <row r="548" spans="1:8" x14ac:dyDescent="0.3">
      <c r="A548" s="312">
        <v>135016</v>
      </c>
      <c r="B548" s="313" t="s">
        <v>857</v>
      </c>
      <c r="C548" s="314" t="s">
        <v>437</v>
      </c>
      <c r="D548" s="315">
        <v>54</v>
      </c>
      <c r="E548" s="315">
        <v>4</v>
      </c>
      <c r="F548" s="316" t="s">
        <v>265</v>
      </c>
      <c r="G548" s="317">
        <v>44313.495532407411</v>
      </c>
      <c r="H548" s="312"/>
    </row>
    <row r="549" spans="1:8" x14ac:dyDescent="0.3">
      <c r="A549" s="312">
        <v>135023</v>
      </c>
      <c r="B549" s="313" t="s">
        <v>858</v>
      </c>
      <c r="C549" s="314" t="s">
        <v>31</v>
      </c>
      <c r="D549" s="315">
        <v>54</v>
      </c>
      <c r="E549" s="315">
        <v>4</v>
      </c>
      <c r="F549" s="316" t="s">
        <v>265</v>
      </c>
      <c r="G549" s="317">
        <v>44313.495532407411</v>
      </c>
      <c r="H549" s="312"/>
    </row>
    <row r="550" spans="1:8" x14ac:dyDescent="0.3">
      <c r="A550" s="312">
        <v>135224</v>
      </c>
      <c r="B550" s="313" t="s">
        <v>859</v>
      </c>
      <c r="C550" s="314" t="s">
        <v>302</v>
      </c>
      <c r="D550" s="315">
        <v>76</v>
      </c>
      <c r="E550" s="315">
        <v>3</v>
      </c>
      <c r="F550" s="316" t="s">
        <v>265</v>
      </c>
      <c r="G550" s="317">
        <v>44376.373101851852</v>
      </c>
      <c r="H550" s="312">
        <v>141680</v>
      </c>
    </row>
    <row r="551" spans="1:8" x14ac:dyDescent="0.3">
      <c r="A551" s="312">
        <v>135225</v>
      </c>
      <c r="B551" s="313" t="s">
        <v>860</v>
      </c>
      <c r="C551" s="314" t="s">
        <v>288</v>
      </c>
      <c r="D551" s="315">
        <v>76</v>
      </c>
      <c r="E551" s="315">
        <v>10</v>
      </c>
      <c r="F551" s="316" t="s">
        <v>265</v>
      </c>
      <c r="G551" s="317">
        <v>44376.377187500002</v>
      </c>
      <c r="H551" s="312">
        <v>141786</v>
      </c>
    </row>
    <row r="552" spans="1:8" x14ac:dyDescent="0.3">
      <c r="A552" s="312">
        <v>135226</v>
      </c>
      <c r="B552" s="313" t="s">
        <v>861</v>
      </c>
      <c r="C552" s="314" t="s">
        <v>288</v>
      </c>
      <c r="D552" s="315">
        <v>76</v>
      </c>
      <c r="E552" s="315">
        <v>10</v>
      </c>
      <c r="F552" s="316" t="s">
        <v>265</v>
      </c>
      <c r="G552" s="317">
        <v>44376.404398148145</v>
      </c>
      <c r="H552" s="312">
        <v>141787</v>
      </c>
    </row>
    <row r="553" spans="1:8" x14ac:dyDescent="0.3">
      <c r="A553" s="312">
        <v>135227</v>
      </c>
      <c r="B553" s="313" t="s">
        <v>862</v>
      </c>
      <c r="C553" s="314" t="s">
        <v>288</v>
      </c>
      <c r="D553" s="315">
        <v>76</v>
      </c>
      <c r="E553" s="315">
        <v>10</v>
      </c>
      <c r="F553" s="316" t="s">
        <v>265</v>
      </c>
      <c r="G553" s="317">
        <v>44376.404398148145</v>
      </c>
      <c r="H553" s="312">
        <v>141615</v>
      </c>
    </row>
    <row r="554" spans="1:8" x14ac:dyDescent="0.3">
      <c r="A554" s="312">
        <v>135238</v>
      </c>
      <c r="B554" s="313" t="s">
        <v>863</v>
      </c>
      <c r="C554" s="314" t="s">
        <v>302</v>
      </c>
      <c r="D554" s="315">
        <v>76</v>
      </c>
      <c r="E554" s="315">
        <v>3</v>
      </c>
      <c r="F554" s="316" t="s">
        <v>265</v>
      </c>
      <c r="G554" s="317">
        <v>44376.374710648146</v>
      </c>
      <c r="H554" s="312">
        <v>141268</v>
      </c>
    </row>
    <row r="555" spans="1:8" x14ac:dyDescent="0.3">
      <c r="A555" s="312">
        <v>135239</v>
      </c>
      <c r="B555" s="313" t="s">
        <v>864</v>
      </c>
      <c r="C555" s="314" t="s">
        <v>302</v>
      </c>
      <c r="D555" s="315">
        <v>76</v>
      </c>
      <c r="E555" s="315">
        <v>3</v>
      </c>
      <c r="F555" s="316"/>
      <c r="G555" s="317"/>
      <c r="H555" s="312"/>
    </row>
    <row r="556" spans="1:8" x14ac:dyDescent="0.3">
      <c r="A556" s="312">
        <v>135699</v>
      </c>
      <c r="B556" s="313" t="s">
        <v>865</v>
      </c>
      <c r="C556" s="314" t="s">
        <v>31</v>
      </c>
      <c r="D556" s="315">
        <v>45</v>
      </c>
      <c r="E556" s="315">
        <v>9</v>
      </c>
      <c r="F556" s="316" t="s">
        <v>265</v>
      </c>
      <c r="G556" s="317">
        <v>43727.555393518516</v>
      </c>
      <c r="H556" s="312">
        <v>138450</v>
      </c>
    </row>
    <row r="557" spans="1:8" x14ac:dyDescent="0.3">
      <c r="A557" s="312">
        <v>135700</v>
      </c>
      <c r="B557" s="313" t="s">
        <v>866</v>
      </c>
      <c r="C557" s="314" t="s">
        <v>31</v>
      </c>
      <c r="D557" s="315">
        <v>45</v>
      </c>
      <c r="E557" s="315">
        <v>9</v>
      </c>
      <c r="F557" s="316" t="s">
        <v>265</v>
      </c>
      <c r="G557" s="317">
        <v>43727.555393518516</v>
      </c>
      <c r="H557" s="312">
        <v>138464</v>
      </c>
    </row>
    <row r="558" spans="1:8" x14ac:dyDescent="0.3">
      <c r="A558" s="312">
        <v>135704</v>
      </c>
      <c r="B558" s="313" t="s">
        <v>867</v>
      </c>
      <c r="C558" s="314" t="s">
        <v>31</v>
      </c>
      <c r="D558" s="315">
        <v>45</v>
      </c>
      <c r="E558" s="315">
        <v>12</v>
      </c>
      <c r="F558" s="316" t="s">
        <v>265</v>
      </c>
      <c r="G558" s="317">
        <v>43727.555393518516</v>
      </c>
      <c r="H558" s="312">
        <v>138471</v>
      </c>
    </row>
    <row r="559" spans="1:8" x14ac:dyDescent="0.3">
      <c r="A559" s="312">
        <v>135734</v>
      </c>
      <c r="B559" s="313" t="s">
        <v>868</v>
      </c>
      <c r="C559" s="314" t="s">
        <v>31</v>
      </c>
      <c r="D559" s="315">
        <v>55</v>
      </c>
      <c r="E559" s="315">
        <v>66</v>
      </c>
      <c r="F559" s="316" t="s">
        <v>271</v>
      </c>
      <c r="G559" s="317" t="s">
        <v>869</v>
      </c>
      <c r="H559" s="312">
        <v>135088</v>
      </c>
    </row>
    <row r="560" spans="1:8" x14ac:dyDescent="0.3">
      <c r="A560" s="312">
        <v>136037</v>
      </c>
      <c r="B560" s="313" t="s">
        <v>870</v>
      </c>
      <c r="C560" s="314" t="s">
        <v>302</v>
      </c>
      <c r="D560" s="315">
        <v>76</v>
      </c>
      <c r="E560" s="315">
        <v>3</v>
      </c>
      <c r="F560" s="316" t="s">
        <v>265</v>
      </c>
      <c r="G560" s="317">
        <v>44376.373101851852</v>
      </c>
      <c r="H560" s="312">
        <v>141679</v>
      </c>
    </row>
    <row r="561" spans="1:8" x14ac:dyDescent="0.3">
      <c r="A561" s="312">
        <v>136038</v>
      </c>
      <c r="B561" s="313" t="s">
        <v>871</v>
      </c>
      <c r="C561" s="314" t="s">
        <v>302</v>
      </c>
      <c r="D561" s="315">
        <v>76</v>
      </c>
      <c r="E561" s="315">
        <v>3</v>
      </c>
      <c r="F561" s="316" t="s">
        <v>265</v>
      </c>
      <c r="G561" s="317">
        <v>44376.375381944446</v>
      </c>
      <c r="H561" s="312">
        <v>141265</v>
      </c>
    </row>
    <row r="562" spans="1:8" x14ac:dyDescent="0.3">
      <c r="A562" s="312">
        <v>136039</v>
      </c>
      <c r="B562" s="313" t="s">
        <v>872</v>
      </c>
      <c r="C562" s="314" t="s">
        <v>302</v>
      </c>
      <c r="D562" s="315">
        <v>76</v>
      </c>
      <c r="E562" s="315">
        <v>3</v>
      </c>
      <c r="F562" s="316" t="s">
        <v>265</v>
      </c>
      <c r="G562" s="317">
        <v>44376.373912037037</v>
      </c>
      <c r="H562" s="312">
        <v>141681</v>
      </c>
    </row>
    <row r="563" spans="1:8" x14ac:dyDescent="0.3">
      <c r="A563" s="312">
        <v>136040</v>
      </c>
      <c r="B563" s="313" t="s">
        <v>873</v>
      </c>
      <c r="C563" s="314" t="s">
        <v>302</v>
      </c>
      <c r="D563" s="315">
        <v>76</v>
      </c>
      <c r="E563" s="315">
        <v>3</v>
      </c>
      <c r="F563" s="316" t="s">
        <v>265</v>
      </c>
      <c r="G563" s="317">
        <v>44376.377187500002</v>
      </c>
      <c r="H563" s="312">
        <v>141266</v>
      </c>
    </row>
    <row r="564" spans="1:8" x14ac:dyDescent="0.3">
      <c r="A564" s="312">
        <v>136676</v>
      </c>
      <c r="B564" s="313" t="s">
        <v>874</v>
      </c>
      <c r="C564" s="314" t="s">
        <v>264</v>
      </c>
      <c r="D564" s="315">
        <v>62</v>
      </c>
      <c r="E564" s="315">
        <v>1</v>
      </c>
      <c r="F564" s="316" t="s">
        <v>265</v>
      </c>
      <c r="G564" s="317">
        <v>44313.495532407411</v>
      </c>
      <c r="H564" s="312"/>
    </row>
    <row r="565" spans="1:8" x14ac:dyDescent="0.3">
      <c r="A565" s="312">
        <v>136820</v>
      </c>
      <c r="B565" s="313" t="s">
        <v>875</v>
      </c>
      <c r="C565" s="314" t="s">
        <v>437</v>
      </c>
      <c r="D565" s="315">
        <v>54</v>
      </c>
      <c r="E565" s="315">
        <v>4</v>
      </c>
      <c r="F565" s="316" t="s">
        <v>265</v>
      </c>
      <c r="G565" s="317">
        <v>44315.660057870373</v>
      </c>
      <c r="H565" s="312"/>
    </row>
    <row r="566" spans="1:8" x14ac:dyDescent="0.3">
      <c r="A566" s="312">
        <v>136821</v>
      </c>
      <c r="B566" s="313" t="s">
        <v>876</v>
      </c>
      <c r="C566" s="314" t="s">
        <v>437</v>
      </c>
      <c r="D566" s="315">
        <v>54</v>
      </c>
      <c r="E566" s="315">
        <v>4</v>
      </c>
      <c r="F566" s="316" t="s">
        <v>265</v>
      </c>
      <c r="G566" s="317">
        <v>44315.660057870373</v>
      </c>
      <c r="H566" s="312"/>
    </row>
    <row r="567" spans="1:8" x14ac:dyDescent="0.3">
      <c r="A567" s="312">
        <v>136822</v>
      </c>
      <c r="B567" s="313" t="s">
        <v>877</v>
      </c>
      <c r="C567" s="314" t="s">
        <v>437</v>
      </c>
      <c r="D567" s="315">
        <v>54</v>
      </c>
      <c r="E567" s="315">
        <v>4</v>
      </c>
      <c r="F567" s="316" t="s">
        <v>265</v>
      </c>
      <c r="G567" s="317">
        <v>44315.660057870373</v>
      </c>
      <c r="H567" s="312"/>
    </row>
    <row r="568" spans="1:8" x14ac:dyDescent="0.3">
      <c r="A568" s="312">
        <v>136837</v>
      </c>
      <c r="B568" s="313" t="s">
        <v>878</v>
      </c>
      <c r="C568" s="314" t="s">
        <v>437</v>
      </c>
      <c r="D568" s="315">
        <v>54</v>
      </c>
      <c r="E568" s="315">
        <v>4</v>
      </c>
      <c r="F568" s="316" t="s">
        <v>265</v>
      </c>
      <c r="G568" s="317">
        <v>44315.660057870373</v>
      </c>
      <c r="H568" s="312"/>
    </row>
    <row r="569" spans="1:8" x14ac:dyDescent="0.3">
      <c r="A569" s="312">
        <v>136838</v>
      </c>
      <c r="B569" s="313" t="s">
        <v>879</v>
      </c>
      <c r="C569" s="314" t="s">
        <v>437</v>
      </c>
      <c r="D569" s="315">
        <v>54</v>
      </c>
      <c r="E569" s="315">
        <v>4</v>
      </c>
      <c r="F569" s="316" t="s">
        <v>265</v>
      </c>
      <c r="G569" s="317">
        <v>44315.660057870373</v>
      </c>
      <c r="H569" s="312"/>
    </row>
    <row r="570" spans="1:8" x14ac:dyDescent="0.3">
      <c r="A570" s="312">
        <v>136839</v>
      </c>
      <c r="B570" s="313" t="s">
        <v>880</v>
      </c>
      <c r="C570" s="314" t="s">
        <v>437</v>
      </c>
      <c r="D570" s="315">
        <v>54</v>
      </c>
      <c r="E570" s="315">
        <v>4</v>
      </c>
      <c r="F570" s="316" t="s">
        <v>265</v>
      </c>
      <c r="G570" s="317">
        <v>44315.660057870373</v>
      </c>
      <c r="H570" s="312"/>
    </row>
    <row r="571" spans="1:8" x14ac:dyDescent="0.3">
      <c r="A571" s="312">
        <v>136840</v>
      </c>
      <c r="B571" s="313" t="s">
        <v>881</v>
      </c>
      <c r="C571" s="314" t="s">
        <v>437</v>
      </c>
      <c r="D571" s="315">
        <v>54</v>
      </c>
      <c r="E571" s="315">
        <v>4</v>
      </c>
      <c r="F571" s="316" t="s">
        <v>265</v>
      </c>
      <c r="G571" s="317">
        <v>44315.660057870373</v>
      </c>
      <c r="H571" s="312"/>
    </row>
    <row r="572" spans="1:8" x14ac:dyDescent="0.3">
      <c r="A572" s="312">
        <v>136841</v>
      </c>
      <c r="B572" s="313" t="s">
        <v>882</v>
      </c>
      <c r="C572" s="314" t="s">
        <v>437</v>
      </c>
      <c r="D572" s="315">
        <v>54</v>
      </c>
      <c r="E572" s="315">
        <v>4</v>
      </c>
      <c r="F572" s="316" t="s">
        <v>265</v>
      </c>
      <c r="G572" s="317">
        <v>44315.660057870373</v>
      </c>
      <c r="H572" s="312"/>
    </row>
    <row r="573" spans="1:8" x14ac:dyDescent="0.3">
      <c r="A573" s="312">
        <v>136842</v>
      </c>
      <c r="B573" s="313" t="s">
        <v>883</v>
      </c>
      <c r="C573" s="314" t="s">
        <v>437</v>
      </c>
      <c r="D573" s="315">
        <v>54</v>
      </c>
      <c r="E573" s="315">
        <v>4</v>
      </c>
      <c r="F573" s="316" t="s">
        <v>265</v>
      </c>
      <c r="G573" s="317">
        <v>44315.660057870373</v>
      </c>
      <c r="H573" s="312"/>
    </row>
    <row r="574" spans="1:8" x14ac:dyDescent="0.3">
      <c r="A574" s="312">
        <v>136843</v>
      </c>
      <c r="B574" s="313" t="s">
        <v>884</v>
      </c>
      <c r="C574" s="314" t="s">
        <v>437</v>
      </c>
      <c r="D574" s="315">
        <v>54</v>
      </c>
      <c r="E574" s="315">
        <v>4</v>
      </c>
      <c r="F574" s="316" t="s">
        <v>265</v>
      </c>
      <c r="G574" s="317">
        <v>44315.660057870373</v>
      </c>
      <c r="H574" s="312"/>
    </row>
    <row r="575" spans="1:8" x14ac:dyDescent="0.3">
      <c r="A575" s="312">
        <v>136910</v>
      </c>
      <c r="B575" s="313" t="s">
        <v>885</v>
      </c>
      <c r="C575" s="314" t="s">
        <v>273</v>
      </c>
      <c r="D575" s="315">
        <v>55</v>
      </c>
      <c r="E575" s="315">
        <v>19</v>
      </c>
      <c r="F575" s="316" t="s">
        <v>265</v>
      </c>
      <c r="G575" s="317">
        <v>44132.463969907411</v>
      </c>
      <c r="H575" s="312">
        <v>140241</v>
      </c>
    </row>
    <row r="576" spans="1:8" x14ac:dyDescent="0.3">
      <c r="A576" s="312">
        <v>136911</v>
      </c>
      <c r="B576" s="313" t="s">
        <v>886</v>
      </c>
      <c r="C576" s="314" t="s">
        <v>273</v>
      </c>
      <c r="D576" s="315">
        <v>55</v>
      </c>
      <c r="E576" s="315">
        <v>19</v>
      </c>
      <c r="F576" s="316" t="s">
        <v>265</v>
      </c>
      <c r="G576" s="317">
        <v>44132.463969907411</v>
      </c>
      <c r="H576" s="312">
        <v>140063</v>
      </c>
    </row>
    <row r="577" spans="1:8" x14ac:dyDescent="0.3">
      <c r="A577" s="312">
        <v>138547</v>
      </c>
      <c r="B577" s="313" t="s">
        <v>887</v>
      </c>
      <c r="C577" s="314" t="s">
        <v>31</v>
      </c>
      <c r="D577" s="315">
        <v>55</v>
      </c>
      <c r="E577" s="315">
        <v>49</v>
      </c>
      <c r="F577" s="316" t="s">
        <v>265</v>
      </c>
      <c r="G577" s="317">
        <v>44267.707777777781</v>
      </c>
      <c r="H577" s="312">
        <v>140666</v>
      </c>
    </row>
    <row r="578" spans="1:8" x14ac:dyDescent="0.3">
      <c r="A578" s="312">
        <v>140315</v>
      </c>
      <c r="B578" s="313" t="s">
        <v>888</v>
      </c>
      <c r="C578" s="314" t="s">
        <v>31</v>
      </c>
      <c r="D578" s="315">
        <v>76</v>
      </c>
      <c r="E578" s="315">
        <v>11</v>
      </c>
      <c r="F578" s="316" t="s">
        <v>265</v>
      </c>
      <c r="G578" s="317">
        <v>44376.360196759262</v>
      </c>
      <c r="H578" s="31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5573" r:id="rId4" name="btn_Excluir_FilCód">
          <controlPr defaultSize="0" print="0" autoLine="0" r:id="rId5">
            <anchor moveWithCells="1" sizeWithCells="1">
              <from>
                <xdr:col>1</xdr:col>
                <xdr:colOff>4899660</xdr:colOff>
                <xdr:row>1</xdr:row>
                <xdr:rowOff>53340</xdr:rowOff>
              </from>
              <to>
                <xdr:col>1</xdr:col>
                <xdr:colOff>6667500</xdr:colOff>
                <xdr:row>1</xdr:row>
                <xdr:rowOff>381000</xdr:rowOff>
              </to>
            </anchor>
          </controlPr>
        </control>
      </mc:Choice>
      <mc:Fallback>
        <control shapeId="275573" r:id="rId4" name="btn_Excluir_FilCód"/>
      </mc:Fallback>
    </mc:AlternateContent>
    <mc:AlternateContent xmlns:mc="http://schemas.openxmlformats.org/markup-compatibility/2006">
      <mc:Choice Requires="x14">
        <control shapeId="275524" r:id="rId6" name="btn_Excluir_AbrirCadastro">
          <controlPr defaultSize="0" print="0" autoLine="0" r:id="rId7">
            <anchor moveWithCells="1" sizeWithCells="1">
              <from>
                <xdr:col>1</xdr:col>
                <xdr:colOff>3070860</xdr:colOff>
                <xdr:row>1</xdr:row>
                <xdr:rowOff>53340</xdr:rowOff>
              </from>
              <to>
                <xdr:col>1</xdr:col>
                <xdr:colOff>4838700</xdr:colOff>
                <xdr:row>1</xdr:row>
                <xdr:rowOff>381000</xdr:rowOff>
              </to>
            </anchor>
          </controlPr>
        </control>
      </mc:Choice>
      <mc:Fallback>
        <control shapeId="275524" r:id="rId6" name="btn_Excluir_AbrirCadastro"/>
      </mc:Fallback>
    </mc:AlternateContent>
    <mc:AlternateContent xmlns:mc="http://schemas.openxmlformats.org/markup-compatibility/2006">
      <mc:Choice Requires="x14">
        <control shapeId="275461" r:id="rId8" name="btn_Excluir_Atualizar_Planilha">
          <controlPr defaultSize="0" print="0" autoLine="0" r:id="rId9">
            <anchor moveWithCells="1" sizeWithCells="1">
              <from>
                <xdr:col>2</xdr:col>
                <xdr:colOff>45720</xdr:colOff>
                <xdr:row>1</xdr:row>
                <xdr:rowOff>53340</xdr:rowOff>
              </from>
              <to>
                <xdr:col>7</xdr:col>
                <xdr:colOff>350520</xdr:colOff>
                <xdr:row>1</xdr:row>
                <xdr:rowOff>381000</xdr:rowOff>
              </to>
            </anchor>
          </controlPr>
        </control>
      </mc:Choice>
      <mc:Fallback>
        <control shapeId="275461" r:id="rId8" name="btn_Excluir_Atualizar_Planilha"/>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53340</xdr:rowOff>
              </from>
              <to>
                <xdr:col>1</xdr:col>
                <xdr:colOff>3009900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2" r:id="rId12" name="btn_Excluir_VoltarParaItens">
          <controlPr defaultSize="0" print="0" autoLine="0" r:id="rId13">
            <anchor moveWithCells="1" sizeWithCells="1">
              <from>
                <xdr:col>0</xdr:col>
                <xdr:colOff>38100</xdr:colOff>
                <xdr:row>1</xdr:row>
                <xdr:rowOff>53340</xdr:rowOff>
              </from>
              <to>
                <xdr:col>1</xdr:col>
                <xdr:colOff>1181100</xdr:colOff>
                <xdr:row>1</xdr:row>
                <xdr:rowOff>381000</xdr:rowOff>
              </to>
            </anchor>
          </controlPr>
        </control>
      </mc:Choice>
      <mc:Fallback>
        <control shapeId="275462" r:id="rId12" name="btn_Excluir_VoltarParaItens"/>
      </mc:Fallback>
    </mc:AlternateContent>
    <mc:AlternateContent xmlns:mc="http://schemas.openxmlformats.org/markup-compatibility/2006">
      <mc:Choice Requires="x14">
        <control shapeId="276000" r:id="rId14" name="btn_Excluir_ListTransf">
          <controlPr defaultSize="0" print="0" autoLine="0" r:id="rId15">
            <anchor moveWithCells="1" sizeWithCells="1">
              <from>
                <xdr:col>1</xdr:col>
                <xdr:colOff>6728460</xdr:colOff>
                <xdr:row>1</xdr:row>
                <xdr:rowOff>53340</xdr:rowOff>
              </from>
              <to>
                <xdr:col>1</xdr:col>
                <xdr:colOff>8496300</xdr:colOff>
                <xdr:row>1</xdr:row>
                <xdr:rowOff>381000</xdr:rowOff>
              </to>
            </anchor>
          </controlPr>
        </control>
      </mc:Choice>
      <mc:Fallback>
        <control shapeId="276000" r:id="rId14" name="btn_Excluir_ListTransf"/>
      </mc:Fallback>
    </mc:AlternateContent>
    <mc:AlternateContent xmlns:mc="http://schemas.openxmlformats.org/markup-compatibility/2006">
      <mc:Choice Requires="x14">
        <control shapeId="276138" r:id="rId16" name="btn_Excluir_VerAta">
          <controlPr defaultSize="0" print="0" autoLine="0" r:id="rId17">
            <anchor moveWithCells="1" sizeWithCells="1">
              <from>
                <xdr:col>1</xdr:col>
                <xdr:colOff>8557260</xdr:colOff>
                <xdr:row>1</xdr:row>
                <xdr:rowOff>53340</xdr:rowOff>
              </from>
              <to>
                <xdr:col>1</xdr:col>
                <xdr:colOff>10325100</xdr:colOff>
                <xdr:row>1</xdr:row>
                <xdr:rowOff>381000</xdr:rowOff>
              </to>
            </anchor>
          </controlPr>
        </control>
      </mc:Choice>
      <mc:Fallback>
        <control shapeId="276138" r:id="rId16" name="btn_Excluir_VerAta"/>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245"/>
      <c r="B1" s="245"/>
      <c r="C1" s="245"/>
      <c r="D1" s="66" t="s">
        <v>889</v>
      </c>
    </row>
    <row r="2" spans="1:4" ht="21" x14ac:dyDescent="0.3">
      <c r="A2" s="79" t="s">
        <v>58</v>
      </c>
      <c r="B2" s="83" t="s">
        <v>59</v>
      </c>
      <c r="C2" s="79" t="s">
        <v>60</v>
      </c>
      <c r="D2" s="231" t="s">
        <v>134</v>
      </c>
    </row>
    <row r="3" spans="1:4" ht="18" x14ac:dyDescent="0.3">
      <c r="A3" s="190" t="s">
        <v>137</v>
      </c>
      <c r="B3" s="189">
        <v>60</v>
      </c>
      <c r="C3" s="189" t="s">
        <v>138</v>
      </c>
      <c r="D3" s="232"/>
    </row>
    <row r="4" spans="1:4" ht="18" x14ac:dyDescent="0.3">
      <c r="A4" s="190" t="s">
        <v>139</v>
      </c>
      <c r="B4" s="189" t="b">
        <v>0</v>
      </c>
      <c r="C4" s="189" t="s">
        <v>246</v>
      </c>
      <c r="D4" s="232"/>
    </row>
    <row r="5" spans="1:4" ht="18" x14ac:dyDescent="0.3">
      <c r="A5" s="190" t="s">
        <v>140</v>
      </c>
      <c r="B5" s="189"/>
      <c r="C5" s="189" t="s">
        <v>247</v>
      </c>
      <c r="D5" s="232"/>
    </row>
    <row r="6" spans="1:4" ht="18" x14ac:dyDescent="0.3">
      <c r="A6" s="190" t="s">
        <v>141</v>
      </c>
      <c r="B6" s="189" t="s">
        <v>142</v>
      </c>
      <c r="C6" s="189" t="s">
        <v>143</v>
      </c>
      <c r="D6" s="232"/>
    </row>
    <row r="7" spans="1:4" ht="18" x14ac:dyDescent="0.3">
      <c r="A7" s="190" t="s">
        <v>144</v>
      </c>
      <c r="B7" s="189">
        <v>3</v>
      </c>
      <c r="C7" s="189" t="s">
        <v>145</v>
      </c>
      <c r="D7" s="232"/>
    </row>
    <row r="8" spans="1:4" ht="18" x14ac:dyDescent="0.3">
      <c r="A8" s="190" t="s">
        <v>146</v>
      </c>
      <c r="B8" s="189" t="b">
        <v>1</v>
      </c>
      <c r="C8" s="189" t="s">
        <v>147</v>
      </c>
      <c r="D8" s="232"/>
    </row>
    <row r="9" spans="1:4" ht="18" x14ac:dyDescent="0.3">
      <c r="A9" s="190" t="s">
        <v>148</v>
      </c>
      <c r="B9" s="189">
        <v>120</v>
      </c>
      <c r="C9" s="189" t="s">
        <v>149</v>
      </c>
      <c r="D9" s="232"/>
    </row>
    <row r="10" spans="1:4" ht="18" x14ac:dyDescent="0.3">
      <c r="A10" s="190" t="s">
        <v>64</v>
      </c>
      <c r="B10" s="189" t="s">
        <v>101</v>
      </c>
      <c r="C10" s="189" t="s">
        <v>65</v>
      </c>
      <c r="D10" s="232" t="s">
        <v>135</v>
      </c>
    </row>
    <row r="11" spans="1:4" ht="18" x14ac:dyDescent="0.3">
      <c r="A11" s="190" t="s">
        <v>150</v>
      </c>
      <c r="B11" s="189" t="s">
        <v>56</v>
      </c>
      <c r="C11" s="189" t="s">
        <v>151</v>
      </c>
      <c r="D11" s="232"/>
    </row>
    <row r="12" spans="1:4" ht="18" x14ac:dyDescent="0.3">
      <c r="A12" s="190" t="s">
        <v>152</v>
      </c>
      <c r="B12" s="189">
        <v>17</v>
      </c>
      <c r="C12" s="189" t="s">
        <v>153</v>
      </c>
      <c r="D12" s="232"/>
    </row>
    <row r="13" spans="1:4" ht="18" x14ac:dyDescent="0.3">
      <c r="A13" s="190" t="s">
        <v>154</v>
      </c>
      <c r="B13" s="189">
        <v>29</v>
      </c>
      <c r="C13" s="189" t="s">
        <v>155</v>
      </c>
      <c r="D13" s="232"/>
    </row>
    <row r="14" spans="1:4" ht="18" x14ac:dyDescent="0.3">
      <c r="A14" s="190" t="s">
        <v>156</v>
      </c>
      <c r="B14" s="189">
        <v>4</v>
      </c>
      <c r="C14" s="189" t="s">
        <v>157</v>
      </c>
      <c r="D14" s="232"/>
    </row>
    <row r="15" spans="1:4" ht="18" x14ac:dyDescent="0.3">
      <c r="A15" s="190" t="s">
        <v>158</v>
      </c>
      <c r="B15" s="189">
        <v>12</v>
      </c>
      <c r="C15" s="189" t="s">
        <v>159</v>
      </c>
      <c r="D15" s="232"/>
    </row>
    <row r="16" spans="1:4" ht="18" x14ac:dyDescent="0.3">
      <c r="A16" s="190" t="s">
        <v>160</v>
      </c>
      <c r="B16" s="189">
        <v>24</v>
      </c>
      <c r="C16" s="189" t="s">
        <v>161</v>
      </c>
      <c r="D16" s="232"/>
    </row>
    <row r="17" spans="1:4" ht="18" x14ac:dyDescent="0.3">
      <c r="A17" s="190" t="s">
        <v>162</v>
      </c>
      <c r="B17" s="189" t="b">
        <v>1</v>
      </c>
      <c r="C17" s="189" t="s">
        <v>163</v>
      </c>
      <c r="D17" s="232"/>
    </row>
    <row r="18" spans="1:4" ht="18" x14ac:dyDescent="0.3">
      <c r="A18" s="190" t="s">
        <v>164</v>
      </c>
      <c r="B18" s="189" t="s">
        <v>165</v>
      </c>
      <c r="C18" s="189" t="s">
        <v>166</v>
      </c>
      <c r="D18" s="232"/>
    </row>
    <row r="19" spans="1:4" ht="18" x14ac:dyDescent="0.3">
      <c r="A19" s="190" t="s">
        <v>167</v>
      </c>
      <c r="B19" s="189">
        <v>50</v>
      </c>
      <c r="C19" s="189" t="s">
        <v>168</v>
      </c>
      <c r="D19" s="232"/>
    </row>
    <row r="20" spans="1:4" ht="18" x14ac:dyDescent="0.3">
      <c r="A20" s="190" t="s">
        <v>169</v>
      </c>
      <c r="B20" s="189" t="s">
        <v>170</v>
      </c>
      <c r="C20" s="189" t="s">
        <v>248</v>
      </c>
      <c r="D20" s="232"/>
    </row>
    <row r="21" spans="1:4" ht="18" x14ac:dyDescent="0.3">
      <c r="A21" s="190" t="s">
        <v>171</v>
      </c>
      <c r="B21" s="189"/>
      <c r="C21" s="189" t="s">
        <v>249</v>
      </c>
      <c r="D21" s="232"/>
    </row>
    <row r="22" spans="1:4" ht="18" x14ac:dyDescent="0.3">
      <c r="A22" s="190" t="s">
        <v>172</v>
      </c>
      <c r="B22" s="189" t="s">
        <v>173</v>
      </c>
      <c r="C22" s="189" t="s">
        <v>250</v>
      </c>
      <c r="D22" s="232"/>
    </row>
    <row r="23" spans="1:4" ht="18" x14ac:dyDescent="0.3">
      <c r="A23" s="190" t="s">
        <v>174</v>
      </c>
      <c r="B23" s="189" t="s">
        <v>175</v>
      </c>
      <c r="C23" s="189" t="s">
        <v>251</v>
      </c>
      <c r="D23" s="232"/>
    </row>
    <row r="24" spans="1:4" ht="18" x14ac:dyDescent="0.3">
      <c r="A24" s="190" t="s">
        <v>176</v>
      </c>
      <c r="B24" s="189" t="s">
        <v>177</v>
      </c>
      <c r="C24" s="189" t="s">
        <v>178</v>
      </c>
      <c r="D24" s="232"/>
    </row>
    <row r="25" spans="1:4" ht="18" x14ac:dyDescent="0.3">
      <c r="A25" s="190" t="s">
        <v>179</v>
      </c>
      <c r="B25" s="189" t="s">
        <v>180</v>
      </c>
      <c r="C25" s="189" t="s">
        <v>181</v>
      </c>
      <c r="D25" s="232"/>
    </row>
    <row r="26" spans="1:4" ht="18" x14ac:dyDescent="0.3">
      <c r="A26" s="190" t="s">
        <v>182</v>
      </c>
      <c r="B26" s="189" t="b">
        <v>0</v>
      </c>
      <c r="C26" s="189" t="s">
        <v>183</v>
      </c>
      <c r="D26" s="232"/>
    </row>
    <row r="27" spans="1:4" ht="18" x14ac:dyDescent="0.3">
      <c r="A27" s="190" t="s">
        <v>184</v>
      </c>
      <c r="B27" s="189"/>
      <c r="C27" s="189" t="s">
        <v>252</v>
      </c>
      <c r="D27" s="232"/>
    </row>
    <row r="28" spans="1:4" ht="18" x14ac:dyDescent="0.3">
      <c r="A28" s="190" t="s">
        <v>185</v>
      </c>
      <c r="B28" s="189" t="s">
        <v>186</v>
      </c>
      <c r="C28" s="189" t="s">
        <v>187</v>
      </c>
      <c r="D28" s="232"/>
    </row>
    <row r="29" spans="1:4" ht="18" x14ac:dyDescent="0.3">
      <c r="A29" s="190" t="s">
        <v>188</v>
      </c>
      <c r="B29" s="189">
        <v>54.62</v>
      </c>
      <c r="C29" s="189" t="s">
        <v>189</v>
      </c>
      <c r="D29" s="232"/>
    </row>
    <row r="30" spans="1:4" ht="18" x14ac:dyDescent="0.3">
      <c r="A30" s="190" t="s">
        <v>190</v>
      </c>
      <c r="B30" s="233">
        <v>1.1689814814814816E-3</v>
      </c>
      <c r="C30" s="189" t="s">
        <v>253</v>
      </c>
      <c r="D30" s="232"/>
    </row>
    <row r="31" spans="1:4" ht="18" x14ac:dyDescent="0.3">
      <c r="A31" s="190" t="s">
        <v>191</v>
      </c>
      <c r="B31" s="189" t="s">
        <v>192</v>
      </c>
      <c r="C31" s="189" t="s">
        <v>193</v>
      </c>
      <c r="D31" s="232"/>
    </row>
    <row r="32" spans="1:4" ht="18" x14ac:dyDescent="0.3">
      <c r="A32" s="190" t="s">
        <v>194</v>
      </c>
      <c r="B32" s="189" t="s">
        <v>12</v>
      </c>
      <c r="C32" s="189" t="s">
        <v>195</v>
      </c>
      <c r="D32" s="232"/>
    </row>
    <row r="33" spans="1:4" ht="18" x14ac:dyDescent="0.3">
      <c r="A33" s="190" t="s">
        <v>196</v>
      </c>
      <c r="B33" s="189" t="b">
        <v>0</v>
      </c>
      <c r="C33" s="189" t="s">
        <v>254</v>
      </c>
      <c r="D33" s="232"/>
    </row>
    <row r="34" spans="1:4" ht="18" x14ac:dyDescent="0.3">
      <c r="A34" s="190" t="s">
        <v>197</v>
      </c>
      <c r="B34" s="189" t="b">
        <v>1</v>
      </c>
      <c r="C34" s="189" t="s">
        <v>255</v>
      </c>
      <c r="D34" s="232"/>
    </row>
    <row r="35" spans="1:4" ht="18" x14ac:dyDescent="0.3">
      <c r="A35" s="190" t="s">
        <v>198</v>
      </c>
      <c r="B35" s="189" t="s">
        <v>199</v>
      </c>
      <c r="C35" s="189" t="s">
        <v>200</v>
      </c>
      <c r="D35" s="232"/>
    </row>
    <row r="36" spans="1:4" ht="18" x14ac:dyDescent="0.3">
      <c r="A36" s="190" t="s">
        <v>201</v>
      </c>
      <c r="B36" s="189" t="b">
        <v>0</v>
      </c>
      <c r="C36" s="189" t="s">
        <v>256</v>
      </c>
      <c r="D36" s="232"/>
    </row>
    <row r="37" spans="1:4" ht="18" x14ac:dyDescent="0.3">
      <c r="A37" s="190" t="s">
        <v>202</v>
      </c>
      <c r="B37" s="189" t="s">
        <v>203</v>
      </c>
      <c r="C37" s="189" t="s">
        <v>204</v>
      </c>
      <c r="D37" s="232"/>
    </row>
    <row r="38" spans="1:4" ht="18" x14ac:dyDescent="0.3">
      <c r="A38" s="190" t="s">
        <v>205</v>
      </c>
      <c r="B38" s="189" t="s">
        <v>206</v>
      </c>
      <c r="C38" s="189" t="s">
        <v>207</v>
      </c>
      <c r="D38" s="232"/>
    </row>
    <row r="39" spans="1:4" ht="18" x14ac:dyDescent="0.3">
      <c r="A39" s="190" t="s">
        <v>208</v>
      </c>
      <c r="B39" s="189" t="s">
        <v>209</v>
      </c>
      <c r="C39" s="189" t="s">
        <v>210</v>
      </c>
      <c r="D39" s="232"/>
    </row>
    <row r="40" spans="1:4" ht="18" x14ac:dyDescent="0.3">
      <c r="A40" s="190" t="s">
        <v>211</v>
      </c>
      <c r="B40" s="189">
        <v>1</v>
      </c>
      <c r="C40" s="189" t="s">
        <v>212</v>
      </c>
      <c r="D40" s="232"/>
    </row>
    <row r="41" spans="1:4" ht="18" x14ac:dyDescent="0.3">
      <c r="A41" s="190" t="s">
        <v>213</v>
      </c>
      <c r="B41" s="189">
        <v>3</v>
      </c>
      <c r="C41" s="189" t="s">
        <v>214</v>
      </c>
      <c r="D41" s="232"/>
    </row>
    <row r="42" spans="1:4" ht="18" x14ac:dyDescent="0.3">
      <c r="A42" s="190" t="s">
        <v>215</v>
      </c>
      <c r="B42" s="189">
        <v>6</v>
      </c>
      <c r="C42" s="189" t="s">
        <v>216</v>
      </c>
      <c r="D42" s="232"/>
    </row>
    <row r="43" spans="1:4" ht="18" x14ac:dyDescent="0.3">
      <c r="A43" s="190" t="s">
        <v>217</v>
      </c>
      <c r="B43" s="189">
        <v>4</v>
      </c>
      <c r="C43" s="189" t="s">
        <v>218</v>
      </c>
      <c r="D43" s="232"/>
    </row>
    <row r="44" spans="1:4" ht="18" x14ac:dyDescent="0.3">
      <c r="A44" s="190" t="s">
        <v>219</v>
      </c>
      <c r="B44" s="189">
        <v>8</v>
      </c>
      <c r="C44" s="189" t="s">
        <v>220</v>
      </c>
      <c r="D44" s="232"/>
    </row>
    <row r="45" spans="1:4" ht="18" x14ac:dyDescent="0.3">
      <c r="A45" s="190" t="s">
        <v>221</v>
      </c>
      <c r="B45" s="189" t="s">
        <v>222</v>
      </c>
      <c r="C45" s="189" t="s">
        <v>223</v>
      </c>
      <c r="D45" s="232"/>
    </row>
    <row r="46" spans="1:4" ht="18" x14ac:dyDescent="0.3">
      <c r="A46" s="190" t="s">
        <v>224</v>
      </c>
      <c r="B46" s="189" t="b">
        <v>0</v>
      </c>
      <c r="C46" s="189" t="s">
        <v>225</v>
      </c>
      <c r="D46" s="232"/>
    </row>
    <row r="47" spans="1:4" ht="18" x14ac:dyDescent="0.3">
      <c r="A47" s="190" t="s">
        <v>226</v>
      </c>
      <c r="B47" s="189" t="s">
        <v>227</v>
      </c>
      <c r="C47" s="189" t="s">
        <v>257</v>
      </c>
      <c r="D47" s="232"/>
    </row>
    <row r="48" spans="1:4" ht="18" x14ac:dyDescent="0.3">
      <c r="A48" s="190" t="s">
        <v>228</v>
      </c>
      <c r="B48" s="189" t="s">
        <v>229</v>
      </c>
      <c r="C48" s="189" t="s">
        <v>230</v>
      </c>
      <c r="D48" s="232"/>
    </row>
    <row r="49" spans="1:4" ht="18" x14ac:dyDescent="0.3">
      <c r="A49" s="190" t="s">
        <v>231</v>
      </c>
      <c r="B49" s="189" t="s">
        <v>232</v>
      </c>
      <c r="C49" s="189" t="s">
        <v>233</v>
      </c>
      <c r="D49" s="232"/>
    </row>
    <row r="50" spans="1:4" ht="18" x14ac:dyDescent="0.3">
      <c r="A50" s="190" t="s">
        <v>234</v>
      </c>
      <c r="B50" s="189">
        <v>3</v>
      </c>
      <c r="C50" s="189" t="s">
        <v>258</v>
      </c>
      <c r="D50" s="232"/>
    </row>
    <row r="51" spans="1:4" ht="18" x14ac:dyDescent="0.3">
      <c r="A51" s="190" t="s">
        <v>235</v>
      </c>
      <c r="B51" s="189" t="s">
        <v>236</v>
      </c>
      <c r="C51" s="189" t="s">
        <v>237</v>
      </c>
      <c r="D51" s="232"/>
    </row>
    <row r="52" spans="1:4" ht="18" x14ac:dyDescent="0.3">
      <c r="A52" s="190" t="s">
        <v>238</v>
      </c>
      <c r="B52" s="189" t="s">
        <v>239</v>
      </c>
      <c r="C52" s="189" t="s">
        <v>240</v>
      </c>
      <c r="D52" s="232"/>
    </row>
    <row r="53" spans="1:4" ht="18" x14ac:dyDescent="0.3">
      <c r="A53" s="190" t="s">
        <v>241</v>
      </c>
      <c r="B53" s="189" t="s">
        <v>242</v>
      </c>
      <c r="C53" s="189" t="s">
        <v>243</v>
      </c>
      <c r="D53" s="232"/>
    </row>
    <row r="54" spans="1:4" ht="18" x14ac:dyDescent="0.3">
      <c r="A54" s="190" t="s">
        <v>244</v>
      </c>
      <c r="B54" s="189">
        <v>2019</v>
      </c>
      <c r="C54" s="189" t="s">
        <v>245</v>
      </c>
      <c r="D54" s="232"/>
    </row>
  </sheetData>
  <sortState xmlns:xlrd2="http://schemas.microsoft.com/office/spreadsheetml/2017/richdata2" ref="A3:D54">
    <sortCondition ref="A2:A54"/>
  </sortState>
  <dataConsolidate/>
  <mergeCells count="1">
    <mergeCell ref="A1:C1"/>
  </mergeCells>
  <conditionalFormatting sqref="A3:A54">
    <cfRule type="duplicateValues" dxfId="155"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744" r:id="rId4" name="btn_Parâmetros_Atua">
          <controlPr defaultSize="0" autoLine="0" r:id="rId5">
            <anchor moveWithCells="1">
              <from>
                <xdr:col>1</xdr:col>
                <xdr:colOff>1432560</xdr:colOff>
                <xdr:row>0</xdr:row>
                <xdr:rowOff>68580</xdr:rowOff>
              </from>
              <to>
                <xdr:col>1</xdr:col>
                <xdr:colOff>4221480</xdr:colOff>
                <xdr:row>0</xdr:row>
                <xdr:rowOff>518160</xdr:rowOff>
              </to>
            </anchor>
          </controlPr>
        </control>
      </mc:Choice>
      <mc:Fallback>
        <control shapeId="626744" r:id="rId4" name="btn_Parâmetros_Atua"/>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689" r:id="rId8" name="btn_Parâmetros_Reordenar">
          <controlPr defaultSize="0" autoLine="0" r:id="rId9">
            <anchor moveWithCells="1">
              <from>
                <xdr:col>0</xdr:col>
                <xdr:colOff>190500</xdr:colOff>
                <xdr:row>0</xdr:row>
                <xdr:rowOff>68580</xdr:rowOff>
              </from>
              <to>
                <xdr:col>0</xdr:col>
                <xdr:colOff>2979420</xdr:colOff>
                <xdr:row>0</xdr:row>
                <xdr:rowOff>518160</xdr:rowOff>
              </to>
            </anchor>
          </controlPr>
        </control>
      </mc:Choice>
      <mc:Fallback>
        <control shapeId="626689" r:id="rId8" name="btn_Parâmetros_Reordenar"/>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240" t="s">
        <v>42</v>
      </c>
      <c r="B1" s="240"/>
      <c r="C1" s="240"/>
      <c r="D1" s="240"/>
      <c r="E1" s="240"/>
      <c r="F1" s="240"/>
      <c r="G1" s="240"/>
      <c r="H1" s="240"/>
      <c r="I1" s="240"/>
      <c r="J1" s="240"/>
      <c r="K1" s="240"/>
      <c r="L1" s="240"/>
      <c r="M1" s="240"/>
      <c r="N1" s="240"/>
      <c r="O1" s="240"/>
      <c r="P1" s="240"/>
      <c r="Q1" s="240"/>
      <c r="R1" s="240"/>
      <c r="S1" s="240"/>
      <c r="T1" s="240"/>
      <c r="U1" s="240"/>
      <c r="V1" s="240"/>
      <c r="W1" s="240"/>
      <c r="X1" s="240"/>
      <c r="Y1" s="240"/>
      <c r="Z1" s="240"/>
    </row>
    <row r="2" spans="1:26" ht="19.5" customHeight="1" x14ac:dyDescent="0.3">
      <c r="A2" s="240" t="s">
        <v>37</v>
      </c>
      <c r="B2" s="240"/>
      <c r="C2" s="240"/>
      <c r="D2" s="240"/>
      <c r="E2" s="240"/>
      <c r="F2" s="240"/>
      <c r="G2" s="240"/>
      <c r="H2" s="240"/>
      <c r="I2" s="240"/>
      <c r="J2" s="240"/>
      <c r="K2" s="240"/>
      <c r="L2" s="240"/>
      <c r="M2" s="240"/>
      <c r="N2" s="240"/>
      <c r="O2" s="240"/>
      <c r="P2" s="240"/>
      <c r="Q2" s="240"/>
      <c r="R2" s="240"/>
      <c r="S2" s="240"/>
      <c r="T2" s="240"/>
      <c r="U2" s="240"/>
      <c r="V2" s="240"/>
      <c r="W2" s="240"/>
      <c r="X2" s="240"/>
      <c r="Y2" s="240"/>
      <c r="Z2" s="240"/>
    </row>
    <row r="3" spans="1:26" ht="18" customHeight="1" x14ac:dyDescent="0.3">
      <c r="A3" s="240" t="s">
        <v>82</v>
      </c>
      <c r="B3" s="240"/>
      <c r="C3" s="240"/>
      <c r="D3" s="240"/>
      <c r="E3" s="240"/>
      <c r="F3" s="240"/>
      <c r="G3" s="240"/>
      <c r="H3" s="240"/>
      <c r="I3" s="240"/>
      <c r="J3" s="240"/>
      <c r="K3" s="240"/>
      <c r="L3" s="240"/>
      <c r="M3" s="240"/>
      <c r="N3" s="240"/>
      <c r="O3" s="240"/>
      <c r="P3" s="240"/>
      <c r="Q3" s="240"/>
      <c r="R3" s="240"/>
      <c r="S3" s="240"/>
      <c r="T3" s="240"/>
      <c r="U3" s="240"/>
      <c r="V3" s="240"/>
      <c r="W3" s="240"/>
      <c r="X3" s="240"/>
      <c r="Y3" s="240"/>
      <c r="Z3" s="240"/>
    </row>
    <row r="4" spans="1:26" ht="18" customHeight="1" x14ac:dyDescent="0.3">
      <c r="A4" s="269" t="s">
        <v>83</v>
      </c>
      <c r="B4" s="269"/>
      <c r="C4" s="269"/>
      <c r="D4" s="269"/>
      <c r="E4" s="269"/>
      <c r="F4" s="269"/>
      <c r="G4" s="269"/>
      <c r="H4" s="269"/>
      <c r="I4" s="269"/>
      <c r="J4" s="269"/>
      <c r="K4" s="269"/>
      <c r="L4" s="269"/>
      <c r="M4" s="269"/>
      <c r="N4" s="269"/>
      <c r="O4" s="269"/>
      <c r="P4" s="269"/>
      <c r="Q4" s="269"/>
      <c r="R4" s="269"/>
      <c r="S4" s="269"/>
      <c r="T4" s="269"/>
      <c r="U4" s="269"/>
      <c r="V4" s="269"/>
      <c r="W4" s="269"/>
      <c r="X4" s="269"/>
      <c r="Y4" s="269"/>
      <c r="Z4" s="269"/>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259</v>
      </c>
      <c r="M6" s="93"/>
      <c r="N6" s="92"/>
      <c r="O6" s="92"/>
      <c r="P6" s="92"/>
      <c r="Q6" s="92"/>
      <c r="R6" s="94"/>
      <c r="S6" s="92"/>
      <c r="T6" s="92"/>
      <c r="U6" s="92"/>
      <c r="V6" s="92"/>
      <c r="W6" s="92"/>
      <c r="X6" s="92"/>
      <c r="Y6" s="92"/>
      <c r="Z6" s="92"/>
    </row>
    <row r="7" spans="1:26" ht="10.5" customHeight="1" x14ac:dyDescent="0.3">
      <c r="A7" s="260" t="s">
        <v>124</v>
      </c>
      <c r="B7" s="261"/>
      <c r="C7" s="261"/>
      <c r="D7" s="261"/>
      <c r="E7" s="261"/>
      <c r="F7" s="261"/>
      <c r="G7" s="261"/>
      <c r="H7" s="261"/>
      <c r="I7" s="261"/>
      <c r="J7" s="261"/>
      <c r="K7" s="261"/>
      <c r="L7" s="261"/>
      <c r="M7" s="261"/>
      <c r="N7" s="261"/>
      <c r="O7" s="261"/>
      <c r="P7" s="261"/>
      <c r="Q7" s="261"/>
      <c r="R7" s="261"/>
      <c r="S7" s="261"/>
      <c r="T7" s="261"/>
      <c r="U7" s="261"/>
      <c r="V7" s="261"/>
      <c r="W7" s="261"/>
      <c r="X7" s="261"/>
      <c r="Y7" s="261"/>
      <c r="Z7" s="262"/>
    </row>
    <row r="8" spans="1:26" ht="11.25" customHeight="1" x14ac:dyDescent="0.3">
      <c r="A8" s="263"/>
      <c r="B8" s="264"/>
      <c r="C8" s="264"/>
      <c r="D8" s="264"/>
      <c r="E8" s="264"/>
      <c r="F8" s="264"/>
      <c r="G8" s="264"/>
      <c r="H8" s="264"/>
      <c r="I8" s="264"/>
      <c r="J8" s="264"/>
      <c r="K8" s="264"/>
      <c r="L8" s="264"/>
      <c r="M8" s="264"/>
      <c r="N8" s="264"/>
      <c r="O8" s="264"/>
      <c r="P8" s="264"/>
      <c r="Q8" s="264"/>
      <c r="R8" s="264"/>
      <c r="S8" s="264"/>
      <c r="T8" s="264"/>
      <c r="U8" s="264"/>
      <c r="V8" s="264"/>
      <c r="W8" s="264"/>
      <c r="X8" s="264"/>
      <c r="Y8" s="264"/>
      <c r="Z8" s="265"/>
    </row>
    <row r="9" spans="1:26" ht="9.75" customHeight="1" x14ac:dyDescent="0.3">
      <c r="A9" s="266"/>
      <c r="B9" s="267"/>
      <c r="C9" s="267"/>
      <c r="D9" s="267"/>
      <c r="E9" s="267"/>
      <c r="F9" s="267"/>
      <c r="G9" s="267"/>
      <c r="H9" s="267"/>
      <c r="I9" s="267"/>
      <c r="J9" s="267"/>
      <c r="K9" s="267"/>
      <c r="L9" s="267"/>
      <c r="M9" s="267"/>
      <c r="N9" s="267"/>
      <c r="O9" s="267"/>
      <c r="P9" s="267"/>
      <c r="Q9" s="267"/>
      <c r="R9" s="267"/>
      <c r="S9" s="267"/>
      <c r="T9" s="267"/>
      <c r="U9" s="267"/>
      <c r="V9" s="267"/>
      <c r="W9" s="267"/>
      <c r="X9" s="267"/>
      <c r="Y9" s="267"/>
      <c r="Z9" s="268"/>
    </row>
    <row r="10" spans="1:26" s="38" customFormat="1" ht="38.4" x14ac:dyDescent="0.3">
      <c r="A10" s="48" t="s">
        <v>43</v>
      </c>
      <c r="B10" s="49" t="s">
        <v>0</v>
      </c>
      <c r="C10" s="50" t="s">
        <v>1</v>
      </c>
      <c r="D10" s="50" t="s">
        <v>31</v>
      </c>
      <c r="E10" s="51" t="s">
        <v>20</v>
      </c>
      <c r="F10" s="51" t="s">
        <v>44</v>
      </c>
      <c r="G10" s="49" t="s">
        <v>45</v>
      </c>
      <c r="H10" s="95" t="s">
        <v>3</v>
      </c>
      <c r="I10" s="59" t="s">
        <v>46</v>
      </c>
      <c r="J10" s="50" t="s">
        <v>47</v>
      </c>
      <c r="K10" s="52" t="s">
        <v>15</v>
      </c>
      <c r="L10" s="53" t="s">
        <v>48</v>
      </c>
      <c r="M10" s="62" t="s">
        <v>5</v>
      </c>
      <c r="N10" s="50" t="s">
        <v>22</v>
      </c>
      <c r="O10" s="50" t="s">
        <v>23</v>
      </c>
      <c r="P10" s="50" t="s">
        <v>24</v>
      </c>
      <c r="Q10" s="50" t="s">
        <v>26</v>
      </c>
      <c r="R10" s="67" t="s">
        <v>55</v>
      </c>
      <c r="S10" s="54" t="s">
        <v>29</v>
      </c>
      <c r="T10" s="54" t="s">
        <v>99</v>
      </c>
      <c r="U10" s="54" t="s">
        <v>100</v>
      </c>
      <c r="V10" s="49" t="s">
        <v>49</v>
      </c>
      <c r="W10" s="55" t="s">
        <v>52</v>
      </c>
      <c r="X10" s="55" t="s">
        <v>51</v>
      </c>
      <c r="Y10" s="99" t="s">
        <v>50</v>
      </c>
      <c r="Z10" s="100" t="s">
        <v>86</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154"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8821" r:id="rId4" name="btn_Assinaturas_Exportar">
          <controlPr defaultSize="0" print="0" autoLine="0" r:id="rId5">
            <anchor moveWithCells="1">
              <from>
                <xdr:col>26</xdr:col>
                <xdr:colOff>518160</xdr:colOff>
                <xdr:row>1</xdr:row>
                <xdr:rowOff>190500</xdr:rowOff>
              </from>
              <to>
                <xdr:col>29</xdr:col>
                <xdr:colOff>464820</xdr:colOff>
                <xdr:row>3</xdr:row>
                <xdr:rowOff>76200</xdr:rowOff>
              </to>
            </anchor>
          </controlPr>
        </control>
      </mc:Choice>
      <mc:Fallback>
        <control shapeId="798821" r:id="rId4" name="btn_Assinaturas_Exportar"/>
      </mc:Fallback>
    </mc:AlternateContent>
    <mc:AlternateContent xmlns:mc="http://schemas.openxmlformats.org/markup-compatibility/2006">
      <mc:Choice Requires="x14">
        <control shapeId="798819" r:id="rId6" name="btn_Assinaturas_FilAta">
          <controlPr defaultSize="0" print="0" autoLine="0" r:id="rId7">
            <anchor moveWithCells="1">
              <from>
                <xdr:col>26</xdr:col>
                <xdr:colOff>518160</xdr:colOff>
                <xdr:row>3</xdr:row>
                <xdr:rowOff>99060</xdr:rowOff>
              </from>
              <to>
                <xdr:col>29</xdr:col>
                <xdr:colOff>464820</xdr:colOff>
                <xdr:row>4</xdr:row>
                <xdr:rowOff>228600</xdr:rowOff>
              </to>
            </anchor>
          </controlPr>
        </control>
      </mc:Choice>
      <mc:Fallback>
        <control shapeId="798819" r:id="rId6" name="btn_Assinaturas_FilAta"/>
      </mc:Fallback>
    </mc:AlternateContent>
    <mc:AlternateContent xmlns:mc="http://schemas.openxmlformats.org/markup-compatibility/2006">
      <mc:Choice Requires="x14">
        <control shapeId="798811" r:id="rId8" name="btn_Assinaturas_AtalCompl">
          <controlPr defaultSize="0" print="0" autoLine="0" r:id="rId9">
            <anchor moveWithCells="1">
              <from>
                <xdr:col>24</xdr:col>
                <xdr:colOff>441960</xdr:colOff>
                <xdr:row>0</xdr:row>
                <xdr:rowOff>38100</xdr:rowOff>
              </from>
              <to>
                <xdr:col>26</xdr:col>
                <xdr:colOff>480060</xdr:colOff>
                <xdr:row>1</xdr:row>
                <xdr:rowOff>167640</xdr:rowOff>
              </to>
            </anchor>
          </controlPr>
        </control>
      </mc:Choice>
      <mc:Fallback>
        <control shapeId="798811" r:id="rId8" name="btn_Assinaturas_AtalCompl"/>
      </mc:Fallback>
    </mc:AlternateContent>
    <mc:AlternateContent xmlns:mc="http://schemas.openxmlformats.org/markup-compatibility/2006">
      <mc:Choice Requires="x14">
        <control shapeId="798723" r:id="rId10" name="btn_Assinaturas_Exibir">
          <controlPr defaultSize="0" print="0" autoLine="0" r:id="rId11">
            <anchor moveWithCells="1">
              <from>
                <xdr:col>11</xdr:col>
                <xdr:colOff>548640</xdr:colOff>
                <xdr:row>0</xdr:row>
                <xdr:rowOff>38100</xdr:rowOff>
              </from>
              <to>
                <xdr:col>24</xdr:col>
                <xdr:colOff>396240</xdr:colOff>
                <xdr:row>1</xdr:row>
                <xdr:rowOff>167640</xdr:rowOff>
              </to>
            </anchor>
          </controlPr>
        </control>
      </mc:Choice>
      <mc:Fallback>
        <control shapeId="798723" r:id="rId10" name="btn_Assinaturas_Exib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441960</xdr:colOff>
                <xdr:row>1</xdr:row>
                <xdr:rowOff>190500</xdr:rowOff>
              </from>
              <to>
                <xdr:col>26</xdr:col>
                <xdr:colOff>480060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1" r:id="rId14" name="btn_Assinaturas_Imprimir">
          <controlPr defaultSize="0" print="0" autoLine="0" r:id="rId15">
            <anchor moveWithCells="1">
              <from>
                <xdr:col>11</xdr:col>
                <xdr:colOff>548640</xdr:colOff>
                <xdr:row>1</xdr:row>
                <xdr:rowOff>190500</xdr:rowOff>
              </from>
              <to>
                <xdr:col>24</xdr:col>
                <xdr:colOff>396240</xdr:colOff>
                <xdr:row>3</xdr:row>
                <xdr:rowOff>76200</xdr:rowOff>
              </to>
            </anchor>
          </controlPr>
        </control>
      </mc:Choice>
      <mc:Fallback>
        <control shapeId="798721" r:id="rId14" name="btn_Assinaturas_Imprimir"/>
      </mc:Fallback>
    </mc:AlternateContent>
    <mc:AlternateContent xmlns:mc="http://schemas.openxmlformats.org/markup-compatibility/2006">
      <mc:Choice Requires="x14">
        <control shapeId="798766" r:id="rId16" name="btn_Assinaturas_Justif">
          <controlPr defaultSize="0" print="0" autoLine="0" r:id="rId17">
            <anchor moveWithCells="1">
              <from>
                <xdr:col>24</xdr:col>
                <xdr:colOff>441960</xdr:colOff>
                <xdr:row>3</xdr:row>
                <xdr:rowOff>99060</xdr:rowOff>
              </from>
              <to>
                <xdr:col>26</xdr:col>
                <xdr:colOff>480060</xdr:colOff>
                <xdr:row>4</xdr:row>
                <xdr:rowOff>228600</xdr:rowOff>
              </to>
            </anchor>
          </controlPr>
        </control>
      </mc:Choice>
      <mc:Fallback>
        <control shapeId="798766" r:id="rId16" name="btn_Assinaturas_Justif"/>
      </mc:Fallback>
    </mc:AlternateContent>
    <mc:AlternateContent xmlns:mc="http://schemas.openxmlformats.org/markup-compatibility/2006">
      <mc:Choice Requires="x14">
        <control shapeId="798996" r:id="rId18" name="btn_Assinaturas_VItens">
          <controlPr defaultSize="0" print="0" autoLine="0" r:id="rId19">
            <anchor moveWithCells="1">
              <from>
                <xdr:col>11</xdr:col>
                <xdr:colOff>548640</xdr:colOff>
                <xdr:row>3</xdr:row>
                <xdr:rowOff>99060</xdr:rowOff>
              </from>
              <to>
                <xdr:col>24</xdr:col>
                <xdr:colOff>396240</xdr:colOff>
                <xdr:row>4</xdr:row>
                <xdr:rowOff>228600</xdr:rowOff>
              </to>
            </anchor>
          </controlPr>
        </control>
      </mc:Choice>
      <mc:Fallback>
        <control shapeId="798996" r:id="rId18" name="btn_Assinaturas_VItens"/>
      </mc:Fallback>
    </mc:AlternateContent>
    <mc:AlternateContent xmlns:mc="http://schemas.openxmlformats.org/markup-compatibility/2006">
      <mc:Choice Requires="x14">
        <control shapeId="799254" r:id="rId20" name="btn_Assinaturas_Conferir">
          <controlPr defaultSize="0" print="0" autoLine="0" r:id="rId21">
            <anchor moveWithCells="1">
              <from>
                <xdr:col>26</xdr:col>
                <xdr:colOff>518160</xdr:colOff>
                <xdr:row>0</xdr:row>
                <xdr:rowOff>38100</xdr:rowOff>
              </from>
              <to>
                <xdr:col>29</xdr:col>
                <xdr:colOff>464820</xdr:colOff>
                <xdr:row>1</xdr:row>
                <xdr:rowOff>167640</xdr:rowOff>
              </to>
            </anchor>
          </controlPr>
        </control>
      </mc:Choice>
      <mc:Fallback>
        <control shapeId="799254" r:id="rId20" name="btn_Assinaturas_Conferi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49</v>
      </c>
      <c r="B1" s="97" t="s">
        <v>78</v>
      </c>
      <c r="C1" s="14" t="s">
        <v>79</v>
      </c>
      <c r="D1" s="14" t="s">
        <v>80</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153"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270" t="s">
        <v>126</v>
      </c>
      <c r="B1" s="271"/>
      <c r="C1" s="271"/>
      <c r="D1" s="271"/>
      <c r="E1" s="271"/>
      <c r="F1" s="271"/>
      <c r="G1" s="271"/>
      <c r="H1" s="271"/>
      <c r="I1" s="271"/>
      <c r="J1" s="271"/>
      <c r="K1" s="271"/>
      <c r="L1" s="271"/>
    </row>
    <row r="2" spans="1:12" x14ac:dyDescent="0.3">
      <c r="A2" s="102" t="s">
        <v>25</v>
      </c>
      <c r="B2" s="88" t="s">
        <v>24</v>
      </c>
      <c r="C2" s="88" t="s">
        <v>26</v>
      </c>
      <c r="D2" s="89" t="s">
        <v>27</v>
      </c>
      <c r="E2" s="90" t="s">
        <v>0</v>
      </c>
      <c r="F2" s="91" t="s">
        <v>1</v>
      </c>
      <c r="G2" s="91" t="s">
        <v>91</v>
      </c>
      <c r="H2" s="91" t="s">
        <v>5</v>
      </c>
      <c r="I2" s="101" t="s">
        <v>90</v>
      </c>
      <c r="J2" s="101" t="s">
        <v>88</v>
      </c>
      <c r="K2" s="101" t="s">
        <v>89</v>
      </c>
      <c r="L2" s="101" t="s">
        <v>81</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77" r:id="rId4" name="btn_VerificarAFsExportar">
          <controlPr defaultSize="0" print="0" autoLine="0" r:id="rId5">
            <anchor moveWithCells="1">
              <from>
                <xdr:col>2</xdr:col>
                <xdr:colOff>563880</xdr:colOff>
                <xdr:row>0</xdr:row>
                <xdr:rowOff>106680</xdr:rowOff>
              </from>
              <to>
                <xdr:col>4</xdr:col>
                <xdr:colOff>487680</xdr:colOff>
                <xdr:row>0</xdr:row>
                <xdr:rowOff>556260</xdr:rowOff>
              </to>
            </anchor>
          </controlPr>
        </control>
      </mc:Choice>
      <mc:Fallback>
        <control shapeId="786477" r:id="rId4" name="btn_VerificarAFsExpor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64" r:id="rId8" name="btn_VerificarAFsVoltar">
          <controlPr defaultSize="0" print="0" autoLine="0" r:id="rId9">
            <anchor moveWithCells="1">
              <from>
                <xdr:col>10</xdr:col>
                <xdr:colOff>1516380</xdr:colOff>
                <xdr:row>0</xdr:row>
                <xdr:rowOff>106680</xdr:rowOff>
              </from>
              <to>
                <xdr:col>11</xdr:col>
                <xdr:colOff>312420</xdr:colOff>
                <xdr:row>0</xdr:row>
                <xdr:rowOff>556260</xdr:rowOff>
              </to>
            </anchor>
          </controlPr>
        </control>
      </mc:Choice>
      <mc:Fallback>
        <control shapeId="786464" r:id="rId8" name="btn_VerificarAFsVol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270" t="s">
        <v>125</v>
      </c>
      <c r="B1" s="270"/>
      <c r="C1" s="270"/>
      <c r="D1" s="270"/>
      <c r="E1" s="270"/>
      <c r="F1" s="270"/>
      <c r="G1" s="270"/>
      <c r="H1" s="270"/>
      <c r="I1" s="270"/>
      <c r="J1" s="270"/>
      <c r="K1" s="270"/>
      <c r="L1" s="270"/>
      <c r="M1" s="270"/>
      <c r="N1" s="270"/>
      <c r="O1" s="270"/>
      <c r="P1" s="270"/>
    </row>
    <row r="2" spans="1:16" x14ac:dyDescent="0.3">
      <c r="A2" s="103" t="s">
        <v>0</v>
      </c>
      <c r="B2" s="104" t="s">
        <v>1</v>
      </c>
      <c r="C2" s="104" t="s">
        <v>20</v>
      </c>
      <c r="D2" s="104" t="s">
        <v>21</v>
      </c>
      <c r="E2" s="103" t="s">
        <v>77</v>
      </c>
      <c r="F2" s="103" t="s">
        <v>93</v>
      </c>
      <c r="G2" s="88" t="s">
        <v>94</v>
      </c>
      <c r="H2" s="88" t="s">
        <v>95</v>
      </c>
      <c r="I2" s="89" t="s">
        <v>92</v>
      </c>
      <c r="J2" s="91" t="s">
        <v>91</v>
      </c>
      <c r="K2" s="91" t="s">
        <v>5</v>
      </c>
      <c r="L2" s="106" t="s">
        <v>90</v>
      </c>
      <c r="M2" s="106" t="s">
        <v>88</v>
      </c>
      <c r="N2" s="106" t="s">
        <v>89</v>
      </c>
      <c r="O2" s="105" t="s">
        <v>81</v>
      </c>
      <c r="P2" s="101" t="s">
        <v>96</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8081" r:id="rId4" name="btn_VerifRcAfFilC">
          <controlPr defaultSize="0" print="0" autoLine="0" r:id="rId5">
            <anchor moveWithCells="1">
              <from>
                <xdr:col>12</xdr:col>
                <xdr:colOff>830580</xdr:colOff>
                <xdr:row>0</xdr:row>
                <xdr:rowOff>259080</xdr:rowOff>
              </from>
              <to>
                <xdr:col>13</xdr:col>
                <xdr:colOff>1645920</xdr:colOff>
                <xdr:row>0</xdr:row>
                <xdr:rowOff>708660</xdr:rowOff>
              </to>
            </anchor>
          </controlPr>
        </control>
      </mc:Choice>
      <mc:Fallback>
        <control shapeId="978081" r:id="rId4" name="btn_VerifRcAfFilC"/>
      </mc:Fallback>
    </mc:AlternateContent>
    <mc:AlternateContent xmlns:mc="http://schemas.openxmlformats.org/markup-compatibility/2006">
      <mc:Choice Requires="x14">
        <control shapeId="977922" r:id="rId6" name="btn_VerifRcAfVol">
          <controlPr defaultSize="0" print="0" autoLine="0" r:id="rId7">
            <anchor moveWithCells="1">
              <from>
                <xdr:col>13</xdr:col>
                <xdr:colOff>1813560</xdr:colOff>
                <xdr:row>0</xdr:row>
                <xdr:rowOff>259080</xdr:rowOff>
              </from>
              <to>
                <xdr:col>14</xdr:col>
                <xdr:colOff>1729740</xdr:colOff>
                <xdr:row>0</xdr:row>
                <xdr:rowOff>708660</xdr:rowOff>
              </to>
            </anchor>
          </controlPr>
        </control>
      </mc:Choice>
      <mc:Fallback>
        <control shapeId="977922" r:id="rId6" name="btn_VerifRcAfVol"/>
      </mc:Fallback>
    </mc:AlternateContent>
    <mc:AlternateContent xmlns:mc="http://schemas.openxmlformats.org/markup-compatibility/2006">
      <mc:Choice Requires="x14">
        <control shapeId="977921" r:id="rId8" name="btn_VerifRcAfOrd">
          <controlPr defaultSize="0" print="0" autoLine="0" r:id="rId9">
            <anchor moveWithCells="1">
              <from>
                <xdr:col>0</xdr:col>
                <xdr:colOff>68580</xdr:colOff>
                <xdr:row>0</xdr:row>
                <xdr:rowOff>259080</xdr:rowOff>
              </from>
              <to>
                <xdr:col>1</xdr:col>
                <xdr:colOff>1196340</xdr:colOff>
                <xdr:row>0</xdr:row>
                <xdr:rowOff>708660</xdr:rowOff>
              </to>
            </anchor>
          </controlPr>
        </control>
      </mc:Choice>
      <mc:Fallback>
        <control shapeId="977921" r:id="rId8" name="btn_VerifRcAfOrd"/>
      </mc:Fallback>
    </mc:AlternateContent>
    <mc:AlternateContent xmlns:mc="http://schemas.openxmlformats.org/markup-compatibility/2006">
      <mc:Choice Requires="x14">
        <control shapeId="977994" r:id="rId10" name="btn_VerifRcAfExport">
          <controlPr defaultSize="0" print="0" autoLine="0" r:id="rId11">
            <anchor moveWithCells="1">
              <from>
                <xdr:col>1</xdr:col>
                <xdr:colOff>1341120</xdr:colOff>
                <xdr:row>0</xdr:row>
                <xdr:rowOff>259080</xdr:rowOff>
              </from>
              <to>
                <xdr:col>4</xdr:col>
                <xdr:colOff>274320</xdr:colOff>
                <xdr:row>0</xdr:row>
                <xdr:rowOff>708660</xdr:rowOff>
              </to>
            </anchor>
          </controlPr>
        </control>
      </mc:Choice>
      <mc:Fallback>
        <control shapeId="977994" r:id="rId10" name="btn_VerifRcAfExport"/>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2020-07-22T15:09:39Z</cp:lastPrinted>
  <dcterms:created xsi:type="dcterms:W3CDTF">2018-10-31T11:37:29Z</dcterms:created>
  <dcterms:modified xsi:type="dcterms:W3CDTF">2023-10-24T00:14:53Z</dcterms:modified>
</cp:coreProperties>
</file>