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15360" windowHeight="7545" tabRatio="824" activeTab="4"/>
  </bookViews>
  <sheets>
    <sheet name="PAINEL PRINCIPAL" sheetId="2" r:id="rId1"/>
    <sheet name="Dados" sheetId="1" r:id="rId2"/>
    <sheet name="Contas a Receber" sheetId="4" r:id="rId3"/>
    <sheet name="Contas a Pagar" sheetId="5" r:id="rId4"/>
    <sheet name="GRÁFICOS" sheetId="6" r:id="rId5"/>
    <sheet name="Calcula Financiamento" sheetId="7" r:id="rId6"/>
  </sheets>
  <definedNames>
    <definedName name="_xlnm._FilterDatabase" localSheetId="2" hidden="1">'Contas a Receber'!$C$4:$O$30</definedName>
    <definedName name="_xlnm.Print_Area" localSheetId="4">GRÁFICOS!$C$1:$P$63</definedName>
    <definedName name="mes_pagar">'Contas a Pagar'!$L$5:$L$30</definedName>
    <definedName name="plano_pagar">'Contas a Pagar'!$G$5:$G$30</definedName>
    <definedName name="Valor_Pagar">'Contas a Pagar'!$I$5:$I$30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2" l="1"/>
  <c r="P4" i="2" l="1"/>
  <c r="E28" i="6"/>
  <c r="F28" i="6"/>
  <c r="G28" i="6"/>
  <c r="H28" i="6"/>
  <c r="I28" i="6"/>
  <c r="J28" i="6"/>
  <c r="K28" i="6"/>
  <c r="L28" i="6"/>
  <c r="M28" i="6"/>
  <c r="N28" i="6"/>
  <c r="O28" i="6"/>
  <c r="D28" i="6"/>
  <c r="D14" i="6"/>
  <c r="E14" i="6"/>
  <c r="F14" i="6"/>
  <c r="G14" i="6"/>
  <c r="H14" i="6"/>
  <c r="I14" i="6"/>
  <c r="J14" i="6"/>
  <c r="K14" i="6"/>
  <c r="L14" i="6"/>
  <c r="M14" i="6"/>
  <c r="N14" i="6"/>
  <c r="O14" i="6"/>
  <c r="D15" i="6"/>
  <c r="E15" i="6"/>
  <c r="F15" i="6"/>
  <c r="G15" i="6"/>
  <c r="H15" i="6"/>
  <c r="I15" i="6"/>
  <c r="J15" i="6"/>
  <c r="K15" i="6"/>
  <c r="L15" i="6"/>
  <c r="M15" i="6"/>
  <c r="N15" i="6"/>
  <c r="O15" i="6"/>
  <c r="D16" i="6"/>
  <c r="E16" i="6"/>
  <c r="F16" i="6"/>
  <c r="G16" i="6"/>
  <c r="H16" i="6"/>
  <c r="I16" i="6"/>
  <c r="J16" i="6"/>
  <c r="K16" i="6"/>
  <c r="L16" i="6"/>
  <c r="M16" i="6"/>
  <c r="N16" i="6"/>
  <c r="O16" i="6"/>
  <c r="D17" i="6"/>
  <c r="E17" i="6"/>
  <c r="F17" i="6"/>
  <c r="G17" i="6"/>
  <c r="H17" i="6"/>
  <c r="I17" i="6"/>
  <c r="J17" i="6"/>
  <c r="K17" i="6"/>
  <c r="L17" i="6"/>
  <c r="M17" i="6"/>
  <c r="N17" i="6"/>
  <c r="O17" i="6"/>
  <c r="D18" i="6"/>
  <c r="E18" i="6"/>
  <c r="F18" i="6"/>
  <c r="G18" i="6"/>
  <c r="H18" i="6"/>
  <c r="I18" i="6"/>
  <c r="J18" i="6"/>
  <c r="K18" i="6"/>
  <c r="L18" i="6"/>
  <c r="M18" i="6"/>
  <c r="N18" i="6"/>
  <c r="O18" i="6"/>
  <c r="D19" i="6"/>
  <c r="E19" i="6"/>
  <c r="F19" i="6"/>
  <c r="G19" i="6"/>
  <c r="H19" i="6"/>
  <c r="I19" i="6"/>
  <c r="J19" i="6"/>
  <c r="K19" i="6"/>
  <c r="L19" i="6"/>
  <c r="M19" i="6"/>
  <c r="N19" i="6"/>
  <c r="O19" i="6"/>
  <c r="D20" i="6"/>
  <c r="E20" i="6"/>
  <c r="F20" i="6"/>
  <c r="G20" i="6"/>
  <c r="H20" i="6"/>
  <c r="I20" i="6"/>
  <c r="J20" i="6"/>
  <c r="K20" i="6"/>
  <c r="L20" i="6"/>
  <c r="M20" i="6"/>
  <c r="N20" i="6"/>
  <c r="O20" i="6"/>
  <c r="D21" i="6"/>
  <c r="E21" i="6"/>
  <c r="F21" i="6"/>
  <c r="G21" i="6"/>
  <c r="H21" i="6"/>
  <c r="I21" i="6"/>
  <c r="J21" i="6"/>
  <c r="K21" i="6"/>
  <c r="L21" i="6"/>
  <c r="M21" i="6"/>
  <c r="N21" i="6"/>
  <c r="O21" i="6"/>
  <c r="D22" i="6"/>
  <c r="E22" i="6"/>
  <c r="F22" i="6"/>
  <c r="G22" i="6"/>
  <c r="H22" i="6"/>
  <c r="I22" i="6"/>
  <c r="J22" i="6"/>
  <c r="K22" i="6"/>
  <c r="L22" i="6"/>
  <c r="M22" i="6"/>
  <c r="N22" i="6"/>
  <c r="O22" i="6"/>
  <c r="D23" i="6"/>
  <c r="E23" i="6"/>
  <c r="F23" i="6"/>
  <c r="G23" i="6"/>
  <c r="H23" i="6"/>
  <c r="I23" i="6"/>
  <c r="J23" i="6"/>
  <c r="K23" i="6"/>
  <c r="L23" i="6"/>
  <c r="M23" i="6"/>
  <c r="N23" i="6"/>
  <c r="O23" i="6"/>
  <c r="D24" i="6"/>
  <c r="E24" i="6"/>
  <c r="F24" i="6"/>
  <c r="G24" i="6"/>
  <c r="H24" i="6"/>
  <c r="I24" i="6"/>
  <c r="J24" i="6"/>
  <c r="K24" i="6"/>
  <c r="L24" i="6"/>
  <c r="M24" i="6"/>
  <c r="N24" i="6"/>
  <c r="O24" i="6"/>
  <c r="D25" i="6"/>
  <c r="E25" i="6"/>
  <c r="F25" i="6"/>
  <c r="G25" i="6"/>
  <c r="H25" i="6"/>
  <c r="I25" i="6"/>
  <c r="J25" i="6"/>
  <c r="K25" i="6"/>
  <c r="L25" i="6"/>
  <c r="M25" i="6"/>
  <c r="N25" i="6"/>
  <c r="O25" i="6"/>
  <c r="D26" i="6"/>
  <c r="E26" i="6"/>
  <c r="F26" i="6"/>
  <c r="G26" i="6"/>
  <c r="H26" i="6"/>
  <c r="I26" i="6"/>
  <c r="J26" i="6"/>
  <c r="K26" i="6"/>
  <c r="L26" i="6"/>
  <c r="M26" i="6"/>
  <c r="N26" i="6"/>
  <c r="O26" i="6"/>
  <c r="D27" i="6"/>
  <c r="E27" i="6"/>
  <c r="F27" i="6"/>
  <c r="G27" i="6"/>
  <c r="H27" i="6"/>
  <c r="I27" i="6"/>
  <c r="J27" i="6"/>
  <c r="K27" i="6"/>
  <c r="L27" i="6"/>
  <c r="M27" i="6"/>
  <c r="N27" i="6"/>
  <c r="O27" i="6"/>
  <c r="E13" i="6"/>
  <c r="F13" i="6"/>
  <c r="G13" i="6"/>
  <c r="H13" i="6"/>
  <c r="I13" i="6"/>
  <c r="J13" i="6"/>
  <c r="K13" i="6"/>
  <c r="L13" i="6"/>
  <c r="M13" i="6"/>
  <c r="N13" i="6"/>
  <c r="O13" i="6"/>
  <c r="D13" i="6"/>
  <c r="L5" i="5"/>
  <c r="L18" i="5"/>
  <c r="L6" i="5"/>
  <c r="L7" i="5"/>
  <c r="L8" i="5"/>
  <c r="L9" i="5"/>
  <c r="L10" i="5"/>
  <c r="L11" i="5"/>
  <c r="L12" i="5"/>
  <c r="L13" i="5"/>
  <c r="L14" i="5"/>
  <c r="L15" i="5"/>
  <c r="L16" i="5"/>
  <c r="L17" i="5"/>
  <c r="L19" i="5"/>
  <c r="L20" i="5"/>
  <c r="L21" i="5"/>
  <c r="L22" i="5"/>
  <c r="L23" i="5"/>
  <c r="L24" i="5"/>
  <c r="L25" i="5"/>
  <c r="L26" i="5"/>
  <c r="L27" i="5"/>
  <c r="L28" i="5"/>
  <c r="L29" i="5"/>
  <c r="L30" i="5"/>
  <c r="M17" i="4" l="1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5" i="5"/>
  <c r="M6" i="4" l="1"/>
  <c r="M7" i="4"/>
  <c r="M8" i="4"/>
  <c r="M9" i="4"/>
  <c r="M10" i="4"/>
  <c r="M11" i="4"/>
  <c r="M12" i="4"/>
  <c r="M13" i="4"/>
  <c r="M14" i="4"/>
  <c r="M15" i="4"/>
  <c r="M16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5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D6" i="6" l="1"/>
  <c r="J9" i="6"/>
  <c r="G8" i="6"/>
  <c r="G10" i="6"/>
  <c r="G7" i="6"/>
  <c r="H6" i="6"/>
  <c r="K9" i="6"/>
  <c r="O10" i="6"/>
  <c r="K11" i="6"/>
  <c r="O6" i="6"/>
  <c r="G6" i="6"/>
  <c r="J11" i="6"/>
  <c r="N10" i="6"/>
  <c r="F10" i="6"/>
  <c r="G9" i="6"/>
  <c r="O7" i="6"/>
  <c r="D7" i="6"/>
  <c r="L6" i="6"/>
  <c r="O11" i="6"/>
  <c r="G11" i="6"/>
  <c r="K10" i="6"/>
  <c r="O9" i="6"/>
  <c r="O8" i="6"/>
  <c r="K7" i="6"/>
  <c r="K6" i="6"/>
  <c r="N11" i="6"/>
  <c r="F11" i="6"/>
  <c r="J10" i="6"/>
  <c r="N9" i="6"/>
  <c r="K8" i="6"/>
  <c r="F9" i="6"/>
  <c r="N8" i="6"/>
  <c r="J8" i="6"/>
  <c r="F8" i="6"/>
  <c r="N7" i="6"/>
  <c r="J7" i="6"/>
  <c r="F7" i="6"/>
  <c r="N6" i="6"/>
  <c r="J6" i="6"/>
  <c r="F6" i="6"/>
  <c r="M11" i="6"/>
  <c r="I11" i="6"/>
  <c r="E11" i="6"/>
  <c r="M10" i="6"/>
  <c r="I10" i="6"/>
  <c r="E10" i="6"/>
  <c r="M9" i="6"/>
  <c r="I9" i="6"/>
  <c r="E9" i="6"/>
  <c r="M8" i="6"/>
  <c r="I8" i="6"/>
  <c r="E8" i="6"/>
  <c r="M7" i="6"/>
  <c r="I7" i="6"/>
  <c r="E7" i="6"/>
  <c r="M6" i="6"/>
  <c r="M12" i="6" s="1"/>
  <c r="I6" i="6"/>
  <c r="E6" i="6"/>
  <c r="L11" i="6"/>
  <c r="H11" i="6"/>
  <c r="D11" i="6"/>
  <c r="L10" i="6"/>
  <c r="H10" i="6"/>
  <c r="D10" i="6"/>
  <c r="L9" i="6"/>
  <c r="H9" i="6"/>
  <c r="D9" i="6"/>
  <c r="L8" i="6"/>
  <c r="H8" i="6"/>
  <c r="D8" i="6"/>
  <c r="L7" i="6"/>
  <c r="H7" i="6"/>
  <c r="D8" i="7"/>
  <c r="D9" i="7" s="1"/>
  <c r="F12" i="6" l="1"/>
  <c r="J12" i="6"/>
  <c r="G12" i="6"/>
  <c r="E12" i="6"/>
  <c r="N12" i="6"/>
  <c r="L12" i="6"/>
  <c r="O12" i="6"/>
  <c r="H12" i="6"/>
  <c r="I12" i="6"/>
  <c r="K12" i="6"/>
  <c r="D12" i="6"/>
</calcChain>
</file>

<file path=xl/sharedStrings.xml><?xml version="1.0" encoding="utf-8"?>
<sst xmlns="http://schemas.openxmlformats.org/spreadsheetml/2006/main" count="508" uniqueCount="145">
  <si>
    <t>1 - RECEITAS</t>
  </si>
  <si>
    <t>1.01 - ALUGUEIS ATIVO</t>
  </si>
  <si>
    <t>1.02 - DESCONTOS OBTIDOS</t>
  </si>
  <si>
    <t>1.03 - JUROS ATIVOS</t>
  </si>
  <si>
    <t>1.04 - RECEITAS EVENTUAIS</t>
  </si>
  <si>
    <t>1.05 - RECEITAS DE PRODUTOS</t>
  </si>
  <si>
    <t>1.06 - RECEITAS DE SERVIÇOS</t>
  </si>
  <si>
    <t>2 - DESDEPESAS</t>
  </si>
  <si>
    <t>2.01 - AGUA E ESGOTO</t>
  </si>
  <si>
    <t>2.02 - ALUGUEIS PASSIVOS</t>
  </si>
  <si>
    <t>2.03 - CAFÉ E LANCHES</t>
  </si>
  <si>
    <t>2.05 - DESCONTOS CONCEDIDOS</t>
  </si>
  <si>
    <t>2.06 - DESPESAS BANCARIAS</t>
  </si>
  <si>
    <t>2.08 - FRETES E CARRETOS</t>
  </si>
  <si>
    <t>2.09 - IMPOSTOS E TAXAS</t>
  </si>
  <si>
    <t>2.10 - JUROS PASSIVOS</t>
  </si>
  <si>
    <t>2.11 - MATERIAL DE EXPEDIENTE</t>
  </si>
  <si>
    <t>2.12 - MATERIAL DE LIMPEZA</t>
  </si>
  <si>
    <t>2.13 - SERVIÇOS TERCEIROS</t>
  </si>
  <si>
    <t>2.14 - TELEFONES</t>
  </si>
  <si>
    <t>2.15 - DESPESAS EVENTUAIS</t>
  </si>
  <si>
    <t>2.04 - COMBUSTÍVEIS</t>
  </si>
  <si>
    <t>2.07 - ENERGIA ELÉTRICA</t>
  </si>
  <si>
    <t>Banco</t>
  </si>
  <si>
    <t>Forma Pag/Rec</t>
  </si>
  <si>
    <t>DINHEIRO</t>
  </si>
  <si>
    <t>CHEQUE</t>
  </si>
  <si>
    <t>CARTÃO CRÉDITO</t>
  </si>
  <si>
    <t>CARTÃO DEBITO</t>
  </si>
  <si>
    <t>DEPOSITO BANCÁRIO</t>
  </si>
  <si>
    <t>Vencimento</t>
  </si>
  <si>
    <t>Documento</t>
  </si>
  <si>
    <t>Cliente</t>
  </si>
  <si>
    <t>Plano de Contas</t>
  </si>
  <si>
    <t>Descrição da Conta a Receber</t>
  </si>
  <si>
    <t>Valor</t>
  </si>
  <si>
    <t>Recebida? (S)</t>
  </si>
  <si>
    <t>Data Recebimento</t>
  </si>
  <si>
    <t>Status</t>
  </si>
  <si>
    <t>Fornecedor</t>
  </si>
  <si>
    <t>Descrição da Conta a Pagar</t>
  </si>
  <si>
    <t>Paga? (S)</t>
  </si>
  <si>
    <t>Data Pagamento</t>
  </si>
  <si>
    <t>2 - DADOS</t>
  </si>
  <si>
    <t>1 - PAINEL PRINCIPAL</t>
  </si>
  <si>
    <t>3 - CONTAS A RECEBER</t>
  </si>
  <si>
    <t>4 - CONTAS A PAGAR</t>
  </si>
  <si>
    <t>Veículos</t>
  </si>
  <si>
    <t>PALIO</t>
  </si>
  <si>
    <t>MOBI</t>
  </si>
  <si>
    <t>ONIX</t>
  </si>
  <si>
    <t>UP</t>
  </si>
  <si>
    <t>CELTA</t>
  </si>
  <si>
    <t>SANDERO</t>
  </si>
  <si>
    <t>VOYAGE</t>
  </si>
  <si>
    <t>LANCER</t>
  </si>
  <si>
    <t>BRASIL</t>
  </si>
  <si>
    <t>ITAU</t>
  </si>
  <si>
    <t>SANTADER</t>
  </si>
  <si>
    <t>BRADESCO</t>
  </si>
  <si>
    <t>CAIXINHA</t>
  </si>
  <si>
    <t>5 - GRÁFICOS</t>
  </si>
  <si>
    <t>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</si>
  <si>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</si>
  <si>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</si>
  <si>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</si>
  <si>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</si>
  <si>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</si>
  <si>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</si>
  <si>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</si>
  <si>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</si>
  <si>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</si>
  <si>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</si>
  <si>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</si>
  <si>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</si>
  <si>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</si>
  <si>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</si>
  <si>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</si>
  <si>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</si>
  <si>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</si>
  <si>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</si>
  <si>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</si>
  <si>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</si>
  <si>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</si>
  <si>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</si>
  <si>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</si>
  <si>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</si>
  <si>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</si>
  <si>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6 - CALCULADORA DE FINANCIAMENTOS</t>
  </si>
  <si>
    <t>DADOS</t>
  </si>
  <si>
    <t>VALOR FINANCIADO</t>
  </si>
  <si>
    <t>TAXA MENSAL</t>
  </si>
  <si>
    <t>PARCELAS</t>
  </si>
  <si>
    <t>INFORMAÇÕES</t>
  </si>
  <si>
    <t>VALOR PARCELAS&gt;&gt;</t>
  </si>
  <si>
    <t>TOTAL DIVIDA&gt;&gt;</t>
  </si>
  <si>
    <t>1234</t>
  </si>
  <si>
    <t>Venda de Carro</t>
  </si>
  <si>
    <t>S</t>
  </si>
  <si>
    <t>MÊS</t>
  </si>
  <si>
    <t>Banco Recebimento</t>
  </si>
  <si>
    <t>TOTAL PAGO</t>
  </si>
  <si>
    <t>TOTAL A PAGAR</t>
  </si>
  <si>
    <t>TOTAL RECEBIDO</t>
  </si>
  <si>
    <t>TOTAL A RECEBER</t>
  </si>
  <si>
    <t>QTD CARROS VENDIDOS</t>
  </si>
  <si>
    <t>LUCRO TOTAL</t>
  </si>
  <si>
    <t>ANO BASE 2017</t>
  </si>
  <si>
    <t>??</t>
  </si>
  <si>
    <t>???</t>
  </si>
  <si>
    <t>????</t>
  </si>
  <si>
    <t>??????</t>
  </si>
  <si>
    <t>34234</t>
  </si>
  <si>
    <t>2342</t>
  </si>
  <si>
    <t>565</t>
  </si>
  <si>
    <t>456</t>
  </si>
  <si>
    <t>678</t>
  </si>
  <si>
    <t>43</t>
  </si>
  <si>
    <t>970</t>
  </si>
  <si>
    <t>7656</t>
  </si>
  <si>
    <t>345</t>
  </si>
  <si>
    <t>234</t>
  </si>
  <si>
    <t>567</t>
  </si>
  <si>
    <t>987</t>
  </si>
  <si>
    <t>876</t>
  </si>
  <si>
    <t>098</t>
  </si>
  <si>
    <t>789</t>
  </si>
  <si>
    <t>67</t>
  </si>
  <si>
    <t>2234</t>
  </si>
  <si>
    <t>ANA ELIZA</t>
  </si>
  <si>
    <t>ANDRICELIA</t>
  </si>
  <si>
    <t>ERONILDO JOSE DA</t>
  </si>
  <si>
    <t>GIOVANA</t>
  </si>
  <si>
    <t>GISELE CARVALHO</t>
  </si>
  <si>
    <t>GIULIA DE</t>
  </si>
  <si>
    <t>GUILHERME GIOVANI</t>
  </si>
  <si>
    <t>KATIA</t>
  </si>
  <si>
    <t>MÁRCIO ROSA</t>
  </si>
  <si>
    <t>AGUA</t>
  </si>
  <si>
    <t>ALUGUEIS</t>
  </si>
  <si>
    <t>CAFÉ</t>
  </si>
  <si>
    <t>COMBUSTÍVEIS</t>
  </si>
  <si>
    <t>DESCONTOS</t>
  </si>
  <si>
    <t>DESPESAS</t>
  </si>
  <si>
    <t>JUROS ATIVOS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</si>
</sst>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R$&quot;\ #,##0"/>
    <numFmt numFmtId="165" formatCode="[$R$-416]\ #,##0.00"/>
    <numFmt numFmtId="166" formatCode="&quot;R$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15467A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6699CC"/>
        <bgColor indexed="64"/>
      </patternFill>
    </fill>
  </fills>
  <borders count="6">
    <border>
      <left/>
      <right/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4" fillId="2" borderId="0" xfId="0" applyFont="1" applyFill="1"/>
    <xf numFmtId="0" fontId="4" fillId="2" borderId="1" xfId="0" applyFont="1" applyFill="1" applyBorder="1"/>
    <xf numFmtId="0" fontId="0" fillId="4" borderId="2" xfId="0" applyFill="1" applyBorder="1"/>
    <xf numFmtId="0" fontId="3" fillId="4" borderId="0" xfId="0" applyFont="1" applyFill="1"/>
    <xf numFmtId="0" fontId="2" fillId="0" borderId="0" xfId="0" applyFont="1"/>
    <xf numFmtId="0" fontId="6" fillId="5" borderId="4" xfId="0" applyFont="1" applyFill="1" applyBorder="1" applyAlignment="1">
      <alignment horizontal="left" vertical="center" indent="1"/>
    </xf>
    <xf numFmtId="0" fontId="6" fillId="5" borderId="4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left" vertical="center" indent="1"/>
    </xf>
    <xf numFmtId="0" fontId="6" fillId="6" borderId="4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left" vertical="center" indent="1"/>
    </xf>
    <xf numFmtId="0" fontId="3" fillId="3" borderId="0" xfId="0" applyFont="1" applyFill="1"/>
    <xf numFmtId="164" fontId="7" fillId="4" borderId="4" xfId="0" applyNumberFormat="1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left" vertical="center" indent="1"/>
    </xf>
    <xf numFmtId="0" fontId="4" fillId="5" borderId="4" xfId="0" applyFont="1" applyFill="1" applyBorder="1" applyAlignment="1">
      <alignment horizontal="left" vertical="center" indent="1"/>
    </xf>
    <xf numFmtId="0" fontId="4" fillId="7" borderId="4" xfId="0" applyFont="1" applyFill="1" applyBorder="1" applyAlignment="1">
      <alignment horizontal="right" vertical="center" indent="1"/>
    </xf>
    <xf numFmtId="10" fontId="7" fillId="4" borderId="4" xfId="1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165" fontId="7" fillId="4" borderId="4" xfId="1" applyNumberFormat="1" applyFont="1" applyFill="1" applyBorder="1" applyAlignment="1">
      <alignment horizontal="center" vertical="center"/>
    </xf>
    <xf numFmtId="14" fontId="0" fillId="4" borderId="2" xfId="0" applyNumberFormat="1" applyFill="1" applyBorder="1"/>
    <xf numFmtId="49" fontId="0" fillId="4" borderId="2" xfId="0" applyNumberFormat="1" applyFill="1" applyBorder="1"/>
    <xf numFmtId="166" fontId="0" fillId="4" borderId="2" xfId="0" applyNumberFormat="1" applyFill="1" applyBorder="1"/>
    <xf numFmtId="0" fontId="1" fillId="0" borderId="5" xfId="0" applyFont="1" applyBorder="1"/>
    <xf numFmtId="164" fontId="1" fillId="0" borderId="5" xfId="0" applyNumberFormat="1" applyFont="1" applyBorder="1"/>
    <xf numFmtId="0" fontId="4" fillId="3" borderId="0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3" borderId="0" xfId="0" applyFont="1" applyFill="1" applyAlignment="1">
      <alignment horizontal="left"/>
    </xf>
  </cellXfs>
  <cellStyles count="2">
    <cellStyle name="Normal" xfId="0" builtinId="0"/>
    <cellStyle name="Porcentagem" xfId="1" builtinId="5"/>
  </cellStyles>
  <dxfs count="6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rgb="FFFF0000"/>
      </font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DBE5F1"/>
      <color rgb="FF15467A"/>
      <color rgb="FF3366FF"/>
      <color rgb="FF66CCFF"/>
      <color rgb="FF0099FF"/>
      <color rgb="FF1D0000"/>
      <color rgb="FF4F81BD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DESPESA</a:t>
            </a:r>
            <a:r>
              <a:rPr lang="pt-BR" baseline="0"/>
              <a:t>S X RECEITA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GRÁFICOS!$C$12</c:f>
              <c:strCache>
                <c:ptCount val="1"/>
                <c:pt idx="0">
                  <c:v>TOTAL RECEBIDO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GRÁFICOS!$D$4:$O$4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GRÁFICOS!$D$12:$O$12</c:f>
              <c:numCache>
                <c:formatCode>"R$"\ #,##0</c:formatCode>
                <c:ptCount val="12"/>
                <c:pt idx="0">
                  <c:v>28942.105336826513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549977.37171531003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111026.91290888848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8-4737-99F2-A84D23B03C09}"/>
            </c:ext>
          </c:extLst>
        </c:ser>
        <c:ser>
          <c:idx val="1"/>
          <c:order val="1"/>
          <c:tx>
            <c:strRef>
              <c:f>GRÁFICOS!$C$28</c:f>
              <c:strCache>
                <c:ptCount val="1"/>
                <c:pt idx="0">
                  <c:v>TOTAL PAGO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GRÁFICOS!$D$4:$O$4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GRÁFICOS!$D$28:$O$28</c:f>
              <c:numCache>
                <c:formatCode>"R$"\ #,##0</c:formatCode>
                <c:ptCount val="12"/>
                <c:pt idx="0">
                  <c:v>-160889.53380136337</c:v>
                </c:pt>
                <c:pt idx="1">
                  <c:v>-263239.90828974126</c:v>
                </c:pt>
                <c:pt idx="2">
                  <c:v>-132932.304929982</c:v>
                </c:pt>
                <c:pt idx="3">
                  <c:v>-54405.027836518042</c:v>
                </c:pt>
                <c:pt idx="4">
                  <c:v>-96865.801678924385</c:v>
                </c:pt>
                <c:pt idx="5">
                  <c:v>-14657.686908715395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8-4737-99F2-A84D23B03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432280"/>
        <c:axId val="436435560"/>
      </c:barChart>
      <c:catAx>
        <c:axId val="43643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6435560"/>
        <c:crosses val="autoZero"/>
        <c:auto val="1"/>
        <c:lblAlgn val="ctr"/>
        <c:lblOffset val="100"/>
        <c:noMultiLvlLbl val="0"/>
      </c:catAx>
      <c:valAx>
        <c:axId val="43643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6432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Contas a Pagar'!A1"/><Relationship Id="rId7" Type="http://schemas.openxmlformats.org/officeDocument/2006/relationships/image" Target="../media/image2.png"/><Relationship Id="rId2" Type="http://schemas.openxmlformats.org/officeDocument/2006/relationships/hyperlink" Target="#'Contas a Receber'!A1"/><Relationship Id="rId1" Type="http://schemas.openxmlformats.org/officeDocument/2006/relationships/hyperlink" Target="#Dados!A1"/><Relationship Id="rId6" Type="http://schemas.openxmlformats.org/officeDocument/2006/relationships/hyperlink" Target="#'Calcula Financiamento'!A1"/><Relationship Id="rId5" Type="http://schemas.openxmlformats.org/officeDocument/2006/relationships/image" Target="../media/image1.png"/><Relationship Id="rId4" Type="http://schemas.openxmlformats.org/officeDocument/2006/relationships/hyperlink" Target="#GR&#193;FICO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Contas a Receber'!A1"/><Relationship Id="rId7" Type="http://schemas.openxmlformats.org/officeDocument/2006/relationships/hyperlink" Target="#'Calcula Financiamento'!A1"/><Relationship Id="rId2" Type="http://schemas.openxmlformats.org/officeDocument/2006/relationships/hyperlink" Target="#'PAINEL PRINCIPAL'!A1"/><Relationship Id="rId1" Type="http://schemas.openxmlformats.org/officeDocument/2006/relationships/image" Target="../media/image3.png"/><Relationship Id="rId6" Type="http://schemas.openxmlformats.org/officeDocument/2006/relationships/image" Target="../media/image1.png"/><Relationship Id="rId5" Type="http://schemas.openxmlformats.org/officeDocument/2006/relationships/hyperlink" Target="#GR&#193;FICOS!A1"/><Relationship Id="rId4" Type="http://schemas.openxmlformats.org/officeDocument/2006/relationships/hyperlink" Target="#'Contas a Pagar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Contas a Pagar'!A1"/><Relationship Id="rId2" Type="http://schemas.openxmlformats.org/officeDocument/2006/relationships/hyperlink" Target="#Dados!A1"/><Relationship Id="rId1" Type="http://schemas.openxmlformats.org/officeDocument/2006/relationships/hyperlink" Target="#'PAINEL PRINCIPAL'!A1"/><Relationship Id="rId6" Type="http://schemas.openxmlformats.org/officeDocument/2006/relationships/hyperlink" Target="#'Calcula Financiamento'!A1"/><Relationship Id="rId5" Type="http://schemas.openxmlformats.org/officeDocument/2006/relationships/image" Target="../media/image1.png"/><Relationship Id="rId4" Type="http://schemas.openxmlformats.org/officeDocument/2006/relationships/hyperlink" Target="#GR&#193;FICOS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Contas a Receber'!A1"/><Relationship Id="rId2" Type="http://schemas.openxmlformats.org/officeDocument/2006/relationships/hyperlink" Target="#Dados!A1"/><Relationship Id="rId1" Type="http://schemas.openxmlformats.org/officeDocument/2006/relationships/hyperlink" Target="#'PAINEL PRINCIPAL'!A1"/><Relationship Id="rId6" Type="http://schemas.openxmlformats.org/officeDocument/2006/relationships/hyperlink" Target="#'Calcula Financiamento'!A1"/><Relationship Id="rId5" Type="http://schemas.openxmlformats.org/officeDocument/2006/relationships/image" Target="../media/image1.png"/><Relationship Id="rId4" Type="http://schemas.openxmlformats.org/officeDocument/2006/relationships/hyperlink" Target="#GR&#193;FICOS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'Contas a Receber'!A1"/><Relationship Id="rId7" Type="http://schemas.openxmlformats.org/officeDocument/2006/relationships/chart" Target="../charts/chart1.xml"/><Relationship Id="rId2" Type="http://schemas.openxmlformats.org/officeDocument/2006/relationships/hyperlink" Target="#Dados!A1"/><Relationship Id="rId1" Type="http://schemas.openxmlformats.org/officeDocument/2006/relationships/hyperlink" Target="#'PAINEL PRINCIPAL'!A1"/><Relationship Id="rId6" Type="http://schemas.openxmlformats.org/officeDocument/2006/relationships/hyperlink" Target="#'Calcula Financiamento'!A1"/><Relationship Id="rId5" Type="http://schemas.openxmlformats.org/officeDocument/2006/relationships/image" Target="../media/image1.png"/><Relationship Id="rId4" Type="http://schemas.openxmlformats.org/officeDocument/2006/relationships/hyperlink" Target="#'Contas a Pagar'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'Contas a Receber'!A1"/><Relationship Id="rId7" Type="http://schemas.openxmlformats.org/officeDocument/2006/relationships/hyperlink" Target="#GR&#193;FICOS!A1"/><Relationship Id="rId2" Type="http://schemas.openxmlformats.org/officeDocument/2006/relationships/hyperlink" Target="#Dados!A1"/><Relationship Id="rId1" Type="http://schemas.openxmlformats.org/officeDocument/2006/relationships/hyperlink" Target="#'PAINEL PRINCIPAL'!A1"/><Relationship Id="rId6" Type="http://schemas.openxmlformats.org/officeDocument/2006/relationships/hyperlink" Target="https://support.office.com/pt-br/article/PGTO-Fun%C3%A7%C3%A3o-PGTO-0214da64-9a63-4996-bc20-214433fa6441" TargetMode="External"/><Relationship Id="rId5" Type="http://schemas.openxmlformats.org/officeDocument/2006/relationships/image" Target="../media/image1.png"/><Relationship Id="rId4" Type="http://schemas.openxmlformats.org/officeDocument/2006/relationships/hyperlink" Target="#'Contas a Pagar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9524</xdr:rowOff>
    </xdr:from>
    <xdr:to>
      <xdr:col>1</xdr:col>
      <xdr:colOff>9900</xdr:colOff>
      <xdr:row>6</xdr:row>
      <xdr:rowOff>125099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F43E693-4F00-4905-A900-A344D03D2774}"/>
            </a:ext>
          </a:extLst>
        </xdr:cNvPr>
        <xdr:cNvSpPr/>
      </xdr:nvSpPr>
      <xdr:spPr>
        <a:xfrm>
          <a:off x="0" y="638174"/>
          <a:ext cx="1724400" cy="477525"/>
        </a:xfrm>
        <a:prstGeom prst="rect">
          <a:avLst/>
        </a:prstGeom>
        <a:solidFill>
          <a:srgbClr val="DBE5F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solidFill>
                <a:srgbClr val="15467A"/>
              </a:solidFill>
              <a:latin typeface="Arial" panose="020B0604020202020204" pitchFamily="34" charset="0"/>
              <a:cs typeface="Arial" panose="020B0604020202020204" pitchFamily="34" charset="0"/>
            </a:rPr>
            <a:t>1 - PAINEL</a:t>
          </a:r>
          <a:r>
            <a:rPr lang="pt-BR" sz="1100" b="1" baseline="0">
              <a:solidFill>
                <a:srgbClr val="15467A"/>
              </a:solidFill>
              <a:latin typeface="Arial" panose="020B0604020202020204" pitchFamily="34" charset="0"/>
              <a:cs typeface="Arial" panose="020B0604020202020204" pitchFamily="34" charset="0"/>
            </a:rPr>
            <a:t> PRINCIPAL</a:t>
          </a:r>
          <a:endParaRPr lang="pt-BR" sz="1100" b="1">
            <a:solidFill>
              <a:srgbClr val="15467A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6</xdr:row>
      <xdr:rowOff>123822</xdr:rowOff>
    </xdr:from>
    <xdr:to>
      <xdr:col>1</xdr:col>
      <xdr:colOff>9900</xdr:colOff>
      <xdr:row>9</xdr:row>
      <xdr:rowOff>58422</xdr:rowOff>
    </xdr:to>
    <xdr:sp macro="" textlink="">
      <xdr:nvSpPr>
        <xdr:cNvPr id="4" name="Retângul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CFC513-F80F-49A7-B013-959DCA3FD042}"/>
            </a:ext>
          </a:extLst>
        </xdr:cNvPr>
        <xdr:cNvSpPr/>
      </xdr:nvSpPr>
      <xdr:spPr>
        <a:xfrm>
          <a:off x="0" y="1114422"/>
          <a:ext cx="1724400" cy="4775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latin typeface="Arial" panose="020B0604020202020204" pitchFamily="34" charset="0"/>
              <a:cs typeface="Arial" panose="020B0604020202020204" pitchFamily="34" charset="0"/>
            </a:rPr>
            <a:t>2 - DADOS</a:t>
          </a:r>
        </a:p>
      </xdr:txBody>
    </xdr:sp>
    <xdr:clientData/>
  </xdr:twoCellAnchor>
  <xdr:twoCellAnchor>
    <xdr:from>
      <xdr:col>0</xdr:col>
      <xdr:colOff>0</xdr:colOff>
      <xdr:row>9</xdr:row>
      <xdr:rowOff>61909</xdr:rowOff>
    </xdr:from>
    <xdr:to>
      <xdr:col>1</xdr:col>
      <xdr:colOff>9900</xdr:colOff>
      <xdr:row>11</xdr:row>
      <xdr:rowOff>177484</xdr:rowOff>
    </xdr:to>
    <xdr:sp macro="" textlink="">
      <xdr:nvSpPr>
        <xdr:cNvPr id="5" name="Retângul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4F0CBDB-5E99-4CBD-B506-8758F4A3BB69}"/>
            </a:ext>
          </a:extLst>
        </xdr:cNvPr>
        <xdr:cNvSpPr/>
      </xdr:nvSpPr>
      <xdr:spPr>
        <a:xfrm>
          <a:off x="0" y="1595434"/>
          <a:ext cx="1724400" cy="4775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3 - CONTAS</a:t>
          </a:r>
          <a:r>
            <a:rPr lang="pt-BR" sz="1000" b="1" baseline="0">
              <a:latin typeface="Arial" panose="020B0604020202020204" pitchFamily="34" charset="0"/>
              <a:cs typeface="Arial" panose="020B0604020202020204" pitchFamily="34" charset="0"/>
            </a:rPr>
            <a:t> A RECEBER</a:t>
          </a:r>
          <a:endParaRPr lang="pt-BR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11</xdr:row>
      <xdr:rowOff>180970</xdr:rowOff>
    </xdr:from>
    <xdr:to>
      <xdr:col>1</xdr:col>
      <xdr:colOff>9900</xdr:colOff>
      <xdr:row>14</xdr:row>
      <xdr:rowOff>115570</xdr:rowOff>
    </xdr:to>
    <xdr:sp macro="" textlink="">
      <xdr:nvSpPr>
        <xdr:cNvPr id="6" name="Retângul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F2198F8-3474-48B9-B565-2FDC989454FF}"/>
            </a:ext>
          </a:extLst>
        </xdr:cNvPr>
        <xdr:cNvSpPr/>
      </xdr:nvSpPr>
      <xdr:spPr>
        <a:xfrm>
          <a:off x="0" y="2076445"/>
          <a:ext cx="1724400" cy="4775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4 - CONTAS</a:t>
          </a:r>
          <a:r>
            <a:rPr lang="pt-BR" sz="1000" b="1" baseline="0">
              <a:latin typeface="Arial" panose="020B0604020202020204" pitchFamily="34" charset="0"/>
              <a:cs typeface="Arial" panose="020B0604020202020204" pitchFamily="34" charset="0"/>
            </a:rPr>
            <a:t> A PAGAR</a:t>
          </a:r>
          <a:endParaRPr lang="pt-BR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14</xdr:row>
      <xdr:rowOff>114297</xdr:rowOff>
    </xdr:from>
    <xdr:to>
      <xdr:col>1</xdr:col>
      <xdr:colOff>9900</xdr:colOff>
      <xdr:row>17</xdr:row>
      <xdr:rowOff>48897</xdr:rowOff>
    </xdr:to>
    <xdr:sp macro="" textlink="">
      <xdr:nvSpPr>
        <xdr:cNvPr id="7" name="Retângul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78F03AE-A789-46EC-AA83-6833121612FC}"/>
            </a:ext>
          </a:extLst>
        </xdr:cNvPr>
        <xdr:cNvSpPr/>
      </xdr:nvSpPr>
      <xdr:spPr>
        <a:xfrm>
          <a:off x="0" y="2552697"/>
          <a:ext cx="1724400" cy="4775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5 - GRÁFICOS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1704975</xdr:colOff>
      <xdr:row>3</xdr:row>
      <xdr:rowOff>110844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8FE12AFE-D1EB-455F-B8D3-DF8ADC97B5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0156" t="43423" r="23906" b="30268"/>
        <a:stretch/>
      </xdr:blipFill>
      <xdr:spPr>
        <a:xfrm>
          <a:off x="0" y="0"/>
          <a:ext cx="1704975" cy="548994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17</xdr:row>
      <xdr:rowOff>57150</xdr:rowOff>
    </xdr:from>
    <xdr:to>
      <xdr:col>1</xdr:col>
      <xdr:colOff>9900</xdr:colOff>
      <xdr:row>19</xdr:row>
      <xdr:rowOff>174000</xdr:rowOff>
    </xdr:to>
    <xdr:sp macro="" textlink="">
      <xdr:nvSpPr>
        <xdr:cNvPr id="18" name="Retângulo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FA6B661-77A7-4999-8224-68D28F94EDE6}"/>
            </a:ext>
          </a:extLst>
        </xdr:cNvPr>
        <xdr:cNvSpPr/>
      </xdr:nvSpPr>
      <xdr:spPr>
        <a:xfrm>
          <a:off x="0" y="3038475"/>
          <a:ext cx="1724400" cy="4788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6 - CALC</a:t>
          </a:r>
          <a:r>
            <a:rPr lang="pt-BR" sz="1000" b="1" baseline="0">
              <a:latin typeface="Arial" panose="020B0604020202020204" pitchFamily="34" charset="0"/>
              <a:cs typeface="Arial" panose="020B0604020202020204" pitchFamily="34" charset="0"/>
            </a:rPr>
            <a:t> FINANCIA.</a:t>
          </a:r>
          <a:endParaRPr lang="pt-BR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447676</xdr:colOff>
      <xdr:row>4</xdr:row>
      <xdr:rowOff>129733</xdr:rowOff>
    </xdr:from>
    <xdr:to>
      <xdr:col>10</xdr:col>
      <xdr:colOff>47626</xdr:colOff>
      <xdr:row>9</xdr:row>
      <xdr:rowOff>163286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0974CAE8-E75D-4002-8386-9B7A1D3EF78B}"/>
            </a:ext>
          </a:extLst>
        </xdr:cNvPr>
        <xdr:cNvGrpSpPr/>
      </xdr:nvGrpSpPr>
      <xdr:grpSpPr>
        <a:xfrm>
          <a:off x="4105276" y="758383"/>
          <a:ext cx="2647950" cy="938428"/>
          <a:chOff x="7315201" y="2996758"/>
          <a:chExt cx="2647950" cy="938428"/>
        </a:xfrm>
      </xdr:grpSpPr>
      <xdr:pic>
        <xdr:nvPicPr>
          <xdr:cNvPr id="22" name="Imagem 30">
            <a:extLst>
              <a:ext uri="{FF2B5EF4-FFF2-40B4-BE49-F238E27FC236}">
                <a16:creationId xmlns:a16="http://schemas.microsoft.com/office/drawing/2014/main" id="{50CE4AB5-A900-490A-B3DC-F8EE743582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15201" y="2996758"/>
            <a:ext cx="2647950" cy="9384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$P$5">
        <xdr:nvSpPr>
          <xdr:cNvPr id="23" name="CaixaDeTexto 22">
            <a:extLst>
              <a:ext uri="{FF2B5EF4-FFF2-40B4-BE49-F238E27FC236}">
                <a16:creationId xmlns:a16="http://schemas.microsoft.com/office/drawing/2014/main" id="{8F1107BF-FF16-49B0-AFEC-8FCE26F00D70}"/>
              </a:ext>
            </a:extLst>
          </xdr:cNvPr>
          <xdr:cNvSpPr txBox="1"/>
        </xdr:nvSpPr>
        <xdr:spPr bwMode="auto">
          <a:xfrm>
            <a:off x="8130984" y="3329449"/>
            <a:ext cx="1083252" cy="4525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1064031-5B90-455F-9A28-199437DA654A}" type="TxLink">
              <a:rPr lang="en-US" sz="2000" b="1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??</a:t>
            </a:fld>
            <a:endParaRPr lang="pt-BR" sz="4400" b="1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24" name="CaixaDeTexto 23">
            <a:extLst>
              <a:ext uri="{FF2B5EF4-FFF2-40B4-BE49-F238E27FC236}">
                <a16:creationId xmlns:a16="http://schemas.microsoft.com/office/drawing/2014/main" id="{0F697C8C-C702-411C-A468-149877461EAF}"/>
              </a:ext>
            </a:extLst>
          </xdr:cNvPr>
          <xdr:cNvSpPr txBox="1"/>
        </xdr:nvSpPr>
        <xdr:spPr bwMode="auto">
          <a:xfrm>
            <a:off x="7977188" y="3155387"/>
            <a:ext cx="1410903" cy="2297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 i="0" u="none" strike="noStrike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Total</a:t>
            </a:r>
            <a:r>
              <a:rPr lang="en-US" sz="1000" b="1" i="0" u="none" strike="noStrike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 A Pagar</a:t>
            </a:r>
            <a:endParaRPr lang="en-US" sz="10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</xdr:col>
      <xdr:colOff>114301</xdr:colOff>
      <xdr:row>4</xdr:row>
      <xdr:rowOff>139258</xdr:rowOff>
    </xdr:from>
    <xdr:to>
      <xdr:col>6</xdr:col>
      <xdr:colOff>323851</xdr:colOff>
      <xdr:row>9</xdr:row>
      <xdr:rowOff>172811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04AF807C-BDE1-4075-8BEA-576508CD2A07}"/>
            </a:ext>
          </a:extLst>
        </xdr:cNvPr>
        <xdr:cNvGrpSpPr/>
      </xdr:nvGrpSpPr>
      <xdr:grpSpPr>
        <a:xfrm>
          <a:off x="1943101" y="767908"/>
          <a:ext cx="2647950" cy="938428"/>
          <a:chOff x="7315201" y="2996758"/>
          <a:chExt cx="2647950" cy="938428"/>
        </a:xfrm>
      </xdr:grpSpPr>
      <xdr:pic>
        <xdr:nvPicPr>
          <xdr:cNvPr id="25" name="Imagem 30">
            <a:extLst>
              <a:ext uri="{FF2B5EF4-FFF2-40B4-BE49-F238E27FC236}">
                <a16:creationId xmlns:a16="http://schemas.microsoft.com/office/drawing/2014/main" id="{6F74DA4C-85A7-4305-A172-FF6FA8E933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15201" y="2996758"/>
            <a:ext cx="2647950" cy="9384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$P$4">
        <xdr:nvSpPr>
          <xdr:cNvPr id="27" name="CaixaDeTexto 26">
            <a:extLst>
              <a:ext uri="{FF2B5EF4-FFF2-40B4-BE49-F238E27FC236}">
                <a16:creationId xmlns:a16="http://schemas.microsoft.com/office/drawing/2014/main" id="{59F55740-E268-42F3-8393-0970A6A97408}"/>
              </a:ext>
            </a:extLst>
          </xdr:cNvPr>
          <xdr:cNvSpPr txBox="1"/>
        </xdr:nvSpPr>
        <xdr:spPr bwMode="auto">
          <a:xfrm>
            <a:off x="8130984" y="3329449"/>
            <a:ext cx="1083252" cy="4525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65BF98F-80CB-49CC-96E8-17AB01B0DD62}" type="TxLink">
              <a:rPr lang="en-US" sz="1100" b="1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R$ 807.311</a:t>
            </a:fld>
            <a:endParaRPr lang="pt-BR" sz="2400" b="1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28" name="CaixaDeTexto 27">
            <a:extLst>
              <a:ext uri="{FF2B5EF4-FFF2-40B4-BE49-F238E27FC236}">
                <a16:creationId xmlns:a16="http://schemas.microsoft.com/office/drawing/2014/main" id="{B9A98678-F8DC-487E-A68B-DD8DFC03A0A8}"/>
              </a:ext>
            </a:extLst>
          </xdr:cNvPr>
          <xdr:cNvSpPr txBox="1"/>
        </xdr:nvSpPr>
        <xdr:spPr bwMode="auto">
          <a:xfrm>
            <a:off x="7977188" y="3155387"/>
            <a:ext cx="1410903" cy="2297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 i="0" u="none" strike="noStrike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Total</a:t>
            </a:r>
            <a:r>
              <a:rPr lang="en-US" sz="1000" b="1" i="0" u="none" strike="noStrike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 Pago</a:t>
            </a:r>
            <a:endParaRPr lang="en-US" sz="10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9</xdr:col>
      <xdr:colOff>323851</xdr:colOff>
      <xdr:row>5</xdr:row>
      <xdr:rowOff>5908</xdr:rowOff>
    </xdr:from>
    <xdr:to>
      <xdr:col>13</xdr:col>
      <xdr:colOff>533401</xdr:colOff>
      <xdr:row>10</xdr:row>
      <xdr:rowOff>39461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41F2F00D-0C79-4B7D-B606-FF92D4551729}"/>
            </a:ext>
          </a:extLst>
        </xdr:cNvPr>
        <xdr:cNvGrpSpPr/>
      </xdr:nvGrpSpPr>
      <xdr:grpSpPr>
        <a:xfrm>
          <a:off x="6419851" y="815533"/>
          <a:ext cx="2647950" cy="938428"/>
          <a:chOff x="7315201" y="2996758"/>
          <a:chExt cx="2647950" cy="938428"/>
        </a:xfrm>
      </xdr:grpSpPr>
      <xdr:pic>
        <xdr:nvPicPr>
          <xdr:cNvPr id="30" name="Imagem 30">
            <a:extLst>
              <a:ext uri="{FF2B5EF4-FFF2-40B4-BE49-F238E27FC236}">
                <a16:creationId xmlns:a16="http://schemas.microsoft.com/office/drawing/2014/main" id="{B3EAF66E-F1A5-4DD7-AAC5-4418A80136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15201" y="2996758"/>
            <a:ext cx="2647950" cy="9384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$P$8">
        <xdr:nvSpPr>
          <xdr:cNvPr id="31" name="CaixaDeTexto 30">
            <a:extLst>
              <a:ext uri="{FF2B5EF4-FFF2-40B4-BE49-F238E27FC236}">
                <a16:creationId xmlns:a16="http://schemas.microsoft.com/office/drawing/2014/main" id="{5972C188-AA94-48CB-A039-C10408D22F63}"/>
              </a:ext>
            </a:extLst>
          </xdr:cNvPr>
          <xdr:cNvSpPr txBox="1"/>
        </xdr:nvSpPr>
        <xdr:spPr bwMode="auto">
          <a:xfrm>
            <a:off x="8130984" y="3329449"/>
            <a:ext cx="1083252" cy="4525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5659910A-5AD2-4C86-A749-E0721860D436}" type="TxLink">
              <a:rPr lang="en-US" sz="1100" b="0" i="0" u="none" strike="noStrike">
                <a:solidFill>
                  <a:srgbClr val="000000"/>
                </a:solidFill>
                <a:latin typeface="Arial"/>
                <a:cs typeface="Arial"/>
              </a:rPr>
              <a:t>26</a:t>
            </a:fld>
            <a:endParaRPr lang="pt-BR" sz="4000" b="1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8671CB3D-8254-4E22-948A-D2104F80462C}"/>
              </a:ext>
            </a:extLst>
          </xdr:cNvPr>
          <xdr:cNvSpPr txBox="1"/>
        </xdr:nvSpPr>
        <xdr:spPr bwMode="auto">
          <a:xfrm>
            <a:off x="7900988" y="3028950"/>
            <a:ext cx="1614487" cy="476250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 i="0" u="none" strike="noStrike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Qtd Carros</a:t>
            </a:r>
            <a:endParaRPr lang="en-US" sz="1000" b="1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endParaRPr>
          </a:p>
          <a:p>
            <a:pPr algn="ctr"/>
            <a:r>
              <a:rPr lang="en-US" sz="1000" b="1" i="0" u="none" strike="noStrike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Vendidos</a:t>
            </a:r>
            <a:endParaRPr lang="en-US" sz="10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5</xdr:col>
      <xdr:colOff>533401</xdr:colOff>
      <xdr:row>12</xdr:row>
      <xdr:rowOff>110683</xdr:rowOff>
    </xdr:from>
    <xdr:to>
      <xdr:col>10</xdr:col>
      <xdr:colOff>133351</xdr:colOff>
      <xdr:row>17</xdr:row>
      <xdr:rowOff>144236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07854096-ACD7-491D-B505-E60E74CBD106}"/>
            </a:ext>
          </a:extLst>
        </xdr:cNvPr>
        <xdr:cNvGrpSpPr/>
      </xdr:nvGrpSpPr>
      <xdr:grpSpPr>
        <a:xfrm>
          <a:off x="4191001" y="2187133"/>
          <a:ext cx="2647950" cy="938428"/>
          <a:chOff x="7315201" y="2996758"/>
          <a:chExt cx="2647950" cy="938428"/>
        </a:xfrm>
      </xdr:grpSpPr>
      <xdr:pic>
        <xdr:nvPicPr>
          <xdr:cNvPr id="34" name="Imagem 30">
            <a:extLst>
              <a:ext uri="{FF2B5EF4-FFF2-40B4-BE49-F238E27FC236}">
                <a16:creationId xmlns:a16="http://schemas.microsoft.com/office/drawing/2014/main" id="{9B3AB123-407A-4624-8CDC-0340770135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15201" y="2996758"/>
            <a:ext cx="2647950" cy="9384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$P$8">
        <xdr:nvSpPr>
          <xdr:cNvPr id="35" name="CaixaDeTexto 34">
            <a:extLst>
              <a:ext uri="{FF2B5EF4-FFF2-40B4-BE49-F238E27FC236}">
                <a16:creationId xmlns:a16="http://schemas.microsoft.com/office/drawing/2014/main" id="{679938F7-4142-41FD-AE3B-6247D7CAF44B}"/>
              </a:ext>
            </a:extLst>
          </xdr:cNvPr>
          <xdr:cNvSpPr txBox="1"/>
        </xdr:nvSpPr>
        <xdr:spPr bwMode="auto">
          <a:xfrm>
            <a:off x="8130984" y="3329449"/>
            <a:ext cx="1083252" cy="4525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D80244C-3BCE-4DE6-BAF7-425D5F72EA93}" type="TxLink">
              <a:rPr lang="en-US" sz="1800" b="1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26</a:t>
            </a:fld>
            <a:endParaRPr lang="pt-BR" sz="4000" b="1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36" name="CaixaDeTexto 35">
            <a:extLst>
              <a:ext uri="{FF2B5EF4-FFF2-40B4-BE49-F238E27FC236}">
                <a16:creationId xmlns:a16="http://schemas.microsoft.com/office/drawing/2014/main" id="{C6DFF70E-9B42-4026-A71A-3BF51A8F0EFF}"/>
              </a:ext>
            </a:extLst>
          </xdr:cNvPr>
          <xdr:cNvSpPr txBox="1"/>
        </xdr:nvSpPr>
        <xdr:spPr bwMode="auto">
          <a:xfrm>
            <a:off x="7977188" y="3155387"/>
            <a:ext cx="1410903" cy="2297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 i="0" u="none" strike="noStrike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Total</a:t>
            </a:r>
            <a:r>
              <a:rPr lang="en-US" sz="1000" b="1" i="0" u="none" strike="noStrike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 A Receber</a:t>
            </a:r>
            <a:endParaRPr lang="en-US" sz="10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</xdr:col>
      <xdr:colOff>142876</xdr:colOff>
      <xdr:row>12</xdr:row>
      <xdr:rowOff>101158</xdr:rowOff>
    </xdr:from>
    <xdr:to>
      <xdr:col>6</xdr:col>
      <xdr:colOff>352426</xdr:colOff>
      <xdr:row>17</xdr:row>
      <xdr:rowOff>134711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F7715509-0919-4391-92D3-FBBFFBEFFEC6}"/>
            </a:ext>
          </a:extLst>
        </xdr:cNvPr>
        <xdr:cNvGrpSpPr/>
      </xdr:nvGrpSpPr>
      <xdr:grpSpPr>
        <a:xfrm>
          <a:off x="1971676" y="2177608"/>
          <a:ext cx="2647950" cy="938428"/>
          <a:chOff x="7315201" y="2996758"/>
          <a:chExt cx="2647950" cy="938428"/>
        </a:xfrm>
      </xdr:grpSpPr>
      <xdr:pic>
        <xdr:nvPicPr>
          <xdr:cNvPr id="38" name="Imagem 30">
            <a:extLst>
              <a:ext uri="{FF2B5EF4-FFF2-40B4-BE49-F238E27FC236}">
                <a16:creationId xmlns:a16="http://schemas.microsoft.com/office/drawing/2014/main" id="{E96D101C-CC88-4879-9FB5-0AD4A547A34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15201" y="2996758"/>
            <a:ext cx="2647950" cy="9384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$P$7">
        <xdr:nvSpPr>
          <xdr:cNvPr id="39" name="CaixaDeTexto 38">
            <a:extLst>
              <a:ext uri="{FF2B5EF4-FFF2-40B4-BE49-F238E27FC236}">
                <a16:creationId xmlns:a16="http://schemas.microsoft.com/office/drawing/2014/main" id="{F4244B23-99E3-4541-A452-069D312B7B6F}"/>
              </a:ext>
            </a:extLst>
          </xdr:cNvPr>
          <xdr:cNvSpPr txBox="1"/>
        </xdr:nvSpPr>
        <xdr:spPr bwMode="auto">
          <a:xfrm>
            <a:off x="8130984" y="3329449"/>
            <a:ext cx="1083252" cy="4525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E8A4E697-BB5F-4F3C-8D23-3FE9FB852B19}" type="TxLink">
              <a:rPr lang="en-US" sz="2000" b="1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????</a:t>
            </a:fld>
            <a:endParaRPr lang="pt-BR" sz="4400" b="1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40" name="CaixaDeTexto 39">
            <a:extLst>
              <a:ext uri="{FF2B5EF4-FFF2-40B4-BE49-F238E27FC236}">
                <a16:creationId xmlns:a16="http://schemas.microsoft.com/office/drawing/2014/main" id="{63C4D783-8CB9-4B5E-98A7-65ACD93E0F29}"/>
              </a:ext>
            </a:extLst>
          </xdr:cNvPr>
          <xdr:cNvSpPr txBox="1"/>
        </xdr:nvSpPr>
        <xdr:spPr bwMode="auto">
          <a:xfrm>
            <a:off x="7977188" y="3155387"/>
            <a:ext cx="1410903" cy="2297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 i="0" u="none" strike="noStrike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Total</a:t>
            </a:r>
            <a:r>
              <a:rPr lang="en-US" sz="1000" b="1" i="0" u="none" strike="noStrike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 Recebido</a:t>
            </a:r>
            <a:endParaRPr lang="en-US" sz="10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9</xdr:col>
      <xdr:colOff>314326</xdr:colOff>
      <xdr:row>12</xdr:row>
      <xdr:rowOff>110683</xdr:rowOff>
    </xdr:from>
    <xdr:to>
      <xdr:col>13</xdr:col>
      <xdr:colOff>523876</xdr:colOff>
      <xdr:row>17</xdr:row>
      <xdr:rowOff>144236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DCCA4CE4-04E7-4D59-AB0E-6DD8B8781190}"/>
            </a:ext>
          </a:extLst>
        </xdr:cNvPr>
        <xdr:cNvGrpSpPr/>
      </xdr:nvGrpSpPr>
      <xdr:grpSpPr>
        <a:xfrm>
          <a:off x="6410326" y="2187133"/>
          <a:ext cx="2647950" cy="938428"/>
          <a:chOff x="7315201" y="2996758"/>
          <a:chExt cx="2647950" cy="938428"/>
        </a:xfrm>
      </xdr:grpSpPr>
      <xdr:pic>
        <xdr:nvPicPr>
          <xdr:cNvPr id="42" name="Imagem 30">
            <a:extLst>
              <a:ext uri="{FF2B5EF4-FFF2-40B4-BE49-F238E27FC236}">
                <a16:creationId xmlns:a16="http://schemas.microsoft.com/office/drawing/2014/main" id="{4DB93A94-34B9-43DD-BC59-3367DBF18FA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15201" y="2996758"/>
            <a:ext cx="2647950" cy="9384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$P$9">
        <xdr:nvSpPr>
          <xdr:cNvPr id="43" name="CaixaDeTexto 42">
            <a:extLst>
              <a:ext uri="{FF2B5EF4-FFF2-40B4-BE49-F238E27FC236}">
                <a16:creationId xmlns:a16="http://schemas.microsoft.com/office/drawing/2014/main" id="{E4239FAF-8A55-4C2C-AA89-1D178E3F23D5}"/>
              </a:ext>
            </a:extLst>
          </xdr:cNvPr>
          <xdr:cNvSpPr txBox="1"/>
        </xdr:nvSpPr>
        <xdr:spPr bwMode="auto">
          <a:xfrm>
            <a:off x="8130984" y="3329449"/>
            <a:ext cx="1083252" cy="4525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99E65528-2289-41E9-8124-C3F8649AE411}" type="TxLink">
              <a:rPr lang="en-US" sz="1600" b="1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??????</a:t>
            </a:fld>
            <a:endParaRPr lang="pt-BR" sz="3600" b="1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8D00FEF9-0228-4D6A-883F-7C7ADAC3A3DA}"/>
              </a:ext>
            </a:extLst>
          </xdr:cNvPr>
          <xdr:cNvSpPr txBox="1"/>
        </xdr:nvSpPr>
        <xdr:spPr bwMode="auto">
          <a:xfrm>
            <a:off x="7977188" y="3155387"/>
            <a:ext cx="1410903" cy="2297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 i="0" u="none" strike="noStrike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Lucro Total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36632</xdr:colOff>
      <xdr:row>2</xdr:row>
      <xdr:rowOff>0</xdr:rowOff>
    </xdr:from>
    <xdr:to>
      <xdr:col>16</xdr:col>
      <xdr:colOff>21979</xdr:colOff>
      <xdr:row>15</xdr:row>
      <xdr:rowOff>125618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33EAB0B-8CA5-4911-8C2A-1F5E28C0609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75746"/>
        <a:stretch/>
      </xdr:blipFill>
      <xdr:spPr>
        <a:xfrm>
          <a:off x="10265017" y="0"/>
          <a:ext cx="1201617" cy="241217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</xdr:row>
      <xdr:rowOff>133350</xdr:rowOff>
    </xdr:from>
    <xdr:to>
      <xdr:col>1</xdr:col>
      <xdr:colOff>9900</xdr:colOff>
      <xdr:row>9</xdr:row>
      <xdr:rowOff>67950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8F13B5A6-A27F-4F0B-91A6-57611A7A9FD4}"/>
            </a:ext>
          </a:extLst>
        </xdr:cNvPr>
        <xdr:cNvSpPr/>
      </xdr:nvSpPr>
      <xdr:spPr>
        <a:xfrm>
          <a:off x="0" y="1123950"/>
          <a:ext cx="1724400" cy="477525"/>
        </a:xfrm>
        <a:prstGeom prst="rect">
          <a:avLst/>
        </a:prstGeom>
        <a:solidFill>
          <a:srgbClr val="DBE5F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solidFill>
                <a:srgbClr val="15467A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pt-BR" sz="1100" b="1" baseline="0">
              <a:solidFill>
                <a:srgbClr val="15467A"/>
              </a:solidFill>
              <a:latin typeface="Arial" panose="020B0604020202020204" pitchFamily="34" charset="0"/>
              <a:cs typeface="Arial" panose="020B0604020202020204" pitchFamily="34" charset="0"/>
            </a:rPr>
            <a:t> - DADOS</a:t>
          </a:r>
          <a:endParaRPr lang="pt-BR" sz="1100" b="1">
            <a:solidFill>
              <a:srgbClr val="15467A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4</xdr:row>
      <xdr:rowOff>9523</xdr:rowOff>
    </xdr:from>
    <xdr:to>
      <xdr:col>1</xdr:col>
      <xdr:colOff>9900</xdr:colOff>
      <xdr:row>6</xdr:row>
      <xdr:rowOff>125098</xdr:rowOff>
    </xdr:to>
    <xdr:sp macro="" textlink="">
      <xdr:nvSpPr>
        <xdr:cNvPr id="6" name="Retângul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702523C-BD0A-4E54-B667-A96185BFAE39}"/>
            </a:ext>
          </a:extLst>
        </xdr:cNvPr>
        <xdr:cNvSpPr/>
      </xdr:nvSpPr>
      <xdr:spPr>
        <a:xfrm>
          <a:off x="0" y="638173"/>
          <a:ext cx="1724400" cy="4775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latin typeface="Arial" panose="020B0604020202020204" pitchFamily="34" charset="0"/>
              <a:cs typeface="Arial" panose="020B0604020202020204" pitchFamily="34" charset="0"/>
            </a:rPr>
            <a:t>1 - PAINEL</a:t>
          </a:r>
          <a:r>
            <a:rPr lang="pt-BR" sz="1100" b="1" baseline="0">
              <a:latin typeface="Arial" panose="020B0604020202020204" pitchFamily="34" charset="0"/>
              <a:cs typeface="Arial" panose="020B0604020202020204" pitchFamily="34" charset="0"/>
            </a:rPr>
            <a:t> PRINCIPAL</a:t>
          </a:r>
        </a:p>
      </xdr:txBody>
    </xdr:sp>
    <xdr:clientData/>
  </xdr:twoCellAnchor>
  <xdr:twoCellAnchor>
    <xdr:from>
      <xdr:col>0</xdr:col>
      <xdr:colOff>0</xdr:colOff>
      <xdr:row>9</xdr:row>
      <xdr:rowOff>71435</xdr:rowOff>
    </xdr:from>
    <xdr:to>
      <xdr:col>1</xdr:col>
      <xdr:colOff>9900</xdr:colOff>
      <xdr:row>12</xdr:row>
      <xdr:rowOff>6035</xdr:rowOff>
    </xdr:to>
    <xdr:sp macro="" textlink="">
      <xdr:nvSpPr>
        <xdr:cNvPr id="7" name="Retângulo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568B991-AC69-46B5-89C2-222FB781B765}"/>
            </a:ext>
          </a:extLst>
        </xdr:cNvPr>
        <xdr:cNvSpPr/>
      </xdr:nvSpPr>
      <xdr:spPr>
        <a:xfrm>
          <a:off x="0" y="1604960"/>
          <a:ext cx="1724400" cy="4775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3 - CONTAS</a:t>
          </a:r>
          <a:r>
            <a:rPr lang="pt-BR" sz="1000" b="1" baseline="0">
              <a:latin typeface="Arial" panose="020B0604020202020204" pitchFamily="34" charset="0"/>
              <a:cs typeface="Arial" panose="020B0604020202020204" pitchFamily="34" charset="0"/>
            </a:rPr>
            <a:t> A RECEBER</a:t>
          </a:r>
          <a:endParaRPr lang="pt-BR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12</xdr:row>
      <xdr:rowOff>9521</xdr:rowOff>
    </xdr:from>
    <xdr:to>
      <xdr:col>1</xdr:col>
      <xdr:colOff>9900</xdr:colOff>
      <xdr:row>14</xdr:row>
      <xdr:rowOff>125096</xdr:rowOff>
    </xdr:to>
    <xdr:sp macro="" textlink="">
      <xdr:nvSpPr>
        <xdr:cNvPr id="8" name="Retângulo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39E9D79-7FD2-48C3-9393-0E47B1A1BA83}"/>
            </a:ext>
          </a:extLst>
        </xdr:cNvPr>
        <xdr:cNvSpPr/>
      </xdr:nvSpPr>
      <xdr:spPr>
        <a:xfrm>
          <a:off x="0" y="2085971"/>
          <a:ext cx="1724400" cy="4775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4 - CONTAS</a:t>
          </a:r>
          <a:r>
            <a:rPr lang="pt-BR" sz="1000" b="1" baseline="0">
              <a:latin typeface="Arial" panose="020B0604020202020204" pitchFamily="34" charset="0"/>
              <a:cs typeface="Arial" panose="020B0604020202020204" pitchFamily="34" charset="0"/>
            </a:rPr>
            <a:t> A PAGAR</a:t>
          </a:r>
          <a:endParaRPr lang="pt-BR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14</xdr:row>
      <xdr:rowOff>123823</xdr:rowOff>
    </xdr:from>
    <xdr:to>
      <xdr:col>1</xdr:col>
      <xdr:colOff>9900</xdr:colOff>
      <xdr:row>17</xdr:row>
      <xdr:rowOff>58423</xdr:rowOff>
    </xdr:to>
    <xdr:sp macro="" textlink="">
      <xdr:nvSpPr>
        <xdr:cNvPr id="9" name="Retângulo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5A49CD5-AE40-46CD-B6F2-AA06372B8BFB}"/>
            </a:ext>
          </a:extLst>
        </xdr:cNvPr>
        <xdr:cNvSpPr/>
      </xdr:nvSpPr>
      <xdr:spPr>
        <a:xfrm>
          <a:off x="0" y="2562223"/>
          <a:ext cx="1724400" cy="4775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5 - GRÁFICOS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1704975</xdr:colOff>
      <xdr:row>3</xdr:row>
      <xdr:rowOff>110844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90E2945A-8E99-4E2C-9E3F-C2A102C9001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30156" t="43423" r="23906" b="30268"/>
        <a:stretch/>
      </xdr:blipFill>
      <xdr:spPr>
        <a:xfrm>
          <a:off x="0" y="0"/>
          <a:ext cx="1704975" cy="548994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17</xdr:row>
      <xdr:rowOff>57150</xdr:rowOff>
    </xdr:from>
    <xdr:to>
      <xdr:col>1</xdr:col>
      <xdr:colOff>9900</xdr:colOff>
      <xdr:row>19</xdr:row>
      <xdr:rowOff>174000</xdr:rowOff>
    </xdr:to>
    <xdr:sp macro="" textlink="">
      <xdr:nvSpPr>
        <xdr:cNvPr id="11" name="Retângulo 1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1E8F6FA-DB79-4ACB-8A6F-81228E6ADDEE}"/>
            </a:ext>
          </a:extLst>
        </xdr:cNvPr>
        <xdr:cNvSpPr/>
      </xdr:nvSpPr>
      <xdr:spPr>
        <a:xfrm>
          <a:off x="0" y="3038475"/>
          <a:ext cx="1724400" cy="4788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6 - CALC</a:t>
          </a:r>
          <a:r>
            <a:rPr lang="pt-BR" sz="1000" b="1" baseline="0">
              <a:latin typeface="Arial" panose="020B0604020202020204" pitchFamily="34" charset="0"/>
              <a:cs typeface="Arial" panose="020B0604020202020204" pitchFamily="34" charset="0"/>
            </a:rPr>
            <a:t> FINANCIA.</a:t>
          </a:r>
          <a:endParaRPr lang="pt-BR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19050</xdr:rowOff>
    </xdr:from>
    <xdr:to>
      <xdr:col>1</xdr:col>
      <xdr:colOff>9900</xdr:colOff>
      <xdr:row>6</xdr:row>
      <xdr:rowOff>97800</xdr:rowOff>
    </xdr:to>
    <xdr:sp macro="" textlink="">
      <xdr:nvSpPr>
        <xdr:cNvPr id="7" name="Retângulo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04623D-594D-4CA7-AA6F-6BC5D3AC2FED}"/>
            </a:ext>
          </a:extLst>
        </xdr:cNvPr>
        <xdr:cNvSpPr/>
      </xdr:nvSpPr>
      <xdr:spPr>
        <a:xfrm>
          <a:off x="0" y="657225"/>
          <a:ext cx="1724400" cy="4788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1 - PAINEL PRINCIPAL</a:t>
          </a:r>
        </a:p>
      </xdr:txBody>
    </xdr:sp>
    <xdr:clientData/>
  </xdr:twoCellAnchor>
  <xdr:twoCellAnchor>
    <xdr:from>
      <xdr:col>0</xdr:col>
      <xdr:colOff>0</xdr:colOff>
      <xdr:row>8</xdr:row>
      <xdr:rowOff>180975</xdr:rowOff>
    </xdr:from>
    <xdr:to>
      <xdr:col>1</xdr:col>
      <xdr:colOff>9900</xdr:colOff>
      <xdr:row>11</xdr:row>
      <xdr:rowOff>58425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58FE8A67-B76E-4737-8554-BBA6BCE19293}"/>
            </a:ext>
          </a:extLst>
        </xdr:cNvPr>
        <xdr:cNvSpPr/>
      </xdr:nvSpPr>
      <xdr:spPr>
        <a:xfrm>
          <a:off x="0" y="1619250"/>
          <a:ext cx="1724400" cy="477525"/>
        </a:xfrm>
        <a:prstGeom prst="rect">
          <a:avLst/>
        </a:prstGeom>
        <a:solidFill>
          <a:srgbClr val="DBE5F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solidFill>
                <a:srgbClr val="15467A"/>
              </a:solidFill>
              <a:latin typeface="Arial" panose="020B0604020202020204" pitchFamily="34" charset="0"/>
              <a:cs typeface="Arial" panose="020B0604020202020204" pitchFamily="34" charset="0"/>
            </a:rPr>
            <a:t>3 - CONTAS A RECEBER</a:t>
          </a:r>
        </a:p>
      </xdr:txBody>
    </xdr:sp>
    <xdr:clientData/>
  </xdr:twoCellAnchor>
  <xdr:twoCellAnchor>
    <xdr:from>
      <xdr:col>0</xdr:col>
      <xdr:colOff>0</xdr:colOff>
      <xdr:row>6</xdr:row>
      <xdr:rowOff>95248</xdr:rowOff>
    </xdr:from>
    <xdr:to>
      <xdr:col>1</xdr:col>
      <xdr:colOff>9900</xdr:colOff>
      <xdr:row>8</xdr:row>
      <xdr:rowOff>172723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4A375F4-1985-4E62-A73B-A57EEBA93F28}"/>
            </a:ext>
          </a:extLst>
        </xdr:cNvPr>
        <xdr:cNvSpPr/>
      </xdr:nvSpPr>
      <xdr:spPr>
        <a:xfrm>
          <a:off x="0" y="1133473"/>
          <a:ext cx="1724400" cy="4775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latin typeface="Arial" panose="020B0604020202020204" pitchFamily="34" charset="0"/>
              <a:cs typeface="Arial" panose="020B0604020202020204" pitchFamily="34" charset="0"/>
            </a:rPr>
            <a:t>2 - DADOS</a:t>
          </a:r>
        </a:p>
      </xdr:txBody>
    </xdr:sp>
    <xdr:clientData/>
  </xdr:twoCellAnchor>
  <xdr:twoCellAnchor>
    <xdr:from>
      <xdr:col>0</xdr:col>
      <xdr:colOff>0</xdr:colOff>
      <xdr:row>11</xdr:row>
      <xdr:rowOff>57146</xdr:rowOff>
    </xdr:from>
    <xdr:to>
      <xdr:col>1</xdr:col>
      <xdr:colOff>9900</xdr:colOff>
      <xdr:row>13</xdr:row>
      <xdr:rowOff>134621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1895549-4EF2-4163-9D29-0FE01DE3C205}"/>
            </a:ext>
          </a:extLst>
        </xdr:cNvPr>
        <xdr:cNvSpPr/>
      </xdr:nvSpPr>
      <xdr:spPr>
        <a:xfrm>
          <a:off x="0" y="2095496"/>
          <a:ext cx="1724400" cy="4775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4 - CONTAS</a:t>
          </a:r>
          <a:r>
            <a:rPr lang="pt-BR" sz="1000" b="1" baseline="0">
              <a:latin typeface="Arial" panose="020B0604020202020204" pitchFamily="34" charset="0"/>
              <a:cs typeface="Arial" panose="020B0604020202020204" pitchFamily="34" charset="0"/>
            </a:rPr>
            <a:t> A PAGAR</a:t>
          </a:r>
          <a:endParaRPr lang="pt-BR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13</xdr:row>
      <xdr:rowOff>133348</xdr:rowOff>
    </xdr:from>
    <xdr:to>
      <xdr:col>1</xdr:col>
      <xdr:colOff>9900</xdr:colOff>
      <xdr:row>16</xdr:row>
      <xdr:rowOff>10798</xdr:rowOff>
    </xdr:to>
    <xdr:sp macro="" textlink="">
      <xdr:nvSpPr>
        <xdr:cNvPr id="6" name="Retângul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25FB08D-4DF0-43EC-9100-AEBDD2357520}"/>
            </a:ext>
          </a:extLst>
        </xdr:cNvPr>
        <xdr:cNvSpPr/>
      </xdr:nvSpPr>
      <xdr:spPr>
        <a:xfrm>
          <a:off x="0" y="2571748"/>
          <a:ext cx="1724400" cy="4775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5 - GRÁFICOS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1704975</xdr:colOff>
      <xdr:row>3</xdr:row>
      <xdr:rowOff>110844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7C690E0D-6D53-4E9D-8780-FEA6E57D80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0156" t="43423" r="23906" b="30268"/>
        <a:stretch/>
      </xdr:blipFill>
      <xdr:spPr>
        <a:xfrm>
          <a:off x="0" y="0"/>
          <a:ext cx="1704975" cy="548994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</xdr:row>
      <xdr:rowOff>0</xdr:rowOff>
    </xdr:from>
    <xdr:to>
      <xdr:col>1</xdr:col>
      <xdr:colOff>9900</xdr:colOff>
      <xdr:row>18</xdr:row>
      <xdr:rowOff>78750</xdr:rowOff>
    </xdr:to>
    <xdr:sp macro="" textlink="">
      <xdr:nvSpPr>
        <xdr:cNvPr id="9" name="Retângulo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4D94057-A562-4B7E-BF05-0EE3C6AFE281}"/>
            </a:ext>
          </a:extLst>
        </xdr:cNvPr>
        <xdr:cNvSpPr/>
      </xdr:nvSpPr>
      <xdr:spPr>
        <a:xfrm>
          <a:off x="0" y="3038475"/>
          <a:ext cx="1724400" cy="4788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6 - CALC</a:t>
          </a:r>
          <a:r>
            <a:rPr lang="pt-BR" sz="1000" b="1" baseline="0">
              <a:latin typeface="Arial" panose="020B0604020202020204" pitchFamily="34" charset="0"/>
              <a:cs typeface="Arial" panose="020B0604020202020204" pitchFamily="34" charset="0"/>
            </a:rPr>
            <a:t> FINANCIA.</a:t>
          </a:r>
          <a:endParaRPr lang="pt-BR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19050</xdr:rowOff>
    </xdr:from>
    <xdr:to>
      <xdr:col>1</xdr:col>
      <xdr:colOff>9900</xdr:colOff>
      <xdr:row>6</xdr:row>
      <xdr:rowOff>97800</xdr:rowOff>
    </xdr:to>
    <xdr:sp macro="" textlink="">
      <xdr:nvSpPr>
        <xdr:cNvPr id="7" name="Retângulo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B3DC0-F46D-4B8B-BD1A-31E1939F35C7}"/>
            </a:ext>
          </a:extLst>
        </xdr:cNvPr>
        <xdr:cNvSpPr/>
      </xdr:nvSpPr>
      <xdr:spPr>
        <a:xfrm>
          <a:off x="0" y="657225"/>
          <a:ext cx="1724400" cy="4788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1 - PAINEL PRINCIPAL</a:t>
          </a:r>
        </a:p>
      </xdr:txBody>
    </xdr:sp>
    <xdr:clientData/>
  </xdr:twoCellAnchor>
  <xdr:twoCellAnchor>
    <xdr:from>
      <xdr:col>0</xdr:col>
      <xdr:colOff>0</xdr:colOff>
      <xdr:row>11</xdr:row>
      <xdr:rowOff>76200</xdr:rowOff>
    </xdr:from>
    <xdr:to>
      <xdr:col>1</xdr:col>
      <xdr:colOff>9900</xdr:colOff>
      <xdr:row>13</xdr:row>
      <xdr:rowOff>153675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F8DB4F77-3E48-4C7E-B170-F230CA2A0D9A}"/>
            </a:ext>
          </a:extLst>
        </xdr:cNvPr>
        <xdr:cNvSpPr/>
      </xdr:nvSpPr>
      <xdr:spPr>
        <a:xfrm>
          <a:off x="0" y="2114550"/>
          <a:ext cx="1724400" cy="477525"/>
        </a:xfrm>
        <a:prstGeom prst="rect">
          <a:avLst/>
        </a:prstGeom>
        <a:solidFill>
          <a:srgbClr val="DBE5F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solidFill>
                <a:srgbClr val="15467A"/>
              </a:solidFill>
              <a:latin typeface="Arial" panose="020B0604020202020204" pitchFamily="34" charset="0"/>
              <a:cs typeface="Arial" panose="020B0604020202020204" pitchFamily="34" charset="0"/>
            </a:rPr>
            <a:t>2 - CONTAS A PAGAR</a:t>
          </a:r>
        </a:p>
      </xdr:txBody>
    </xdr:sp>
    <xdr:clientData/>
  </xdr:twoCellAnchor>
  <xdr:twoCellAnchor>
    <xdr:from>
      <xdr:col>0</xdr:col>
      <xdr:colOff>0</xdr:colOff>
      <xdr:row>6</xdr:row>
      <xdr:rowOff>95248</xdr:rowOff>
    </xdr:from>
    <xdr:to>
      <xdr:col>1</xdr:col>
      <xdr:colOff>9900</xdr:colOff>
      <xdr:row>8</xdr:row>
      <xdr:rowOff>172723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94501F3-0542-4E50-9FD5-59DCC81E2F28}"/>
            </a:ext>
          </a:extLst>
        </xdr:cNvPr>
        <xdr:cNvSpPr/>
      </xdr:nvSpPr>
      <xdr:spPr>
        <a:xfrm>
          <a:off x="0" y="1133473"/>
          <a:ext cx="1724400" cy="4775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latin typeface="Arial" panose="020B0604020202020204" pitchFamily="34" charset="0"/>
              <a:cs typeface="Arial" panose="020B0604020202020204" pitchFamily="34" charset="0"/>
            </a:rPr>
            <a:t>2 - DADOS</a:t>
          </a:r>
        </a:p>
      </xdr:txBody>
    </xdr:sp>
    <xdr:clientData/>
  </xdr:twoCellAnchor>
  <xdr:twoCellAnchor>
    <xdr:from>
      <xdr:col>0</xdr:col>
      <xdr:colOff>0</xdr:colOff>
      <xdr:row>8</xdr:row>
      <xdr:rowOff>176210</xdr:rowOff>
    </xdr:from>
    <xdr:to>
      <xdr:col>1</xdr:col>
      <xdr:colOff>9900</xdr:colOff>
      <xdr:row>11</xdr:row>
      <xdr:rowOff>53660</xdr:rowOff>
    </xdr:to>
    <xdr:sp macro="" textlink="">
      <xdr:nvSpPr>
        <xdr:cNvPr id="4" name="Retâ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861FB37-E42D-4BD7-8A43-6EE464421B85}"/>
            </a:ext>
          </a:extLst>
        </xdr:cNvPr>
        <xdr:cNvSpPr/>
      </xdr:nvSpPr>
      <xdr:spPr>
        <a:xfrm>
          <a:off x="0" y="1614485"/>
          <a:ext cx="1724400" cy="4775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3 - CONTAS</a:t>
          </a:r>
          <a:r>
            <a:rPr lang="pt-BR" sz="1000" b="1" baseline="0">
              <a:latin typeface="Arial" panose="020B0604020202020204" pitchFamily="34" charset="0"/>
              <a:cs typeface="Arial" panose="020B0604020202020204" pitchFamily="34" charset="0"/>
            </a:rPr>
            <a:t> A RECEBER</a:t>
          </a:r>
          <a:endParaRPr lang="pt-BR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13</xdr:row>
      <xdr:rowOff>161923</xdr:rowOff>
    </xdr:from>
    <xdr:to>
      <xdr:col>1</xdr:col>
      <xdr:colOff>9900</xdr:colOff>
      <xdr:row>16</xdr:row>
      <xdr:rowOff>39373</xdr:rowOff>
    </xdr:to>
    <xdr:sp macro="" textlink="">
      <xdr:nvSpPr>
        <xdr:cNvPr id="6" name="Retângul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9D91DB2-FC10-4B13-9B9B-2099B52B987E}"/>
            </a:ext>
          </a:extLst>
        </xdr:cNvPr>
        <xdr:cNvSpPr/>
      </xdr:nvSpPr>
      <xdr:spPr>
        <a:xfrm>
          <a:off x="0" y="2600323"/>
          <a:ext cx="1724400" cy="4775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5 - GRÁFICOS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1704975</xdr:colOff>
      <xdr:row>3</xdr:row>
      <xdr:rowOff>110844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855CAF77-F0F7-4684-BE42-CB8423F039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0156" t="43423" r="23906" b="30268"/>
        <a:stretch/>
      </xdr:blipFill>
      <xdr:spPr>
        <a:xfrm>
          <a:off x="0" y="0"/>
          <a:ext cx="1704975" cy="548994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</xdr:row>
      <xdr:rowOff>47625</xdr:rowOff>
    </xdr:from>
    <xdr:to>
      <xdr:col>1</xdr:col>
      <xdr:colOff>9900</xdr:colOff>
      <xdr:row>18</xdr:row>
      <xdr:rowOff>126375</xdr:rowOff>
    </xdr:to>
    <xdr:sp macro="" textlink="">
      <xdr:nvSpPr>
        <xdr:cNvPr id="9" name="Retângulo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C090F0C-88F8-40A2-B212-8FED4F579B76}"/>
            </a:ext>
          </a:extLst>
        </xdr:cNvPr>
        <xdr:cNvSpPr/>
      </xdr:nvSpPr>
      <xdr:spPr>
        <a:xfrm>
          <a:off x="0" y="3086100"/>
          <a:ext cx="1724400" cy="4788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6 - CALC</a:t>
          </a:r>
          <a:r>
            <a:rPr lang="pt-BR" sz="1000" b="1" baseline="0">
              <a:latin typeface="Arial" panose="020B0604020202020204" pitchFamily="34" charset="0"/>
              <a:cs typeface="Arial" panose="020B0604020202020204" pitchFamily="34" charset="0"/>
            </a:rPr>
            <a:t> FINANCIA.</a:t>
          </a:r>
          <a:endParaRPr lang="pt-BR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190499</xdr:rowOff>
    </xdr:from>
    <xdr:to>
      <xdr:col>1</xdr:col>
      <xdr:colOff>9900</xdr:colOff>
      <xdr:row>17</xdr:row>
      <xdr:rowOff>96524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89A426E4-3A5F-4B26-BE1E-71BF1B9149BD}"/>
            </a:ext>
          </a:extLst>
        </xdr:cNvPr>
        <xdr:cNvSpPr/>
      </xdr:nvSpPr>
      <xdr:spPr>
        <a:xfrm>
          <a:off x="0" y="2838449"/>
          <a:ext cx="1724400" cy="506100"/>
        </a:xfrm>
        <a:prstGeom prst="rect">
          <a:avLst/>
        </a:prstGeom>
        <a:solidFill>
          <a:srgbClr val="DBE5F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solidFill>
                <a:srgbClr val="15467A"/>
              </a:solidFill>
              <a:latin typeface="Arial" panose="020B0604020202020204" pitchFamily="34" charset="0"/>
              <a:cs typeface="Arial" panose="020B0604020202020204" pitchFamily="34" charset="0"/>
            </a:rPr>
            <a:t>5 - GRÁFICOS</a:t>
          </a:r>
        </a:p>
      </xdr:txBody>
    </xdr:sp>
    <xdr:clientData/>
  </xdr:twoCellAnchor>
  <xdr:twoCellAnchor>
    <xdr:from>
      <xdr:col>0</xdr:col>
      <xdr:colOff>0</xdr:colOff>
      <xdr:row>5</xdr:row>
      <xdr:rowOff>19047</xdr:rowOff>
    </xdr:from>
    <xdr:to>
      <xdr:col>1</xdr:col>
      <xdr:colOff>9900</xdr:colOff>
      <xdr:row>7</xdr:row>
      <xdr:rowOff>97797</xdr:rowOff>
    </xdr:to>
    <xdr:sp macro="" textlink="">
      <xdr:nvSpPr>
        <xdr:cNvPr id="6" name="Retângulo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74500A-FB23-4B87-8C19-3A600AD14A3D}"/>
            </a:ext>
          </a:extLst>
        </xdr:cNvPr>
        <xdr:cNvSpPr/>
      </xdr:nvSpPr>
      <xdr:spPr>
        <a:xfrm>
          <a:off x="0" y="857247"/>
          <a:ext cx="1724400" cy="4788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1 - PAINEL PRINCIPAL</a:t>
          </a:r>
        </a:p>
      </xdr:txBody>
    </xdr:sp>
    <xdr:clientData/>
  </xdr:twoCellAnchor>
  <xdr:twoCellAnchor>
    <xdr:from>
      <xdr:col>0</xdr:col>
      <xdr:colOff>0</xdr:colOff>
      <xdr:row>7</xdr:row>
      <xdr:rowOff>104772</xdr:rowOff>
    </xdr:from>
    <xdr:to>
      <xdr:col>1</xdr:col>
      <xdr:colOff>9900</xdr:colOff>
      <xdr:row>9</xdr:row>
      <xdr:rowOff>183522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B29C54C-0C07-46F2-9D06-830BC0EA86A0}"/>
            </a:ext>
          </a:extLst>
        </xdr:cNvPr>
        <xdr:cNvSpPr/>
      </xdr:nvSpPr>
      <xdr:spPr>
        <a:xfrm>
          <a:off x="0" y="1343022"/>
          <a:ext cx="1724400" cy="4788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latin typeface="Arial" panose="020B0604020202020204" pitchFamily="34" charset="0"/>
              <a:cs typeface="Arial" panose="020B0604020202020204" pitchFamily="34" charset="0"/>
            </a:rPr>
            <a:t>2 - DADOS</a:t>
          </a:r>
        </a:p>
      </xdr:txBody>
    </xdr:sp>
    <xdr:clientData/>
  </xdr:twoCellAnchor>
  <xdr:twoCellAnchor>
    <xdr:from>
      <xdr:col>0</xdr:col>
      <xdr:colOff>0</xdr:colOff>
      <xdr:row>9</xdr:row>
      <xdr:rowOff>195259</xdr:rowOff>
    </xdr:from>
    <xdr:to>
      <xdr:col>1</xdr:col>
      <xdr:colOff>9900</xdr:colOff>
      <xdr:row>12</xdr:row>
      <xdr:rowOff>64459</xdr:rowOff>
    </xdr:to>
    <xdr:sp macro="" textlink="">
      <xdr:nvSpPr>
        <xdr:cNvPr id="4" name="Retâ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E22B29F-6012-487D-9010-D06B36A13FCA}"/>
            </a:ext>
          </a:extLst>
        </xdr:cNvPr>
        <xdr:cNvSpPr/>
      </xdr:nvSpPr>
      <xdr:spPr>
        <a:xfrm>
          <a:off x="0" y="1833559"/>
          <a:ext cx="1724400" cy="4788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3 - CONTAS</a:t>
          </a:r>
          <a:r>
            <a:rPr lang="pt-BR" sz="1000" b="1" baseline="0">
              <a:latin typeface="Arial" panose="020B0604020202020204" pitchFamily="34" charset="0"/>
              <a:cs typeface="Arial" panose="020B0604020202020204" pitchFamily="34" charset="0"/>
            </a:rPr>
            <a:t> A RECEBER</a:t>
          </a:r>
          <a:endParaRPr lang="pt-BR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12</xdr:row>
      <xdr:rowOff>85720</xdr:rowOff>
    </xdr:from>
    <xdr:to>
      <xdr:col>1</xdr:col>
      <xdr:colOff>9900</xdr:colOff>
      <xdr:row>14</xdr:row>
      <xdr:rowOff>164470</xdr:rowOff>
    </xdr:to>
    <xdr:sp macro="" textlink="">
      <xdr:nvSpPr>
        <xdr:cNvPr id="5" name="Retângul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EB23CB1-522F-49D0-8E2E-3F3E34584973}"/>
            </a:ext>
          </a:extLst>
        </xdr:cNvPr>
        <xdr:cNvSpPr/>
      </xdr:nvSpPr>
      <xdr:spPr>
        <a:xfrm>
          <a:off x="0" y="2333620"/>
          <a:ext cx="1724400" cy="4788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4 - CONTAS</a:t>
          </a:r>
          <a:r>
            <a:rPr lang="pt-BR" sz="1000" b="1" baseline="0">
              <a:latin typeface="Arial" panose="020B0604020202020204" pitchFamily="34" charset="0"/>
              <a:cs typeface="Arial" panose="020B0604020202020204" pitchFamily="34" charset="0"/>
            </a:rPr>
            <a:t> A PAGAR</a:t>
          </a:r>
          <a:endParaRPr lang="pt-BR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1704975</xdr:colOff>
      <xdr:row>3</xdr:row>
      <xdr:rowOff>110844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847EE0C5-3D42-4559-BD00-4FD9A1B8BA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0156" t="43423" r="23906" b="30268"/>
        <a:stretch/>
      </xdr:blipFill>
      <xdr:spPr>
        <a:xfrm>
          <a:off x="0" y="0"/>
          <a:ext cx="1704975" cy="548994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17</xdr:row>
      <xdr:rowOff>95245</xdr:rowOff>
    </xdr:from>
    <xdr:to>
      <xdr:col>1</xdr:col>
      <xdr:colOff>9900</xdr:colOff>
      <xdr:row>19</xdr:row>
      <xdr:rowOff>173995</xdr:rowOff>
    </xdr:to>
    <xdr:sp macro="" textlink="">
      <xdr:nvSpPr>
        <xdr:cNvPr id="9" name="Retângulo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09F50BE-2716-4B76-8EA2-075EC19B6476}"/>
            </a:ext>
          </a:extLst>
        </xdr:cNvPr>
        <xdr:cNvSpPr/>
      </xdr:nvSpPr>
      <xdr:spPr>
        <a:xfrm>
          <a:off x="0" y="3343270"/>
          <a:ext cx="1724400" cy="4788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6 - CALC</a:t>
          </a:r>
          <a:r>
            <a:rPr lang="pt-BR" sz="1000" b="1" baseline="0">
              <a:latin typeface="Arial" panose="020B0604020202020204" pitchFamily="34" charset="0"/>
              <a:cs typeface="Arial" panose="020B0604020202020204" pitchFamily="34" charset="0"/>
            </a:rPr>
            <a:t> FINANCIA.</a:t>
          </a:r>
          <a:endParaRPr lang="pt-BR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2407046</xdr:colOff>
      <xdr:row>31</xdr:row>
      <xdr:rowOff>115094</xdr:rowOff>
    </xdr:from>
    <xdr:to>
      <xdr:col>15</xdr:col>
      <xdr:colOff>460374</xdr:colOff>
      <xdr:row>57</xdr:row>
      <xdr:rowOff>79375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9B7BB1D-F4C6-4248-B3B6-5E502C633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66674</xdr:rowOff>
    </xdr:from>
    <xdr:to>
      <xdr:col>1</xdr:col>
      <xdr:colOff>9900</xdr:colOff>
      <xdr:row>19</xdr:row>
      <xdr:rowOff>163199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193FFEA6-2DE4-49E7-8466-D647B14E8B8A}"/>
            </a:ext>
          </a:extLst>
        </xdr:cNvPr>
        <xdr:cNvSpPr/>
      </xdr:nvSpPr>
      <xdr:spPr>
        <a:xfrm>
          <a:off x="0" y="3295649"/>
          <a:ext cx="1724400" cy="477525"/>
        </a:xfrm>
        <a:prstGeom prst="rect">
          <a:avLst/>
        </a:prstGeom>
        <a:solidFill>
          <a:srgbClr val="DBE5F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900" b="1">
              <a:solidFill>
                <a:srgbClr val="15467A"/>
              </a:solidFill>
              <a:latin typeface="Arial" panose="020B0604020202020204" pitchFamily="34" charset="0"/>
              <a:cs typeface="Arial" panose="020B0604020202020204" pitchFamily="34" charset="0"/>
            </a:rPr>
            <a:t>6 - CALC</a:t>
          </a:r>
          <a:r>
            <a:rPr lang="pt-BR" sz="900" b="1" baseline="0">
              <a:solidFill>
                <a:srgbClr val="15467A"/>
              </a:solidFill>
              <a:latin typeface="Arial" panose="020B0604020202020204" pitchFamily="34" charset="0"/>
              <a:cs typeface="Arial" panose="020B0604020202020204" pitchFamily="34" charset="0"/>
            </a:rPr>
            <a:t> FINANCIAMENTO</a:t>
          </a:r>
          <a:endParaRPr lang="pt-BR" sz="900" b="1">
            <a:solidFill>
              <a:srgbClr val="15467A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4</xdr:row>
      <xdr:rowOff>19047</xdr:rowOff>
    </xdr:from>
    <xdr:to>
      <xdr:col>1</xdr:col>
      <xdr:colOff>9900</xdr:colOff>
      <xdr:row>6</xdr:row>
      <xdr:rowOff>97797</xdr:rowOff>
    </xdr:to>
    <xdr:sp macro="" textlink="">
      <xdr:nvSpPr>
        <xdr:cNvPr id="3" name="Retângul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D04AD-2315-4E96-86B0-C2B2FCA5FC42}"/>
            </a:ext>
          </a:extLst>
        </xdr:cNvPr>
        <xdr:cNvSpPr/>
      </xdr:nvSpPr>
      <xdr:spPr>
        <a:xfrm>
          <a:off x="0" y="857247"/>
          <a:ext cx="1724400" cy="4788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1 - PAINEL PRINCIPAL</a:t>
          </a:r>
        </a:p>
      </xdr:txBody>
    </xdr:sp>
    <xdr:clientData/>
  </xdr:twoCellAnchor>
  <xdr:twoCellAnchor>
    <xdr:from>
      <xdr:col>0</xdr:col>
      <xdr:colOff>0</xdr:colOff>
      <xdr:row>6</xdr:row>
      <xdr:rowOff>104772</xdr:rowOff>
    </xdr:from>
    <xdr:to>
      <xdr:col>1</xdr:col>
      <xdr:colOff>9900</xdr:colOff>
      <xdr:row>9</xdr:row>
      <xdr:rowOff>39372</xdr:rowOff>
    </xdr:to>
    <xdr:sp macro="" textlink="">
      <xdr:nvSpPr>
        <xdr:cNvPr id="4" name="Retâ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72F57A0-DEC2-40E0-8FE8-557B41D6F82C}"/>
            </a:ext>
          </a:extLst>
        </xdr:cNvPr>
        <xdr:cNvSpPr/>
      </xdr:nvSpPr>
      <xdr:spPr>
        <a:xfrm>
          <a:off x="0" y="1343022"/>
          <a:ext cx="1724400" cy="53467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latin typeface="Arial" panose="020B0604020202020204" pitchFamily="34" charset="0"/>
              <a:cs typeface="Arial" panose="020B0604020202020204" pitchFamily="34" charset="0"/>
            </a:rPr>
            <a:t>2 - DADOS</a:t>
          </a:r>
        </a:p>
      </xdr:txBody>
    </xdr:sp>
    <xdr:clientData/>
  </xdr:twoCellAnchor>
  <xdr:twoCellAnchor>
    <xdr:from>
      <xdr:col>0</xdr:col>
      <xdr:colOff>0</xdr:colOff>
      <xdr:row>9</xdr:row>
      <xdr:rowOff>42859</xdr:rowOff>
    </xdr:from>
    <xdr:to>
      <xdr:col>1</xdr:col>
      <xdr:colOff>9900</xdr:colOff>
      <xdr:row>11</xdr:row>
      <xdr:rowOff>148909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6093236-0D35-443D-B0E0-A7ACE0EAB742}"/>
            </a:ext>
          </a:extLst>
        </xdr:cNvPr>
        <xdr:cNvSpPr/>
      </xdr:nvSpPr>
      <xdr:spPr>
        <a:xfrm>
          <a:off x="0" y="1881184"/>
          <a:ext cx="1724400" cy="5156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3 - CONTAS</a:t>
          </a:r>
          <a:r>
            <a:rPr lang="pt-BR" sz="1000" b="1" baseline="0">
              <a:latin typeface="Arial" panose="020B0604020202020204" pitchFamily="34" charset="0"/>
              <a:cs typeface="Arial" panose="020B0604020202020204" pitchFamily="34" charset="0"/>
            </a:rPr>
            <a:t> A RECEBER</a:t>
          </a:r>
          <a:endParaRPr lang="pt-BR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11</xdr:row>
      <xdr:rowOff>152395</xdr:rowOff>
    </xdr:from>
    <xdr:to>
      <xdr:col>1</xdr:col>
      <xdr:colOff>9900</xdr:colOff>
      <xdr:row>14</xdr:row>
      <xdr:rowOff>96520</xdr:rowOff>
    </xdr:to>
    <xdr:sp macro="" textlink="">
      <xdr:nvSpPr>
        <xdr:cNvPr id="6" name="Retângul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0DA2ACC-55FB-41FD-A5C0-0124344EED7D}"/>
            </a:ext>
          </a:extLst>
        </xdr:cNvPr>
        <xdr:cNvSpPr/>
      </xdr:nvSpPr>
      <xdr:spPr>
        <a:xfrm>
          <a:off x="0" y="2400295"/>
          <a:ext cx="1724400" cy="5442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4 - CONTAS</a:t>
          </a:r>
          <a:r>
            <a:rPr lang="pt-BR" sz="1000" b="1" baseline="0">
              <a:latin typeface="Arial" panose="020B0604020202020204" pitchFamily="34" charset="0"/>
              <a:cs typeface="Arial" panose="020B0604020202020204" pitchFamily="34" charset="0"/>
            </a:rPr>
            <a:t> A PAGAR</a:t>
          </a:r>
          <a:endParaRPr lang="pt-BR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1704975</xdr:colOff>
      <xdr:row>3</xdr:row>
      <xdr:rowOff>110844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F0A45AA6-0C93-4970-A628-66BBA7F5EA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0156" t="43423" r="23906" b="30268"/>
        <a:stretch/>
      </xdr:blipFill>
      <xdr:spPr>
        <a:xfrm>
          <a:off x="0" y="0"/>
          <a:ext cx="1704975" cy="548994"/>
        </a:xfrm>
        <a:prstGeom prst="rect">
          <a:avLst/>
        </a:prstGeom>
      </xdr:spPr>
    </xdr:pic>
    <xdr:clientData/>
  </xdr:twoCellAnchor>
  <xdr:twoCellAnchor>
    <xdr:from>
      <xdr:col>5</xdr:col>
      <xdr:colOff>571500</xdr:colOff>
      <xdr:row>4</xdr:row>
      <xdr:rowOff>76200</xdr:rowOff>
    </xdr:from>
    <xdr:to>
      <xdr:col>8</xdr:col>
      <xdr:colOff>361950</xdr:colOff>
      <xdr:row>6</xdr:row>
      <xdr:rowOff>104775</xdr:rowOff>
    </xdr:to>
    <xdr:sp macro="" textlink="">
      <xdr:nvSpPr>
        <xdr:cNvPr id="9" name="Retângulo: Cantos Arredondado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E39BACF-0015-4330-8FD3-9C4F9219070E}"/>
            </a:ext>
          </a:extLst>
        </xdr:cNvPr>
        <xdr:cNvSpPr/>
      </xdr:nvSpPr>
      <xdr:spPr>
        <a:xfrm>
          <a:off x="6229350" y="723900"/>
          <a:ext cx="1619250" cy="447675"/>
        </a:xfrm>
        <a:prstGeom prst="roundRect">
          <a:avLst>
            <a:gd name="adj" fmla="val 27305"/>
          </a:avLst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FONTE E SINTAXE</a:t>
          </a:r>
        </a:p>
      </xdr:txBody>
    </xdr:sp>
    <xdr:clientData/>
  </xdr:twoCellAnchor>
  <xdr:twoCellAnchor>
    <xdr:from>
      <xdr:col>0</xdr:col>
      <xdr:colOff>0</xdr:colOff>
      <xdr:row>14</xdr:row>
      <xdr:rowOff>104770</xdr:rowOff>
    </xdr:from>
    <xdr:to>
      <xdr:col>1</xdr:col>
      <xdr:colOff>9900</xdr:colOff>
      <xdr:row>17</xdr:row>
      <xdr:rowOff>48895</xdr:rowOff>
    </xdr:to>
    <xdr:sp macro="" textlink="">
      <xdr:nvSpPr>
        <xdr:cNvPr id="10" name="Retângulo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00E8CA-D8A6-49D7-A60E-5EC2AF532FF0}"/>
            </a:ext>
          </a:extLst>
        </xdr:cNvPr>
        <xdr:cNvSpPr/>
      </xdr:nvSpPr>
      <xdr:spPr>
        <a:xfrm>
          <a:off x="0" y="2762245"/>
          <a:ext cx="1724400" cy="5156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5 - GRÁFICOS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81BD"/>
  </sheetPr>
  <dimension ref="C1:P20"/>
  <sheetViews>
    <sheetView showGridLines="0" zoomScaleNormal="100" workbookViewId="0">
      <selection activeCell="O12" sqref="O12"/>
    </sheetView>
  </sheetViews>
  <sheetFormatPr defaultRowHeight="14.25" x14ac:dyDescent="0.2"/>
  <cols>
    <col min="1" max="1" width="25.7109375" style="1" customWidth="1"/>
    <col min="2" max="2" width="1.7109375" style="1" customWidth="1"/>
    <col min="3" max="14" width="9.140625" style="1"/>
    <col min="15" max="15" width="27.28515625" style="1" bestFit="1" customWidth="1"/>
    <col min="16" max="16" width="14.85546875" style="1" customWidth="1"/>
    <col min="17" max="16384" width="9.140625" style="1"/>
  </cols>
  <sheetData>
    <row r="1" spans="3:16" ht="9.9499999999999993" customHeight="1" x14ac:dyDescent="0.2"/>
    <row r="2" spans="3:16" ht="15" x14ac:dyDescent="0.25">
      <c r="C2" s="25" t="s">
        <v>44</v>
      </c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3:16" ht="9.9499999999999993" customHeight="1" x14ac:dyDescent="0.2"/>
    <row r="4" spans="3:16" ht="15" x14ac:dyDescent="0.25">
      <c r="C4" s="26" t="s">
        <v>107</v>
      </c>
      <c r="D4" s="27"/>
      <c r="E4" s="27"/>
      <c r="F4" s="27"/>
      <c r="G4" s="27"/>
      <c r="H4" s="27"/>
      <c r="I4" s="27"/>
      <c r="J4" s="27"/>
      <c r="K4" s="27"/>
      <c r="L4" s="27"/>
      <c r="M4" s="27"/>
      <c r="O4" s="23" t="s">
        <v>101</v>
      </c>
      <c r="P4" s="24">
        <f>SUMIF('Contas a Pagar'!J5:J30,"S",Valor_Pagar)</f>
        <v>807310.53346738091</v>
      </c>
    </row>
    <row r="5" spans="3:16" x14ac:dyDescent="0.2">
      <c r="C5" s="5"/>
      <c r="D5" s="5"/>
      <c r="E5" s="5"/>
      <c r="F5" s="5"/>
      <c r="G5" s="5"/>
      <c r="H5" s="5"/>
      <c r="I5" s="5"/>
      <c r="J5" s="5"/>
      <c r="K5" s="5"/>
      <c r="L5" s="5"/>
      <c r="M5" s="5"/>
      <c r="O5" s="23" t="s">
        <v>102</v>
      </c>
      <c r="P5" s="23" t="s">
        <v>108</v>
      </c>
    </row>
    <row r="6" spans="3:16" x14ac:dyDescent="0.2">
      <c r="C6" s="5"/>
      <c r="D6" s="5"/>
      <c r="E6" s="5"/>
      <c r="F6" s="5"/>
      <c r="G6" s="5"/>
      <c r="H6" s="5"/>
      <c r="I6" s="5"/>
      <c r="J6" s="5"/>
      <c r="K6" s="5"/>
      <c r="L6" s="5"/>
      <c r="M6" s="5"/>
      <c r="O6" s="23" t="s">
        <v>103</v>
      </c>
      <c r="P6" s="23" t="s">
        <v>109</v>
      </c>
    </row>
    <row r="7" spans="3:16" x14ac:dyDescent="0.2">
      <c r="C7" s="5"/>
      <c r="D7" s="5"/>
      <c r="E7" s="5"/>
      <c r="F7" s="5"/>
      <c r="G7" s="5"/>
      <c r="H7" s="5"/>
      <c r="I7" s="5"/>
      <c r="J7" s="5"/>
      <c r="K7" s="5"/>
      <c r="L7" s="5"/>
      <c r="M7" s="5"/>
      <c r="O7" s="23" t="s">
        <v>104</v>
      </c>
      <c r="P7" s="23" t="s">
        <v>110</v>
      </c>
    </row>
    <row r="8" spans="3:16" x14ac:dyDescent="0.2">
      <c r="C8" s="5"/>
      <c r="D8" s="5"/>
      <c r="E8" s="5"/>
      <c r="F8" s="5"/>
      <c r="G8" s="5"/>
      <c r="H8" s="5"/>
      <c r="I8" s="5"/>
      <c r="J8" s="5"/>
      <c r="K8" s="5"/>
      <c r="L8" s="5"/>
      <c r="M8" s="5"/>
      <c r="O8" s="23" t="s">
        <v>105</v>
      </c>
      <c r="P8" s="23">
        <f>COUNTA('Contas a Receber'!E5:E30)</f>
        <v>26</v>
      </c>
    </row>
    <row r="9" spans="3:16" x14ac:dyDescent="0.2">
      <c r="C9" s="5"/>
      <c r="D9" s="5"/>
      <c r="E9" s="5"/>
      <c r="F9" s="5"/>
      <c r="G9" s="5"/>
      <c r="H9" s="5"/>
      <c r="I9" s="5"/>
      <c r="J9" s="5"/>
      <c r="K9" s="5"/>
      <c r="L9" s="5"/>
      <c r="M9" s="5"/>
      <c r="O9" s="23" t="s">
        <v>106</v>
      </c>
      <c r="P9" s="23" t="s">
        <v>111</v>
      </c>
    </row>
    <row r="10" spans="3:16" x14ac:dyDescent="0.2"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3:16" x14ac:dyDescent="0.2"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3:16" x14ac:dyDescent="0.2"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3:16" x14ac:dyDescent="0.2"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3:16" x14ac:dyDescent="0.2"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3:16" x14ac:dyDescent="0.2"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3:16" x14ac:dyDescent="0.2"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3:13" x14ac:dyDescent="0.2"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3:13" x14ac:dyDescent="0.2"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3:13" x14ac:dyDescent="0.2"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3:13" x14ac:dyDescent="0.2"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</sheetData>
  <mergeCells count="2">
    <mergeCell ref="C2:M2"/>
    <mergeCell ref="C4:M4"/>
  </mergeCells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C1:M19"/>
  <sheetViews>
    <sheetView showGridLines="0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G5" sqref="G5:G9"/>
    </sheetView>
  </sheetViews>
  <sheetFormatPr defaultRowHeight="14.25" x14ac:dyDescent="0.2"/>
  <cols>
    <col min="1" max="1" width="25.7109375" style="6" customWidth="1"/>
    <col min="2" max="2" width="1.7109375" style="6" customWidth="1"/>
    <col min="3" max="3" width="34.42578125" style="6" bestFit="1" customWidth="1"/>
    <col min="4" max="4" width="1.7109375" style="6" customWidth="1"/>
    <col min="5" max="5" width="36.28515625" style="6" bestFit="1" customWidth="1"/>
    <col min="6" max="6" width="1.7109375" style="6" customWidth="1"/>
    <col min="7" max="7" width="12.42578125" style="6" bestFit="1" customWidth="1"/>
    <col min="8" max="8" width="1.7109375" style="6" customWidth="1"/>
    <col min="9" max="9" width="23.7109375" style="6" bestFit="1" customWidth="1"/>
    <col min="10" max="10" width="1.7109375" style="6" customWidth="1"/>
    <col min="11" max="11" width="14.7109375" style="6" bestFit="1" customWidth="1"/>
    <col min="12" max="16384" width="9.140625" style="6"/>
  </cols>
  <sheetData>
    <row r="1" spans="3:13" ht="9.9499999999999993" customHeight="1" x14ac:dyDescent="0.2"/>
    <row r="2" spans="3:13" ht="15" x14ac:dyDescent="0.25">
      <c r="C2" s="25" t="s">
        <v>43</v>
      </c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3:13" ht="9.9499999999999993" customHeight="1" x14ac:dyDescent="0.2"/>
    <row r="4" spans="3:13" ht="15" x14ac:dyDescent="0.25">
      <c r="C4" s="2" t="s">
        <v>0</v>
      </c>
      <c r="E4" s="2" t="s">
        <v>7</v>
      </c>
      <c r="G4" s="2" t="s">
        <v>23</v>
      </c>
      <c r="I4" s="2" t="s">
        <v>24</v>
      </c>
      <c r="K4" s="2" t="s">
        <v>47</v>
      </c>
    </row>
    <row r="5" spans="3:13" x14ac:dyDescent="0.2">
      <c r="C5" s="6" t="s">
        <v>1</v>
      </c>
      <c r="E5" s="6" t="s">
        <v>8</v>
      </c>
      <c r="G5" s="6" t="s">
        <v>56</v>
      </c>
      <c r="I5" s="6" t="s">
        <v>25</v>
      </c>
      <c r="K5" s="6" t="s">
        <v>48</v>
      </c>
    </row>
    <row r="6" spans="3:13" x14ac:dyDescent="0.2">
      <c r="C6" s="6" t="s">
        <v>2</v>
      </c>
      <c r="E6" s="6" t="s">
        <v>9</v>
      </c>
      <c r="G6" s="6" t="s">
        <v>57</v>
      </c>
      <c r="I6" s="6" t="s">
        <v>26</v>
      </c>
      <c r="K6" s="6" t="s">
        <v>49</v>
      </c>
    </row>
    <row r="7" spans="3:13" x14ac:dyDescent="0.2">
      <c r="C7" s="6" t="s">
        <v>3</v>
      </c>
      <c r="E7" s="6" t="s">
        <v>10</v>
      </c>
      <c r="G7" s="6" t="s">
        <v>58</v>
      </c>
      <c r="I7" s="6" t="s">
        <v>27</v>
      </c>
      <c r="K7" s="6" t="s">
        <v>50</v>
      </c>
    </row>
    <row r="8" spans="3:13" x14ac:dyDescent="0.2">
      <c r="C8" s="6" t="s">
        <v>4</v>
      </c>
      <c r="E8" s="6" t="s">
        <v>21</v>
      </c>
      <c r="G8" s="6" t="s">
        <v>59</v>
      </c>
      <c r="I8" s="6" t="s">
        <v>28</v>
      </c>
      <c r="K8" s="6" t="s">
        <v>51</v>
      </c>
    </row>
    <row r="9" spans="3:13" x14ac:dyDescent="0.2">
      <c r="C9" s="6" t="s">
        <v>5</v>
      </c>
      <c r="E9" s="6" t="s">
        <v>11</v>
      </c>
      <c r="G9" s="6" t="s">
        <v>60</v>
      </c>
      <c r="I9" s="6" t="s">
        <v>29</v>
      </c>
      <c r="K9" s="6" t="s">
        <v>52</v>
      </c>
    </row>
    <row r="10" spans="3:13" x14ac:dyDescent="0.2">
      <c r="C10" s="6" t="s">
        <v>6</v>
      </c>
      <c r="E10" s="6" t="s">
        <v>12</v>
      </c>
      <c r="K10" s="6" t="s">
        <v>53</v>
      </c>
    </row>
    <row r="11" spans="3:13" x14ac:dyDescent="0.2">
      <c r="E11" s="6" t="s">
        <v>22</v>
      </c>
      <c r="K11" s="6" t="s">
        <v>54</v>
      </c>
    </row>
    <row r="12" spans="3:13" x14ac:dyDescent="0.2">
      <c r="E12" s="6" t="s">
        <v>13</v>
      </c>
      <c r="K12" s="6" t="s">
        <v>55</v>
      </c>
    </row>
    <row r="13" spans="3:13" x14ac:dyDescent="0.2">
      <c r="E13" s="6" t="s">
        <v>14</v>
      </c>
    </row>
    <row r="14" spans="3:13" x14ac:dyDescent="0.2">
      <c r="E14" s="6" t="s">
        <v>15</v>
      </c>
    </row>
    <row r="15" spans="3:13" x14ac:dyDescent="0.2">
      <c r="E15" s="6" t="s">
        <v>16</v>
      </c>
    </row>
    <row r="16" spans="3:13" x14ac:dyDescent="0.2">
      <c r="E16" s="6" t="s">
        <v>17</v>
      </c>
    </row>
    <row r="17" spans="5:5" x14ac:dyDescent="0.2">
      <c r="E17" s="6" t="s">
        <v>18</v>
      </c>
    </row>
    <row r="18" spans="5:5" x14ac:dyDescent="0.2">
      <c r="E18" s="6" t="s">
        <v>19</v>
      </c>
    </row>
    <row r="19" spans="5:5" x14ac:dyDescent="0.2">
      <c r="E19" s="6" t="s">
        <v>20</v>
      </c>
    </row>
  </sheetData>
  <mergeCells count="1">
    <mergeCell ref="C2:M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C1:O30"/>
  <sheetViews>
    <sheetView showGridLines="0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5" sqref="E5"/>
    </sheetView>
  </sheetViews>
  <sheetFormatPr defaultRowHeight="15" x14ac:dyDescent="0.25"/>
  <cols>
    <col min="1" max="1" width="25.7109375" customWidth="1"/>
    <col min="2" max="2" width="1.7109375" customWidth="1"/>
    <col min="3" max="3" width="12.85546875" bestFit="1" customWidth="1"/>
    <col min="4" max="4" width="12.5703125" bestFit="1" customWidth="1"/>
    <col min="5" max="5" width="12.5703125" customWidth="1"/>
    <col min="6" max="6" width="15.28515625" bestFit="1" customWidth="1"/>
    <col min="7" max="7" width="15" customWidth="1"/>
    <col min="8" max="8" width="27.7109375" bestFit="1" customWidth="1"/>
    <col min="9" max="9" width="32.42578125" bestFit="1" customWidth="1"/>
    <col min="10" max="10" width="11.7109375" bestFit="1" customWidth="1"/>
    <col min="11" max="11" width="15.42578125" bestFit="1" customWidth="1"/>
    <col min="12" max="12" width="21.85546875" bestFit="1" customWidth="1"/>
    <col min="13" max="13" width="13.7109375" customWidth="1"/>
    <col min="14" max="14" width="19.85546875" bestFit="1" customWidth="1"/>
    <col min="15" max="15" width="28.5703125" bestFit="1" customWidth="1"/>
  </cols>
  <sheetData>
    <row r="1" spans="3:15" ht="9.9499999999999993" customHeight="1" x14ac:dyDescent="0.25"/>
    <row r="2" spans="3:15" x14ac:dyDescent="0.25">
      <c r="C2" s="28" t="s">
        <v>45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</row>
    <row r="3" spans="3:15" ht="9.9499999999999993" customHeight="1" x14ac:dyDescent="0.25"/>
    <row r="4" spans="3:15" ht="15.75" thickBot="1" x14ac:dyDescent="0.3">
      <c r="C4" s="3" t="s">
        <v>30</v>
      </c>
      <c r="D4" s="3" t="s">
        <v>31</v>
      </c>
      <c r="E4" s="3" t="s">
        <v>47</v>
      </c>
      <c r="F4" s="3" t="s">
        <v>24</v>
      </c>
      <c r="G4" s="3" t="s">
        <v>32</v>
      </c>
      <c r="H4" s="3" t="s">
        <v>33</v>
      </c>
      <c r="I4" s="3" t="s">
        <v>34</v>
      </c>
      <c r="J4" s="3" t="s">
        <v>35</v>
      </c>
      <c r="K4" s="3" t="s">
        <v>36</v>
      </c>
      <c r="L4" s="3" t="s">
        <v>100</v>
      </c>
      <c r="M4" s="3" t="s">
        <v>99</v>
      </c>
      <c r="N4" s="3" t="s">
        <v>37</v>
      </c>
      <c r="O4" s="3" t="s">
        <v>38</v>
      </c>
    </row>
    <row r="5" spans="3:15" ht="15.75" thickBot="1" x14ac:dyDescent="0.3">
      <c r="C5" s="20">
        <v>42736</v>
      </c>
      <c r="D5" s="21" t="s">
        <v>117</v>
      </c>
      <c r="E5" s="4" t="s">
        <v>48</v>
      </c>
      <c r="F5" s="4" t="s">
        <v>25</v>
      </c>
      <c r="G5" s="4" t="s">
        <v>137</v>
      </c>
      <c r="H5" s="4" t="s">
        <v>1</v>
      </c>
      <c r="I5" s="4" t="s">
        <v>139</v>
      </c>
      <c r="J5" s="22">
        <v>97163.981782927513</v>
      </c>
      <c r="K5" s="4" t="s">
        <v>98</v>
      </c>
      <c r="L5" s="4" t="s">
        <v>56</v>
      </c>
      <c r="M5" s="4" t="str">
        <f t="shared" ref="M5:M30" si="0">UPPER(TEXT(N5,"mmmm"))</f>
        <v>JUNHO</v>
      </c>
      <c r="N5" s="20">
        <v>42903</v>
      </c>
      <c r="O5" s="20" t="str">
        <f t="shared" ref="O5:O30" ca="1" si="1">IF(ISBLANK(C5)=TRUE,"",IF(K5&lt;&gt;"S",IF(C5-TODAY()&lt;0,"Vencido",IF(C5-TODAY()&lt;7,"Proximo do Vencimento "&amp;C5-TODAY()&amp;" Dias","A Receber")),"Recebido"))</f>
        <v>Recebido</v>
      </c>
    </row>
    <row r="6" spans="3:15" ht="15.75" thickBot="1" x14ac:dyDescent="0.3">
      <c r="C6" s="20">
        <v>42748</v>
      </c>
      <c r="D6" s="21" t="s">
        <v>127</v>
      </c>
      <c r="E6" s="4" t="s">
        <v>50</v>
      </c>
      <c r="F6" s="4" t="s">
        <v>26</v>
      </c>
      <c r="G6" s="4" t="s">
        <v>129</v>
      </c>
      <c r="H6" s="4" t="s">
        <v>2</v>
      </c>
      <c r="I6" s="4" t="s">
        <v>142</v>
      </c>
      <c r="J6" s="22">
        <v>28942.105336826513</v>
      </c>
      <c r="K6" s="4" t="s">
        <v>98</v>
      </c>
      <c r="L6" s="4" t="s">
        <v>56</v>
      </c>
      <c r="M6" s="4" t="str">
        <f t="shared" si="0"/>
        <v>JANEIRO</v>
      </c>
      <c r="N6" s="20">
        <v>42736</v>
      </c>
      <c r="O6" s="20" t="str">
        <f t="shared" ca="1" si="1"/>
        <v>Recebido</v>
      </c>
    </row>
    <row r="7" spans="3:15" ht="15.75" thickBot="1" x14ac:dyDescent="0.3">
      <c r="C7" s="20">
        <v>42747</v>
      </c>
      <c r="D7" s="21" t="s">
        <v>125</v>
      </c>
      <c r="E7" s="4" t="s">
        <v>51</v>
      </c>
      <c r="F7" s="4" t="s">
        <v>25</v>
      </c>
      <c r="G7" s="4" t="s">
        <v>130</v>
      </c>
      <c r="H7" s="4" t="s">
        <v>3</v>
      </c>
      <c r="I7" s="4" t="s">
        <v>144</v>
      </c>
      <c r="J7" s="22">
        <v>4594.1038431773786</v>
      </c>
      <c r="K7" s="4" t="s">
        <v>98</v>
      </c>
      <c r="L7" s="4" t="s">
        <v>56</v>
      </c>
      <c r="M7" s="4" t="str">
        <f t="shared" si="0"/>
        <v>JUNHO</v>
      </c>
      <c r="N7" s="20">
        <v>42903</v>
      </c>
      <c r="O7" s="20" t="str">
        <f t="shared" ca="1" si="1"/>
        <v>Recebido</v>
      </c>
    </row>
    <row r="8" spans="3:15" ht="15.75" thickBot="1" x14ac:dyDescent="0.3">
      <c r="C8" s="20">
        <v>42781</v>
      </c>
      <c r="D8" s="21" t="s">
        <v>121</v>
      </c>
      <c r="E8" s="4" t="s">
        <v>52</v>
      </c>
      <c r="F8" s="4" t="s">
        <v>26</v>
      </c>
      <c r="G8" s="4" t="s">
        <v>129</v>
      </c>
      <c r="H8" s="4" t="s">
        <v>1</v>
      </c>
      <c r="I8" s="4" t="s">
        <v>97</v>
      </c>
      <c r="J8" s="22">
        <v>51637.732116581632</v>
      </c>
      <c r="K8" s="4" t="s">
        <v>98</v>
      </c>
      <c r="L8" s="4" t="s">
        <v>56</v>
      </c>
      <c r="M8" s="4" t="str">
        <f t="shared" si="0"/>
        <v>JUNHO</v>
      </c>
      <c r="N8" s="20">
        <v>42903</v>
      </c>
      <c r="O8" s="20" t="str">
        <f t="shared" ca="1" si="1"/>
        <v>Recebido</v>
      </c>
    </row>
    <row r="9" spans="3:15" ht="15.75" thickBot="1" x14ac:dyDescent="0.3">
      <c r="C9" s="20">
        <v>42767</v>
      </c>
      <c r="D9" s="21" t="s">
        <v>121</v>
      </c>
      <c r="E9" s="4" t="s">
        <v>53</v>
      </c>
      <c r="F9" s="4" t="s">
        <v>25</v>
      </c>
      <c r="G9" s="4" t="s">
        <v>130</v>
      </c>
      <c r="H9" s="4" t="s">
        <v>2</v>
      </c>
      <c r="I9" s="4" t="s">
        <v>97</v>
      </c>
      <c r="J9" s="22">
        <v>35226.506637788501</v>
      </c>
      <c r="K9" s="4" t="s">
        <v>98</v>
      </c>
      <c r="L9" s="4" t="s">
        <v>56</v>
      </c>
      <c r="M9" s="4" t="str">
        <f t="shared" si="0"/>
        <v>JUNHO</v>
      </c>
      <c r="N9" s="20">
        <v>42903</v>
      </c>
      <c r="O9" s="20" t="str">
        <f t="shared" ca="1" si="1"/>
        <v>Recebido</v>
      </c>
    </row>
    <row r="10" spans="3:15" ht="15.75" thickBot="1" x14ac:dyDescent="0.3">
      <c r="C10" s="20">
        <v>42779</v>
      </c>
      <c r="D10" s="21" t="s">
        <v>121</v>
      </c>
      <c r="E10" s="4" t="s">
        <v>54</v>
      </c>
      <c r="F10" s="4" t="s">
        <v>26</v>
      </c>
      <c r="G10" s="4" t="s">
        <v>131</v>
      </c>
      <c r="H10" s="4" t="s">
        <v>3</v>
      </c>
      <c r="I10" s="4" t="s">
        <v>97</v>
      </c>
      <c r="J10" s="22">
        <v>25987.739761151795</v>
      </c>
      <c r="K10" s="4" t="s">
        <v>98</v>
      </c>
      <c r="L10" s="4" t="s">
        <v>56</v>
      </c>
      <c r="M10" s="4" t="str">
        <f t="shared" si="0"/>
        <v>JUNHO</v>
      </c>
      <c r="N10" s="20">
        <v>42903</v>
      </c>
      <c r="O10" s="20" t="str">
        <f t="shared" ca="1" si="1"/>
        <v>Recebido</v>
      </c>
    </row>
    <row r="11" spans="3:15" ht="15.75" thickBot="1" x14ac:dyDescent="0.3">
      <c r="C11" s="20">
        <v>42778</v>
      </c>
      <c r="D11" s="21" t="s">
        <v>120</v>
      </c>
      <c r="E11" s="4" t="s">
        <v>55</v>
      </c>
      <c r="F11" s="4" t="s">
        <v>25</v>
      </c>
      <c r="G11" s="4" t="s">
        <v>132</v>
      </c>
      <c r="H11" s="4" t="s">
        <v>1</v>
      </c>
      <c r="I11" s="4" t="s">
        <v>97</v>
      </c>
      <c r="J11" s="22">
        <v>85038.644620231964</v>
      </c>
      <c r="K11" s="4" t="s">
        <v>98</v>
      </c>
      <c r="L11" s="4" t="s">
        <v>57</v>
      </c>
      <c r="M11" s="4" t="str">
        <f t="shared" si="0"/>
        <v>JUNHO</v>
      </c>
      <c r="N11" s="20">
        <v>42903</v>
      </c>
      <c r="O11" s="20" t="str">
        <f t="shared" ca="1" si="1"/>
        <v>Recebido</v>
      </c>
    </row>
    <row r="12" spans="3:15" ht="15.75" thickBot="1" x14ac:dyDescent="0.3">
      <c r="C12" s="20">
        <v>42809</v>
      </c>
      <c r="D12" s="21" t="s">
        <v>120</v>
      </c>
      <c r="E12" s="4" t="s">
        <v>48</v>
      </c>
      <c r="F12" s="4" t="s">
        <v>26</v>
      </c>
      <c r="G12" s="4" t="s">
        <v>133</v>
      </c>
      <c r="H12" s="4" t="s">
        <v>2</v>
      </c>
      <c r="I12" s="4" t="s">
        <v>97</v>
      </c>
      <c r="J12" s="22">
        <v>13406.015933731689</v>
      </c>
      <c r="K12" s="4" t="s">
        <v>98</v>
      </c>
      <c r="L12" s="4" t="s">
        <v>58</v>
      </c>
      <c r="M12" s="4" t="str">
        <f t="shared" si="0"/>
        <v>JUNHO</v>
      </c>
      <c r="N12" s="20">
        <v>42903</v>
      </c>
      <c r="O12" s="20" t="str">
        <f t="shared" ca="1" si="1"/>
        <v>Recebido</v>
      </c>
    </row>
    <row r="13" spans="3:15" ht="15.75" thickBot="1" x14ac:dyDescent="0.3">
      <c r="C13" s="20">
        <v>42826</v>
      </c>
      <c r="D13" s="21" t="s">
        <v>115</v>
      </c>
      <c r="E13" s="4" t="s">
        <v>49</v>
      </c>
      <c r="F13" s="4" t="s">
        <v>27</v>
      </c>
      <c r="G13" s="4" t="s">
        <v>134</v>
      </c>
      <c r="H13" s="4" t="s">
        <v>3</v>
      </c>
      <c r="I13" s="4" t="s">
        <v>97</v>
      </c>
      <c r="J13" s="22">
        <v>80723.513786574244</v>
      </c>
      <c r="K13" s="4" t="s">
        <v>98</v>
      </c>
      <c r="L13" s="4" t="s">
        <v>56</v>
      </c>
      <c r="M13" s="4" t="str">
        <f t="shared" si="0"/>
        <v>JUNHO</v>
      </c>
      <c r="N13" s="20">
        <v>42903</v>
      </c>
      <c r="O13" s="20" t="str">
        <f t="shared" ca="1" si="1"/>
        <v>Recebido</v>
      </c>
    </row>
    <row r="14" spans="3:15" ht="15.75" thickBot="1" x14ac:dyDescent="0.3">
      <c r="C14" s="20">
        <v>42913</v>
      </c>
      <c r="D14" s="21" t="s">
        <v>115</v>
      </c>
      <c r="E14" s="4" t="s">
        <v>51</v>
      </c>
      <c r="F14" s="4" t="s">
        <v>25</v>
      </c>
      <c r="G14" s="4" t="s">
        <v>135</v>
      </c>
      <c r="H14" s="4" t="s">
        <v>4</v>
      </c>
      <c r="I14" s="4" t="s">
        <v>97</v>
      </c>
      <c r="J14" s="22">
        <v>11570.294774611206</v>
      </c>
      <c r="K14" s="4" t="s">
        <v>98</v>
      </c>
      <c r="L14" s="4" t="s">
        <v>57</v>
      </c>
      <c r="M14" s="4" t="str">
        <f t="shared" si="0"/>
        <v>JUNHO</v>
      </c>
      <c r="N14" s="20">
        <v>42903</v>
      </c>
      <c r="O14" s="20" t="str">
        <f t="shared" ca="1" si="1"/>
        <v>Recebido</v>
      </c>
    </row>
    <row r="15" spans="3:15" ht="15.75" thickBot="1" x14ac:dyDescent="0.3">
      <c r="C15" s="20">
        <v>42914</v>
      </c>
      <c r="D15" s="21" t="s">
        <v>114</v>
      </c>
      <c r="E15" s="4" t="s">
        <v>52</v>
      </c>
      <c r="F15" s="4" t="s">
        <v>26</v>
      </c>
      <c r="G15" s="4" t="s">
        <v>136</v>
      </c>
      <c r="H15" s="4" t="s">
        <v>1</v>
      </c>
      <c r="I15" s="4" t="s">
        <v>97</v>
      </c>
      <c r="J15" s="22">
        <v>86507.01822817717</v>
      </c>
      <c r="K15" s="4"/>
      <c r="L15" s="4" t="s">
        <v>58</v>
      </c>
      <c r="M15" s="4" t="str">
        <f t="shared" si="0"/>
        <v>JANEIRO</v>
      </c>
      <c r="N15" s="20"/>
      <c r="O15" s="20" t="str">
        <f t="shared" ca="1" si="1"/>
        <v>Proximo do Vencimento 4 Dias</v>
      </c>
    </row>
    <row r="16" spans="3:15" ht="15.75" thickBot="1" x14ac:dyDescent="0.3">
      <c r="C16" s="20">
        <v>42915</v>
      </c>
      <c r="D16" s="21" t="s">
        <v>122</v>
      </c>
      <c r="E16" s="4" t="s">
        <v>53</v>
      </c>
      <c r="F16" s="4" t="s">
        <v>27</v>
      </c>
      <c r="G16" s="4" t="s">
        <v>129</v>
      </c>
      <c r="H16" s="4" t="s">
        <v>2</v>
      </c>
      <c r="I16" s="4" t="s">
        <v>97</v>
      </c>
      <c r="J16" s="22">
        <v>71838.238093161694</v>
      </c>
      <c r="K16" s="4"/>
      <c r="L16" s="4" t="s">
        <v>59</v>
      </c>
      <c r="M16" s="4" t="str">
        <f t="shared" si="0"/>
        <v>JANEIRO</v>
      </c>
      <c r="N16" s="20"/>
      <c r="O16" s="20" t="str">
        <f t="shared" ca="1" si="1"/>
        <v>Proximo do Vencimento 5 Dias</v>
      </c>
    </row>
    <row r="17" spans="3:15" ht="15.75" thickBot="1" x14ac:dyDescent="0.3">
      <c r="C17" s="20">
        <v>42916</v>
      </c>
      <c r="D17" s="21" t="s">
        <v>116</v>
      </c>
      <c r="E17" s="4" t="s">
        <v>49</v>
      </c>
      <c r="F17" s="4" t="s">
        <v>25</v>
      </c>
      <c r="G17" s="4" t="s">
        <v>130</v>
      </c>
      <c r="H17" s="4" t="s">
        <v>3</v>
      </c>
      <c r="I17" s="4" t="s">
        <v>97</v>
      </c>
      <c r="J17" s="22">
        <v>38510.404452629402</v>
      </c>
      <c r="K17" s="4"/>
      <c r="L17" s="4" t="s">
        <v>60</v>
      </c>
      <c r="M17" s="4" t="str">
        <f t="shared" si="0"/>
        <v>JANEIRO</v>
      </c>
      <c r="N17" s="20"/>
      <c r="O17" s="20" t="str">
        <f t="shared" ca="1" si="1"/>
        <v>Proximo do Vencimento 6 Dias</v>
      </c>
    </row>
    <row r="18" spans="3:15" ht="15.75" thickBot="1" x14ac:dyDescent="0.3">
      <c r="C18" s="20">
        <v>42868</v>
      </c>
      <c r="D18" s="21" t="s">
        <v>116</v>
      </c>
      <c r="E18" s="4" t="s">
        <v>51</v>
      </c>
      <c r="F18" s="4" t="s">
        <v>25</v>
      </c>
      <c r="G18" s="4" t="s">
        <v>131</v>
      </c>
      <c r="H18" s="4" t="s">
        <v>4</v>
      </c>
      <c r="I18" s="4" t="s">
        <v>97</v>
      </c>
      <c r="J18" s="22">
        <v>90879.572195123823</v>
      </c>
      <c r="K18" s="4" t="s">
        <v>98</v>
      </c>
      <c r="L18" s="4" t="s">
        <v>56</v>
      </c>
      <c r="M18" s="4" t="str">
        <f t="shared" si="0"/>
        <v>JUNHO</v>
      </c>
      <c r="N18" s="20">
        <v>42903</v>
      </c>
      <c r="O18" s="20" t="str">
        <f t="shared" ca="1" si="1"/>
        <v>Recebido</v>
      </c>
    </row>
    <row r="19" spans="3:15" ht="15.75" thickBot="1" x14ac:dyDescent="0.3">
      <c r="C19" s="20">
        <v>42959</v>
      </c>
      <c r="D19" s="21" t="s">
        <v>116</v>
      </c>
      <c r="E19" s="4" t="s">
        <v>52</v>
      </c>
      <c r="F19" s="4" t="s">
        <v>26</v>
      </c>
      <c r="G19" s="4" t="s">
        <v>132</v>
      </c>
      <c r="H19" s="4" t="s">
        <v>1</v>
      </c>
      <c r="I19" s="4" t="s">
        <v>97</v>
      </c>
      <c r="J19" s="22">
        <v>40740.417451727182</v>
      </c>
      <c r="K19" s="4" t="s">
        <v>98</v>
      </c>
      <c r="L19" s="4" t="s">
        <v>57</v>
      </c>
      <c r="M19" s="4" t="str">
        <f t="shared" si="0"/>
        <v>DEZEMBRO</v>
      </c>
      <c r="N19" s="20">
        <v>43081</v>
      </c>
      <c r="O19" s="20" t="str">
        <f t="shared" ca="1" si="1"/>
        <v>Recebido</v>
      </c>
    </row>
    <row r="20" spans="3:15" ht="15.75" thickBot="1" x14ac:dyDescent="0.3">
      <c r="C20" s="20">
        <v>42931</v>
      </c>
      <c r="D20" s="21" t="s">
        <v>126</v>
      </c>
      <c r="E20" s="4" t="s">
        <v>53</v>
      </c>
      <c r="F20" s="4" t="s">
        <v>25</v>
      </c>
      <c r="G20" s="4" t="s">
        <v>133</v>
      </c>
      <c r="H20" s="4" t="s">
        <v>2</v>
      </c>
      <c r="I20" s="4" t="s">
        <v>97</v>
      </c>
      <c r="J20" s="22">
        <v>70286.495457161305</v>
      </c>
      <c r="K20" s="4" t="s">
        <v>98</v>
      </c>
      <c r="L20" s="4" t="s">
        <v>58</v>
      </c>
      <c r="M20" s="4" t="str">
        <f t="shared" si="0"/>
        <v>DEZEMBRO</v>
      </c>
      <c r="N20" s="20">
        <v>43081</v>
      </c>
      <c r="O20" s="20" t="str">
        <f t="shared" ca="1" si="1"/>
        <v>Recebido</v>
      </c>
    </row>
    <row r="21" spans="3:15" ht="15.75" thickBot="1" x14ac:dyDescent="0.3">
      <c r="C21" s="20">
        <v>42948</v>
      </c>
      <c r="D21" s="21" t="s">
        <v>124</v>
      </c>
      <c r="E21" s="4" t="s">
        <v>54</v>
      </c>
      <c r="F21" s="4" t="s">
        <v>26</v>
      </c>
      <c r="G21" s="4" t="s">
        <v>134</v>
      </c>
      <c r="H21" s="4" t="s">
        <v>3</v>
      </c>
      <c r="I21" s="4" t="s">
        <v>97</v>
      </c>
      <c r="J21" s="22">
        <v>40344.485347827074</v>
      </c>
      <c r="K21" s="4"/>
      <c r="L21" s="4" t="s">
        <v>59</v>
      </c>
      <c r="M21" s="4" t="str">
        <f t="shared" si="0"/>
        <v>JANEIRO</v>
      </c>
      <c r="N21" s="20"/>
      <c r="O21" s="20" t="str">
        <f t="shared" ca="1" si="1"/>
        <v>A Receber</v>
      </c>
    </row>
    <row r="22" spans="3:15" ht="15.75" thickBot="1" x14ac:dyDescent="0.3">
      <c r="C22" s="20">
        <v>42868</v>
      </c>
      <c r="D22" s="21" t="s">
        <v>118</v>
      </c>
      <c r="E22" s="4" t="s">
        <v>55</v>
      </c>
      <c r="F22" s="4" t="s">
        <v>27</v>
      </c>
      <c r="G22" s="4" t="s">
        <v>135</v>
      </c>
      <c r="H22" s="4" t="s">
        <v>4</v>
      </c>
      <c r="I22" s="4" t="s">
        <v>97</v>
      </c>
      <c r="J22" s="22">
        <v>96304.147318698218</v>
      </c>
      <c r="K22" s="4"/>
      <c r="L22" s="4" t="s">
        <v>56</v>
      </c>
      <c r="M22" s="4" t="str">
        <f t="shared" si="0"/>
        <v>JANEIRO</v>
      </c>
      <c r="N22" s="20"/>
      <c r="O22" s="20" t="str">
        <f t="shared" ca="1" si="1"/>
        <v>Vencido</v>
      </c>
    </row>
    <row r="23" spans="3:15" ht="15.75" thickBot="1" x14ac:dyDescent="0.3">
      <c r="C23" s="20">
        <v>42990</v>
      </c>
      <c r="D23" s="21" t="s">
        <v>123</v>
      </c>
      <c r="E23" s="4" t="s">
        <v>49</v>
      </c>
      <c r="F23" s="4" t="s">
        <v>25</v>
      </c>
      <c r="G23" s="4" t="s">
        <v>129</v>
      </c>
      <c r="H23" s="4" t="s">
        <v>1</v>
      </c>
      <c r="I23" s="4" t="s">
        <v>97</v>
      </c>
      <c r="J23" s="22">
        <v>41156.565112724827</v>
      </c>
      <c r="K23" s="4"/>
      <c r="L23" s="4" t="s">
        <v>57</v>
      </c>
      <c r="M23" s="4" t="str">
        <f t="shared" si="0"/>
        <v>JANEIRO</v>
      </c>
      <c r="N23" s="20"/>
      <c r="O23" s="20" t="str">
        <f t="shared" ca="1" si="1"/>
        <v>A Receber</v>
      </c>
    </row>
    <row r="24" spans="3:15" ht="15.75" thickBot="1" x14ac:dyDescent="0.3">
      <c r="C24" s="20">
        <v>43023</v>
      </c>
      <c r="D24" s="21" t="s">
        <v>96</v>
      </c>
      <c r="E24" s="4" t="s">
        <v>50</v>
      </c>
      <c r="F24" s="4" t="s">
        <v>26</v>
      </c>
      <c r="G24" s="4" t="s">
        <v>130</v>
      </c>
      <c r="H24" s="4" t="s">
        <v>2</v>
      </c>
      <c r="I24" s="4" t="s">
        <v>97</v>
      </c>
      <c r="J24" s="22">
        <v>77763.194211054899</v>
      </c>
      <c r="K24" s="4"/>
      <c r="L24" s="4" t="s">
        <v>58</v>
      </c>
      <c r="M24" s="4" t="str">
        <f t="shared" si="0"/>
        <v>JANEIRO</v>
      </c>
      <c r="N24" s="20"/>
      <c r="O24" s="20" t="str">
        <f t="shared" ca="1" si="1"/>
        <v>A Receber</v>
      </c>
    </row>
    <row r="25" spans="3:15" ht="15.75" thickBot="1" x14ac:dyDescent="0.3">
      <c r="C25" s="20">
        <v>43009</v>
      </c>
      <c r="D25" s="21" t="s">
        <v>96</v>
      </c>
      <c r="E25" s="4" t="s">
        <v>51</v>
      </c>
      <c r="F25" s="4" t="s">
        <v>27</v>
      </c>
      <c r="G25" s="4" t="s">
        <v>131</v>
      </c>
      <c r="H25" s="4" t="s">
        <v>3</v>
      </c>
      <c r="I25" s="4" t="s">
        <v>97</v>
      </c>
      <c r="J25" s="22">
        <v>53749.266263410267</v>
      </c>
      <c r="K25" s="4" t="s">
        <v>98</v>
      </c>
      <c r="L25" s="4" t="s">
        <v>59</v>
      </c>
      <c r="M25" s="4" t="str">
        <f t="shared" si="0"/>
        <v>JUNHO</v>
      </c>
      <c r="N25" s="20">
        <v>42903</v>
      </c>
      <c r="O25" s="20" t="str">
        <f t="shared" ca="1" si="1"/>
        <v>Recebido</v>
      </c>
    </row>
    <row r="26" spans="3:15" ht="15.75" thickBot="1" x14ac:dyDescent="0.3">
      <c r="C26" s="20">
        <v>43052</v>
      </c>
      <c r="D26" s="21" t="s">
        <v>96</v>
      </c>
      <c r="E26" s="4" t="s">
        <v>55</v>
      </c>
      <c r="F26" s="4" t="s">
        <v>25</v>
      </c>
      <c r="G26" s="4" t="s">
        <v>132</v>
      </c>
      <c r="H26" s="4" t="s">
        <v>4</v>
      </c>
      <c r="I26" s="4" t="s">
        <v>97</v>
      </c>
      <c r="J26" s="22">
        <v>46201.626297891868</v>
      </c>
      <c r="K26" s="4"/>
      <c r="L26" s="4" t="s">
        <v>60</v>
      </c>
      <c r="M26" s="4" t="str">
        <f t="shared" si="0"/>
        <v>JANEIRO</v>
      </c>
      <c r="N26" s="20"/>
      <c r="O26" s="20" t="str">
        <f t="shared" ca="1" si="1"/>
        <v>A Receber</v>
      </c>
    </row>
    <row r="27" spans="3:15" ht="15.75" thickBot="1" x14ac:dyDescent="0.3">
      <c r="C27" s="20">
        <v>43020</v>
      </c>
      <c r="D27" s="21" t="s">
        <v>128</v>
      </c>
      <c r="E27" s="4" t="s">
        <v>49</v>
      </c>
      <c r="F27" s="4" t="s">
        <v>26</v>
      </c>
      <c r="G27" s="4" t="s">
        <v>133</v>
      </c>
      <c r="H27" s="4" t="s">
        <v>5</v>
      </c>
      <c r="I27" s="4" t="s">
        <v>97</v>
      </c>
      <c r="J27" s="22">
        <v>19340.054251394624</v>
      </c>
      <c r="K27" s="4"/>
      <c r="L27" s="4" t="s">
        <v>56</v>
      </c>
      <c r="M27" s="4" t="str">
        <f t="shared" si="0"/>
        <v>JANEIRO</v>
      </c>
      <c r="N27" s="20"/>
      <c r="O27" s="20" t="str">
        <f t="shared" ca="1" si="1"/>
        <v>A Receber</v>
      </c>
    </row>
    <row r="28" spans="3:15" ht="15.75" thickBot="1" x14ac:dyDescent="0.3">
      <c r="C28" s="20">
        <v>43054</v>
      </c>
      <c r="D28" s="21" t="s">
        <v>113</v>
      </c>
      <c r="E28" s="4" t="s">
        <v>50</v>
      </c>
      <c r="F28" s="4" t="s">
        <v>27</v>
      </c>
      <c r="G28" s="4" t="s">
        <v>134</v>
      </c>
      <c r="H28" s="4" t="s">
        <v>6</v>
      </c>
      <c r="I28" s="4" t="s">
        <v>97</v>
      </c>
      <c r="J28" s="22">
        <v>19317.462022202802</v>
      </c>
      <c r="K28" s="4"/>
      <c r="L28" s="4" t="s">
        <v>57</v>
      </c>
      <c r="M28" s="4" t="str">
        <f t="shared" si="0"/>
        <v>JANEIRO</v>
      </c>
      <c r="N28" s="20"/>
      <c r="O28" s="20" t="str">
        <f t="shared" ca="1" si="1"/>
        <v>A Receber</v>
      </c>
    </row>
    <row r="29" spans="3:15" ht="15.75" thickBot="1" x14ac:dyDescent="0.3">
      <c r="C29" s="20">
        <v>43070</v>
      </c>
      <c r="D29" s="21" t="s">
        <v>119</v>
      </c>
      <c r="E29" s="4" t="s">
        <v>51</v>
      </c>
      <c r="F29" s="4" t="s">
        <v>25</v>
      </c>
      <c r="G29" s="4" t="s">
        <v>135</v>
      </c>
      <c r="H29" s="4" t="s">
        <v>6</v>
      </c>
      <c r="I29" s="4" t="s">
        <v>97</v>
      </c>
      <c r="J29" s="22">
        <v>97609.733290036093</v>
      </c>
      <c r="K29" s="4"/>
      <c r="L29" s="4" t="s">
        <v>58</v>
      </c>
      <c r="M29" s="4" t="str">
        <f t="shared" si="0"/>
        <v>JANEIRO</v>
      </c>
      <c r="N29" s="20"/>
      <c r="O29" s="20" t="str">
        <f t="shared" ca="1" si="1"/>
        <v>A Receber</v>
      </c>
    </row>
    <row r="30" spans="3:15" ht="15.75" thickBot="1" x14ac:dyDescent="0.3">
      <c r="C30" s="20">
        <v>43082</v>
      </c>
      <c r="D30" s="21" t="s">
        <v>112</v>
      </c>
      <c r="E30" s="4" t="s">
        <v>53</v>
      </c>
      <c r="F30" s="4" t="s">
        <v>26</v>
      </c>
      <c r="G30" s="4" t="s">
        <v>136</v>
      </c>
      <c r="H30" s="4" t="s">
        <v>6</v>
      </c>
      <c r="I30" s="4" t="s">
        <v>97</v>
      </c>
      <c r="J30" s="22">
        <v>4836.1095916036693</v>
      </c>
      <c r="K30" s="4"/>
      <c r="L30" s="4" t="s">
        <v>59</v>
      </c>
      <c r="M30" s="4" t="str">
        <f t="shared" si="0"/>
        <v>JANEIRO</v>
      </c>
      <c r="N30" s="20"/>
      <c r="O30" s="20" t="str">
        <f t="shared" ca="1" si="1"/>
        <v>A Receber</v>
      </c>
    </row>
  </sheetData>
  <sortState ref="D5:D30">
    <sortCondition ref="D5"/>
  </sortState>
  <mergeCells count="1">
    <mergeCell ref="C2:O2"/>
  </mergeCells>
  <conditionalFormatting sqref="O5:O30">
    <cfRule type="containsText" dxfId="5" priority="1" operator="containsText" text="Proximo">
      <formula>NOT(ISERROR(SEARCH("Proximo",O5)))</formula>
    </cfRule>
    <cfRule type="cellIs" dxfId="4" priority="2" operator="equal">
      <formula>"Recebido"</formula>
    </cfRule>
    <cfRule type="cellIs" dxfId="3" priority="3" operator="equal">
      <formula>"Vencido"</formula>
    </cfRule>
  </conditionalFormatting>
  <dataValidations count="1">
    <dataValidation type="list" errorStyle="information" allowBlank="1" showErrorMessage="1" errorTitle="Erro" error="Este campo só aceita a Letra  S" promptTitle="Mensagem Contas a Receber" prompt="Marcar com um &quot;S&quot; as contas recebidas!" sqref="K5:K30">
      <formula1>"S"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Dados!$K$5:$K$12</xm:f>
          </x14:formula1>
          <xm:sqref>E5:E30</xm:sqref>
        </x14:dataValidation>
        <x14:dataValidation type="list" allowBlank="1" showInputMessage="1" showErrorMessage="1">
          <x14:formula1>
            <xm:f>Dados!$C$5:$C$10</xm:f>
          </x14:formula1>
          <xm:sqref>H5:H30</xm:sqref>
        </x14:dataValidation>
        <x14:dataValidation type="list" allowBlank="1" showInputMessage="1" showErrorMessage="1">
          <x14:formula1>
            <xm:f>Dados!$G$5:$G$9</xm:f>
          </x14:formula1>
          <xm:sqref>L5:L30</xm:sqref>
        </x14:dataValidation>
        <x14:dataValidation type="list" allowBlank="1" showInputMessage="1" showErrorMessage="1">
          <x14:formula1>
            <xm:f>Dados!$I$5:$I$9</xm:f>
          </x14:formula1>
          <xm:sqref>F5:F22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1:N30"/>
  <sheetViews>
    <sheetView showGridLines="0" workbookViewId="0">
      <pane xSplit="1" ySplit="4" topLeftCell="I5" activePane="bottomRight" state="frozen"/>
      <selection pane="topRight" activeCell="B1" sqref="B1"/>
      <selection pane="bottomLeft" activeCell="A5" sqref="A5"/>
      <selection pane="bottomRight" activeCell="G5" sqref="G5:G30"/>
    </sheetView>
  </sheetViews>
  <sheetFormatPr defaultRowHeight="15" x14ac:dyDescent="0.25"/>
  <cols>
    <col min="1" max="1" width="25.7109375" customWidth="1"/>
    <col min="2" max="2" width="1.7109375" customWidth="1"/>
    <col min="3" max="3" width="12.85546875" bestFit="1" customWidth="1"/>
    <col min="4" max="4" width="12.5703125" bestFit="1" customWidth="1"/>
    <col min="5" max="5" width="16.42578125" bestFit="1" customWidth="1"/>
    <col min="6" max="6" width="19.7109375" bestFit="1" customWidth="1"/>
    <col min="7" max="7" width="17.85546875" bestFit="1" customWidth="1"/>
    <col min="8" max="8" width="29.42578125" bestFit="1" customWidth="1"/>
    <col min="9" max="9" width="11.7109375" bestFit="1" customWidth="1"/>
    <col min="10" max="10" width="10.7109375" bestFit="1" customWidth="1"/>
    <col min="11" max="11" width="13.5703125" bestFit="1" customWidth="1"/>
    <col min="12" max="12" width="13.5703125" customWidth="1"/>
    <col min="13" max="13" width="17.7109375" bestFit="1" customWidth="1"/>
    <col min="14" max="14" width="28.5703125" bestFit="1" customWidth="1"/>
  </cols>
  <sheetData>
    <row r="1" spans="3:14" ht="9.9499999999999993" customHeight="1" x14ac:dyDescent="0.25"/>
    <row r="2" spans="3:14" x14ac:dyDescent="0.25">
      <c r="C2" s="28" t="s">
        <v>46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3:14" ht="9.9499999999999993" customHeight="1" x14ac:dyDescent="0.25"/>
    <row r="4" spans="3:14" ht="15.75" thickBot="1" x14ac:dyDescent="0.3">
      <c r="C4" s="3" t="s">
        <v>30</v>
      </c>
      <c r="D4" s="3" t="s">
        <v>31</v>
      </c>
      <c r="E4" s="3" t="s">
        <v>24</v>
      </c>
      <c r="F4" s="3" t="s">
        <v>39</v>
      </c>
      <c r="G4" s="3" t="s">
        <v>33</v>
      </c>
      <c r="H4" s="3" t="s">
        <v>40</v>
      </c>
      <c r="I4" s="3" t="s">
        <v>35</v>
      </c>
      <c r="J4" s="3" t="s">
        <v>41</v>
      </c>
      <c r="K4" s="3" t="s">
        <v>23</v>
      </c>
      <c r="L4" s="3" t="s">
        <v>99</v>
      </c>
      <c r="M4" s="3" t="s">
        <v>42</v>
      </c>
      <c r="N4" s="3" t="s">
        <v>38</v>
      </c>
    </row>
    <row r="5" spans="3:14" ht="15.75" thickBot="1" x14ac:dyDescent="0.3">
      <c r="C5" s="20">
        <v>42736</v>
      </c>
      <c r="D5" s="4" t="s">
        <v>96</v>
      </c>
      <c r="E5" s="4" t="s">
        <v>25</v>
      </c>
      <c r="F5" s="4" t="s">
        <v>137</v>
      </c>
      <c r="G5" s="4" t="s">
        <v>8</v>
      </c>
      <c r="H5" s="4" t="s">
        <v>138</v>
      </c>
      <c r="I5" s="22">
        <v>88763.655640229787</v>
      </c>
      <c r="J5" s="4" t="s">
        <v>98</v>
      </c>
      <c r="K5" s="4" t="s">
        <v>56</v>
      </c>
      <c r="L5" s="4" t="str">
        <f>IF(ISBLANK(M5)=TRUE,"",UPPER(TEXT(M5,"MMMM")))</f>
        <v>JANEIRO</v>
      </c>
      <c r="M5" s="20">
        <v>42736</v>
      </c>
      <c r="N5" s="20" t="str">
        <f ca="1">IF(ISBLANK(C5)=TRUE,"",IF(J5&lt;&gt;"S",IF(C5-TODAY()&lt;0,"Vencido",IF(C5-TODAY()&lt;7,"Proximo do Vencimento, faltam "&amp;C5-TODAY()&amp;" Dias","A Pagar")),"Pagamento Realizado"))</f>
        <v>Pagamento Realizado</v>
      </c>
    </row>
    <row r="6" spans="3:14" ht="15.75" thickBot="1" x14ac:dyDescent="0.3">
      <c r="C6" s="20">
        <v>42748</v>
      </c>
      <c r="D6" s="4" t="s">
        <v>112</v>
      </c>
      <c r="E6" s="4" t="s">
        <v>26</v>
      </c>
      <c r="F6" s="4" t="s">
        <v>129</v>
      </c>
      <c r="G6" s="4" t="s">
        <v>9</v>
      </c>
      <c r="H6" s="4" t="s">
        <v>139</v>
      </c>
      <c r="I6" s="22">
        <v>69400.012166664965</v>
      </c>
      <c r="J6" s="4" t="s">
        <v>98</v>
      </c>
      <c r="K6" s="4" t="s">
        <v>56</v>
      </c>
      <c r="L6" s="4" t="str">
        <f t="shared" ref="L6:L30" si="0">IF(ISBLANK(M6)=TRUE,"",UPPER(TEXT(M6,"MMMM")))</f>
        <v>JANEIRO</v>
      </c>
      <c r="M6" s="20">
        <v>42748</v>
      </c>
      <c r="N6" s="20" t="str">
        <f t="shared" ref="N6:N30" ca="1" si="1">IF(ISBLANK(C6)=TRUE,"",IF(J6&lt;&gt;"S",IF(C6-TODAY()&lt;0,"Vencido",IF(C6-TODAY()&lt;7,"Proximo do Vencimento, faltam "&amp;C6-TODAY()&amp;" Dias","A Pagar")),"Pagamento Realizado"))</f>
        <v>Pagamento Realizado</v>
      </c>
    </row>
    <row r="7" spans="3:14" ht="15.75" thickBot="1" x14ac:dyDescent="0.3">
      <c r="C7" s="20">
        <v>42747</v>
      </c>
      <c r="D7" s="4" t="s">
        <v>113</v>
      </c>
      <c r="E7" s="4" t="s">
        <v>25</v>
      </c>
      <c r="F7" s="4" t="s">
        <v>130</v>
      </c>
      <c r="G7" s="4" t="s">
        <v>10</v>
      </c>
      <c r="H7" s="4" t="s">
        <v>140</v>
      </c>
      <c r="I7" s="22">
        <v>2725.8659944686306</v>
      </c>
      <c r="J7" s="4" t="s">
        <v>98</v>
      </c>
      <c r="K7" s="4" t="s">
        <v>56</v>
      </c>
      <c r="L7" s="4" t="str">
        <f t="shared" si="0"/>
        <v>JANEIRO</v>
      </c>
      <c r="M7" s="20">
        <v>42747</v>
      </c>
      <c r="N7" s="20" t="str">
        <f t="shared" ca="1" si="1"/>
        <v>Pagamento Realizado</v>
      </c>
    </row>
    <row r="8" spans="3:14" ht="15.75" thickBot="1" x14ac:dyDescent="0.3">
      <c r="C8" s="20">
        <v>42781</v>
      </c>
      <c r="D8" s="4" t="s">
        <v>96</v>
      </c>
      <c r="E8" s="4" t="s">
        <v>26</v>
      </c>
      <c r="F8" s="4" t="s">
        <v>129</v>
      </c>
      <c r="G8" s="4" t="s">
        <v>21</v>
      </c>
      <c r="H8" s="4" t="s">
        <v>141</v>
      </c>
      <c r="I8" s="22">
        <v>30771.329530381343</v>
      </c>
      <c r="J8" s="4" t="s">
        <v>98</v>
      </c>
      <c r="K8" s="4" t="s">
        <v>56</v>
      </c>
      <c r="L8" s="4" t="str">
        <f t="shared" si="0"/>
        <v>FEVEREIRO</v>
      </c>
      <c r="M8" s="20">
        <v>42781</v>
      </c>
      <c r="N8" s="20" t="str">
        <f t="shared" ca="1" si="1"/>
        <v>Pagamento Realizado</v>
      </c>
    </row>
    <row r="9" spans="3:14" ht="15.75" thickBot="1" x14ac:dyDescent="0.3">
      <c r="C9" s="20">
        <v>42767</v>
      </c>
      <c r="D9" s="4" t="s">
        <v>115</v>
      </c>
      <c r="E9" s="4" t="s">
        <v>25</v>
      </c>
      <c r="F9" s="4" t="s">
        <v>130</v>
      </c>
      <c r="G9" s="4" t="s">
        <v>11</v>
      </c>
      <c r="H9" s="4" t="s">
        <v>142</v>
      </c>
      <c r="I9" s="22">
        <v>96095.280992042186</v>
      </c>
      <c r="J9" s="4" t="s">
        <v>98</v>
      </c>
      <c r="K9" s="4" t="s">
        <v>56</v>
      </c>
      <c r="L9" s="4" t="str">
        <f t="shared" si="0"/>
        <v>FEVEREIRO</v>
      </c>
      <c r="M9" s="20">
        <v>42767</v>
      </c>
      <c r="N9" s="20" t="str">
        <f t="shared" ca="1" si="1"/>
        <v>Pagamento Realizado</v>
      </c>
    </row>
    <row r="10" spans="3:14" ht="15.75" thickBot="1" x14ac:dyDescent="0.3">
      <c r="C10" s="20">
        <v>42779</v>
      </c>
      <c r="D10" s="4" t="s">
        <v>114</v>
      </c>
      <c r="E10" s="4" t="s">
        <v>26</v>
      </c>
      <c r="F10" s="4" t="s">
        <v>131</v>
      </c>
      <c r="G10" s="4" t="s">
        <v>8</v>
      </c>
      <c r="H10" s="4" t="s">
        <v>138</v>
      </c>
      <c r="I10" s="22">
        <v>94286.818162959273</v>
      </c>
      <c r="J10" s="4" t="s">
        <v>98</v>
      </c>
      <c r="K10" s="4" t="s">
        <v>56</v>
      </c>
      <c r="L10" s="4" t="str">
        <f t="shared" si="0"/>
        <v>FEVEREIRO</v>
      </c>
      <c r="M10" s="20">
        <v>42779</v>
      </c>
      <c r="N10" s="20" t="str">
        <f t="shared" ca="1" si="1"/>
        <v>Pagamento Realizado</v>
      </c>
    </row>
    <row r="11" spans="3:14" ht="15.75" thickBot="1" x14ac:dyDescent="0.3">
      <c r="C11" s="20">
        <v>42778</v>
      </c>
      <c r="D11" s="4" t="s">
        <v>116</v>
      </c>
      <c r="E11" s="4" t="s">
        <v>25</v>
      </c>
      <c r="F11" s="4" t="s">
        <v>132</v>
      </c>
      <c r="G11" s="4" t="s">
        <v>9</v>
      </c>
      <c r="H11" s="4" t="s">
        <v>139</v>
      </c>
      <c r="I11" s="22">
        <v>42086.479604358494</v>
      </c>
      <c r="J11" s="4" t="s">
        <v>98</v>
      </c>
      <c r="K11" s="4" t="s">
        <v>57</v>
      </c>
      <c r="L11" s="4" t="str">
        <f t="shared" si="0"/>
        <v>FEVEREIRO</v>
      </c>
      <c r="M11" s="20">
        <v>42778</v>
      </c>
      <c r="N11" s="20" t="str">
        <f t="shared" ca="1" si="1"/>
        <v>Pagamento Realizado</v>
      </c>
    </row>
    <row r="12" spans="3:14" ht="15.75" thickBot="1" x14ac:dyDescent="0.3">
      <c r="C12" s="20">
        <v>42809</v>
      </c>
      <c r="D12" s="4" t="s">
        <v>117</v>
      </c>
      <c r="E12" s="4" t="s">
        <v>26</v>
      </c>
      <c r="F12" s="4" t="s">
        <v>133</v>
      </c>
      <c r="G12" s="4" t="s">
        <v>10</v>
      </c>
      <c r="H12" s="4" t="s">
        <v>140</v>
      </c>
      <c r="I12" s="22">
        <v>57492.157800963745</v>
      </c>
      <c r="J12" s="4" t="s">
        <v>98</v>
      </c>
      <c r="K12" s="4" t="s">
        <v>58</v>
      </c>
      <c r="L12" s="4" t="str">
        <f t="shared" si="0"/>
        <v>MARÇO</v>
      </c>
      <c r="M12" s="20">
        <v>42809</v>
      </c>
      <c r="N12" s="20" t="str">
        <f t="shared" ca="1" si="1"/>
        <v>Pagamento Realizado</v>
      </c>
    </row>
    <row r="13" spans="3:14" ht="15.75" thickBot="1" x14ac:dyDescent="0.3">
      <c r="C13" s="20">
        <v>42826</v>
      </c>
      <c r="D13" s="4" t="s">
        <v>118</v>
      </c>
      <c r="E13" s="4" t="s">
        <v>27</v>
      </c>
      <c r="F13" s="4" t="s">
        <v>134</v>
      </c>
      <c r="G13" s="4" t="s">
        <v>21</v>
      </c>
      <c r="H13" s="4" t="s">
        <v>141</v>
      </c>
      <c r="I13" s="22">
        <v>54405.027836518042</v>
      </c>
      <c r="J13" s="4" t="s">
        <v>98</v>
      </c>
      <c r="K13" s="4" t="s">
        <v>56</v>
      </c>
      <c r="L13" s="4" t="str">
        <f t="shared" si="0"/>
        <v>ABRIL</v>
      </c>
      <c r="M13" s="20">
        <v>42826</v>
      </c>
      <c r="N13" s="20" t="str">
        <f t="shared" ca="1" si="1"/>
        <v>Pagamento Realizado</v>
      </c>
    </row>
    <row r="14" spans="3:14" ht="15.75" thickBot="1" x14ac:dyDescent="0.3">
      <c r="C14" s="20">
        <v>42807</v>
      </c>
      <c r="D14" s="4" t="s">
        <v>119</v>
      </c>
      <c r="E14" s="4" t="s">
        <v>25</v>
      </c>
      <c r="F14" s="4" t="s">
        <v>135</v>
      </c>
      <c r="G14" s="4" t="s">
        <v>8</v>
      </c>
      <c r="H14" s="4" t="s">
        <v>138</v>
      </c>
      <c r="I14" s="22">
        <v>16044.546907073742</v>
      </c>
      <c r="J14" s="4" t="s">
        <v>98</v>
      </c>
      <c r="K14" s="4" t="s">
        <v>57</v>
      </c>
      <c r="L14" s="4" t="str">
        <f t="shared" si="0"/>
        <v>MARÇO</v>
      </c>
      <c r="M14" s="20">
        <v>42807</v>
      </c>
      <c r="N14" s="20" t="str">
        <f t="shared" ca="1" si="1"/>
        <v>Pagamento Realizado</v>
      </c>
    </row>
    <row r="15" spans="3:14" ht="15.75" thickBot="1" x14ac:dyDescent="0.3">
      <c r="C15" s="20">
        <v>42806</v>
      </c>
      <c r="D15" s="4" t="s">
        <v>120</v>
      </c>
      <c r="E15" s="4" t="s">
        <v>26</v>
      </c>
      <c r="F15" s="4" t="s">
        <v>136</v>
      </c>
      <c r="G15" s="4" t="s">
        <v>9</v>
      </c>
      <c r="H15" s="4" t="s">
        <v>139</v>
      </c>
      <c r="I15" s="22">
        <v>59395.600221944507</v>
      </c>
      <c r="J15" s="4" t="s">
        <v>98</v>
      </c>
      <c r="K15" s="4" t="s">
        <v>58</v>
      </c>
      <c r="L15" s="4" t="str">
        <f t="shared" si="0"/>
        <v>MARÇO</v>
      </c>
      <c r="M15" s="20">
        <v>42806</v>
      </c>
      <c r="N15" s="20" t="str">
        <f t="shared" ca="1" si="1"/>
        <v>Pagamento Realizado</v>
      </c>
    </row>
    <row r="16" spans="3:14" ht="15.75" thickBot="1" x14ac:dyDescent="0.3">
      <c r="C16" s="20">
        <v>42870</v>
      </c>
      <c r="D16" s="4" t="s">
        <v>121</v>
      </c>
      <c r="E16" s="4" t="s">
        <v>27</v>
      </c>
      <c r="F16" s="4" t="s">
        <v>129</v>
      </c>
      <c r="G16" s="4" t="s">
        <v>10</v>
      </c>
      <c r="H16" s="4" t="s">
        <v>140</v>
      </c>
      <c r="I16" s="22">
        <v>96865.801678924385</v>
      </c>
      <c r="J16" s="4" t="s">
        <v>98</v>
      </c>
      <c r="K16" s="4" t="s">
        <v>59</v>
      </c>
      <c r="L16" s="4" t="str">
        <f t="shared" si="0"/>
        <v>MAIO</v>
      </c>
      <c r="M16" s="20">
        <v>42870</v>
      </c>
      <c r="N16" s="20" t="str">
        <f t="shared" ca="1" si="1"/>
        <v>Pagamento Realizado</v>
      </c>
    </row>
    <row r="17" spans="3:14" ht="15.75" thickBot="1" x14ac:dyDescent="0.3">
      <c r="C17" s="20">
        <v>42887</v>
      </c>
      <c r="D17" s="4" t="s">
        <v>122</v>
      </c>
      <c r="E17" s="4" t="s">
        <v>25</v>
      </c>
      <c r="F17" s="4" t="s">
        <v>130</v>
      </c>
      <c r="G17" s="4" t="s">
        <v>21</v>
      </c>
      <c r="H17" s="4" t="s">
        <v>141</v>
      </c>
      <c r="I17" s="22">
        <v>14657.686908715395</v>
      </c>
      <c r="J17" s="4" t="s">
        <v>98</v>
      </c>
      <c r="K17" s="4" t="s">
        <v>60</v>
      </c>
      <c r="L17" s="4" t="str">
        <f t="shared" si="0"/>
        <v>JUNHO</v>
      </c>
      <c r="M17" s="20">
        <v>42887</v>
      </c>
      <c r="N17" s="20" t="str">
        <f t="shared" ca="1" si="1"/>
        <v>Pagamento Realizado</v>
      </c>
    </row>
    <row r="18" spans="3:14" ht="15.75" thickBot="1" x14ac:dyDescent="0.3">
      <c r="C18" s="20">
        <v>42868</v>
      </c>
      <c r="D18" s="4" t="s">
        <v>123</v>
      </c>
      <c r="E18" s="4" t="s">
        <v>25</v>
      </c>
      <c r="F18" s="4" t="s">
        <v>131</v>
      </c>
      <c r="G18" s="4" t="s">
        <v>11</v>
      </c>
      <c r="H18" s="4" t="s">
        <v>142</v>
      </c>
      <c r="I18" s="22">
        <v>84320.270022136552</v>
      </c>
      <c r="J18" s="4" t="s">
        <v>98</v>
      </c>
      <c r="K18" s="4" t="s">
        <v>56</v>
      </c>
      <c r="L18" s="4" t="str">
        <f>IF(ISBLANK(M18)=TRUE,"",UPPER(TEXT(M18,"MMMM")))</f>
        <v/>
      </c>
      <c r="M18" s="20"/>
      <c r="N18" s="20" t="str">
        <f t="shared" ca="1" si="1"/>
        <v>Pagamento Realizado</v>
      </c>
    </row>
    <row r="19" spans="3:14" ht="15.75" thickBot="1" x14ac:dyDescent="0.3">
      <c r="C19" s="20">
        <v>42959</v>
      </c>
      <c r="D19" s="4" t="s">
        <v>121</v>
      </c>
      <c r="E19" s="4" t="s">
        <v>26</v>
      </c>
      <c r="F19" s="4" t="s">
        <v>132</v>
      </c>
      <c r="G19" s="4" t="s">
        <v>12</v>
      </c>
      <c r="H19" s="4" t="s">
        <v>143</v>
      </c>
      <c r="I19" s="22">
        <v>79446.157502108443</v>
      </c>
      <c r="J19" s="4"/>
      <c r="K19" s="4" t="s">
        <v>57</v>
      </c>
      <c r="L19" s="4" t="str">
        <f t="shared" si="0"/>
        <v/>
      </c>
      <c r="M19" s="20"/>
      <c r="N19" s="20" t="str">
        <f t="shared" ca="1" si="1"/>
        <v>A Pagar</v>
      </c>
    </row>
    <row r="20" spans="3:14" ht="15.75" thickBot="1" x14ac:dyDescent="0.3">
      <c r="C20" s="20">
        <v>42931</v>
      </c>
      <c r="D20" s="4" t="s">
        <v>96</v>
      </c>
      <c r="E20" s="4" t="s">
        <v>25</v>
      </c>
      <c r="F20" s="4" t="s">
        <v>133</v>
      </c>
      <c r="G20" s="4" t="s">
        <v>8</v>
      </c>
      <c r="H20" s="4" t="s">
        <v>138</v>
      </c>
      <c r="I20" s="22">
        <v>82388.566365913983</v>
      </c>
      <c r="J20" s="4"/>
      <c r="K20" s="4" t="s">
        <v>58</v>
      </c>
      <c r="L20" s="4" t="str">
        <f t="shared" si="0"/>
        <v/>
      </c>
      <c r="M20" s="20"/>
      <c r="N20" s="20" t="str">
        <f t="shared" ca="1" si="1"/>
        <v>A Pagar</v>
      </c>
    </row>
    <row r="21" spans="3:14" ht="15.75" thickBot="1" x14ac:dyDescent="0.3">
      <c r="C21" s="20">
        <v>42948</v>
      </c>
      <c r="D21" s="4" t="s">
        <v>120</v>
      </c>
      <c r="E21" s="4" t="s">
        <v>26</v>
      </c>
      <c r="F21" s="4" t="s">
        <v>134</v>
      </c>
      <c r="G21" s="4" t="s">
        <v>9</v>
      </c>
      <c r="H21" s="4" t="s">
        <v>139</v>
      </c>
      <c r="I21" s="22">
        <v>40346.950807616719</v>
      </c>
      <c r="J21" s="4"/>
      <c r="K21" s="4" t="s">
        <v>59</v>
      </c>
      <c r="L21" s="4" t="str">
        <f t="shared" si="0"/>
        <v/>
      </c>
      <c r="M21" s="20"/>
      <c r="N21" s="20" t="str">
        <f t="shared" ca="1" si="1"/>
        <v>A Pagar</v>
      </c>
    </row>
    <row r="22" spans="3:14" ht="15.75" thickBot="1" x14ac:dyDescent="0.3">
      <c r="C22" s="20">
        <v>42868</v>
      </c>
      <c r="D22" s="4" t="s">
        <v>124</v>
      </c>
      <c r="E22" s="4" t="s">
        <v>27</v>
      </c>
      <c r="F22" s="4" t="s">
        <v>135</v>
      </c>
      <c r="G22" s="4" t="s">
        <v>10</v>
      </c>
      <c r="H22" s="4" t="s">
        <v>140</v>
      </c>
      <c r="I22" s="22">
        <v>44519.990468603151</v>
      </c>
      <c r="J22" s="4"/>
      <c r="K22" s="4" t="s">
        <v>56</v>
      </c>
      <c r="L22" s="4" t="str">
        <f t="shared" si="0"/>
        <v/>
      </c>
      <c r="M22" s="20"/>
      <c r="N22" s="20" t="str">
        <f t="shared" ca="1" si="1"/>
        <v>Vencido</v>
      </c>
    </row>
    <row r="23" spans="3:14" ht="15.75" thickBot="1" x14ac:dyDescent="0.3">
      <c r="C23" s="20">
        <v>42990</v>
      </c>
      <c r="D23" s="4" t="s">
        <v>116</v>
      </c>
      <c r="E23" s="4" t="s">
        <v>25</v>
      </c>
      <c r="F23" s="4" t="s">
        <v>129</v>
      </c>
      <c r="G23" s="4" t="s">
        <v>21</v>
      </c>
      <c r="H23" s="4" t="s">
        <v>141</v>
      </c>
      <c r="I23" s="22">
        <v>73491.738284259394</v>
      </c>
      <c r="J23" s="4"/>
      <c r="K23" s="4" t="s">
        <v>57</v>
      </c>
      <c r="L23" s="4" t="str">
        <f t="shared" si="0"/>
        <v/>
      </c>
      <c r="M23" s="20"/>
      <c r="N23" s="20" t="str">
        <f t="shared" ca="1" si="1"/>
        <v>A Pagar</v>
      </c>
    </row>
    <row r="24" spans="3:14" ht="15.75" thickBot="1" x14ac:dyDescent="0.3">
      <c r="C24" s="20">
        <v>43023</v>
      </c>
      <c r="D24" s="4" t="s">
        <v>116</v>
      </c>
      <c r="E24" s="4" t="s">
        <v>26</v>
      </c>
      <c r="F24" s="4" t="s">
        <v>130</v>
      </c>
      <c r="G24" s="4" t="s">
        <v>11</v>
      </c>
      <c r="H24" s="4" t="s">
        <v>142</v>
      </c>
      <c r="I24" s="22">
        <v>76370.853369711476</v>
      </c>
      <c r="J24" s="4"/>
      <c r="K24" s="4" t="s">
        <v>58</v>
      </c>
      <c r="L24" s="4" t="str">
        <f t="shared" si="0"/>
        <v/>
      </c>
      <c r="M24" s="20"/>
      <c r="N24" s="20" t="str">
        <f t="shared" ca="1" si="1"/>
        <v>A Pagar</v>
      </c>
    </row>
    <row r="25" spans="3:14" ht="15.75" thickBot="1" x14ac:dyDescent="0.3">
      <c r="C25" s="20">
        <v>43009</v>
      </c>
      <c r="D25" s="4" t="s">
        <v>125</v>
      </c>
      <c r="E25" s="4" t="s">
        <v>27</v>
      </c>
      <c r="F25" s="4" t="s">
        <v>131</v>
      </c>
      <c r="G25" s="4" t="s">
        <v>8</v>
      </c>
      <c r="H25" s="4" t="s">
        <v>138</v>
      </c>
      <c r="I25" s="22">
        <v>87969.79201833102</v>
      </c>
      <c r="J25" s="4"/>
      <c r="K25" s="4" t="s">
        <v>59</v>
      </c>
      <c r="L25" s="4" t="str">
        <f t="shared" si="0"/>
        <v/>
      </c>
      <c r="M25" s="20"/>
      <c r="N25" s="20" t="str">
        <f t="shared" ca="1" si="1"/>
        <v>A Pagar</v>
      </c>
    </row>
    <row r="26" spans="3:14" ht="15.75" thickBot="1" x14ac:dyDescent="0.3">
      <c r="C26" s="20">
        <v>43052</v>
      </c>
      <c r="D26" s="4" t="s">
        <v>126</v>
      </c>
      <c r="E26" s="4" t="s">
        <v>25</v>
      </c>
      <c r="F26" s="4" t="s">
        <v>132</v>
      </c>
      <c r="G26" s="4" t="s">
        <v>9</v>
      </c>
      <c r="H26" s="4" t="s">
        <v>139</v>
      </c>
      <c r="I26" s="22">
        <v>69934.378735321065</v>
      </c>
      <c r="J26" s="4"/>
      <c r="K26" s="4" t="s">
        <v>60</v>
      </c>
      <c r="L26" s="4" t="str">
        <f t="shared" si="0"/>
        <v/>
      </c>
      <c r="M26" s="20"/>
      <c r="N26" s="20" t="str">
        <f t="shared" ca="1" si="1"/>
        <v>A Pagar</v>
      </c>
    </row>
    <row r="27" spans="3:14" ht="15.75" thickBot="1" x14ac:dyDescent="0.3">
      <c r="C27" s="20">
        <v>43020</v>
      </c>
      <c r="D27" s="4" t="s">
        <v>127</v>
      </c>
      <c r="E27" s="4" t="s">
        <v>26</v>
      </c>
      <c r="F27" s="4" t="s">
        <v>133</v>
      </c>
      <c r="G27" s="4" t="s">
        <v>10</v>
      </c>
      <c r="H27" s="4" t="s">
        <v>140</v>
      </c>
      <c r="I27" s="22">
        <v>28049.92705364955</v>
      </c>
      <c r="J27" s="4"/>
      <c r="K27" s="4" t="s">
        <v>56</v>
      </c>
      <c r="L27" s="4" t="str">
        <f t="shared" si="0"/>
        <v/>
      </c>
      <c r="M27" s="20"/>
      <c r="N27" s="20" t="str">
        <f t="shared" ca="1" si="1"/>
        <v>A Pagar</v>
      </c>
    </row>
    <row r="28" spans="3:14" ht="15.75" thickBot="1" x14ac:dyDescent="0.3">
      <c r="C28" s="20">
        <v>43054</v>
      </c>
      <c r="D28" s="4" t="s">
        <v>115</v>
      </c>
      <c r="E28" s="4" t="s">
        <v>27</v>
      </c>
      <c r="F28" s="4" t="s">
        <v>134</v>
      </c>
      <c r="G28" s="4" t="s">
        <v>21</v>
      </c>
      <c r="H28" s="4" t="s">
        <v>141</v>
      </c>
      <c r="I28" s="22">
        <v>81534.823928330617</v>
      </c>
      <c r="J28" s="4"/>
      <c r="K28" s="4" t="s">
        <v>57</v>
      </c>
      <c r="L28" s="4" t="str">
        <f t="shared" si="0"/>
        <v/>
      </c>
      <c r="M28" s="20"/>
      <c r="N28" s="20" t="str">
        <f t="shared" ca="1" si="1"/>
        <v>A Pagar</v>
      </c>
    </row>
    <row r="29" spans="3:14" ht="15.75" thickBot="1" x14ac:dyDescent="0.3">
      <c r="C29" s="20">
        <v>43070</v>
      </c>
      <c r="D29" s="4" t="s">
        <v>128</v>
      </c>
      <c r="E29" s="4" t="s">
        <v>25</v>
      </c>
      <c r="F29" s="4" t="s">
        <v>135</v>
      </c>
      <c r="G29" s="4" t="s">
        <v>11</v>
      </c>
      <c r="H29" s="4" t="s">
        <v>142</v>
      </c>
      <c r="I29" s="22">
        <v>23609.532570325719</v>
      </c>
      <c r="J29" s="4"/>
      <c r="K29" s="4" t="s">
        <v>58</v>
      </c>
      <c r="L29" s="4" t="str">
        <f t="shared" si="0"/>
        <v/>
      </c>
      <c r="M29" s="20"/>
      <c r="N29" s="20" t="str">
        <f t="shared" ca="1" si="1"/>
        <v>A Pagar</v>
      </c>
    </row>
    <row r="30" spans="3:14" ht="15.75" thickBot="1" x14ac:dyDescent="0.3">
      <c r="C30" s="20">
        <v>43082</v>
      </c>
      <c r="D30" s="4" t="s">
        <v>121</v>
      </c>
      <c r="E30" s="4" t="s">
        <v>26</v>
      </c>
      <c r="F30" s="4" t="s">
        <v>136</v>
      </c>
      <c r="G30" s="4" t="s">
        <v>12</v>
      </c>
      <c r="H30" s="4" t="s">
        <v>143</v>
      </c>
      <c r="I30" s="22">
        <v>26449.10273109041</v>
      </c>
      <c r="J30" s="4"/>
      <c r="K30" s="4" t="s">
        <v>59</v>
      </c>
      <c r="L30" s="4" t="str">
        <f t="shared" si="0"/>
        <v/>
      </c>
      <c r="M30" s="20"/>
      <c r="N30" s="20" t="str">
        <f t="shared" ca="1" si="1"/>
        <v>A Pagar</v>
      </c>
    </row>
  </sheetData>
  <mergeCells count="1">
    <mergeCell ref="C2:N2"/>
  </mergeCells>
  <conditionalFormatting sqref="N5:N30">
    <cfRule type="containsText" dxfId="2" priority="1" operator="containsText" text="Proximo">
      <formula>NOT(ISERROR(SEARCH("Proximo",N5)))</formula>
    </cfRule>
    <cfRule type="cellIs" dxfId="1" priority="2" operator="equal">
      <formula>"Pagamento Realizado"</formula>
    </cfRule>
    <cfRule type="cellIs" dxfId="0" priority="3" operator="equal">
      <formula>"Vencido"</formula>
    </cfRule>
  </conditionalFormatting>
  <dataValidations count="1">
    <dataValidation type="list" allowBlank="1" showInputMessage="1" showErrorMessage="1" sqref="J5:J30">
      <formula1>"S"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Dados!$I$5:$I$9</xm:f>
          </x14:formula1>
          <xm:sqref>E5:E22</xm:sqref>
        </x14:dataValidation>
        <x14:dataValidation type="list" allowBlank="1" showInputMessage="1" showErrorMessage="1">
          <x14:formula1>
            <xm:f>Dados!$E$5:$E$19</xm:f>
          </x14:formula1>
          <xm:sqref>G5:G30</xm:sqref>
        </x14:dataValidation>
        <x14:dataValidation type="list" allowBlank="1" showInputMessage="1" showErrorMessage="1">
          <x14:formula1>
            <xm:f>Dados!$G$5:$G$9</xm:f>
          </x14:formula1>
          <xm:sqref>K5:K30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81BD"/>
  </sheetPr>
  <dimension ref="C1:P29"/>
  <sheetViews>
    <sheetView showGridLines="0" tabSelected="1" zoomScaleNormal="100" workbookViewId="0">
      <pane xSplit="1" ySplit="5" topLeftCell="B34" activePane="bottomRight" state="frozen"/>
      <selection pane="topRight" activeCell="B1" sqref="B1"/>
      <selection pane="bottomLeft" activeCell="A6" sqref="A6"/>
      <selection pane="bottomRight" activeCell="S11" sqref="S11"/>
    </sheetView>
  </sheetViews>
  <sheetFormatPr defaultRowHeight="14.25" x14ac:dyDescent="0.2"/>
  <cols>
    <col min="1" max="1" width="25.7109375" style="1" customWidth="1"/>
    <col min="2" max="2" width="1.7109375" style="1" customWidth="1"/>
    <col min="3" max="3" width="37.5703125" style="1" bestFit="1" customWidth="1"/>
    <col min="4" max="4" width="11.7109375" style="1" bestFit="1" customWidth="1"/>
    <col min="5" max="15" width="10.7109375" style="1" customWidth="1"/>
    <col min="16" max="16384" width="9.140625" style="1"/>
  </cols>
  <sheetData>
    <row r="1" spans="3:16" ht="9.9499999999999993" customHeight="1" x14ac:dyDescent="0.2"/>
    <row r="2" spans="3:16" ht="15" x14ac:dyDescent="0.25">
      <c r="C2" s="25" t="s">
        <v>61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12"/>
      <c r="O2" s="12"/>
      <c r="P2" s="12"/>
    </row>
    <row r="3" spans="3:16" ht="9.9499999999999993" customHeight="1" thickBot="1" x14ac:dyDescent="0.25"/>
    <row r="4" spans="3:16" ht="15.75" thickTop="1" thickBot="1" x14ac:dyDescent="0.25">
      <c r="C4" s="7" t="s">
        <v>62</v>
      </c>
      <c r="D4" s="8" t="s">
        <v>63</v>
      </c>
      <c r="E4" s="8" t="s">
        <v>64</v>
      </c>
      <c r="F4" s="8" t="s">
        <v>65</v>
      </c>
      <c r="G4" s="8" t="s">
        <v>66</v>
      </c>
      <c r="H4" s="8" t="s">
        <v>67</v>
      </c>
      <c r="I4" s="8" t="s">
        <v>68</v>
      </c>
      <c r="J4" s="8" t="s">
        <v>69</v>
      </c>
      <c r="K4" s="8" t="s">
        <v>70</v>
      </c>
      <c r="L4" s="8" t="s">
        <v>71</v>
      </c>
      <c r="M4" s="8" t="s">
        <v>72</v>
      </c>
      <c r="N4" s="8" t="s">
        <v>73</v>
      </c>
      <c r="O4" s="8" t="s">
        <v>74</v>
      </c>
      <c r="P4" s="8" t="s">
        <v>75</v>
      </c>
    </row>
    <row r="5" spans="3:16" ht="15.75" hidden="1" thickTop="1" thickBot="1" x14ac:dyDescent="0.25">
      <c r="C5" s="9"/>
      <c r="D5" s="10" t="s">
        <v>76</v>
      </c>
      <c r="E5" s="10" t="s">
        <v>77</v>
      </c>
      <c r="F5" s="10" t="s">
        <v>78</v>
      </c>
      <c r="G5" s="10" t="s">
        <v>79</v>
      </c>
      <c r="H5" s="10" t="s">
        <v>80</v>
      </c>
      <c r="I5" s="10" t="s">
        <v>81</v>
      </c>
      <c r="J5" s="10" t="s">
        <v>82</v>
      </c>
      <c r="K5" s="10" t="s">
        <v>83</v>
      </c>
      <c r="L5" s="10" t="s">
        <v>84</v>
      </c>
      <c r="M5" s="10" t="s">
        <v>85</v>
      </c>
      <c r="N5" s="10" t="s">
        <v>86</v>
      </c>
      <c r="O5" s="10" t="s">
        <v>87</v>
      </c>
      <c r="P5" s="10"/>
    </row>
    <row r="6" spans="3:16" ht="15.75" thickTop="1" thickBot="1" x14ac:dyDescent="0.25">
      <c r="C6" s="11" t="s">
        <v>1</v>
      </c>
      <c r="D6" s="13">
        <f>SUMIFS('Contas a Receber'!$J$5:$J$30,'Contas a Receber'!$M$5:$M$30,GRÁFICOS!D$5,'Contas a Receber'!$H$5:$H$30,GRÁFICOS!$C6,'Contas a Receber'!$K$5:$K$30,"S")</f>
        <v>0</v>
      </c>
      <c r="E6" s="13">
        <f>SUMIFS('Contas a Receber'!$J$5:$J$30,'Contas a Receber'!$M$5:$M$30,GRÁFICOS!E$5,'Contas a Receber'!$H$5:$H$30,GRÁFICOS!$C6,'Contas a Receber'!$K$5:$K$30,"S")</f>
        <v>0</v>
      </c>
      <c r="F6" s="13">
        <f>SUMIFS('Contas a Receber'!$J$5:$J$30,'Contas a Receber'!$M$5:$M$30,GRÁFICOS!F$5,'Contas a Receber'!$H$5:$H$30,GRÁFICOS!$C6,'Contas a Receber'!$K$5:$K$30,"S")</f>
        <v>0</v>
      </c>
      <c r="G6" s="13">
        <f>SUMIFS('Contas a Receber'!$J$5:$J$30,'Contas a Receber'!$M$5:$M$30,GRÁFICOS!G$5,'Contas a Receber'!$H$5:$H$30,GRÁFICOS!$C6,'Contas a Receber'!$K$5:$K$30,"S")</f>
        <v>0</v>
      </c>
      <c r="H6" s="13">
        <f>SUMIFS('Contas a Receber'!$J$5:$J$30,'Contas a Receber'!$M$5:$M$30,GRÁFICOS!H$5,'Contas a Receber'!$H$5:$H$30,GRÁFICOS!$C6,'Contas a Receber'!$K$5:$K$30,"S")</f>
        <v>0</v>
      </c>
      <c r="I6" s="13">
        <f>SUMIFS('Contas a Receber'!$J$5:$J$30,'Contas a Receber'!$M$5:$M$30,GRÁFICOS!I$5,'Contas a Receber'!$H$5:$H$30,GRÁFICOS!$C6,'Contas a Receber'!$K$5:$K$30,"S")</f>
        <v>233840.3585197411</v>
      </c>
      <c r="J6" s="13">
        <f>SUMIFS('Contas a Receber'!$J$5:$J$30,'Contas a Receber'!$M$5:$M$30,GRÁFICOS!J$5,'Contas a Receber'!$H$5:$H$30,GRÁFICOS!$C6,'Contas a Receber'!$K$5:$K$30,"S")</f>
        <v>0</v>
      </c>
      <c r="K6" s="13">
        <f>SUMIFS('Contas a Receber'!$J$5:$J$30,'Contas a Receber'!$M$5:$M$30,GRÁFICOS!K$5,'Contas a Receber'!$H$5:$H$30,GRÁFICOS!$C6,'Contas a Receber'!$K$5:$K$30,"S")</f>
        <v>0</v>
      </c>
      <c r="L6" s="13">
        <f>SUMIFS('Contas a Receber'!$J$5:$J$30,'Contas a Receber'!$M$5:$M$30,GRÁFICOS!L$5,'Contas a Receber'!$H$5:$H$30,GRÁFICOS!$C6,'Contas a Receber'!$K$5:$K$30,"S")</f>
        <v>0</v>
      </c>
      <c r="M6" s="13">
        <f>SUMIFS('Contas a Receber'!$J$5:$J$30,'Contas a Receber'!$M$5:$M$30,GRÁFICOS!M$5,'Contas a Receber'!$H$5:$H$30,GRÁFICOS!$C6,'Contas a Receber'!$K$5:$K$30,"S")</f>
        <v>0</v>
      </c>
      <c r="N6" s="13">
        <f>SUMIFS('Contas a Receber'!$J$5:$J$30,'Contas a Receber'!$M$5:$M$30,GRÁFICOS!N$5,'Contas a Receber'!$H$5:$H$30,GRÁFICOS!$C6,'Contas a Receber'!$K$5:$K$30,"S")</f>
        <v>0</v>
      </c>
      <c r="O6" s="13">
        <f>SUMIFS('Contas a Receber'!$J$5:$J$30,'Contas a Receber'!$M$5:$M$30,GRÁFICOS!O$5,'Contas a Receber'!$H$5:$H$30,GRÁFICOS!$C6,'Contas a Receber'!$K$5:$K$30,"S")</f>
        <v>40740.417451727182</v>
      </c>
      <c r="P6" s="13"/>
    </row>
    <row r="7" spans="3:16" ht="15.75" thickTop="1" thickBot="1" x14ac:dyDescent="0.25">
      <c r="C7" s="11" t="s">
        <v>2</v>
      </c>
      <c r="D7" s="13">
        <f>SUMIFS('Contas a Receber'!$J$5:$J$30,'Contas a Receber'!$M$5:$M$30,GRÁFICOS!D$5,'Contas a Receber'!$H$5:$H$30,GRÁFICOS!$C7,'Contas a Receber'!$K$5:$K$30,"S")</f>
        <v>28942.105336826513</v>
      </c>
      <c r="E7" s="13">
        <f>SUMIFS('Contas a Receber'!$J$5:$J$30,'Contas a Receber'!$M$5:$M$30,GRÁFICOS!E$5,'Contas a Receber'!$H$5:$H$30,GRÁFICOS!$C7,'Contas a Receber'!$K$5:$K$30,"S")</f>
        <v>0</v>
      </c>
      <c r="F7" s="13">
        <f>SUMIFS('Contas a Receber'!$J$5:$J$30,'Contas a Receber'!$M$5:$M$30,GRÁFICOS!F$5,'Contas a Receber'!$H$5:$H$30,GRÁFICOS!$C7,'Contas a Receber'!$K$5:$K$30,"S")</f>
        <v>0</v>
      </c>
      <c r="G7" s="13">
        <f>SUMIFS('Contas a Receber'!$J$5:$J$30,'Contas a Receber'!$M$5:$M$30,GRÁFICOS!G$5,'Contas a Receber'!$H$5:$H$30,GRÁFICOS!$C7,'Contas a Receber'!$K$5:$K$30,"S")</f>
        <v>0</v>
      </c>
      <c r="H7" s="13">
        <f>SUMIFS('Contas a Receber'!$J$5:$J$30,'Contas a Receber'!$M$5:$M$30,GRÁFICOS!H$5,'Contas a Receber'!$H$5:$H$30,GRÁFICOS!$C7,'Contas a Receber'!$K$5:$K$30,"S")</f>
        <v>0</v>
      </c>
      <c r="I7" s="13">
        <f>SUMIFS('Contas a Receber'!$J$5:$J$30,'Contas a Receber'!$M$5:$M$30,GRÁFICOS!I$5,'Contas a Receber'!$H$5:$H$30,GRÁFICOS!$C7,'Contas a Receber'!$K$5:$K$30,"S")</f>
        <v>48632.522571520189</v>
      </c>
      <c r="J7" s="13">
        <f>SUMIFS('Contas a Receber'!$J$5:$J$30,'Contas a Receber'!$M$5:$M$30,GRÁFICOS!J$5,'Contas a Receber'!$H$5:$H$30,GRÁFICOS!$C7,'Contas a Receber'!$K$5:$K$30,"S")</f>
        <v>0</v>
      </c>
      <c r="K7" s="13">
        <f>SUMIFS('Contas a Receber'!$J$5:$J$30,'Contas a Receber'!$M$5:$M$30,GRÁFICOS!K$5,'Contas a Receber'!$H$5:$H$30,GRÁFICOS!$C7,'Contas a Receber'!$K$5:$K$30,"S")</f>
        <v>0</v>
      </c>
      <c r="L7" s="13">
        <f>SUMIFS('Contas a Receber'!$J$5:$J$30,'Contas a Receber'!$M$5:$M$30,GRÁFICOS!L$5,'Contas a Receber'!$H$5:$H$30,GRÁFICOS!$C7,'Contas a Receber'!$K$5:$K$30,"S")</f>
        <v>0</v>
      </c>
      <c r="M7" s="13">
        <f>SUMIFS('Contas a Receber'!$J$5:$J$30,'Contas a Receber'!$M$5:$M$30,GRÁFICOS!M$5,'Contas a Receber'!$H$5:$H$30,GRÁFICOS!$C7,'Contas a Receber'!$K$5:$K$30,"S")</f>
        <v>0</v>
      </c>
      <c r="N7" s="13">
        <f>SUMIFS('Contas a Receber'!$J$5:$J$30,'Contas a Receber'!$M$5:$M$30,GRÁFICOS!N$5,'Contas a Receber'!$H$5:$H$30,GRÁFICOS!$C7,'Contas a Receber'!$K$5:$K$30,"S")</f>
        <v>0</v>
      </c>
      <c r="O7" s="13">
        <f>SUMIFS('Contas a Receber'!$J$5:$J$30,'Contas a Receber'!$M$5:$M$30,GRÁFICOS!O$5,'Contas a Receber'!$H$5:$H$30,GRÁFICOS!$C7,'Contas a Receber'!$K$5:$K$30,"S")</f>
        <v>70286.495457161305</v>
      </c>
      <c r="P7" s="13"/>
    </row>
    <row r="8" spans="3:16" ht="15.75" thickTop="1" thickBot="1" x14ac:dyDescent="0.25">
      <c r="C8" s="11" t="s">
        <v>3</v>
      </c>
      <c r="D8" s="13">
        <f>SUMIFS('Contas a Receber'!$J$5:$J$30,'Contas a Receber'!$M$5:$M$30,GRÁFICOS!D$5,'Contas a Receber'!$H$5:$H$30,GRÁFICOS!$C8,'Contas a Receber'!$K$5:$K$30,"S")</f>
        <v>0</v>
      </c>
      <c r="E8" s="13">
        <f>SUMIFS('Contas a Receber'!$J$5:$J$30,'Contas a Receber'!$M$5:$M$30,GRÁFICOS!E$5,'Contas a Receber'!$H$5:$H$30,GRÁFICOS!$C8,'Contas a Receber'!$K$5:$K$30,"S")</f>
        <v>0</v>
      </c>
      <c r="F8" s="13">
        <f>SUMIFS('Contas a Receber'!$J$5:$J$30,'Contas a Receber'!$M$5:$M$30,GRÁFICOS!F$5,'Contas a Receber'!$H$5:$H$30,GRÁFICOS!$C8,'Contas a Receber'!$K$5:$K$30,"S")</f>
        <v>0</v>
      </c>
      <c r="G8" s="13">
        <f>SUMIFS('Contas a Receber'!$J$5:$J$30,'Contas a Receber'!$M$5:$M$30,GRÁFICOS!G$5,'Contas a Receber'!$H$5:$H$30,GRÁFICOS!$C8,'Contas a Receber'!$K$5:$K$30,"S")</f>
        <v>0</v>
      </c>
      <c r="H8" s="13">
        <f>SUMIFS('Contas a Receber'!$J$5:$J$30,'Contas a Receber'!$M$5:$M$30,GRÁFICOS!H$5,'Contas a Receber'!$H$5:$H$30,GRÁFICOS!$C8,'Contas a Receber'!$K$5:$K$30,"S")</f>
        <v>0</v>
      </c>
      <c r="I8" s="13">
        <f>SUMIFS('Contas a Receber'!$J$5:$J$30,'Contas a Receber'!$M$5:$M$30,GRÁFICOS!I$5,'Contas a Receber'!$H$5:$H$30,GRÁFICOS!$C8,'Contas a Receber'!$K$5:$K$30,"S")</f>
        <v>165054.62365431368</v>
      </c>
      <c r="J8" s="13">
        <f>SUMIFS('Contas a Receber'!$J$5:$J$30,'Contas a Receber'!$M$5:$M$30,GRÁFICOS!J$5,'Contas a Receber'!$H$5:$H$30,GRÁFICOS!$C8,'Contas a Receber'!$K$5:$K$30,"S")</f>
        <v>0</v>
      </c>
      <c r="K8" s="13">
        <f>SUMIFS('Contas a Receber'!$J$5:$J$30,'Contas a Receber'!$M$5:$M$30,GRÁFICOS!K$5,'Contas a Receber'!$H$5:$H$30,GRÁFICOS!$C8,'Contas a Receber'!$K$5:$K$30,"S")</f>
        <v>0</v>
      </c>
      <c r="L8" s="13">
        <f>SUMIFS('Contas a Receber'!$J$5:$J$30,'Contas a Receber'!$M$5:$M$30,GRÁFICOS!L$5,'Contas a Receber'!$H$5:$H$30,GRÁFICOS!$C8,'Contas a Receber'!$K$5:$K$30,"S")</f>
        <v>0</v>
      </c>
      <c r="M8" s="13">
        <f>SUMIFS('Contas a Receber'!$J$5:$J$30,'Contas a Receber'!$M$5:$M$30,GRÁFICOS!M$5,'Contas a Receber'!$H$5:$H$30,GRÁFICOS!$C8,'Contas a Receber'!$K$5:$K$30,"S")</f>
        <v>0</v>
      </c>
      <c r="N8" s="13">
        <f>SUMIFS('Contas a Receber'!$J$5:$J$30,'Contas a Receber'!$M$5:$M$30,GRÁFICOS!N$5,'Contas a Receber'!$H$5:$H$30,GRÁFICOS!$C8,'Contas a Receber'!$K$5:$K$30,"S")</f>
        <v>0</v>
      </c>
      <c r="O8" s="13">
        <f>SUMIFS('Contas a Receber'!$J$5:$J$30,'Contas a Receber'!$M$5:$M$30,GRÁFICOS!O$5,'Contas a Receber'!$H$5:$H$30,GRÁFICOS!$C8,'Contas a Receber'!$K$5:$K$30,"S")</f>
        <v>0</v>
      </c>
      <c r="P8" s="13"/>
    </row>
    <row r="9" spans="3:16" ht="15.75" thickTop="1" thickBot="1" x14ac:dyDescent="0.25">
      <c r="C9" s="11" t="s">
        <v>4</v>
      </c>
      <c r="D9" s="13">
        <f>SUMIFS('Contas a Receber'!$J$5:$J$30,'Contas a Receber'!$M$5:$M$30,GRÁFICOS!D$5,'Contas a Receber'!$H$5:$H$30,GRÁFICOS!$C9,'Contas a Receber'!$K$5:$K$30,"S")</f>
        <v>0</v>
      </c>
      <c r="E9" s="13">
        <f>SUMIFS('Contas a Receber'!$J$5:$J$30,'Contas a Receber'!$M$5:$M$30,GRÁFICOS!E$5,'Contas a Receber'!$H$5:$H$30,GRÁFICOS!$C9,'Contas a Receber'!$K$5:$K$30,"S")</f>
        <v>0</v>
      </c>
      <c r="F9" s="13">
        <f>SUMIFS('Contas a Receber'!$J$5:$J$30,'Contas a Receber'!$M$5:$M$30,GRÁFICOS!F$5,'Contas a Receber'!$H$5:$H$30,GRÁFICOS!$C9,'Contas a Receber'!$K$5:$K$30,"S")</f>
        <v>0</v>
      </c>
      <c r="G9" s="13">
        <f>SUMIFS('Contas a Receber'!$J$5:$J$30,'Contas a Receber'!$M$5:$M$30,GRÁFICOS!G$5,'Contas a Receber'!$H$5:$H$30,GRÁFICOS!$C9,'Contas a Receber'!$K$5:$K$30,"S")</f>
        <v>0</v>
      </c>
      <c r="H9" s="13">
        <f>SUMIFS('Contas a Receber'!$J$5:$J$30,'Contas a Receber'!$M$5:$M$30,GRÁFICOS!H$5,'Contas a Receber'!$H$5:$H$30,GRÁFICOS!$C9,'Contas a Receber'!$K$5:$K$30,"S")</f>
        <v>0</v>
      </c>
      <c r="I9" s="13">
        <f>SUMIFS('Contas a Receber'!$J$5:$J$30,'Contas a Receber'!$M$5:$M$30,GRÁFICOS!I$5,'Contas a Receber'!$H$5:$H$30,GRÁFICOS!$C9,'Contas a Receber'!$K$5:$K$30,"S")</f>
        <v>102449.86696973503</v>
      </c>
      <c r="J9" s="13">
        <f>SUMIFS('Contas a Receber'!$J$5:$J$30,'Contas a Receber'!$M$5:$M$30,GRÁFICOS!J$5,'Contas a Receber'!$H$5:$H$30,GRÁFICOS!$C9,'Contas a Receber'!$K$5:$K$30,"S")</f>
        <v>0</v>
      </c>
      <c r="K9" s="13">
        <f>SUMIFS('Contas a Receber'!$J$5:$J$30,'Contas a Receber'!$M$5:$M$30,GRÁFICOS!K$5,'Contas a Receber'!$H$5:$H$30,GRÁFICOS!$C9,'Contas a Receber'!$K$5:$K$30,"S")</f>
        <v>0</v>
      </c>
      <c r="L9" s="13">
        <f>SUMIFS('Contas a Receber'!$J$5:$J$30,'Contas a Receber'!$M$5:$M$30,GRÁFICOS!L$5,'Contas a Receber'!$H$5:$H$30,GRÁFICOS!$C9,'Contas a Receber'!$K$5:$K$30,"S")</f>
        <v>0</v>
      </c>
      <c r="M9" s="13">
        <f>SUMIFS('Contas a Receber'!$J$5:$J$30,'Contas a Receber'!$M$5:$M$30,GRÁFICOS!M$5,'Contas a Receber'!$H$5:$H$30,GRÁFICOS!$C9,'Contas a Receber'!$K$5:$K$30,"S")</f>
        <v>0</v>
      </c>
      <c r="N9" s="13">
        <f>SUMIFS('Contas a Receber'!$J$5:$J$30,'Contas a Receber'!$M$5:$M$30,GRÁFICOS!N$5,'Contas a Receber'!$H$5:$H$30,GRÁFICOS!$C9,'Contas a Receber'!$K$5:$K$30,"S")</f>
        <v>0</v>
      </c>
      <c r="O9" s="13">
        <f>SUMIFS('Contas a Receber'!$J$5:$J$30,'Contas a Receber'!$M$5:$M$30,GRÁFICOS!O$5,'Contas a Receber'!$H$5:$H$30,GRÁFICOS!$C9,'Contas a Receber'!$K$5:$K$30,"S")</f>
        <v>0</v>
      </c>
      <c r="P9" s="13"/>
    </row>
    <row r="10" spans="3:16" ht="15.75" thickTop="1" thickBot="1" x14ac:dyDescent="0.25">
      <c r="C10" s="11" t="s">
        <v>5</v>
      </c>
      <c r="D10" s="13">
        <f>SUMIFS('Contas a Receber'!$J$5:$J$30,'Contas a Receber'!$M$5:$M$30,GRÁFICOS!D$5,'Contas a Receber'!$H$5:$H$30,GRÁFICOS!$C10,'Contas a Receber'!$K$5:$K$30,"S")</f>
        <v>0</v>
      </c>
      <c r="E10" s="13">
        <f>SUMIFS('Contas a Receber'!$J$5:$J$30,'Contas a Receber'!$M$5:$M$30,GRÁFICOS!E$5,'Contas a Receber'!$H$5:$H$30,GRÁFICOS!$C10,'Contas a Receber'!$K$5:$K$30,"S")</f>
        <v>0</v>
      </c>
      <c r="F10" s="13">
        <f>SUMIFS('Contas a Receber'!$J$5:$J$30,'Contas a Receber'!$M$5:$M$30,GRÁFICOS!F$5,'Contas a Receber'!$H$5:$H$30,GRÁFICOS!$C10,'Contas a Receber'!$K$5:$K$30,"S")</f>
        <v>0</v>
      </c>
      <c r="G10" s="13">
        <f>SUMIFS('Contas a Receber'!$J$5:$J$30,'Contas a Receber'!$M$5:$M$30,GRÁFICOS!G$5,'Contas a Receber'!$H$5:$H$30,GRÁFICOS!$C10,'Contas a Receber'!$K$5:$K$30,"S")</f>
        <v>0</v>
      </c>
      <c r="H10" s="13">
        <f>SUMIFS('Contas a Receber'!$J$5:$J$30,'Contas a Receber'!$M$5:$M$30,GRÁFICOS!H$5,'Contas a Receber'!$H$5:$H$30,GRÁFICOS!$C10,'Contas a Receber'!$K$5:$K$30,"S")</f>
        <v>0</v>
      </c>
      <c r="I10" s="13">
        <f>SUMIFS('Contas a Receber'!$J$5:$J$30,'Contas a Receber'!$M$5:$M$30,GRÁFICOS!I$5,'Contas a Receber'!$H$5:$H$30,GRÁFICOS!$C10,'Contas a Receber'!$K$5:$K$30,"S")</f>
        <v>0</v>
      </c>
      <c r="J10" s="13">
        <f>SUMIFS('Contas a Receber'!$J$5:$J$30,'Contas a Receber'!$M$5:$M$30,GRÁFICOS!J$5,'Contas a Receber'!$H$5:$H$30,GRÁFICOS!$C10,'Contas a Receber'!$K$5:$K$30,"S")</f>
        <v>0</v>
      </c>
      <c r="K10" s="13">
        <f>SUMIFS('Contas a Receber'!$J$5:$J$30,'Contas a Receber'!$M$5:$M$30,GRÁFICOS!K$5,'Contas a Receber'!$H$5:$H$30,GRÁFICOS!$C10,'Contas a Receber'!$K$5:$K$30,"S")</f>
        <v>0</v>
      </c>
      <c r="L10" s="13">
        <f>SUMIFS('Contas a Receber'!$J$5:$J$30,'Contas a Receber'!$M$5:$M$30,GRÁFICOS!L$5,'Contas a Receber'!$H$5:$H$30,GRÁFICOS!$C10,'Contas a Receber'!$K$5:$K$30,"S")</f>
        <v>0</v>
      </c>
      <c r="M10" s="13">
        <f>SUMIFS('Contas a Receber'!$J$5:$J$30,'Contas a Receber'!$M$5:$M$30,GRÁFICOS!M$5,'Contas a Receber'!$H$5:$H$30,GRÁFICOS!$C10,'Contas a Receber'!$K$5:$K$30,"S")</f>
        <v>0</v>
      </c>
      <c r="N10" s="13">
        <f>SUMIFS('Contas a Receber'!$J$5:$J$30,'Contas a Receber'!$M$5:$M$30,GRÁFICOS!N$5,'Contas a Receber'!$H$5:$H$30,GRÁFICOS!$C10,'Contas a Receber'!$K$5:$K$30,"S")</f>
        <v>0</v>
      </c>
      <c r="O10" s="13">
        <f>SUMIFS('Contas a Receber'!$J$5:$J$30,'Contas a Receber'!$M$5:$M$30,GRÁFICOS!O$5,'Contas a Receber'!$H$5:$H$30,GRÁFICOS!$C10,'Contas a Receber'!$K$5:$K$30,"S")</f>
        <v>0</v>
      </c>
      <c r="P10" s="13"/>
    </row>
    <row r="11" spans="3:16" ht="15.75" thickTop="1" thickBot="1" x14ac:dyDescent="0.25">
      <c r="C11" s="11" t="s">
        <v>6</v>
      </c>
      <c r="D11" s="13">
        <f>SUMIFS('Contas a Receber'!$J$5:$J$30,'Contas a Receber'!$M$5:$M$30,GRÁFICOS!D$5,'Contas a Receber'!$H$5:$H$30,GRÁFICOS!$C11,'Contas a Receber'!$K$5:$K$30,"S")</f>
        <v>0</v>
      </c>
      <c r="E11" s="13">
        <f>SUMIFS('Contas a Receber'!$J$5:$J$30,'Contas a Receber'!$M$5:$M$30,GRÁFICOS!E$5,'Contas a Receber'!$H$5:$H$30,GRÁFICOS!$C11,'Contas a Receber'!$K$5:$K$30,"S")</f>
        <v>0</v>
      </c>
      <c r="F11" s="13">
        <f>SUMIFS('Contas a Receber'!$J$5:$J$30,'Contas a Receber'!$M$5:$M$30,GRÁFICOS!F$5,'Contas a Receber'!$H$5:$H$30,GRÁFICOS!$C11,'Contas a Receber'!$K$5:$K$30,"S")</f>
        <v>0</v>
      </c>
      <c r="G11" s="13">
        <f>SUMIFS('Contas a Receber'!$J$5:$J$30,'Contas a Receber'!$M$5:$M$30,GRÁFICOS!G$5,'Contas a Receber'!$H$5:$H$30,GRÁFICOS!$C11,'Contas a Receber'!$K$5:$K$30,"S")</f>
        <v>0</v>
      </c>
      <c r="H11" s="13">
        <f>SUMIFS('Contas a Receber'!$J$5:$J$30,'Contas a Receber'!$M$5:$M$30,GRÁFICOS!H$5,'Contas a Receber'!$H$5:$H$30,GRÁFICOS!$C11,'Contas a Receber'!$K$5:$K$30,"S")</f>
        <v>0</v>
      </c>
      <c r="I11" s="13">
        <f>SUMIFS('Contas a Receber'!$J$5:$J$30,'Contas a Receber'!$M$5:$M$30,GRÁFICOS!I$5,'Contas a Receber'!$H$5:$H$30,GRÁFICOS!$C11,'Contas a Receber'!$K$5:$K$30,"S")</f>
        <v>0</v>
      </c>
      <c r="J11" s="13">
        <f>SUMIFS('Contas a Receber'!$J$5:$J$30,'Contas a Receber'!$M$5:$M$30,GRÁFICOS!J$5,'Contas a Receber'!$H$5:$H$30,GRÁFICOS!$C11,'Contas a Receber'!$K$5:$K$30,"S")</f>
        <v>0</v>
      </c>
      <c r="K11" s="13">
        <f>SUMIFS('Contas a Receber'!$J$5:$J$30,'Contas a Receber'!$M$5:$M$30,GRÁFICOS!K$5,'Contas a Receber'!$H$5:$H$30,GRÁFICOS!$C11,'Contas a Receber'!$K$5:$K$30,"S")</f>
        <v>0</v>
      </c>
      <c r="L11" s="13">
        <f>SUMIFS('Contas a Receber'!$J$5:$J$30,'Contas a Receber'!$M$5:$M$30,GRÁFICOS!L$5,'Contas a Receber'!$H$5:$H$30,GRÁFICOS!$C11,'Contas a Receber'!$K$5:$K$30,"S")</f>
        <v>0</v>
      </c>
      <c r="M11" s="13">
        <f>SUMIFS('Contas a Receber'!$J$5:$J$30,'Contas a Receber'!$M$5:$M$30,GRÁFICOS!M$5,'Contas a Receber'!$H$5:$H$30,GRÁFICOS!$C11,'Contas a Receber'!$K$5:$K$30,"S")</f>
        <v>0</v>
      </c>
      <c r="N11" s="13">
        <f>SUMIFS('Contas a Receber'!$J$5:$J$30,'Contas a Receber'!$M$5:$M$30,GRÁFICOS!N$5,'Contas a Receber'!$H$5:$H$30,GRÁFICOS!$C11,'Contas a Receber'!$K$5:$K$30,"S")</f>
        <v>0</v>
      </c>
      <c r="O11" s="13">
        <f>SUMIFS('Contas a Receber'!$J$5:$J$30,'Contas a Receber'!$M$5:$M$30,GRÁFICOS!O$5,'Contas a Receber'!$H$5:$H$30,GRÁFICOS!$C11,'Contas a Receber'!$K$5:$K$30,"S")</f>
        <v>0</v>
      </c>
      <c r="P11" s="13"/>
    </row>
    <row r="12" spans="3:16" ht="16.5" thickTop="1" thickBot="1" x14ac:dyDescent="0.25">
      <c r="C12" s="14" t="s">
        <v>103</v>
      </c>
      <c r="D12" s="13">
        <f>SUM(D6:D11)</f>
        <v>28942.105336826513</v>
      </c>
      <c r="E12" s="13">
        <f t="shared" ref="E12:O12" si="0">SUM(E6:E11)</f>
        <v>0</v>
      </c>
      <c r="F12" s="13">
        <f t="shared" si="0"/>
        <v>0</v>
      </c>
      <c r="G12" s="13">
        <f t="shared" si="0"/>
        <v>0</v>
      </c>
      <c r="H12" s="13">
        <f t="shared" si="0"/>
        <v>0</v>
      </c>
      <c r="I12" s="13">
        <f t="shared" si="0"/>
        <v>549977.37171531003</v>
      </c>
      <c r="J12" s="13">
        <f t="shared" si="0"/>
        <v>0</v>
      </c>
      <c r="K12" s="13">
        <f t="shared" si="0"/>
        <v>0</v>
      </c>
      <c r="L12" s="13">
        <f t="shared" si="0"/>
        <v>0</v>
      </c>
      <c r="M12" s="13">
        <f t="shared" si="0"/>
        <v>0</v>
      </c>
      <c r="N12" s="13">
        <f t="shared" si="0"/>
        <v>0</v>
      </c>
      <c r="O12" s="13">
        <f t="shared" si="0"/>
        <v>111026.91290888848</v>
      </c>
      <c r="P12" s="13"/>
    </row>
    <row r="13" spans="3:16" ht="15.75" thickTop="1" thickBot="1" x14ac:dyDescent="0.25">
      <c r="C13" s="11" t="s">
        <v>8</v>
      </c>
      <c r="D13" s="13">
        <f>SUMIFS(Valor_Pagar,mes_pagar,D$5,plano_pagar,$C13,'Contas a Pagar'!$J$5:$J$30,"S")*-1</f>
        <v>-88763.655640229787</v>
      </c>
      <c r="E13" s="13">
        <f>SUMIFS(Valor_Pagar,mes_pagar,E$5,plano_pagar,$C13,'Contas a Pagar'!$J$5:$J$30,"S")*-1</f>
        <v>-94286.818162959273</v>
      </c>
      <c r="F13" s="13">
        <f>SUMIFS(Valor_Pagar,mes_pagar,F$5,plano_pagar,$C13,'Contas a Pagar'!$J$5:$J$30,"S")*-1</f>
        <v>-16044.546907073742</v>
      </c>
      <c r="G13" s="13">
        <f>SUMIFS(Valor_Pagar,mes_pagar,G$5,plano_pagar,$C13,'Contas a Pagar'!$J$5:$J$30,"S")*-1</f>
        <v>0</v>
      </c>
      <c r="H13" s="13">
        <f>SUMIFS(Valor_Pagar,mes_pagar,H$5,plano_pagar,$C13,'Contas a Pagar'!$J$5:$J$30,"S")*-1</f>
        <v>0</v>
      </c>
      <c r="I13" s="13">
        <f>SUMIFS(Valor_Pagar,mes_pagar,I$5,plano_pagar,$C13,'Contas a Pagar'!$J$5:$J$30,"S")*-1</f>
        <v>0</v>
      </c>
      <c r="J13" s="13">
        <f>SUMIFS(Valor_Pagar,mes_pagar,J$5,plano_pagar,$C13,'Contas a Pagar'!$J$5:$J$30,"S")*-1</f>
        <v>0</v>
      </c>
      <c r="K13" s="13">
        <f>SUMIFS(Valor_Pagar,mes_pagar,K$5,plano_pagar,$C13,'Contas a Pagar'!$J$5:$J$30,"S")*-1</f>
        <v>0</v>
      </c>
      <c r="L13" s="13">
        <f>SUMIFS(Valor_Pagar,mes_pagar,L$5,plano_pagar,$C13,'Contas a Pagar'!$J$5:$J$30,"S")*-1</f>
        <v>0</v>
      </c>
      <c r="M13" s="13">
        <f>SUMIFS(Valor_Pagar,mes_pagar,M$5,plano_pagar,$C13,'Contas a Pagar'!$J$5:$J$30,"S")*-1</f>
        <v>0</v>
      </c>
      <c r="N13" s="13">
        <f>SUMIFS(Valor_Pagar,mes_pagar,N$5,plano_pagar,$C13,'Contas a Pagar'!$J$5:$J$30,"S")*-1</f>
        <v>0</v>
      </c>
      <c r="O13" s="13">
        <f>SUMIFS(Valor_Pagar,mes_pagar,O$5,plano_pagar,$C13,'Contas a Pagar'!$J$5:$J$30,"S")*-1</f>
        <v>0</v>
      </c>
      <c r="P13" s="13"/>
    </row>
    <row r="14" spans="3:16" ht="15.75" thickTop="1" thickBot="1" x14ac:dyDescent="0.25">
      <c r="C14" s="11" t="s">
        <v>9</v>
      </c>
      <c r="D14" s="13">
        <f>SUMIFS(Valor_Pagar,mes_pagar,D$5,plano_pagar,$C14,'Contas a Pagar'!$J$5:$J$30,"S")*-1</f>
        <v>-69400.012166664965</v>
      </c>
      <c r="E14" s="13">
        <f>SUMIFS(Valor_Pagar,mes_pagar,E$5,plano_pagar,$C14,'Contas a Pagar'!$J$5:$J$30,"S")*-1</f>
        <v>-42086.479604358494</v>
      </c>
      <c r="F14" s="13">
        <f>SUMIFS(Valor_Pagar,mes_pagar,F$5,plano_pagar,$C14,'Contas a Pagar'!$J$5:$J$30,"S")*-1</f>
        <v>-59395.600221944507</v>
      </c>
      <c r="G14" s="13">
        <f>SUMIFS(Valor_Pagar,mes_pagar,G$5,plano_pagar,$C14,'Contas a Pagar'!$J$5:$J$30,"S")*-1</f>
        <v>0</v>
      </c>
      <c r="H14" s="13">
        <f>SUMIFS(Valor_Pagar,mes_pagar,H$5,plano_pagar,$C14,'Contas a Pagar'!$J$5:$J$30,"S")*-1</f>
        <v>0</v>
      </c>
      <c r="I14" s="13">
        <f>SUMIFS(Valor_Pagar,mes_pagar,I$5,plano_pagar,$C14,'Contas a Pagar'!$J$5:$J$30,"S")*-1</f>
        <v>0</v>
      </c>
      <c r="J14" s="13">
        <f>SUMIFS(Valor_Pagar,mes_pagar,J$5,plano_pagar,$C14,'Contas a Pagar'!$J$5:$J$30,"S")*-1</f>
        <v>0</v>
      </c>
      <c r="K14" s="13">
        <f>SUMIFS(Valor_Pagar,mes_pagar,K$5,plano_pagar,$C14,'Contas a Pagar'!$J$5:$J$30,"S")*-1</f>
        <v>0</v>
      </c>
      <c r="L14" s="13">
        <f>SUMIFS(Valor_Pagar,mes_pagar,L$5,plano_pagar,$C14,'Contas a Pagar'!$J$5:$J$30,"S")*-1</f>
        <v>0</v>
      </c>
      <c r="M14" s="13">
        <f>SUMIFS(Valor_Pagar,mes_pagar,M$5,plano_pagar,$C14,'Contas a Pagar'!$J$5:$J$30,"S")*-1</f>
        <v>0</v>
      </c>
      <c r="N14" s="13">
        <f>SUMIFS(Valor_Pagar,mes_pagar,N$5,plano_pagar,$C14,'Contas a Pagar'!$J$5:$J$30,"S")*-1</f>
        <v>0</v>
      </c>
      <c r="O14" s="13">
        <f>SUMIFS(Valor_Pagar,mes_pagar,O$5,plano_pagar,$C14,'Contas a Pagar'!$J$5:$J$30,"S")*-1</f>
        <v>0</v>
      </c>
      <c r="P14" s="13"/>
    </row>
    <row r="15" spans="3:16" ht="15.75" thickTop="1" thickBot="1" x14ac:dyDescent="0.25">
      <c r="C15" s="11" t="s">
        <v>10</v>
      </c>
      <c r="D15" s="13">
        <f>SUMIFS(Valor_Pagar,mes_pagar,D$5,plano_pagar,$C15,'Contas a Pagar'!$J$5:$J$30,"S")*-1</f>
        <v>-2725.8659944686306</v>
      </c>
      <c r="E15" s="13">
        <f>SUMIFS(Valor_Pagar,mes_pagar,E$5,plano_pagar,$C15,'Contas a Pagar'!$J$5:$J$30,"S")*-1</f>
        <v>0</v>
      </c>
      <c r="F15" s="13">
        <f>SUMIFS(Valor_Pagar,mes_pagar,F$5,plano_pagar,$C15,'Contas a Pagar'!$J$5:$J$30,"S")*-1</f>
        <v>-57492.157800963745</v>
      </c>
      <c r="G15" s="13">
        <f>SUMIFS(Valor_Pagar,mes_pagar,G$5,plano_pagar,$C15,'Contas a Pagar'!$J$5:$J$30,"S")*-1</f>
        <v>0</v>
      </c>
      <c r="H15" s="13">
        <f>SUMIFS(Valor_Pagar,mes_pagar,H$5,plano_pagar,$C15,'Contas a Pagar'!$J$5:$J$30,"S")*-1</f>
        <v>-96865.801678924385</v>
      </c>
      <c r="I15" s="13">
        <f>SUMIFS(Valor_Pagar,mes_pagar,I$5,plano_pagar,$C15,'Contas a Pagar'!$J$5:$J$30,"S")*-1</f>
        <v>0</v>
      </c>
      <c r="J15" s="13">
        <f>SUMIFS(Valor_Pagar,mes_pagar,J$5,plano_pagar,$C15,'Contas a Pagar'!$J$5:$J$30,"S")*-1</f>
        <v>0</v>
      </c>
      <c r="K15" s="13">
        <f>SUMIFS(Valor_Pagar,mes_pagar,K$5,plano_pagar,$C15,'Contas a Pagar'!$J$5:$J$30,"S")*-1</f>
        <v>0</v>
      </c>
      <c r="L15" s="13">
        <f>SUMIFS(Valor_Pagar,mes_pagar,L$5,plano_pagar,$C15,'Contas a Pagar'!$J$5:$J$30,"S")*-1</f>
        <v>0</v>
      </c>
      <c r="M15" s="13">
        <f>SUMIFS(Valor_Pagar,mes_pagar,M$5,plano_pagar,$C15,'Contas a Pagar'!$J$5:$J$30,"S")*-1</f>
        <v>0</v>
      </c>
      <c r="N15" s="13">
        <f>SUMIFS(Valor_Pagar,mes_pagar,N$5,plano_pagar,$C15,'Contas a Pagar'!$J$5:$J$30,"S")*-1</f>
        <v>0</v>
      </c>
      <c r="O15" s="13">
        <f>SUMIFS(Valor_Pagar,mes_pagar,O$5,plano_pagar,$C15,'Contas a Pagar'!$J$5:$J$30,"S")*-1</f>
        <v>0</v>
      </c>
      <c r="P15" s="13"/>
    </row>
    <row r="16" spans="3:16" ht="15.75" thickTop="1" thickBot="1" x14ac:dyDescent="0.25">
      <c r="C16" s="11" t="s">
        <v>21</v>
      </c>
      <c r="D16" s="13">
        <f>SUMIFS(Valor_Pagar,mes_pagar,D$5,plano_pagar,$C16,'Contas a Pagar'!$J$5:$J$30,"S")*-1</f>
        <v>0</v>
      </c>
      <c r="E16" s="13">
        <f>SUMIFS(Valor_Pagar,mes_pagar,E$5,plano_pagar,$C16,'Contas a Pagar'!$J$5:$J$30,"S")*-1</f>
        <v>-30771.329530381343</v>
      </c>
      <c r="F16" s="13">
        <f>SUMIFS(Valor_Pagar,mes_pagar,F$5,plano_pagar,$C16,'Contas a Pagar'!$J$5:$J$30,"S")*-1</f>
        <v>0</v>
      </c>
      <c r="G16" s="13">
        <f>SUMIFS(Valor_Pagar,mes_pagar,G$5,plano_pagar,$C16,'Contas a Pagar'!$J$5:$J$30,"S")*-1</f>
        <v>-54405.027836518042</v>
      </c>
      <c r="H16" s="13">
        <f>SUMIFS(Valor_Pagar,mes_pagar,H$5,plano_pagar,$C16,'Contas a Pagar'!$J$5:$J$30,"S")*-1</f>
        <v>0</v>
      </c>
      <c r="I16" s="13">
        <f>SUMIFS(Valor_Pagar,mes_pagar,I$5,plano_pagar,$C16,'Contas a Pagar'!$J$5:$J$30,"S")*-1</f>
        <v>-14657.686908715395</v>
      </c>
      <c r="J16" s="13">
        <f>SUMIFS(Valor_Pagar,mes_pagar,J$5,plano_pagar,$C16,'Contas a Pagar'!$J$5:$J$30,"S")*-1</f>
        <v>0</v>
      </c>
      <c r="K16" s="13">
        <f>SUMIFS(Valor_Pagar,mes_pagar,K$5,plano_pagar,$C16,'Contas a Pagar'!$J$5:$J$30,"S")*-1</f>
        <v>0</v>
      </c>
      <c r="L16" s="13">
        <f>SUMIFS(Valor_Pagar,mes_pagar,L$5,plano_pagar,$C16,'Contas a Pagar'!$J$5:$J$30,"S")*-1</f>
        <v>0</v>
      </c>
      <c r="M16" s="13">
        <f>SUMIFS(Valor_Pagar,mes_pagar,M$5,plano_pagar,$C16,'Contas a Pagar'!$J$5:$J$30,"S")*-1</f>
        <v>0</v>
      </c>
      <c r="N16" s="13">
        <f>SUMIFS(Valor_Pagar,mes_pagar,N$5,plano_pagar,$C16,'Contas a Pagar'!$J$5:$J$30,"S")*-1</f>
        <v>0</v>
      </c>
      <c r="O16" s="13">
        <f>SUMIFS(Valor_Pagar,mes_pagar,O$5,plano_pagar,$C16,'Contas a Pagar'!$J$5:$J$30,"S")*-1</f>
        <v>0</v>
      </c>
      <c r="P16" s="13"/>
    </row>
    <row r="17" spans="3:16" ht="15.75" thickTop="1" thickBot="1" x14ac:dyDescent="0.25">
      <c r="C17" s="11" t="s">
        <v>11</v>
      </c>
      <c r="D17" s="13">
        <f>SUMIFS(Valor_Pagar,mes_pagar,D$5,plano_pagar,$C17,'Contas a Pagar'!$J$5:$J$30,"S")*-1</f>
        <v>0</v>
      </c>
      <c r="E17" s="13">
        <f>SUMIFS(Valor_Pagar,mes_pagar,E$5,plano_pagar,$C17,'Contas a Pagar'!$J$5:$J$30,"S")*-1</f>
        <v>-96095.280992042186</v>
      </c>
      <c r="F17" s="13">
        <f>SUMIFS(Valor_Pagar,mes_pagar,F$5,plano_pagar,$C17,'Contas a Pagar'!$J$5:$J$30,"S")*-1</f>
        <v>0</v>
      </c>
      <c r="G17" s="13">
        <f>SUMIFS(Valor_Pagar,mes_pagar,G$5,plano_pagar,$C17,'Contas a Pagar'!$J$5:$J$30,"S")*-1</f>
        <v>0</v>
      </c>
      <c r="H17" s="13">
        <f>SUMIFS(Valor_Pagar,mes_pagar,H$5,plano_pagar,$C17,'Contas a Pagar'!$J$5:$J$30,"S")*-1</f>
        <v>0</v>
      </c>
      <c r="I17" s="13">
        <f>SUMIFS(Valor_Pagar,mes_pagar,I$5,plano_pagar,$C17,'Contas a Pagar'!$J$5:$J$30,"S")*-1</f>
        <v>0</v>
      </c>
      <c r="J17" s="13">
        <f>SUMIFS(Valor_Pagar,mes_pagar,J$5,plano_pagar,$C17,'Contas a Pagar'!$J$5:$J$30,"S")*-1</f>
        <v>0</v>
      </c>
      <c r="K17" s="13">
        <f>SUMIFS(Valor_Pagar,mes_pagar,K$5,plano_pagar,$C17,'Contas a Pagar'!$J$5:$J$30,"S")*-1</f>
        <v>0</v>
      </c>
      <c r="L17" s="13">
        <f>SUMIFS(Valor_Pagar,mes_pagar,L$5,plano_pagar,$C17,'Contas a Pagar'!$J$5:$J$30,"S")*-1</f>
        <v>0</v>
      </c>
      <c r="M17" s="13">
        <f>SUMIFS(Valor_Pagar,mes_pagar,M$5,plano_pagar,$C17,'Contas a Pagar'!$J$5:$J$30,"S")*-1</f>
        <v>0</v>
      </c>
      <c r="N17" s="13">
        <f>SUMIFS(Valor_Pagar,mes_pagar,N$5,plano_pagar,$C17,'Contas a Pagar'!$J$5:$J$30,"S")*-1</f>
        <v>0</v>
      </c>
      <c r="O17" s="13">
        <f>SUMIFS(Valor_Pagar,mes_pagar,O$5,plano_pagar,$C17,'Contas a Pagar'!$J$5:$J$30,"S")*-1</f>
        <v>0</v>
      </c>
      <c r="P17" s="13"/>
    </row>
    <row r="18" spans="3:16" ht="15.75" thickTop="1" thickBot="1" x14ac:dyDescent="0.25">
      <c r="C18" s="11" t="s">
        <v>12</v>
      </c>
      <c r="D18" s="13">
        <f>SUMIFS(Valor_Pagar,mes_pagar,D$5,plano_pagar,$C18,'Contas a Pagar'!$J$5:$J$30,"S")*-1</f>
        <v>0</v>
      </c>
      <c r="E18" s="13">
        <f>SUMIFS(Valor_Pagar,mes_pagar,E$5,plano_pagar,$C18,'Contas a Pagar'!$J$5:$J$30,"S")*-1</f>
        <v>0</v>
      </c>
      <c r="F18" s="13">
        <f>SUMIFS(Valor_Pagar,mes_pagar,F$5,plano_pagar,$C18,'Contas a Pagar'!$J$5:$J$30,"S")*-1</f>
        <v>0</v>
      </c>
      <c r="G18" s="13">
        <f>SUMIFS(Valor_Pagar,mes_pagar,G$5,plano_pagar,$C18,'Contas a Pagar'!$J$5:$J$30,"S")*-1</f>
        <v>0</v>
      </c>
      <c r="H18" s="13">
        <f>SUMIFS(Valor_Pagar,mes_pagar,H$5,plano_pagar,$C18,'Contas a Pagar'!$J$5:$J$30,"S")*-1</f>
        <v>0</v>
      </c>
      <c r="I18" s="13">
        <f>SUMIFS(Valor_Pagar,mes_pagar,I$5,plano_pagar,$C18,'Contas a Pagar'!$J$5:$J$30,"S")*-1</f>
        <v>0</v>
      </c>
      <c r="J18" s="13">
        <f>SUMIFS(Valor_Pagar,mes_pagar,J$5,plano_pagar,$C18,'Contas a Pagar'!$J$5:$J$30,"S")*-1</f>
        <v>0</v>
      </c>
      <c r="K18" s="13">
        <f>SUMIFS(Valor_Pagar,mes_pagar,K$5,plano_pagar,$C18,'Contas a Pagar'!$J$5:$J$30,"S")*-1</f>
        <v>0</v>
      </c>
      <c r="L18" s="13">
        <f>SUMIFS(Valor_Pagar,mes_pagar,L$5,plano_pagar,$C18,'Contas a Pagar'!$J$5:$J$30,"S")*-1</f>
        <v>0</v>
      </c>
      <c r="M18" s="13">
        <f>SUMIFS(Valor_Pagar,mes_pagar,M$5,plano_pagar,$C18,'Contas a Pagar'!$J$5:$J$30,"S")*-1</f>
        <v>0</v>
      </c>
      <c r="N18" s="13">
        <f>SUMIFS(Valor_Pagar,mes_pagar,N$5,plano_pagar,$C18,'Contas a Pagar'!$J$5:$J$30,"S")*-1</f>
        <v>0</v>
      </c>
      <c r="O18" s="13">
        <f>SUMIFS(Valor_Pagar,mes_pagar,O$5,plano_pagar,$C18,'Contas a Pagar'!$J$5:$J$30,"S")*-1</f>
        <v>0</v>
      </c>
      <c r="P18" s="13"/>
    </row>
    <row r="19" spans="3:16" ht="15.75" thickTop="1" thickBot="1" x14ac:dyDescent="0.25">
      <c r="C19" s="11" t="s">
        <v>22</v>
      </c>
      <c r="D19" s="13">
        <f>SUMIFS(Valor_Pagar,mes_pagar,D$5,plano_pagar,$C19,'Contas a Pagar'!$J$5:$J$30,"S")*-1</f>
        <v>0</v>
      </c>
      <c r="E19" s="13">
        <f>SUMIFS(Valor_Pagar,mes_pagar,E$5,plano_pagar,$C19,'Contas a Pagar'!$J$5:$J$30,"S")*-1</f>
        <v>0</v>
      </c>
      <c r="F19" s="13">
        <f>SUMIFS(Valor_Pagar,mes_pagar,F$5,plano_pagar,$C19,'Contas a Pagar'!$J$5:$J$30,"S")*-1</f>
        <v>0</v>
      </c>
      <c r="G19" s="13">
        <f>SUMIFS(Valor_Pagar,mes_pagar,G$5,plano_pagar,$C19,'Contas a Pagar'!$J$5:$J$30,"S")*-1</f>
        <v>0</v>
      </c>
      <c r="H19" s="13">
        <f>SUMIFS(Valor_Pagar,mes_pagar,H$5,plano_pagar,$C19,'Contas a Pagar'!$J$5:$J$30,"S")*-1</f>
        <v>0</v>
      </c>
      <c r="I19" s="13">
        <f>SUMIFS(Valor_Pagar,mes_pagar,I$5,plano_pagar,$C19,'Contas a Pagar'!$J$5:$J$30,"S")*-1</f>
        <v>0</v>
      </c>
      <c r="J19" s="13">
        <f>SUMIFS(Valor_Pagar,mes_pagar,J$5,plano_pagar,$C19,'Contas a Pagar'!$J$5:$J$30,"S")*-1</f>
        <v>0</v>
      </c>
      <c r="K19" s="13">
        <f>SUMIFS(Valor_Pagar,mes_pagar,K$5,plano_pagar,$C19,'Contas a Pagar'!$J$5:$J$30,"S")*-1</f>
        <v>0</v>
      </c>
      <c r="L19" s="13">
        <f>SUMIFS(Valor_Pagar,mes_pagar,L$5,plano_pagar,$C19,'Contas a Pagar'!$J$5:$J$30,"S")*-1</f>
        <v>0</v>
      </c>
      <c r="M19" s="13">
        <f>SUMIFS(Valor_Pagar,mes_pagar,M$5,plano_pagar,$C19,'Contas a Pagar'!$J$5:$J$30,"S")*-1</f>
        <v>0</v>
      </c>
      <c r="N19" s="13">
        <f>SUMIFS(Valor_Pagar,mes_pagar,N$5,plano_pagar,$C19,'Contas a Pagar'!$J$5:$J$30,"S")*-1</f>
        <v>0</v>
      </c>
      <c r="O19" s="13">
        <f>SUMIFS(Valor_Pagar,mes_pagar,O$5,plano_pagar,$C19,'Contas a Pagar'!$J$5:$J$30,"S")*-1</f>
        <v>0</v>
      </c>
      <c r="P19" s="13"/>
    </row>
    <row r="20" spans="3:16" ht="15.75" thickTop="1" thickBot="1" x14ac:dyDescent="0.25">
      <c r="C20" s="11" t="s">
        <v>13</v>
      </c>
      <c r="D20" s="13">
        <f>SUMIFS(Valor_Pagar,mes_pagar,D$5,plano_pagar,$C20,'Contas a Pagar'!$J$5:$J$30,"S")*-1</f>
        <v>0</v>
      </c>
      <c r="E20" s="13">
        <f>SUMIFS(Valor_Pagar,mes_pagar,E$5,plano_pagar,$C20,'Contas a Pagar'!$J$5:$J$30,"S")*-1</f>
        <v>0</v>
      </c>
      <c r="F20" s="13">
        <f>SUMIFS(Valor_Pagar,mes_pagar,F$5,plano_pagar,$C20,'Contas a Pagar'!$J$5:$J$30,"S")*-1</f>
        <v>0</v>
      </c>
      <c r="G20" s="13">
        <f>SUMIFS(Valor_Pagar,mes_pagar,G$5,plano_pagar,$C20,'Contas a Pagar'!$J$5:$J$30,"S")*-1</f>
        <v>0</v>
      </c>
      <c r="H20" s="13">
        <f>SUMIFS(Valor_Pagar,mes_pagar,H$5,plano_pagar,$C20,'Contas a Pagar'!$J$5:$J$30,"S")*-1</f>
        <v>0</v>
      </c>
      <c r="I20" s="13">
        <f>SUMIFS(Valor_Pagar,mes_pagar,I$5,plano_pagar,$C20,'Contas a Pagar'!$J$5:$J$30,"S")*-1</f>
        <v>0</v>
      </c>
      <c r="J20" s="13">
        <f>SUMIFS(Valor_Pagar,mes_pagar,J$5,plano_pagar,$C20,'Contas a Pagar'!$J$5:$J$30,"S")*-1</f>
        <v>0</v>
      </c>
      <c r="K20" s="13">
        <f>SUMIFS(Valor_Pagar,mes_pagar,K$5,plano_pagar,$C20,'Contas a Pagar'!$J$5:$J$30,"S")*-1</f>
        <v>0</v>
      </c>
      <c r="L20" s="13">
        <f>SUMIFS(Valor_Pagar,mes_pagar,L$5,plano_pagar,$C20,'Contas a Pagar'!$J$5:$J$30,"S")*-1</f>
        <v>0</v>
      </c>
      <c r="M20" s="13">
        <f>SUMIFS(Valor_Pagar,mes_pagar,M$5,plano_pagar,$C20,'Contas a Pagar'!$J$5:$J$30,"S")*-1</f>
        <v>0</v>
      </c>
      <c r="N20" s="13">
        <f>SUMIFS(Valor_Pagar,mes_pagar,N$5,plano_pagar,$C20,'Contas a Pagar'!$J$5:$J$30,"S")*-1</f>
        <v>0</v>
      </c>
      <c r="O20" s="13">
        <f>SUMIFS(Valor_Pagar,mes_pagar,O$5,plano_pagar,$C20,'Contas a Pagar'!$J$5:$J$30,"S")*-1</f>
        <v>0</v>
      </c>
      <c r="P20" s="13"/>
    </row>
    <row r="21" spans="3:16" ht="15.75" thickTop="1" thickBot="1" x14ac:dyDescent="0.25">
      <c r="C21" s="11" t="s">
        <v>14</v>
      </c>
      <c r="D21" s="13">
        <f>SUMIFS(Valor_Pagar,mes_pagar,D$5,plano_pagar,$C21,'Contas a Pagar'!$J$5:$J$30,"S")*-1</f>
        <v>0</v>
      </c>
      <c r="E21" s="13">
        <f>SUMIFS(Valor_Pagar,mes_pagar,E$5,plano_pagar,$C21,'Contas a Pagar'!$J$5:$J$30,"S")*-1</f>
        <v>0</v>
      </c>
      <c r="F21" s="13">
        <f>SUMIFS(Valor_Pagar,mes_pagar,F$5,plano_pagar,$C21,'Contas a Pagar'!$J$5:$J$30,"S")*-1</f>
        <v>0</v>
      </c>
      <c r="G21" s="13">
        <f>SUMIFS(Valor_Pagar,mes_pagar,G$5,plano_pagar,$C21,'Contas a Pagar'!$J$5:$J$30,"S")*-1</f>
        <v>0</v>
      </c>
      <c r="H21" s="13">
        <f>SUMIFS(Valor_Pagar,mes_pagar,H$5,plano_pagar,$C21,'Contas a Pagar'!$J$5:$J$30,"S")*-1</f>
        <v>0</v>
      </c>
      <c r="I21" s="13">
        <f>SUMIFS(Valor_Pagar,mes_pagar,I$5,plano_pagar,$C21,'Contas a Pagar'!$J$5:$J$30,"S")*-1</f>
        <v>0</v>
      </c>
      <c r="J21" s="13">
        <f>SUMIFS(Valor_Pagar,mes_pagar,J$5,plano_pagar,$C21,'Contas a Pagar'!$J$5:$J$30,"S")*-1</f>
        <v>0</v>
      </c>
      <c r="K21" s="13">
        <f>SUMIFS(Valor_Pagar,mes_pagar,K$5,plano_pagar,$C21,'Contas a Pagar'!$J$5:$J$30,"S")*-1</f>
        <v>0</v>
      </c>
      <c r="L21" s="13">
        <f>SUMIFS(Valor_Pagar,mes_pagar,L$5,plano_pagar,$C21,'Contas a Pagar'!$J$5:$J$30,"S")*-1</f>
        <v>0</v>
      </c>
      <c r="M21" s="13">
        <f>SUMIFS(Valor_Pagar,mes_pagar,M$5,plano_pagar,$C21,'Contas a Pagar'!$J$5:$J$30,"S")*-1</f>
        <v>0</v>
      </c>
      <c r="N21" s="13">
        <f>SUMIFS(Valor_Pagar,mes_pagar,N$5,plano_pagar,$C21,'Contas a Pagar'!$J$5:$J$30,"S")*-1</f>
        <v>0</v>
      </c>
      <c r="O21" s="13">
        <f>SUMIFS(Valor_Pagar,mes_pagar,O$5,plano_pagar,$C21,'Contas a Pagar'!$J$5:$J$30,"S")*-1</f>
        <v>0</v>
      </c>
      <c r="P21" s="13"/>
    </row>
    <row r="22" spans="3:16" ht="15.75" thickTop="1" thickBot="1" x14ac:dyDescent="0.25">
      <c r="C22" s="11" t="s">
        <v>15</v>
      </c>
      <c r="D22" s="13">
        <f>SUMIFS(Valor_Pagar,mes_pagar,D$5,plano_pagar,$C22,'Contas a Pagar'!$J$5:$J$30,"S")*-1</f>
        <v>0</v>
      </c>
      <c r="E22" s="13">
        <f>SUMIFS(Valor_Pagar,mes_pagar,E$5,plano_pagar,$C22,'Contas a Pagar'!$J$5:$J$30,"S")*-1</f>
        <v>0</v>
      </c>
      <c r="F22" s="13">
        <f>SUMIFS(Valor_Pagar,mes_pagar,F$5,plano_pagar,$C22,'Contas a Pagar'!$J$5:$J$30,"S")*-1</f>
        <v>0</v>
      </c>
      <c r="G22" s="13">
        <f>SUMIFS(Valor_Pagar,mes_pagar,G$5,plano_pagar,$C22,'Contas a Pagar'!$J$5:$J$30,"S")*-1</f>
        <v>0</v>
      </c>
      <c r="H22" s="13">
        <f>SUMIFS(Valor_Pagar,mes_pagar,H$5,plano_pagar,$C22,'Contas a Pagar'!$J$5:$J$30,"S")*-1</f>
        <v>0</v>
      </c>
      <c r="I22" s="13">
        <f>SUMIFS(Valor_Pagar,mes_pagar,I$5,plano_pagar,$C22,'Contas a Pagar'!$J$5:$J$30,"S")*-1</f>
        <v>0</v>
      </c>
      <c r="J22" s="13">
        <f>SUMIFS(Valor_Pagar,mes_pagar,J$5,plano_pagar,$C22,'Contas a Pagar'!$J$5:$J$30,"S")*-1</f>
        <v>0</v>
      </c>
      <c r="K22" s="13">
        <f>SUMIFS(Valor_Pagar,mes_pagar,K$5,plano_pagar,$C22,'Contas a Pagar'!$J$5:$J$30,"S")*-1</f>
        <v>0</v>
      </c>
      <c r="L22" s="13">
        <f>SUMIFS(Valor_Pagar,mes_pagar,L$5,plano_pagar,$C22,'Contas a Pagar'!$J$5:$J$30,"S")*-1</f>
        <v>0</v>
      </c>
      <c r="M22" s="13">
        <f>SUMIFS(Valor_Pagar,mes_pagar,M$5,plano_pagar,$C22,'Contas a Pagar'!$J$5:$J$30,"S")*-1</f>
        <v>0</v>
      </c>
      <c r="N22" s="13">
        <f>SUMIFS(Valor_Pagar,mes_pagar,N$5,plano_pagar,$C22,'Contas a Pagar'!$J$5:$J$30,"S")*-1</f>
        <v>0</v>
      </c>
      <c r="O22" s="13">
        <f>SUMIFS(Valor_Pagar,mes_pagar,O$5,plano_pagar,$C22,'Contas a Pagar'!$J$5:$J$30,"S")*-1</f>
        <v>0</v>
      </c>
      <c r="P22" s="13"/>
    </row>
    <row r="23" spans="3:16" ht="15.75" thickTop="1" thickBot="1" x14ac:dyDescent="0.25">
      <c r="C23" s="11" t="s">
        <v>16</v>
      </c>
      <c r="D23" s="13">
        <f>SUMIFS(Valor_Pagar,mes_pagar,D$5,plano_pagar,$C23,'Contas a Pagar'!$J$5:$J$30,"S")*-1</f>
        <v>0</v>
      </c>
      <c r="E23" s="13">
        <f>SUMIFS(Valor_Pagar,mes_pagar,E$5,plano_pagar,$C23,'Contas a Pagar'!$J$5:$J$30,"S")*-1</f>
        <v>0</v>
      </c>
      <c r="F23" s="13">
        <f>SUMIFS(Valor_Pagar,mes_pagar,F$5,plano_pagar,$C23,'Contas a Pagar'!$J$5:$J$30,"S")*-1</f>
        <v>0</v>
      </c>
      <c r="G23" s="13">
        <f>SUMIFS(Valor_Pagar,mes_pagar,G$5,plano_pagar,$C23,'Contas a Pagar'!$J$5:$J$30,"S")*-1</f>
        <v>0</v>
      </c>
      <c r="H23" s="13">
        <f>SUMIFS(Valor_Pagar,mes_pagar,H$5,plano_pagar,$C23,'Contas a Pagar'!$J$5:$J$30,"S")*-1</f>
        <v>0</v>
      </c>
      <c r="I23" s="13">
        <f>SUMIFS(Valor_Pagar,mes_pagar,I$5,plano_pagar,$C23,'Contas a Pagar'!$J$5:$J$30,"S")*-1</f>
        <v>0</v>
      </c>
      <c r="J23" s="13">
        <f>SUMIFS(Valor_Pagar,mes_pagar,J$5,plano_pagar,$C23,'Contas a Pagar'!$J$5:$J$30,"S")*-1</f>
        <v>0</v>
      </c>
      <c r="K23" s="13">
        <f>SUMIFS(Valor_Pagar,mes_pagar,K$5,plano_pagar,$C23,'Contas a Pagar'!$J$5:$J$30,"S")*-1</f>
        <v>0</v>
      </c>
      <c r="L23" s="13">
        <f>SUMIFS(Valor_Pagar,mes_pagar,L$5,plano_pagar,$C23,'Contas a Pagar'!$J$5:$J$30,"S")*-1</f>
        <v>0</v>
      </c>
      <c r="M23" s="13">
        <f>SUMIFS(Valor_Pagar,mes_pagar,M$5,plano_pagar,$C23,'Contas a Pagar'!$J$5:$J$30,"S")*-1</f>
        <v>0</v>
      </c>
      <c r="N23" s="13">
        <f>SUMIFS(Valor_Pagar,mes_pagar,N$5,plano_pagar,$C23,'Contas a Pagar'!$J$5:$J$30,"S")*-1</f>
        <v>0</v>
      </c>
      <c r="O23" s="13">
        <f>SUMIFS(Valor_Pagar,mes_pagar,O$5,plano_pagar,$C23,'Contas a Pagar'!$J$5:$J$30,"S")*-1</f>
        <v>0</v>
      </c>
      <c r="P23" s="13"/>
    </row>
    <row r="24" spans="3:16" ht="15.75" thickTop="1" thickBot="1" x14ac:dyDescent="0.25">
      <c r="C24" s="11" t="s">
        <v>17</v>
      </c>
      <c r="D24" s="13">
        <f>SUMIFS(Valor_Pagar,mes_pagar,D$5,plano_pagar,$C24,'Contas a Pagar'!$J$5:$J$30,"S")*-1</f>
        <v>0</v>
      </c>
      <c r="E24" s="13">
        <f>SUMIFS(Valor_Pagar,mes_pagar,E$5,plano_pagar,$C24,'Contas a Pagar'!$J$5:$J$30,"S")*-1</f>
        <v>0</v>
      </c>
      <c r="F24" s="13">
        <f>SUMIFS(Valor_Pagar,mes_pagar,F$5,plano_pagar,$C24,'Contas a Pagar'!$J$5:$J$30,"S")*-1</f>
        <v>0</v>
      </c>
      <c r="G24" s="13">
        <f>SUMIFS(Valor_Pagar,mes_pagar,G$5,plano_pagar,$C24,'Contas a Pagar'!$J$5:$J$30,"S")*-1</f>
        <v>0</v>
      </c>
      <c r="H24" s="13">
        <f>SUMIFS(Valor_Pagar,mes_pagar,H$5,plano_pagar,$C24,'Contas a Pagar'!$J$5:$J$30,"S")*-1</f>
        <v>0</v>
      </c>
      <c r="I24" s="13">
        <f>SUMIFS(Valor_Pagar,mes_pagar,I$5,plano_pagar,$C24,'Contas a Pagar'!$J$5:$J$30,"S")*-1</f>
        <v>0</v>
      </c>
      <c r="J24" s="13">
        <f>SUMIFS(Valor_Pagar,mes_pagar,J$5,plano_pagar,$C24,'Contas a Pagar'!$J$5:$J$30,"S")*-1</f>
        <v>0</v>
      </c>
      <c r="K24" s="13">
        <f>SUMIFS(Valor_Pagar,mes_pagar,K$5,plano_pagar,$C24,'Contas a Pagar'!$J$5:$J$30,"S")*-1</f>
        <v>0</v>
      </c>
      <c r="L24" s="13">
        <f>SUMIFS(Valor_Pagar,mes_pagar,L$5,plano_pagar,$C24,'Contas a Pagar'!$J$5:$J$30,"S")*-1</f>
        <v>0</v>
      </c>
      <c r="M24" s="13">
        <f>SUMIFS(Valor_Pagar,mes_pagar,M$5,plano_pagar,$C24,'Contas a Pagar'!$J$5:$J$30,"S")*-1</f>
        <v>0</v>
      </c>
      <c r="N24" s="13">
        <f>SUMIFS(Valor_Pagar,mes_pagar,N$5,plano_pagar,$C24,'Contas a Pagar'!$J$5:$J$30,"S")*-1</f>
        <v>0</v>
      </c>
      <c r="O24" s="13">
        <f>SUMIFS(Valor_Pagar,mes_pagar,O$5,plano_pagar,$C24,'Contas a Pagar'!$J$5:$J$30,"S")*-1</f>
        <v>0</v>
      </c>
      <c r="P24" s="13"/>
    </row>
    <row r="25" spans="3:16" ht="15.75" thickTop="1" thickBot="1" x14ac:dyDescent="0.25">
      <c r="C25" s="11" t="s">
        <v>18</v>
      </c>
      <c r="D25" s="13">
        <f>SUMIFS(Valor_Pagar,mes_pagar,D$5,plano_pagar,$C25,'Contas a Pagar'!$J$5:$J$30,"S")*-1</f>
        <v>0</v>
      </c>
      <c r="E25" s="13">
        <f>SUMIFS(Valor_Pagar,mes_pagar,E$5,plano_pagar,$C25,'Contas a Pagar'!$J$5:$J$30,"S")*-1</f>
        <v>0</v>
      </c>
      <c r="F25" s="13">
        <f>SUMIFS(Valor_Pagar,mes_pagar,F$5,plano_pagar,$C25,'Contas a Pagar'!$J$5:$J$30,"S")*-1</f>
        <v>0</v>
      </c>
      <c r="G25" s="13">
        <f>SUMIFS(Valor_Pagar,mes_pagar,G$5,plano_pagar,$C25,'Contas a Pagar'!$J$5:$J$30,"S")*-1</f>
        <v>0</v>
      </c>
      <c r="H25" s="13">
        <f>SUMIFS(Valor_Pagar,mes_pagar,H$5,plano_pagar,$C25,'Contas a Pagar'!$J$5:$J$30,"S")*-1</f>
        <v>0</v>
      </c>
      <c r="I25" s="13">
        <f>SUMIFS(Valor_Pagar,mes_pagar,I$5,plano_pagar,$C25,'Contas a Pagar'!$J$5:$J$30,"S")*-1</f>
        <v>0</v>
      </c>
      <c r="J25" s="13">
        <f>SUMIFS(Valor_Pagar,mes_pagar,J$5,plano_pagar,$C25,'Contas a Pagar'!$J$5:$J$30,"S")*-1</f>
        <v>0</v>
      </c>
      <c r="K25" s="13">
        <f>SUMIFS(Valor_Pagar,mes_pagar,K$5,plano_pagar,$C25,'Contas a Pagar'!$J$5:$J$30,"S")*-1</f>
        <v>0</v>
      </c>
      <c r="L25" s="13">
        <f>SUMIFS(Valor_Pagar,mes_pagar,L$5,plano_pagar,$C25,'Contas a Pagar'!$J$5:$J$30,"S")*-1</f>
        <v>0</v>
      </c>
      <c r="M25" s="13">
        <f>SUMIFS(Valor_Pagar,mes_pagar,M$5,plano_pagar,$C25,'Contas a Pagar'!$J$5:$J$30,"S")*-1</f>
        <v>0</v>
      </c>
      <c r="N25" s="13">
        <f>SUMIFS(Valor_Pagar,mes_pagar,N$5,plano_pagar,$C25,'Contas a Pagar'!$J$5:$J$30,"S")*-1</f>
        <v>0</v>
      </c>
      <c r="O25" s="13">
        <f>SUMIFS(Valor_Pagar,mes_pagar,O$5,plano_pagar,$C25,'Contas a Pagar'!$J$5:$J$30,"S")*-1</f>
        <v>0</v>
      </c>
      <c r="P25" s="13"/>
    </row>
    <row r="26" spans="3:16" ht="15.75" thickTop="1" thickBot="1" x14ac:dyDescent="0.25">
      <c r="C26" s="11" t="s">
        <v>19</v>
      </c>
      <c r="D26" s="13">
        <f>SUMIFS(Valor_Pagar,mes_pagar,D$5,plano_pagar,$C26,'Contas a Pagar'!$J$5:$J$30,"S")*-1</f>
        <v>0</v>
      </c>
      <c r="E26" s="13">
        <f>SUMIFS(Valor_Pagar,mes_pagar,E$5,plano_pagar,$C26,'Contas a Pagar'!$J$5:$J$30,"S")*-1</f>
        <v>0</v>
      </c>
      <c r="F26" s="13">
        <f>SUMIFS(Valor_Pagar,mes_pagar,F$5,plano_pagar,$C26,'Contas a Pagar'!$J$5:$J$30,"S")*-1</f>
        <v>0</v>
      </c>
      <c r="G26" s="13">
        <f>SUMIFS(Valor_Pagar,mes_pagar,G$5,plano_pagar,$C26,'Contas a Pagar'!$J$5:$J$30,"S")*-1</f>
        <v>0</v>
      </c>
      <c r="H26" s="13">
        <f>SUMIFS(Valor_Pagar,mes_pagar,H$5,plano_pagar,$C26,'Contas a Pagar'!$J$5:$J$30,"S")*-1</f>
        <v>0</v>
      </c>
      <c r="I26" s="13">
        <f>SUMIFS(Valor_Pagar,mes_pagar,I$5,plano_pagar,$C26,'Contas a Pagar'!$J$5:$J$30,"S")*-1</f>
        <v>0</v>
      </c>
      <c r="J26" s="13">
        <f>SUMIFS(Valor_Pagar,mes_pagar,J$5,plano_pagar,$C26,'Contas a Pagar'!$J$5:$J$30,"S")*-1</f>
        <v>0</v>
      </c>
      <c r="K26" s="13">
        <f>SUMIFS(Valor_Pagar,mes_pagar,K$5,plano_pagar,$C26,'Contas a Pagar'!$J$5:$J$30,"S")*-1</f>
        <v>0</v>
      </c>
      <c r="L26" s="13">
        <f>SUMIFS(Valor_Pagar,mes_pagar,L$5,plano_pagar,$C26,'Contas a Pagar'!$J$5:$J$30,"S")*-1</f>
        <v>0</v>
      </c>
      <c r="M26" s="13">
        <f>SUMIFS(Valor_Pagar,mes_pagar,M$5,plano_pagar,$C26,'Contas a Pagar'!$J$5:$J$30,"S")*-1</f>
        <v>0</v>
      </c>
      <c r="N26" s="13">
        <f>SUMIFS(Valor_Pagar,mes_pagar,N$5,plano_pagar,$C26,'Contas a Pagar'!$J$5:$J$30,"S")*-1</f>
        <v>0</v>
      </c>
      <c r="O26" s="13">
        <f>SUMIFS(Valor_Pagar,mes_pagar,O$5,plano_pagar,$C26,'Contas a Pagar'!$J$5:$J$30,"S")*-1</f>
        <v>0</v>
      </c>
      <c r="P26" s="13"/>
    </row>
    <row r="27" spans="3:16" ht="15.75" thickTop="1" thickBot="1" x14ac:dyDescent="0.25">
      <c r="C27" s="11" t="s">
        <v>20</v>
      </c>
      <c r="D27" s="13">
        <f>SUMIFS(Valor_Pagar,mes_pagar,D$5,plano_pagar,$C27,'Contas a Pagar'!$J$5:$J$30,"S")*-1</f>
        <v>0</v>
      </c>
      <c r="E27" s="13">
        <f>SUMIFS(Valor_Pagar,mes_pagar,E$5,plano_pagar,$C27,'Contas a Pagar'!$J$5:$J$30,"S")*-1</f>
        <v>0</v>
      </c>
      <c r="F27" s="13">
        <f>SUMIFS(Valor_Pagar,mes_pagar,F$5,plano_pagar,$C27,'Contas a Pagar'!$J$5:$J$30,"S")*-1</f>
        <v>0</v>
      </c>
      <c r="G27" s="13">
        <f>SUMIFS(Valor_Pagar,mes_pagar,G$5,plano_pagar,$C27,'Contas a Pagar'!$J$5:$J$30,"S")*-1</f>
        <v>0</v>
      </c>
      <c r="H27" s="13">
        <f>SUMIFS(Valor_Pagar,mes_pagar,H$5,plano_pagar,$C27,'Contas a Pagar'!$J$5:$J$30,"S")*-1</f>
        <v>0</v>
      </c>
      <c r="I27" s="13">
        <f>SUMIFS(Valor_Pagar,mes_pagar,I$5,plano_pagar,$C27,'Contas a Pagar'!$J$5:$J$30,"S")*-1</f>
        <v>0</v>
      </c>
      <c r="J27" s="13">
        <f>SUMIFS(Valor_Pagar,mes_pagar,J$5,plano_pagar,$C27,'Contas a Pagar'!$J$5:$J$30,"S")*-1</f>
        <v>0</v>
      </c>
      <c r="K27" s="13">
        <f>SUMIFS(Valor_Pagar,mes_pagar,K$5,plano_pagar,$C27,'Contas a Pagar'!$J$5:$J$30,"S")*-1</f>
        <v>0</v>
      </c>
      <c r="L27" s="13">
        <f>SUMIFS(Valor_Pagar,mes_pagar,L$5,plano_pagar,$C27,'Contas a Pagar'!$J$5:$J$30,"S")*-1</f>
        <v>0</v>
      </c>
      <c r="M27" s="13">
        <f>SUMIFS(Valor_Pagar,mes_pagar,M$5,plano_pagar,$C27,'Contas a Pagar'!$J$5:$J$30,"S")*-1</f>
        <v>0</v>
      </c>
      <c r="N27" s="13">
        <f>SUMIFS(Valor_Pagar,mes_pagar,N$5,plano_pagar,$C27,'Contas a Pagar'!$J$5:$J$30,"S")*-1</f>
        <v>0</v>
      </c>
      <c r="O27" s="13">
        <f>SUMIFS(Valor_Pagar,mes_pagar,O$5,plano_pagar,$C27,'Contas a Pagar'!$J$5:$J$30,"S")*-1</f>
        <v>0</v>
      </c>
      <c r="P27" s="13"/>
    </row>
    <row r="28" spans="3:16" ht="16.5" thickTop="1" thickBot="1" x14ac:dyDescent="0.25">
      <c r="C28" s="14" t="s">
        <v>101</v>
      </c>
      <c r="D28" s="13">
        <f>SUM(D13:D27)</f>
        <v>-160889.53380136337</v>
      </c>
      <c r="E28" s="13">
        <f t="shared" ref="E28:O28" si="1">SUM(E13:E27)</f>
        <v>-263239.90828974126</v>
      </c>
      <c r="F28" s="13">
        <f t="shared" si="1"/>
        <v>-132932.304929982</v>
      </c>
      <c r="G28" s="13">
        <f t="shared" si="1"/>
        <v>-54405.027836518042</v>
      </c>
      <c r="H28" s="13">
        <f t="shared" si="1"/>
        <v>-96865.801678924385</v>
      </c>
      <c r="I28" s="13">
        <f t="shared" si="1"/>
        <v>-14657.686908715395</v>
      </c>
      <c r="J28" s="13">
        <f t="shared" si="1"/>
        <v>0</v>
      </c>
      <c r="K28" s="13">
        <f t="shared" si="1"/>
        <v>0</v>
      </c>
      <c r="L28" s="13">
        <f t="shared" si="1"/>
        <v>0</v>
      </c>
      <c r="M28" s="13">
        <f t="shared" si="1"/>
        <v>0</v>
      </c>
      <c r="N28" s="13">
        <f t="shared" si="1"/>
        <v>0</v>
      </c>
      <c r="O28" s="13">
        <f t="shared" si="1"/>
        <v>0</v>
      </c>
      <c r="P28" s="13"/>
    </row>
    <row r="29" spans="3:16" ht="15" thickTop="1" x14ac:dyDescent="0.2"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</sheetData>
  <mergeCells count="1">
    <mergeCell ref="C2:M2"/>
  </mergeCells>
  <pageMargins left="0.511811024" right="0.511811024" top="0.78740157499999996" bottom="0.78740157499999996" header="0.31496062000000002" footer="0.31496062000000002"/>
  <pageSetup paperSize="9" scale="52" orientation="portrait" horizontalDpi="4294967292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81BD"/>
  </sheetPr>
  <dimension ref="C1:P30"/>
  <sheetViews>
    <sheetView showGridLines="0" zoomScaleNormal="100" workbookViewId="0">
      <pane xSplit="1" ySplit="4" topLeftCell="C5" activePane="bottomRight" state="frozen"/>
      <selection pane="topRight" activeCell="B1" sqref="B1"/>
      <selection pane="bottomLeft" activeCell="A6" sqref="A6"/>
      <selection pane="bottomRight" activeCell="J12" sqref="J12"/>
    </sheetView>
  </sheetViews>
  <sheetFormatPr defaultRowHeight="14.25" x14ac:dyDescent="0.2"/>
  <cols>
    <col min="1" max="1" width="25.7109375" style="1" customWidth="1"/>
    <col min="2" max="2" width="1.7109375" style="1" customWidth="1"/>
    <col min="3" max="3" width="32.85546875" style="1" customWidth="1"/>
    <col min="4" max="4" width="15.42578125" style="1" customWidth="1"/>
    <col min="5" max="16384" width="9.140625" style="1"/>
  </cols>
  <sheetData>
    <row r="1" spans="3:16" ht="9.9499999999999993" customHeight="1" x14ac:dyDescent="0.2"/>
    <row r="2" spans="3:16" ht="15" x14ac:dyDescent="0.25">
      <c r="C2" s="25" t="s">
        <v>88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12"/>
      <c r="O2" s="12"/>
      <c r="P2" s="12"/>
    </row>
    <row r="3" spans="3:16" ht="9.9499999999999993" customHeight="1" thickBot="1" x14ac:dyDescent="0.25"/>
    <row r="4" spans="3:16" ht="16.5" thickTop="1" thickBot="1" x14ac:dyDescent="0.3">
      <c r="C4" s="15" t="s">
        <v>93</v>
      </c>
      <c r="D4" s="8" t="s">
        <v>89</v>
      </c>
      <c r="E4"/>
      <c r="F4"/>
      <c r="G4"/>
      <c r="H4"/>
      <c r="I4"/>
      <c r="J4"/>
      <c r="K4"/>
      <c r="L4"/>
      <c r="M4"/>
      <c r="N4"/>
      <c r="O4"/>
      <c r="P4"/>
    </row>
    <row r="5" spans="3:16" ht="16.5" thickTop="1" thickBot="1" x14ac:dyDescent="0.3">
      <c r="C5" s="11" t="s">
        <v>90</v>
      </c>
      <c r="D5" s="19">
        <v>33500</v>
      </c>
      <c r="E5"/>
      <c r="F5"/>
      <c r="G5"/>
      <c r="H5"/>
      <c r="I5"/>
      <c r="J5"/>
      <c r="K5"/>
      <c r="L5"/>
      <c r="M5"/>
      <c r="N5"/>
      <c r="O5"/>
      <c r="P5"/>
    </row>
    <row r="6" spans="3:16" ht="16.5" thickTop="1" thickBot="1" x14ac:dyDescent="0.3">
      <c r="C6" s="11" t="s">
        <v>91</v>
      </c>
      <c r="D6" s="17">
        <v>1.4999999999999999E-2</v>
      </c>
      <c r="E6"/>
      <c r="F6"/>
      <c r="G6"/>
      <c r="H6"/>
      <c r="I6"/>
      <c r="J6"/>
      <c r="K6"/>
      <c r="L6"/>
      <c r="M6"/>
      <c r="N6"/>
      <c r="O6"/>
      <c r="P6"/>
    </row>
    <row r="7" spans="3:16" ht="16.5" thickTop="1" thickBot="1" x14ac:dyDescent="0.3">
      <c r="C7" s="11" t="s">
        <v>92</v>
      </c>
      <c r="D7" s="18">
        <v>48</v>
      </c>
      <c r="E7"/>
      <c r="F7"/>
      <c r="G7"/>
      <c r="H7"/>
      <c r="I7"/>
      <c r="J7"/>
      <c r="K7"/>
      <c r="L7"/>
      <c r="M7"/>
      <c r="N7"/>
      <c r="O7"/>
      <c r="P7"/>
    </row>
    <row r="8" spans="3:16" ht="16.5" thickTop="1" thickBot="1" x14ac:dyDescent="0.3">
      <c r="C8" s="16" t="s">
        <v>94</v>
      </c>
      <c r="D8" s="13">
        <f>PMT(D6,D7,D5)</f>
        <v>-984.06248687343395</v>
      </c>
      <c r="E8"/>
      <c r="F8"/>
      <c r="G8"/>
      <c r="H8"/>
      <c r="I8"/>
      <c r="J8"/>
      <c r="K8"/>
      <c r="L8"/>
      <c r="M8"/>
      <c r="N8"/>
      <c r="O8"/>
      <c r="P8"/>
    </row>
    <row r="9" spans="3:16" ht="16.5" thickTop="1" thickBot="1" x14ac:dyDescent="0.3">
      <c r="C9" s="16" t="s">
        <v>95</v>
      </c>
      <c r="D9" s="13">
        <f>D8*D7</f>
        <v>-47234.99936992483</v>
      </c>
      <c r="E9"/>
      <c r="F9"/>
      <c r="G9"/>
      <c r="H9"/>
      <c r="I9"/>
      <c r="J9"/>
      <c r="K9"/>
      <c r="L9"/>
      <c r="M9"/>
      <c r="N9"/>
      <c r="O9"/>
      <c r="P9"/>
    </row>
    <row r="10" spans="3:16" ht="15.75" thickTop="1" x14ac:dyDescent="0.25">
      <c r="C10"/>
      <c r="D10"/>
      <c r="E10"/>
      <c r="F10"/>
      <c r="G10"/>
      <c r="H10"/>
      <c r="I10"/>
      <c r="J10"/>
      <c r="K10"/>
      <c r="L10"/>
      <c r="M10"/>
      <c r="N10"/>
      <c r="O10"/>
      <c r="P10"/>
    </row>
    <row r="11" spans="3:16" ht="15" x14ac:dyDescent="0.25">
      <c r="C11"/>
      <c r="D11"/>
      <c r="E11"/>
      <c r="F11"/>
      <c r="G11"/>
      <c r="H11"/>
      <c r="I11"/>
      <c r="J11"/>
      <c r="K11"/>
      <c r="L11"/>
      <c r="M11"/>
      <c r="N11"/>
      <c r="O11"/>
      <c r="P11"/>
    </row>
    <row r="12" spans="3:16" ht="15" x14ac:dyDescent="0.25">
      <c r="C12"/>
      <c r="D12"/>
      <c r="E12"/>
      <c r="F12"/>
      <c r="G12"/>
      <c r="H12"/>
      <c r="I12"/>
      <c r="J12"/>
      <c r="K12"/>
      <c r="L12"/>
      <c r="M12"/>
      <c r="N12"/>
      <c r="O12"/>
      <c r="P12"/>
    </row>
    <row r="13" spans="3:16" ht="15" x14ac:dyDescent="0.25">
      <c r="C13"/>
      <c r="D13"/>
      <c r="E13"/>
      <c r="F13"/>
      <c r="G13"/>
      <c r="H13"/>
      <c r="I13"/>
      <c r="J13"/>
      <c r="K13"/>
      <c r="L13"/>
      <c r="M13"/>
      <c r="N13"/>
      <c r="O13"/>
      <c r="P13"/>
    </row>
    <row r="14" spans="3:16" ht="15" x14ac:dyDescent="0.25">
      <c r="C14"/>
      <c r="D14"/>
      <c r="E14"/>
      <c r="F14"/>
      <c r="G14"/>
      <c r="H14"/>
      <c r="I14"/>
      <c r="J14"/>
      <c r="K14"/>
      <c r="L14"/>
      <c r="M14"/>
      <c r="N14"/>
      <c r="O14"/>
      <c r="P14"/>
    </row>
    <row r="15" spans="3:16" ht="15" x14ac:dyDescent="0.25"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3:16" ht="15" x14ac:dyDescent="0.25"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3:16" ht="15" x14ac:dyDescent="0.25"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3:16" ht="15" x14ac:dyDescent="0.25"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3:16" ht="15" x14ac:dyDescent="0.25"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3:16" ht="15" x14ac:dyDescent="0.25"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3:16" ht="15" x14ac:dyDescent="0.25"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3:16" ht="15" x14ac:dyDescent="0.25"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3:16" ht="15" x14ac:dyDescent="0.25"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3:16" ht="15" x14ac:dyDescent="0.25"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3:16" ht="15" x14ac:dyDescent="0.25"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3:16" ht="15" x14ac:dyDescent="0.25"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3:16" ht="15" x14ac:dyDescent="0.25"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3:16" ht="15" x14ac:dyDescent="0.25"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3:16" ht="15" x14ac:dyDescent="0.25">
      <c r="E29"/>
      <c r="F29"/>
      <c r="G29"/>
      <c r="H29"/>
      <c r="I29"/>
      <c r="J29"/>
      <c r="K29"/>
      <c r="L29"/>
      <c r="M29"/>
      <c r="N29"/>
      <c r="O29"/>
      <c r="P29"/>
    </row>
    <row r="30" spans="3:16" ht="15" x14ac:dyDescent="0.25">
      <c r="E30"/>
      <c r="F30"/>
      <c r="G30"/>
      <c r="H30"/>
      <c r="I30"/>
      <c r="J30"/>
      <c r="K30"/>
      <c r="L30"/>
      <c r="M30"/>
      <c r="N30"/>
      <c r="O30"/>
      <c r="P30"/>
    </row>
  </sheetData>
  <mergeCells count="1">
    <mergeCell ref="C2:M2"/>
  </mergeCells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4</vt:i4>
      </vt:variant>
    </vt:vector>
  </HeadingPairs>
  <TitlesOfParts>
    <vt:vector size="10" baseType="lpstr">
      <vt:lpstr>PAINEL PRINCIPAL</vt:lpstr>
      <vt:lpstr>Dados</vt:lpstr>
      <vt:lpstr>Contas a Receber</vt:lpstr>
      <vt:lpstr>Contas a Pagar</vt:lpstr>
      <vt:lpstr>GRÁFICOS</vt:lpstr>
      <vt:lpstr>Calcula Financiamento</vt:lpstr>
      <vt:lpstr>GRÁFICOS!Area_de_impressao</vt:lpstr>
      <vt:lpstr>mes_pagar</vt:lpstr>
      <vt:lpstr>plano_pagar</vt:lpstr>
      <vt:lpstr>Valor_Pagar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2017-06-24T19:35:43Z</dcterms:modified>
</cp:coreProperties>
</file>