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7\"/>
    </mc:Choice>
  </mc:AlternateContent>
  <bookViews>
    <workbookView xWindow="0" yWindow="0" windowWidth="20490" windowHeight="7530" tabRatio="729" xr2:uid="{9DFEA66D-4D3C-49B3-9567-BF1673028313}"/>
  </bookViews>
  <sheets>
    <sheet name="Painel Principal" sheetId="5" r:id="rId1"/>
    <sheet name="Dados" sheetId="4" r:id="rId2"/>
    <sheet name="Contas a Receber" sheetId="1" r:id="rId3"/>
    <sheet name="Contas a Pagar" sheetId="3" r:id="rId4"/>
    <sheet name="Gráficos" sheetId="6" r:id="rId5"/>
  </sheets>
  <externalReferences>
    <externalReference r:id="rId6"/>
  </externalReferences>
  <definedNames>
    <definedName name="_xlnm._FilterDatabase" localSheetId="3" hidden="1">'Contas a Pagar'!$C$4:$N$30</definedName>
    <definedName name="_xlnm._FilterDatabase" localSheetId="2" hidden="1">'Contas a Receber'!$C$4:$P$30</definedName>
    <definedName name="pago">[1]GRÁFICOS!$P$28</definedName>
    <definedName name="recebido">[1]GRÁFICOS!$P$12</definedName>
    <definedName name="Valor_Pagar">'[1]Contas a Pagar'!$I$5:$I$30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5" l="1"/>
  <c r="O9" i="5"/>
  <c r="O8" i="5"/>
  <c r="O7" i="5"/>
  <c r="O6" i="5"/>
  <c r="O5" i="5"/>
  <c r="D10" i="6" l="1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4" i="6"/>
  <c r="E14" i="6"/>
  <c r="F14" i="6"/>
  <c r="G14" i="6"/>
  <c r="H14" i="6"/>
  <c r="I14" i="6"/>
  <c r="J14" i="6"/>
  <c r="K14" i="6"/>
  <c r="L14" i="6"/>
  <c r="M14" i="6"/>
  <c r="N14" i="6"/>
  <c r="O14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E9" i="6"/>
  <c r="F9" i="6"/>
  <c r="G9" i="6"/>
  <c r="H9" i="6"/>
  <c r="I9" i="6"/>
  <c r="J9" i="6"/>
  <c r="K9" i="6"/>
  <c r="L9" i="6"/>
  <c r="M9" i="6"/>
  <c r="N9" i="6"/>
  <c r="O9" i="6"/>
  <c r="D9" i="6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5" i="3"/>
  <c r="E8" i="6"/>
  <c r="F8" i="6"/>
  <c r="G8" i="6"/>
  <c r="H8" i="6"/>
  <c r="I8" i="6"/>
  <c r="J8" i="6"/>
  <c r="K8" i="6"/>
  <c r="L8" i="6"/>
  <c r="M8" i="6"/>
  <c r="N8" i="6"/>
  <c r="O8" i="6"/>
  <c r="D8" i="6"/>
  <c r="D6" i="6"/>
  <c r="E6" i="6"/>
  <c r="F6" i="6"/>
  <c r="G6" i="6"/>
  <c r="H6" i="6"/>
  <c r="I6" i="6"/>
  <c r="J6" i="6"/>
  <c r="K6" i="6"/>
  <c r="L6" i="6"/>
  <c r="M6" i="6"/>
  <c r="N6" i="6"/>
  <c r="O6" i="6"/>
  <c r="D7" i="6"/>
  <c r="E7" i="6"/>
  <c r="F7" i="6"/>
  <c r="G7" i="6"/>
  <c r="H7" i="6"/>
  <c r="I7" i="6"/>
  <c r="J7" i="6"/>
  <c r="K7" i="6"/>
  <c r="L7" i="6"/>
  <c r="M7" i="6"/>
  <c r="N7" i="6"/>
  <c r="O7" i="6"/>
  <c r="E5" i="6"/>
  <c r="F5" i="6"/>
  <c r="G5" i="6"/>
  <c r="H5" i="6"/>
  <c r="I5" i="6"/>
  <c r="J5" i="6"/>
  <c r="K5" i="6"/>
  <c r="L5" i="6"/>
  <c r="M5" i="6"/>
  <c r="N5" i="6"/>
  <c r="O5" i="6"/>
  <c r="D5" i="6"/>
  <c r="D19" i="6" l="1"/>
  <c r="L19" i="6"/>
  <c r="H19" i="6"/>
  <c r="M19" i="6"/>
  <c r="I19" i="6"/>
  <c r="E19" i="6"/>
  <c r="O19" i="6"/>
  <c r="G19" i="6"/>
  <c r="N19" i="6"/>
  <c r="J19" i="6"/>
  <c r="F19" i="6"/>
  <c r="K19" i="6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5" i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5" i="3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5" i="1"/>
</calcChain>
</file>

<file path=xl/sharedStrings.xml><?xml version="1.0" encoding="utf-8"?>
<sst xmlns="http://schemas.openxmlformats.org/spreadsheetml/2006/main" count="452" uniqueCount="205">
  <si>
    <t>3 - CONTAS A RECEBER</t>
  </si>
  <si>
    <t>Vencimento</t>
  </si>
  <si>
    <t>Documento</t>
  </si>
  <si>
    <t>Veículos</t>
  </si>
  <si>
    <t>Cliente</t>
  </si>
  <si>
    <t>Plano de Contas</t>
  </si>
  <si>
    <t>Descrição da Conta a Receber</t>
  </si>
  <si>
    <t>Valor</t>
  </si>
  <si>
    <t>Recebida?(S)</t>
  </si>
  <si>
    <t>Origem Rec.</t>
  </si>
  <si>
    <t>Data do Recebimento</t>
  </si>
  <si>
    <t>Status</t>
  </si>
  <si>
    <t>4 - CONTAS A PAGAR</t>
  </si>
  <si>
    <t>Forma Pag/Rec</t>
  </si>
  <si>
    <t>Fornecedor</t>
  </si>
  <si>
    <t>Descrição da Conta a Pagar</t>
  </si>
  <si>
    <t>Paga?(S)</t>
  </si>
  <si>
    <t>Banco</t>
  </si>
  <si>
    <t>Data do Pagamento</t>
  </si>
  <si>
    <t>Forma Rec</t>
  </si>
  <si>
    <t>2 - DADOS</t>
  </si>
  <si>
    <t>Plano de Contas Receber</t>
  </si>
  <si>
    <t>Plano de Contas a Pagar</t>
  </si>
  <si>
    <t>Forma de Pag/ Rec</t>
  </si>
  <si>
    <t>Valor Veículo</t>
  </si>
  <si>
    <t>PALIO</t>
  </si>
  <si>
    <t>HB20</t>
  </si>
  <si>
    <t>GOL</t>
  </si>
  <si>
    <t>LANCER</t>
  </si>
  <si>
    <t>COROLLA</t>
  </si>
  <si>
    <t>DINHEIRO</t>
  </si>
  <si>
    <t>CHEQUE</t>
  </si>
  <si>
    <t>CARTÃO CRÉDITO</t>
  </si>
  <si>
    <t>CARTÃO DÉBITO</t>
  </si>
  <si>
    <t>BOLETO</t>
  </si>
  <si>
    <t>TRANSFERENCIA BANCÁRIA</t>
  </si>
  <si>
    <t>ITAÚ</t>
  </si>
  <si>
    <t>BRADESCO</t>
  </si>
  <si>
    <t>SANTANDER</t>
  </si>
  <si>
    <t>CAIXA</t>
  </si>
  <si>
    <t>B. BRASIL</t>
  </si>
  <si>
    <t>CAIXINHA</t>
  </si>
  <si>
    <t>AGUA E ESGOTO</t>
  </si>
  <si>
    <t>ENERGIA ELÉTRICA</t>
  </si>
  <si>
    <t>COMBUSTIVEIS</t>
  </si>
  <si>
    <t>IMPOSTOS</t>
  </si>
  <si>
    <t>MATERIAL DE LIMPEZA</t>
  </si>
  <si>
    <t>TELEFONES</t>
  </si>
  <si>
    <t>JUROS BANCARIOS</t>
  </si>
  <si>
    <t>SALARIOS</t>
  </si>
  <si>
    <t>VALE TRANSPORTE</t>
  </si>
  <si>
    <t>ALUGUEIS</t>
  </si>
  <si>
    <t>VENDA DE VEICULOS</t>
  </si>
  <si>
    <t>APLICAÇÕES FINANCEIRAS</t>
  </si>
  <si>
    <t>REVISÃO DE VEICULOS</t>
  </si>
  <si>
    <t>1 - PAINEL PRINCIPAL</t>
  </si>
  <si>
    <t>5 - Gráficos</t>
  </si>
  <si>
    <t>NF2345</t>
  </si>
  <si>
    <t>Márcio</t>
  </si>
  <si>
    <t>vendi meu lancer</t>
  </si>
  <si>
    <t>Desconto</t>
  </si>
  <si>
    <t>S</t>
  </si>
  <si>
    <t>NF2346</t>
  </si>
  <si>
    <t>NF2347</t>
  </si>
  <si>
    <t>NF2348</t>
  </si>
  <si>
    <t>NF2349</t>
  </si>
  <si>
    <t>NF2350</t>
  </si>
  <si>
    <t>NF2351</t>
  </si>
  <si>
    <t>NF2352</t>
  </si>
  <si>
    <t>NF2353</t>
  </si>
  <si>
    <t>NF2354</t>
  </si>
  <si>
    <t>NF2355</t>
  </si>
  <si>
    <t>NF2356</t>
  </si>
  <si>
    <t>NF2357</t>
  </si>
  <si>
    <t>NF2358</t>
  </si>
  <si>
    <t>NF2359</t>
  </si>
  <si>
    <t>NF2360</t>
  </si>
  <si>
    <t>NF2361</t>
  </si>
  <si>
    <t>NF2362</t>
  </si>
  <si>
    <t>NF2363</t>
  </si>
  <si>
    <t>NF2364</t>
  </si>
  <si>
    <t>NF2365</t>
  </si>
  <si>
    <t>NF2366</t>
  </si>
  <si>
    <t>NF2367</t>
  </si>
  <si>
    <t>NF2368</t>
  </si>
  <si>
    <t>NF2369</t>
  </si>
  <si>
    <t>NF2370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</si>
  <si>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</si>
  <si>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</si>
  <si>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</si>
  <si>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</si>
  <si>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</si>
  <si>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</si>
  <si>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</si>
  <si>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</si>
  <si>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</si>
  <si>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</si>
  <si>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</si>
  <si>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</si>
  <si>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</si>
  <si>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</si>
  <si>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</si>
  <si>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</si>
  <si>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</si>
  <si>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</si>
  <si>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</si>
  <si>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</si>
  <si>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</si>
  <si>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</si>
  <si>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</si>
  <si>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</si>
  <si>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</si>
  <si>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19/11/2017</t>
  </si>
  <si>
    <t>16/12/2017</t>
  </si>
  <si>
    <t>14/10/2017</t>
  </si>
  <si>
    <t>12/11/2017</t>
  </si>
  <si>
    <t>22/12/2017</t>
  </si>
  <si>
    <t>27/10/2017</t>
  </si>
  <si>
    <t>11/12/2017</t>
  </si>
  <si>
    <t>15/12/2017</t>
  </si>
  <si>
    <t>28/10/2017</t>
  </si>
  <si>
    <t>21/10/2017</t>
  </si>
  <si>
    <t>10/10/2017</t>
  </si>
  <si>
    <t>14/11/2017</t>
  </si>
  <si>
    <t>16/11/2017</t>
  </si>
  <si>
    <t>10/11/2017</t>
  </si>
  <si>
    <t>13/12/2017</t>
  </si>
  <si>
    <t>20/11/2017</t>
  </si>
  <si>
    <t>19/12/2017</t>
  </si>
  <si>
    <t>12/10/2017</t>
  </si>
  <si>
    <t>24/10/2017</t>
  </si>
  <si>
    <t>doc 01</t>
  </si>
  <si>
    <t>doc 02</t>
  </si>
  <si>
    <t>doc 03</t>
  </si>
  <si>
    <t>doc 04</t>
  </si>
  <si>
    <t>doc 05</t>
  </si>
  <si>
    <t>doc 06</t>
  </si>
  <si>
    <t>doc 07</t>
  </si>
  <si>
    <t>doc 08</t>
  </si>
  <si>
    <t>doc 09</t>
  </si>
  <si>
    <t>doc 10</t>
  </si>
  <si>
    <t>doc 11</t>
  </si>
  <si>
    <t>doc 12</t>
  </si>
  <si>
    <t>doc 13</t>
  </si>
  <si>
    <t>doc 14</t>
  </si>
  <si>
    <t>doc 15</t>
  </si>
  <si>
    <t>doc 16</t>
  </si>
  <si>
    <t>doc 17</t>
  </si>
  <si>
    <t>doc 18</t>
  </si>
  <si>
    <t>doc 19</t>
  </si>
  <si>
    <t>doc 20</t>
  </si>
  <si>
    <t>doc 21</t>
  </si>
  <si>
    <t>doc 22</t>
  </si>
  <si>
    <t>doc 23</t>
  </si>
  <si>
    <t>doc 24</t>
  </si>
  <si>
    <t>doc 25</t>
  </si>
  <si>
    <t>doc 26</t>
  </si>
  <si>
    <t>forn 2345</t>
  </si>
  <si>
    <t>forn 2346</t>
  </si>
  <si>
    <t>forn 2347</t>
  </si>
  <si>
    <t>forn 2348</t>
  </si>
  <si>
    <t>forn 2349</t>
  </si>
  <si>
    <t>forn 2350</t>
  </si>
  <si>
    <t>forn 2351</t>
  </si>
  <si>
    <t>forn 2352</t>
  </si>
  <si>
    <t>forn 2353</t>
  </si>
  <si>
    <t>forn 2354</t>
  </si>
  <si>
    <t>forn 2355</t>
  </si>
  <si>
    <t>forn 2356</t>
  </si>
  <si>
    <t>forn 2357</t>
  </si>
  <si>
    <t>forn 2358</t>
  </si>
  <si>
    <t>forn 2359</t>
  </si>
  <si>
    <t>forn 2360</t>
  </si>
  <si>
    <t>forn 2361</t>
  </si>
  <si>
    <t>forn 2362</t>
  </si>
  <si>
    <t>forn 2363</t>
  </si>
  <si>
    <t>forn 2364</t>
  </si>
  <si>
    <t>forn 2365</t>
  </si>
  <si>
    <t>forn 2366</t>
  </si>
  <si>
    <t>forn 2367</t>
  </si>
  <si>
    <t>forn 2368</t>
  </si>
  <si>
    <t>forn 2369</t>
  </si>
  <si>
    <t>forn 2370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</si>
  <si>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</si>
  <si>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</si>
  <si>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</si>
  <si>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</si>
  <si>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</si>
  <si>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</si>
  <si>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</si>
  <si>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</si>
  <si>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</si>
  <si>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</si>
  <si>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</si>
  <si>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</si>
  <si>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RECEBIDO</t>
  </si>
  <si>
    <t>TOTAL Pago</t>
  </si>
  <si>
    <t>mês resum</t>
  </si>
  <si>
    <t>s</t>
  </si>
  <si>
    <t>TOTAL PAGO</t>
  </si>
  <si>
    <t>TOTAL A PAGAR</t>
  </si>
  <si>
    <t>TOTAL A RECEBER</t>
  </si>
  <si>
    <t>QTD CARROS VENDIDOS</t>
  </si>
  <si>
    <t>LUCRO TOTAL</t>
  </si>
  <si>
    <t>ANO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</si>
</sst>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857A8"/>
        <bgColor indexed="64"/>
      </patternFill>
    </fill>
    <fill>
      <patternFill patternType="solid">
        <fgColor rgb="FF4C85B1"/>
        <bgColor indexed="64"/>
      </patternFill>
    </fill>
    <fill>
      <patternFill patternType="solid">
        <fgColor rgb="FFDBE5F1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4" borderId="5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4" fontId="0" fillId="0" borderId="0" xfId="0" applyNumberFormat="1"/>
    <xf numFmtId="14" fontId="2" fillId="3" borderId="1" xfId="0" applyNumberFormat="1" applyFont="1" applyFill="1" applyBorder="1"/>
    <xf numFmtId="14" fontId="1" fillId="4" borderId="4" xfId="0" applyNumberFormat="1" applyFont="1" applyFill="1" applyBorder="1"/>
    <xf numFmtId="14" fontId="1" fillId="4" borderId="7" xfId="0" applyNumberFormat="1" applyFont="1" applyFill="1" applyBorder="1"/>
    <xf numFmtId="164" fontId="0" fillId="0" borderId="0" xfId="0" applyNumberFormat="1"/>
    <xf numFmtId="164" fontId="2" fillId="3" borderId="2" xfId="0" applyNumberFormat="1" applyFont="1" applyFill="1" applyBorder="1"/>
    <xf numFmtId="164" fontId="1" fillId="4" borderId="5" xfId="0" applyNumberFormat="1" applyFont="1" applyFill="1" applyBorder="1"/>
    <xf numFmtId="164" fontId="1" fillId="4" borderId="8" xfId="0" applyNumberFormat="1" applyFont="1" applyFill="1" applyBorder="1"/>
    <xf numFmtId="14" fontId="2" fillId="3" borderId="2" xfId="0" applyNumberFormat="1" applyFont="1" applyFill="1" applyBorder="1"/>
    <xf numFmtId="14" fontId="1" fillId="4" borderId="5" xfId="0" applyNumberFormat="1" applyFont="1" applyFill="1" applyBorder="1"/>
    <xf numFmtId="14" fontId="1" fillId="4" borderId="8" xfId="0" applyNumberFormat="1" applyFont="1" applyFill="1" applyBorder="1"/>
    <xf numFmtId="9" fontId="1" fillId="4" borderId="5" xfId="0" applyNumberFormat="1" applyFont="1" applyFill="1" applyBorder="1"/>
    <xf numFmtId="14" fontId="2" fillId="3" borderId="2" xfId="0" applyNumberFormat="1" applyFont="1" applyFill="1" applyBorder="1" applyAlignment="1"/>
    <xf numFmtId="14" fontId="3" fillId="3" borderId="2" xfId="0" applyNumberFormat="1" applyFont="1" applyFill="1" applyBorder="1" applyAlignment="1"/>
    <xf numFmtId="14" fontId="4" fillId="3" borderId="2" xfId="0" applyNumberFormat="1" applyFont="1" applyFill="1" applyBorder="1" applyAlignment="1"/>
    <xf numFmtId="4" fontId="1" fillId="4" borderId="5" xfId="0" applyNumberFormat="1" applyFont="1" applyFill="1" applyBorder="1" applyAlignment="1"/>
    <xf numFmtId="0" fontId="1" fillId="0" borderId="12" xfId="0" applyFont="1" applyBorder="1"/>
    <xf numFmtId="165" fontId="1" fillId="0" borderId="12" xfId="0" applyNumberFormat="1" applyFont="1" applyBorder="1"/>
    <xf numFmtId="0" fontId="2" fillId="2" borderId="0" xfId="0" applyFont="1" applyFill="1" applyAlignment="1">
      <alignment horizontal="left"/>
    </xf>
    <xf numFmtId="14" fontId="2" fillId="3" borderId="9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/>
    </xf>
    <xf numFmtId="14" fontId="1" fillId="4" borderId="7" xfId="0" applyNumberFormat="1" applyFont="1" applyFill="1" applyBorder="1" applyAlignment="1">
      <alignment horizontal="center"/>
    </xf>
    <xf numFmtId="14" fontId="1" fillId="4" borderId="0" xfId="0" applyNumberFormat="1" applyFont="1" applyFill="1" applyBorder="1" applyAlignment="1">
      <alignment horizontal="center"/>
    </xf>
    <xf numFmtId="14" fontId="1" fillId="4" borderId="11" xfId="0" applyNumberFormat="1" applyFont="1" applyFill="1" applyBorder="1" applyAlignment="1">
      <alignment horizontal="center"/>
    </xf>
    <xf numFmtId="4" fontId="1" fillId="4" borderId="6" xfId="0" applyNumberFormat="1" applyFont="1" applyFill="1" applyBorder="1" applyAlignment="1">
      <alignment horizontal="center"/>
    </xf>
    <xf numFmtId="4" fontId="1" fillId="4" borderId="13" xfId="0" applyNumberFormat="1" applyFon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4C85B1"/>
      <color rgb="FFDBE5F1"/>
      <color rgb="FFC5DDEB"/>
      <color rgb="FF0857A8"/>
      <color rgb="FF0557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Gráficos!$C$8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Gráficos!$D$8:$O$8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218000</c:v>
                </c:pt>
                <c:pt idx="10">
                  <c:v>327000</c:v>
                </c:pt>
                <c:pt idx="11">
                  <c:v>347000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1-420F-B807-C19F5A761F8B}"/>
            </c:ext>
          </c:extLst>
        </c:ser>
        <c:ser>
          <c:idx val="1"/>
          <c:order val="1"/>
          <c:tx>
            <c:strRef>
              <c:f>Gráficos!$C$19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Gráficos!$D$19:$O$19</c:f>
              <c:numCache>
                <c:formatCode>#,##0.00</c:formatCode>
                <c:ptCount val="12"/>
                <c:pt idx="0">
                  <c:v>-104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-13749</c:v>
                </c:pt>
                <c:pt idx="10">
                  <c:v>-11778</c:v>
                </c:pt>
                <c:pt idx="11">
                  <c:v>-447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1-420F-B807-C19F5A76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84080"/>
        <c:axId val="712154368"/>
      </c:barChart>
      <c:catAx>
        <c:axId val="7119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2154368"/>
        <c:crosses val="autoZero"/>
        <c:auto val="1"/>
        <c:lblAlgn val="ctr"/>
        <c:lblOffset val="100"/>
        <c:noMultiLvlLbl val="0"/>
      </c:catAx>
      <c:valAx>
        <c:axId val="7121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9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openxmlformats.org/officeDocument/2006/relationships/hyperlink" Target="#Dados!A1"/><Relationship Id="rId7" Type="http://schemas.openxmlformats.org/officeDocument/2006/relationships/image" Target="../media/image2.png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4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7" Type="http://schemas.openxmlformats.org/officeDocument/2006/relationships/chart" Target="../charts/chart1.xml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4</xdr:row>
      <xdr:rowOff>293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663DCB-0EC7-45E7-8FE1-4166F0686A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90381-17DD-42F8-BD88-240CD2AD085D}"/>
            </a:ext>
          </a:extLst>
        </xdr:cNvPr>
        <xdr:cNvSpPr/>
      </xdr:nvSpPr>
      <xdr:spPr>
        <a:xfrm>
          <a:off x="0" y="664153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A1C9C3-19D4-41E8-83DA-0678274B6194}"/>
            </a:ext>
          </a:extLst>
        </xdr:cNvPr>
        <xdr:cNvSpPr/>
      </xdr:nvSpPr>
      <xdr:spPr>
        <a:xfrm>
          <a:off x="0" y="1233922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F88F88-9AB0-4CD5-B879-E2B2D952560E}"/>
            </a:ext>
          </a:extLst>
        </xdr:cNvPr>
        <xdr:cNvSpPr/>
      </xdr:nvSpPr>
      <xdr:spPr>
        <a:xfrm>
          <a:off x="0" y="1804557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11CA85-E17D-4522-B654-3F3945206BFB}"/>
            </a:ext>
          </a:extLst>
        </xdr:cNvPr>
        <xdr:cNvSpPr/>
      </xdr:nvSpPr>
      <xdr:spPr>
        <a:xfrm>
          <a:off x="0" y="2375192"/>
          <a:ext cx="1697182" cy="578597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72F024-0880-40B5-986E-E894E88D86D6}"/>
            </a:ext>
          </a:extLst>
        </xdr:cNvPr>
        <xdr:cNvSpPr/>
      </xdr:nvSpPr>
      <xdr:spPr>
        <a:xfrm>
          <a:off x="0" y="2945826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>
    <xdr:from>
      <xdr:col>4</xdr:col>
      <xdr:colOff>628650</xdr:colOff>
      <xdr:row>6</xdr:row>
      <xdr:rowOff>9525</xdr:rowOff>
    </xdr:from>
    <xdr:to>
      <xdr:col>8</xdr:col>
      <xdr:colOff>285750</xdr:colOff>
      <xdr:row>10</xdr:row>
      <xdr:rowOff>185953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FA13DBA2-B497-4F97-8B70-EE16BBB1CA63}"/>
            </a:ext>
          </a:extLst>
        </xdr:cNvPr>
        <xdr:cNvGrpSpPr/>
      </xdr:nvGrpSpPr>
      <xdr:grpSpPr>
        <a:xfrm>
          <a:off x="4409342" y="1027967"/>
          <a:ext cx="2653812" cy="938428"/>
          <a:chOff x="7315201" y="2996758"/>
          <a:chExt cx="2647950" cy="938428"/>
        </a:xfrm>
      </xdr:grpSpPr>
      <xdr:pic>
        <xdr:nvPicPr>
          <xdr:cNvPr id="9" name="Imagem 30">
            <a:extLst>
              <a:ext uri="{FF2B5EF4-FFF2-40B4-BE49-F238E27FC236}">
                <a16:creationId xmlns:a16="http://schemas.microsoft.com/office/drawing/2014/main" id="{26ED569D-06A4-4B55-877D-3924070A49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O$6">
        <xdr:nvSpPr>
          <xdr:cNvPr id="10" name="CaixaDeTexto 9">
            <a:extLst>
              <a:ext uri="{FF2B5EF4-FFF2-40B4-BE49-F238E27FC236}">
                <a16:creationId xmlns:a16="http://schemas.microsoft.com/office/drawing/2014/main" id="{294A9F54-4353-4E93-97D1-33D21387CD08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A68D081-FFC5-4FEB-8283-87968E9DCE33}" type="TxLink">
              <a:rPr lang="en-US" sz="11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R$ 18.416</a:t>
            </a:fld>
            <a:endParaRPr lang="pt-BR" sz="2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71B68A12-154C-409C-A59B-77D5FB15890A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409575</xdr:colOff>
      <xdr:row>6</xdr:row>
      <xdr:rowOff>19050</xdr:rowOff>
    </xdr:from>
    <xdr:to>
      <xdr:col>4</xdr:col>
      <xdr:colOff>1114425</xdr:colOff>
      <xdr:row>11</xdr:row>
      <xdr:rowOff>4978</xdr:rowOff>
    </xdr:to>
    <xdr:pic>
      <xdr:nvPicPr>
        <xdr:cNvPr id="13" name="Imagem 30">
          <a:extLst>
            <a:ext uri="{FF2B5EF4-FFF2-40B4-BE49-F238E27FC236}">
              <a16:creationId xmlns:a16="http://schemas.microsoft.com/office/drawing/2014/main" id="{C827C7D8-07D0-4425-9CC1-293885F25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038225"/>
          <a:ext cx="2647950" cy="938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1387283</xdr:colOff>
      <xdr:row>7</xdr:row>
      <xdr:rowOff>189816</xdr:rowOff>
    </xdr:from>
    <xdr:to>
      <xdr:col>4</xdr:col>
      <xdr:colOff>527435</xdr:colOff>
      <xdr:row>10</xdr:row>
      <xdr:rowOff>70878</xdr:rowOff>
    </xdr:to>
    <xdr:sp macro="" textlink="$O$5">
      <xdr:nvSpPr>
        <xdr:cNvPr id="14" name="CaixaDeTexto 13">
          <a:extLst>
            <a:ext uri="{FF2B5EF4-FFF2-40B4-BE49-F238E27FC236}">
              <a16:creationId xmlns:a16="http://schemas.microsoft.com/office/drawing/2014/main" id="{8408396F-5D35-4BB5-89F7-A4FBF0D7E8BE}"/>
            </a:ext>
          </a:extLst>
        </xdr:cNvPr>
        <xdr:cNvSpPr txBox="1"/>
      </xdr:nvSpPr>
      <xdr:spPr bwMode="auto">
        <a:xfrm>
          <a:off x="3216083" y="1399491"/>
          <a:ext cx="1083252" cy="452562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E47A2B-D9D6-4DC6-A871-0FC832124781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t>R$ 26.078</a:t>
          </a:fld>
          <a:endParaRPr lang="pt-BR" sz="2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1071562</xdr:colOff>
      <xdr:row>6</xdr:row>
      <xdr:rowOff>177679</xdr:rowOff>
    </xdr:from>
    <xdr:to>
      <xdr:col>4</xdr:col>
      <xdr:colOff>539365</xdr:colOff>
      <xdr:row>8</xdr:row>
      <xdr:rowOff>26441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8260BAA2-AA63-4307-8F32-82562357AC53}"/>
            </a:ext>
          </a:extLst>
        </xdr:cNvPr>
        <xdr:cNvSpPr txBox="1"/>
      </xdr:nvSpPr>
      <xdr:spPr bwMode="auto">
        <a:xfrm>
          <a:off x="2900362" y="1196854"/>
          <a:ext cx="1410903" cy="229762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Total</a:t>
          </a:r>
          <a:r>
            <a: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 Pago</a:t>
          </a:r>
          <a:endParaRPr lang="en-US" sz="1000" b="1" i="0" u="none" strike="noStrike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66675</xdr:colOff>
      <xdr:row>6</xdr:row>
      <xdr:rowOff>66675</xdr:rowOff>
    </xdr:from>
    <xdr:to>
      <xdr:col>11</xdr:col>
      <xdr:colOff>0</xdr:colOff>
      <xdr:row>11</xdr:row>
      <xdr:rowOff>52603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F907AED-1184-4074-B210-EED88868ADE4}"/>
            </a:ext>
          </a:extLst>
        </xdr:cNvPr>
        <xdr:cNvGrpSpPr/>
      </xdr:nvGrpSpPr>
      <xdr:grpSpPr>
        <a:xfrm>
          <a:off x="6726848" y="1085117"/>
          <a:ext cx="2607652" cy="938428"/>
          <a:chOff x="7315201" y="2996758"/>
          <a:chExt cx="2647950" cy="938428"/>
        </a:xfrm>
      </xdr:grpSpPr>
      <xdr:pic>
        <xdr:nvPicPr>
          <xdr:cNvPr id="17" name="Imagem 30">
            <a:extLst>
              <a:ext uri="{FF2B5EF4-FFF2-40B4-BE49-F238E27FC236}">
                <a16:creationId xmlns:a16="http://schemas.microsoft.com/office/drawing/2014/main" id="{D75EEB4D-8BF3-4FA0-B344-1AD63ACFD6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O$9">
        <xdr:nvSpPr>
          <xdr:cNvPr id="18" name="CaixaDeTexto 17">
            <a:extLst>
              <a:ext uri="{FF2B5EF4-FFF2-40B4-BE49-F238E27FC236}">
                <a16:creationId xmlns:a16="http://schemas.microsoft.com/office/drawing/2014/main" id="{4FE10C4C-EADA-4E7D-9AC0-001A3F530FB5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338002D-AFEB-4666-898B-E1B20C4CBA2F}" type="TxLink">
              <a:rPr lang="en-US" sz="11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23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4969E39A-4229-4C82-B22A-8C0ECA764284}"/>
              </a:ext>
            </a:extLst>
          </xdr:cNvPr>
          <xdr:cNvSpPr txBox="1"/>
        </xdr:nvSpPr>
        <xdr:spPr bwMode="auto">
          <a:xfrm>
            <a:off x="7900988" y="3028950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Carros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</xdr:col>
      <xdr:colOff>714375</xdr:colOff>
      <xdr:row>13</xdr:row>
      <xdr:rowOff>104775</xdr:rowOff>
    </xdr:from>
    <xdr:to>
      <xdr:col>8</xdr:col>
      <xdr:colOff>371475</xdr:colOff>
      <xdr:row>18</xdr:row>
      <xdr:rowOff>90703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17E262D-964B-4EA5-83CB-716ACDAA4B1E}"/>
            </a:ext>
          </a:extLst>
        </xdr:cNvPr>
        <xdr:cNvGrpSpPr/>
      </xdr:nvGrpSpPr>
      <xdr:grpSpPr>
        <a:xfrm>
          <a:off x="4495067" y="2456717"/>
          <a:ext cx="2653812" cy="938428"/>
          <a:chOff x="7315201" y="2996758"/>
          <a:chExt cx="2647950" cy="938428"/>
        </a:xfrm>
      </xdr:grpSpPr>
      <xdr:pic>
        <xdr:nvPicPr>
          <xdr:cNvPr id="21" name="Imagem 30">
            <a:extLst>
              <a:ext uri="{FF2B5EF4-FFF2-40B4-BE49-F238E27FC236}">
                <a16:creationId xmlns:a16="http://schemas.microsoft.com/office/drawing/2014/main" id="{5B4BADDF-0D3D-4992-9A0B-0920E57203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O$8">
        <xdr:nvSpPr>
          <xdr:cNvPr id="22" name="CaixaDeTexto 21">
            <a:extLst>
              <a:ext uri="{FF2B5EF4-FFF2-40B4-BE49-F238E27FC236}">
                <a16:creationId xmlns:a16="http://schemas.microsoft.com/office/drawing/2014/main" id="{288F001D-3493-441F-ADC2-C9FC8784AAD8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D740FB-5D88-4DB6-B379-5A457101A795}" type="TxLink">
              <a:rPr lang="en-US" sz="11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R$ 247.500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D69A9FD3-4A0D-4EBC-937E-76F6CA06563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438150</xdr:colOff>
      <xdr:row>13</xdr:row>
      <xdr:rowOff>95250</xdr:rowOff>
    </xdr:from>
    <xdr:to>
      <xdr:col>4</xdr:col>
      <xdr:colOff>1143000</xdr:colOff>
      <xdr:row>18</xdr:row>
      <xdr:rowOff>81178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B1568B3-A521-4272-B16F-3DFC8AF7EA23}"/>
            </a:ext>
          </a:extLst>
        </xdr:cNvPr>
        <xdr:cNvGrpSpPr/>
      </xdr:nvGrpSpPr>
      <xdr:grpSpPr>
        <a:xfrm>
          <a:off x="2269881" y="2447192"/>
          <a:ext cx="2653811" cy="938428"/>
          <a:chOff x="7315201" y="2996758"/>
          <a:chExt cx="2647950" cy="938428"/>
        </a:xfrm>
      </xdr:grpSpPr>
      <xdr:pic>
        <xdr:nvPicPr>
          <xdr:cNvPr id="25" name="Imagem 30">
            <a:extLst>
              <a:ext uri="{FF2B5EF4-FFF2-40B4-BE49-F238E27FC236}">
                <a16:creationId xmlns:a16="http://schemas.microsoft.com/office/drawing/2014/main" id="{389D372C-2CB0-4B25-90AB-7FB551AC63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O$7">
        <xdr:nvSpPr>
          <xdr:cNvPr id="26" name="CaixaDeTexto 25">
            <a:extLst>
              <a:ext uri="{FF2B5EF4-FFF2-40B4-BE49-F238E27FC236}">
                <a16:creationId xmlns:a16="http://schemas.microsoft.com/office/drawing/2014/main" id="{763F3EB4-1E5B-4C86-93D1-AE64E6FFC7C2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E9795BD-A4D0-435D-B588-EF709C9D7FF6}" type="TxLink">
              <a:rPr lang="en-US" sz="11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R$ 892.000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36FDB47E-2725-4496-B83D-F77D7E4EA732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57150</xdr:colOff>
      <xdr:row>13</xdr:row>
      <xdr:rowOff>104775</xdr:rowOff>
    </xdr:from>
    <xdr:to>
      <xdr:col>11</xdr:col>
      <xdr:colOff>0</xdr:colOff>
      <xdr:row>18</xdr:row>
      <xdr:rowOff>90703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814E60F1-73E5-4107-BA26-758B19E83654}"/>
            </a:ext>
          </a:extLst>
        </xdr:cNvPr>
        <xdr:cNvGrpSpPr/>
      </xdr:nvGrpSpPr>
      <xdr:grpSpPr>
        <a:xfrm>
          <a:off x="6717323" y="2456717"/>
          <a:ext cx="2617177" cy="938428"/>
          <a:chOff x="7315201" y="2996758"/>
          <a:chExt cx="2647950" cy="938428"/>
        </a:xfrm>
      </xdr:grpSpPr>
      <xdr:pic>
        <xdr:nvPicPr>
          <xdr:cNvPr id="29" name="Imagem 30">
            <a:extLst>
              <a:ext uri="{FF2B5EF4-FFF2-40B4-BE49-F238E27FC236}">
                <a16:creationId xmlns:a16="http://schemas.microsoft.com/office/drawing/2014/main" id="{4BC595F1-7D09-4135-AC13-4083AEDD1F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O$10">
        <xdr:nvSpPr>
          <xdr:cNvPr id="30" name="CaixaDeTexto 29">
            <a:extLst>
              <a:ext uri="{FF2B5EF4-FFF2-40B4-BE49-F238E27FC236}">
                <a16:creationId xmlns:a16="http://schemas.microsoft.com/office/drawing/2014/main" id="{FC08FD1C-AE48-407C-8D13-F6A561BD5FF3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0AB43B3-D13A-4E55-8937-2200F44C207E}" type="TxLink">
              <a:rPr lang="en-US" sz="11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R$ 865.922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B9115626-3D45-431F-85CC-13A0223585ED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  <xdr:twoCellAnchor editAs="oneCell">
    <xdr:from>
      <xdr:col>4</xdr:col>
      <xdr:colOff>666748</xdr:colOff>
      <xdr:row>6</xdr:row>
      <xdr:rowOff>20732</xdr:rowOff>
    </xdr:from>
    <xdr:to>
      <xdr:col>4</xdr:col>
      <xdr:colOff>1562099</xdr:colOff>
      <xdr:row>10</xdr:row>
      <xdr:rowOff>175067</xdr:rowOff>
    </xdr:to>
    <xdr:pic>
      <xdr:nvPicPr>
        <xdr:cNvPr id="32" name="Imagem 31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91B14005-7611-4813-AABC-1331310FAB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1" t="3011" r="34926" b="68817"/>
        <a:stretch/>
      </xdr:blipFill>
      <xdr:spPr bwMode="auto">
        <a:xfrm>
          <a:off x="4438648" y="1039907"/>
          <a:ext cx="895351" cy="9163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733424</xdr:colOff>
      <xdr:row>13</xdr:row>
      <xdr:rowOff>128549</xdr:rowOff>
    </xdr:from>
    <xdr:to>
      <xdr:col>4</xdr:col>
      <xdr:colOff>1639207</xdr:colOff>
      <xdr:row>18</xdr:row>
      <xdr:rowOff>60767</xdr:rowOff>
    </xdr:to>
    <xdr:pic>
      <xdr:nvPicPr>
        <xdr:cNvPr id="33" name="Imagem 32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D919C04E-EF67-45D6-8921-42F6ECD0CA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63011" r="66428" b="9893"/>
        <a:stretch/>
      </xdr:blipFill>
      <xdr:spPr bwMode="auto">
        <a:xfrm>
          <a:off x="4505324" y="2481224"/>
          <a:ext cx="905783" cy="88471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438149</xdr:colOff>
      <xdr:row>6</xdr:row>
      <xdr:rowOff>50289</xdr:rowOff>
    </xdr:from>
    <xdr:to>
      <xdr:col>2</xdr:col>
      <xdr:colOff>1343024</xdr:colOff>
      <xdr:row>10</xdr:row>
      <xdr:rowOff>175067</xdr:rowOff>
    </xdr:to>
    <xdr:pic>
      <xdr:nvPicPr>
        <xdr:cNvPr id="34" name="Imagem 33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16A073C3-EC54-4E03-9EEC-9CDA8034DD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63" t="63531" r="4082" b="9747"/>
        <a:stretch/>
      </xdr:blipFill>
      <xdr:spPr bwMode="auto">
        <a:xfrm>
          <a:off x="2266949" y="1069464"/>
          <a:ext cx="904875" cy="88677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13</xdr:row>
      <xdr:rowOff>98867</xdr:rowOff>
    </xdr:from>
    <xdr:to>
      <xdr:col>8</xdr:col>
      <xdr:colOff>895349</xdr:colOff>
      <xdr:row>18</xdr:row>
      <xdr:rowOff>89342</xdr:rowOff>
    </xdr:to>
    <xdr:pic>
      <xdr:nvPicPr>
        <xdr:cNvPr id="35" name="Imagem 34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A8BE25AE-2304-4B5C-B910-A7E8FD92FF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68" t="62986" r="34986" b="9474"/>
        <a:stretch/>
      </xdr:blipFill>
      <xdr:spPr bwMode="auto">
        <a:xfrm>
          <a:off x="6715125" y="2451542"/>
          <a:ext cx="942974" cy="942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447674</xdr:colOff>
      <xdr:row>13</xdr:row>
      <xdr:rowOff>126027</xdr:rowOff>
    </xdr:from>
    <xdr:to>
      <xdr:col>2</xdr:col>
      <xdr:colOff>1362074</xdr:colOff>
      <xdr:row>18</xdr:row>
      <xdr:rowOff>60766</xdr:rowOff>
    </xdr:to>
    <xdr:pic>
      <xdr:nvPicPr>
        <xdr:cNvPr id="36" name="Imagem 35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BD800246-8250-4743-99D2-8819FC5F6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3" t="62986" r="66181" b="10292"/>
        <a:stretch/>
      </xdr:blipFill>
      <xdr:spPr bwMode="auto">
        <a:xfrm>
          <a:off x="2276474" y="2478702"/>
          <a:ext cx="914400" cy="88723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76199</xdr:colOff>
      <xdr:row>6</xdr:row>
      <xdr:rowOff>88233</xdr:rowOff>
    </xdr:from>
    <xdr:to>
      <xdr:col>8</xdr:col>
      <xdr:colOff>885824</xdr:colOff>
      <xdr:row>11</xdr:row>
      <xdr:rowOff>41717</xdr:rowOff>
    </xdr:to>
    <xdr:pic>
      <xdr:nvPicPr>
        <xdr:cNvPr id="37" name="Imagem 36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3E6831C1-B52B-4230-9E5D-146B816ACE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80" t="32721" r="3790" b="39740"/>
        <a:stretch/>
      </xdr:blipFill>
      <xdr:spPr bwMode="auto">
        <a:xfrm>
          <a:off x="6724649" y="1107408"/>
          <a:ext cx="923925" cy="90598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3DD06F-D0D6-4695-BDEC-AAA0193525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E6AA58-6131-4EE4-AC44-8D6002B42C02}"/>
            </a:ext>
          </a:extLst>
        </xdr:cNvPr>
        <xdr:cNvSpPr/>
      </xdr:nvSpPr>
      <xdr:spPr>
        <a:xfrm>
          <a:off x="0" y="664153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CA9896-ACB2-4E26-9EC4-1BA6B933308D}"/>
            </a:ext>
          </a:extLst>
        </xdr:cNvPr>
        <xdr:cNvSpPr/>
      </xdr:nvSpPr>
      <xdr:spPr>
        <a:xfrm>
          <a:off x="0" y="1233922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4E9517-609E-42F1-8772-9C86A8F592F8}"/>
            </a:ext>
          </a:extLst>
        </xdr:cNvPr>
        <xdr:cNvSpPr/>
      </xdr:nvSpPr>
      <xdr:spPr>
        <a:xfrm>
          <a:off x="0" y="1804557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63E6EF-E42F-42F6-ACA9-F0014B612CB4}"/>
            </a:ext>
          </a:extLst>
        </xdr:cNvPr>
        <xdr:cNvSpPr/>
      </xdr:nvSpPr>
      <xdr:spPr>
        <a:xfrm>
          <a:off x="0" y="2375192"/>
          <a:ext cx="1697182" cy="578597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E26123-36DB-4634-BC2C-63905C592526}"/>
            </a:ext>
          </a:extLst>
        </xdr:cNvPr>
        <xdr:cNvSpPr/>
      </xdr:nvSpPr>
      <xdr:spPr>
        <a:xfrm>
          <a:off x="0" y="2945826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67777A-118F-48E1-B40C-1FC2615509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40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4AB20E-3C75-43D6-95B8-404D923D2F34}"/>
            </a:ext>
          </a:extLst>
        </xdr:cNvPr>
        <xdr:cNvSpPr/>
      </xdr:nvSpPr>
      <xdr:spPr>
        <a:xfrm>
          <a:off x="0" y="658092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BE4998-2D69-4C71-94CE-B79951215952}"/>
            </a:ext>
          </a:extLst>
        </xdr:cNvPr>
        <xdr:cNvSpPr/>
      </xdr:nvSpPr>
      <xdr:spPr>
        <a:xfrm>
          <a:off x="0" y="1226129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127297-B3C9-4352-85C7-496D2858D3C7}"/>
            </a:ext>
          </a:extLst>
        </xdr:cNvPr>
        <xdr:cNvSpPr/>
      </xdr:nvSpPr>
      <xdr:spPr>
        <a:xfrm>
          <a:off x="0" y="1794166"/>
          <a:ext cx="1697182" cy="57600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24FC63-EED9-4DF6-B2BD-0C66FAC31C83}"/>
            </a:ext>
          </a:extLst>
        </xdr:cNvPr>
        <xdr:cNvSpPr/>
      </xdr:nvSpPr>
      <xdr:spPr>
        <a:xfrm>
          <a:off x="0" y="2362203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12" name="Retângulo: Cantos Arredondado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5D03D1-AF3C-49D7-AB00-2A2B66BC476B}"/>
            </a:ext>
          </a:extLst>
        </xdr:cNvPr>
        <xdr:cNvSpPr/>
      </xdr:nvSpPr>
      <xdr:spPr>
        <a:xfrm>
          <a:off x="0" y="2930240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809581-D511-44D7-844B-AC87D2039F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8DE469-78C8-4368-A0DA-B167812494B4}"/>
            </a:ext>
          </a:extLst>
        </xdr:cNvPr>
        <xdr:cNvSpPr/>
      </xdr:nvSpPr>
      <xdr:spPr>
        <a:xfrm>
          <a:off x="0" y="664153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A0D2F3-64CB-4A19-97C5-585BF4172327}"/>
            </a:ext>
          </a:extLst>
        </xdr:cNvPr>
        <xdr:cNvSpPr/>
      </xdr:nvSpPr>
      <xdr:spPr>
        <a:xfrm>
          <a:off x="0" y="1233922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50798E-82E6-4D1F-83A7-54B68905B430}"/>
            </a:ext>
          </a:extLst>
        </xdr:cNvPr>
        <xdr:cNvSpPr/>
      </xdr:nvSpPr>
      <xdr:spPr>
        <a:xfrm>
          <a:off x="0" y="1804557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95ABA0-5C0C-4BF6-86B2-44DB6E723F1B}"/>
            </a:ext>
          </a:extLst>
        </xdr:cNvPr>
        <xdr:cNvSpPr/>
      </xdr:nvSpPr>
      <xdr:spPr>
        <a:xfrm>
          <a:off x="0" y="2375192"/>
          <a:ext cx="1697182" cy="578597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C6B4D5B-EC5B-44BC-A128-344AC80ABD3B}"/>
            </a:ext>
          </a:extLst>
        </xdr:cNvPr>
        <xdr:cNvSpPr/>
      </xdr:nvSpPr>
      <xdr:spPr>
        <a:xfrm>
          <a:off x="0" y="2945826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939D1C-5E54-4ED2-B209-FC6D71D7A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953D3E-D8DE-462D-BC66-7F5367251413}"/>
            </a:ext>
          </a:extLst>
        </xdr:cNvPr>
        <xdr:cNvSpPr/>
      </xdr:nvSpPr>
      <xdr:spPr>
        <a:xfrm>
          <a:off x="0" y="664153"/>
          <a:ext cx="1697182" cy="550023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F03766-365E-4126-A4C1-11DB859AED50}"/>
            </a:ext>
          </a:extLst>
        </xdr:cNvPr>
        <xdr:cNvSpPr/>
      </xdr:nvSpPr>
      <xdr:spPr>
        <a:xfrm>
          <a:off x="0" y="1205347"/>
          <a:ext cx="1697182" cy="55954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894A4C-C125-43C1-9D43-3388BFCCF32F}"/>
            </a:ext>
          </a:extLst>
        </xdr:cNvPr>
        <xdr:cNvSpPr/>
      </xdr:nvSpPr>
      <xdr:spPr>
        <a:xfrm>
          <a:off x="0" y="1756932"/>
          <a:ext cx="1697182" cy="550023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6A49EDA-93DD-4458-BF5E-DFF7A993A2B4}"/>
            </a:ext>
          </a:extLst>
        </xdr:cNvPr>
        <xdr:cNvSpPr/>
      </xdr:nvSpPr>
      <xdr:spPr>
        <a:xfrm>
          <a:off x="0" y="2298992"/>
          <a:ext cx="1697182" cy="550022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9E880E6-E23F-4EA8-9872-E688D9718D96}"/>
            </a:ext>
          </a:extLst>
        </xdr:cNvPr>
        <xdr:cNvSpPr/>
      </xdr:nvSpPr>
      <xdr:spPr>
        <a:xfrm>
          <a:off x="0" y="2841051"/>
          <a:ext cx="1697182" cy="550023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>
    <xdr:from>
      <xdr:col>4</xdr:col>
      <xdr:colOff>412750</xdr:colOff>
      <xdr:row>20</xdr:row>
      <xdr:rowOff>56015</xdr:rowOff>
    </xdr:from>
    <xdr:to>
      <xdr:col>14</xdr:col>
      <xdr:colOff>820964</xdr:colOff>
      <xdr:row>41</xdr:row>
      <xdr:rowOff>86178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5A97A3-F7C8-4DBB-B160-80DE34AD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io.rosa/Desktop/TeachX.git/trunk/Turma%20Maio%202017/Aula%209/Projeto%20Controle%20Financeiro%20Parte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 PRINCIPAL"/>
      <sheetName val="Dados"/>
      <sheetName val="Contas a Receber"/>
      <sheetName val="Contas a Pagar"/>
      <sheetName val="GRÁFICOS"/>
      <sheetName val="Calcula Financiamento"/>
    </sheetNames>
    <sheetDataSet>
      <sheetData sheetId="0" refreshError="1"/>
      <sheetData sheetId="1" refreshError="1"/>
      <sheetData sheetId="2"/>
      <sheetData sheetId="3">
        <row r="5">
          <cell r="I5">
            <v>88763.655640229787</v>
          </cell>
        </row>
        <row r="6">
          <cell r="I6">
            <v>69400.012166664965</v>
          </cell>
        </row>
        <row r="7">
          <cell r="I7">
            <v>2725.8659944686306</v>
          </cell>
        </row>
        <row r="8">
          <cell r="I8">
            <v>30771.329530381343</v>
          </cell>
        </row>
        <row r="9">
          <cell r="I9">
            <v>96095.280992042186</v>
          </cell>
        </row>
        <row r="10">
          <cell r="I10">
            <v>94286.818162959273</v>
          </cell>
        </row>
        <row r="11">
          <cell r="I11">
            <v>42086.479604358494</v>
          </cell>
        </row>
        <row r="12">
          <cell r="I12">
            <v>57492.157800963745</v>
          </cell>
        </row>
        <row r="13">
          <cell r="I13">
            <v>54405.027836518042</v>
          </cell>
        </row>
        <row r="14">
          <cell r="I14">
            <v>16044.546907073742</v>
          </cell>
        </row>
        <row r="15">
          <cell r="I15">
            <v>59395.600221944507</v>
          </cell>
        </row>
        <row r="16">
          <cell r="I16">
            <v>96865.801678924385</v>
          </cell>
        </row>
        <row r="17">
          <cell r="I17">
            <v>14657.686908715395</v>
          </cell>
        </row>
        <row r="18">
          <cell r="I18">
            <v>84320.270022136552</v>
          </cell>
        </row>
        <row r="19">
          <cell r="I19">
            <v>79446.157502108443</v>
          </cell>
        </row>
        <row r="20">
          <cell r="I20">
            <v>82388.566365913983</v>
          </cell>
        </row>
        <row r="21">
          <cell r="I21">
            <v>40346.950807616719</v>
          </cell>
        </row>
        <row r="22">
          <cell r="I22">
            <v>44519.990468603151</v>
          </cell>
        </row>
        <row r="23">
          <cell r="I23">
            <v>73491.738284259394</v>
          </cell>
        </row>
        <row r="24">
          <cell r="I24">
            <v>76370.853369711476</v>
          </cell>
        </row>
        <row r="25">
          <cell r="I25">
            <v>87969.79201833102</v>
          </cell>
        </row>
        <row r="26">
          <cell r="I26">
            <v>69934.378735321065</v>
          </cell>
        </row>
        <row r="27">
          <cell r="I27">
            <v>28049.92705364955</v>
          </cell>
        </row>
        <row r="28">
          <cell r="I28">
            <v>81534.823928330617</v>
          </cell>
        </row>
        <row r="29">
          <cell r="I29">
            <v>23609.532570325719</v>
          </cell>
        </row>
        <row r="30">
          <cell r="I30">
            <v>26449.10273109041</v>
          </cell>
        </row>
      </sheetData>
      <sheetData sheetId="4">
        <row r="12">
          <cell r="P12">
            <v>848291.64628236392</v>
          </cell>
        </row>
        <row r="28">
          <cell r="P28">
            <v>-722990.2634452444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4107-A4A9-4EB1-A4EE-644A95011156}">
  <dimension ref="C1:O20"/>
  <sheetViews>
    <sheetView showGridLines="0" tabSelected="1" topLeftCell="B1" zoomScale="130" zoomScaleNormal="130" workbookViewId="0">
      <selection activeCell="O9" sqref="O9"/>
    </sheetView>
  </sheetViews>
  <sheetFormatPr defaultRowHeight="15" x14ac:dyDescent="0.25"/>
  <cols>
    <col min="1" max="1" width="25.7109375" customWidth="1"/>
    <col min="2" max="2" width="1.7109375" customWidth="1"/>
    <col min="3" max="3" width="27.42578125" style="6" bestFit="1" customWidth="1"/>
    <col min="4" max="4" width="1.7109375" customWidth="1"/>
    <col min="5" max="5" width="27.42578125" bestFit="1" customWidth="1"/>
    <col min="6" max="6" width="1.7109375" customWidth="1"/>
    <col min="7" max="7" width="14" bestFit="1" customWidth="1"/>
    <col min="8" max="8" width="1.7109375" customWidth="1"/>
    <col min="9" max="9" width="32.42578125" bestFit="1" customWidth="1"/>
    <col min="10" max="10" width="1.7109375" style="10" customWidth="1"/>
    <col min="11" max="11" width="4.140625" customWidth="1"/>
    <col min="12" max="12" width="23.140625" style="10" hidden="1" customWidth="1"/>
    <col min="13" max="13" width="3.85546875" customWidth="1"/>
    <col min="14" max="14" width="24" customWidth="1"/>
    <col min="15" max="15" width="14" customWidth="1"/>
  </cols>
  <sheetData>
    <row r="1" spans="3:15" ht="9.9499999999999993" customHeight="1" x14ac:dyDescent="0.25"/>
    <row r="2" spans="3:15" x14ac:dyDescent="0.25">
      <c r="C2" s="24" t="s">
        <v>55</v>
      </c>
      <c r="D2" s="24"/>
      <c r="E2" s="24"/>
      <c r="F2" s="24"/>
      <c r="G2" s="24"/>
      <c r="H2" s="24"/>
      <c r="I2" s="24"/>
      <c r="J2" s="24"/>
      <c r="K2" s="24"/>
      <c r="L2" s="24"/>
    </row>
    <row r="3" spans="3:15" ht="9.9499999999999993" customHeight="1" x14ac:dyDescent="0.25"/>
    <row r="4" spans="3:15" ht="15.75" thickBot="1" x14ac:dyDescent="0.3">
      <c r="C4" s="25" t="s">
        <v>204</v>
      </c>
      <c r="D4" s="25"/>
      <c r="E4" s="25"/>
      <c r="F4" s="25"/>
      <c r="G4" s="25"/>
      <c r="H4" s="25"/>
      <c r="I4" s="25"/>
      <c r="J4" s="25"/>
      <c r="K4" s="25"/>
      <c r="L4" s="26"/>
    </row>
    <row r="5" spans="3:15" x14ac:dyDescent="0.25">
      <c r="C5" s="27"/>
      <c r="D5" s="27"/>
      <c r="E5" s="27"/>
      <c r="F5" s="27"/>
      <c r="G5" s="27"/>
      <c r="H5" s="27"/>
      <c r="I5" s="27"/>
      <c r="J5" s="27"/>
      <c r="K5" s="27"/>
      <c r="L5" s="28"/>
      <c r="N5" s="22" t="s">
        <v>199</v>
      </c>
      <c r="O5" s="23">
        <f>SUMIF('Contas a Pagar'!$J$5:$J$30,"S",'Contas a Pagar'!$I$5:$I$30)</f>
        <v>26078</v>
      </c>
    </row>
    <row r="6" spans="3:15" x14ac:dyDescent="0.25">
      <c r="C6" s="29"/>
      <c r="D6" s="29"/>
      <c r="E6" s="29"/>
      <c r="F6" s="29"/>
      <c r="G6" s="29"/>
      <c r="H6" s="29"/>
      <c r="I6" s="29"/>
      <c r="J6" s="29"/>
      <c r="K6" s="29"/>
      <c r="L6" s="30"/>
      <c r="N6" s="22" t="s">
        <v>200</v>
      </c>
      <c r="O6" s="23">
        <f>SUMIF('Contas a Pagar'!$J$5:$J$30,"",'Contas a Pagar'!$I$5:$I$30)</f>
        <v>18416</v>
      </c>
    </row>
    <row r="7" spans="3:15" x14ac:dyDescent="0.25">
      <c r="C7" s="29"/>
      <c r="D7" s="29"/>
      <c r="E7" s="29"/>
      <c r="F7" s="29"/>
      <c r="G7" s="29"/>
      <c r="H7" s="29"/>
      <c r="I7" s="29"/>
      <c r="J7" s="29"/>
      <c r="K7" s="29"/>
      <c r="L7" s="30"/>
      <c r="N7" s="22" t="s">
        <v>195</v>
      </c>
      <c r="O7" s="23">
        <f>SUMIF('Contas a Receber'!$L$5:$L$30,"S",'Contas a Receber'!$K$5:$K$30)</f>
        <v>892000</v>
      </c>
    </row>
    <row r="8" spans="3:15" x14ac:dyDescent="0.25">
      <c r="C8" s="29"/>
      <c r="D8" s="29"/>
      <c r="E8" s="29"/>
      <c r="F8" s="29"/>
      <c r="G8" s="29"/>
      <c r="H8" s="29"/>
      <c r="I8" s="29"/>
      <c r="J8" s="29"/>
      <c r="K8" s="29"/>
      <c r="L8" s="30"/>
      <c r="N8" s="22" t="s">
        <v>201</v>
      </c>
      <c r="O8" s="23">
        <f>SUMIF('Contas a Receber'!$L$5:$L$30,"",'Contas a Receber'!$K$5:$K$30)</f>
        <v>247500</v>
      </c>
    </row>
    <row r="9" spans="3:15" x14ac:dyDescent="0.25">
      <c r="C9" s="29"/>
      <c r="D9" s="29"/>
      <c r="E9" s="29"/>
      <c r="F9" s="29"/>
      <c r="G9" s="29"/>
      <c r="H9" s="29"/>
      <c r="I9" s="29"/>
      <c r="J9" s="29"/>
      <c r="K9" s="29"/>
      <c r="L9" s="30"/>
      <c r="N9" s="22" t="s">
        <v>202</v>
      </c>
      <c r="O9" s="22">
        <f>COUNTIF('Contas a Receber'!$H$5:$H$30,"VENDA DE VEICULOS")</f>
        <v>23</v>
      </c>
    </row>
    <row r="10" spans="3:15" x14ac:dyDescent="0.25">
      <c r="C10" s="29"/>
      <c r="D10" s="29"/>
      <c r="E10" s="29"/>
      <c r="F10" s="29"/>
      <c r="G10" s="29"/>
      <c r="H10" s="29"/>
      <c r="I10" s="29"/>
      <c r="J10" s="29"/>
      <c r="K10" s="29"/>
      <c r="L10" s="30"/>
      <c r="N10" s="22" t="s">
        <v>203</v>
      </c>
      <c r="O10" s="23">
        <f>O7-O5</f>
        <v>865922</v>
      </c>
    </row>
    <row r="11" spans="3:15" x14ac:dyDescent="0.25"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3:15" x14ac:dyDescent="0.25"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3" spans="3:15" x14ac:dyDescent="0.25"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4" spans="3:15" x14ac:dyDescent="0.25">
      <c r="C14" s="29"/>
      <c r="D14" s="29"/>
      <c r="E14" s="29"/>
      <c r="F14" s="29"/>
      <c r="G14" s="29"/>
      <c r="H14" s="29"/>
      <c r="I14" s="29"/>
      <c r="J14" s="29"/>
      <c r="K14" s="29"/>
      <c r="L14" s="30"/>
    </row>
    <row r="15" spans="3:15" x14ac:dyDescent="0.25">
      <c r="C15" s="29"/>
      <c r="D15" s="29"/>
      <c r="E15" s="29"/>
      <c r="F15" s="29"/>
      <c r="G15" s="29"/>
      <c r="H15" s="29"/>
      <c r="I15" s="29"/>
      <c r="J15" s="29"/>
      <c r="K15" s="29"/>
      <c r="L15" s="30"/>
    </row>
    <row r="16" spans="3:15" x14ac:dyDescent="0.25"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7" spans="3:12" x14ac:dyDescent="0.25">
      <c r="C17" s="29"/>
      <c r="D17" s="29"/>
      <c r="E17" s="29"/>
      <c r="F17" s="29"/>
      <c r="G17" s="29"/>
      <c r="H17" s="29"/>
      <c r="I17" s="29"/>
      <c r="J17" s="29"/>
      <c r="K17" s="29"/>
      <c r="L17" s="30"/>
    </row>
    <row r="18" spans="3:12" x14ac:dyDescent="0.25"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3:12" x14ac:dyDescent="0.25">
      <c r="C19" s="29"/>
      <c r="D19" s="29"/>
      <c r="E19" s="29"/>
      <c r="F19" s="29"/>
      <c r="G19" s="29"/>
      <c r="H19" s="29"/>
      <c r="I19" s="29"/>
      <c r="J19" s="29"/>
      <c r="K19" s="29"/>
      <c r="L19" s="30"/>
    </row>
    <row r="20" spans="3:12" x14ac:dyDescent="0.25">
      <c r="C20" s="29"/>
      <c r="D20" s="29"/>
      <c r="E20" s="29"/>
      <c r="F20" s="29"/>
      <c r="G20" s="29"/>
      <c r="H20" s="29"/>
      <c r="I20" s="29"/>
      <c r="J20" s="29"/>
      <c r="K20" s="29"/>
      <c r="L20" s="30"/>
    </row>
  </sheetData>
  <mergeCells count="3">
    <mergeCell ref="C2:L2"/>
    <mergeCell ref="C4:L4"/>
    <mergeCell ref="C5:L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4F0A-B5F3-441E-A498-6939CACFFD08}">
  <dimension ref="C1:L30"/>
  <sheetViews>
    <sheetView showGridLines="0" topLeftCell="A2" zoomScaleNormal="100" workbookViewId="0">
      <selection activeCell="E5" sqref="E5:E14"/>
    </sheetView>
  </sheetViews>
  <sheetFormatPr defaultRowHeight="15" x14ac:dyDescent="0.25"/>
  <cols>
    <col min="1" max="1" width="25.7109375" customWidth="1"/>
    <col min="2" max="2" width="1.7109375" customWidth="1"/>
    <col min="3" max="3" width="27.42578125" style="6" bestFit="1" customWidth="1"/>
    <col min="4" max="4" width="1.7109375" customWidth="1"/>
    <col min="5" max="5" width="27.42578125" bestFit="1" customWidth="1"/>
    <col min="6" max="6" width="1.7109375" customWidth="1"/>
    <col min="7" max="7" width="14" bestFit="1" customWidth="1"/>
    <col min="8" max="8" width="1.7109375" customWidth="1"/>
    <col min="9" max="9" width="32.42578125" bestFit="1" customWidth="1"/>
    <col min="10" max="10" width="1.7109375" style="10" customWidth="1"/>
    <col min="11" max="11" width="14.85546875" bestFit="1" customWidth="1"/>
    <col min="12" max="12" width="23.140625" style="10" bestFit="1" customWidth="1"/>
  </cols>
  <sheetData>
    <row r="1" spans="3:12" ht="9.9499999999999993" customHeight="1" x14ac:dyDescent="0.25"/>
    <row r="2" spans="3:12" x14ac:dyDescent="0.25">
      <c r="C2" s="24" t="s">
        <v>20</v>
      </c>
      <c r="D2" s="24"/>
      <c r="E2" s="24"/>
      <c r="F2" s="24"/>
      <c r="G2" s="24"/>
      <c r="H2" s="24"/>
      <c r="I2" s="24"/>
      <c r="J2" s="24"/>
      <c r="K2" s="24"/>
      <c r="L2" s="24"/>
    </row>
    <row r="3" spans="3:12" ht="9.9499999999999993" customHeight="1" x14ac:dyDescent="0.25"/>
    <row r="4" spans="3:12" ht="15.75" thickBot="1" x14ac:dyDescent="0.3">
      <c r="C4" s="7" t="s">
        <v>21</v>
      </c>
      <c r="E4" s="7" t="s">
        <v>22</v>
      </c>
      <c r="G4" s="4" t="s">
        <v>17</v>
      </c>
      <c r="I4" s="4" t="s">
        <v>23</v>
      </c>
      <c r="J4"/>
      <c r="K4" s="4" t="s">
        <v>3</v>
      </c>
      <c r="L4" s="11" t="s">
        <v>24</v>
      </c>
    </row>
    <row r="5" spans="3:12" ht="15.75" thickBot="1" x14ac:dyDescent="0.3">
      <c r="C5" s="8" t="s">
        <v>52</v>
      </c>
      <c r="E5" s="1" t="s">
        <v>42</v>
      </c>
      <c r="G5" s="1" t="s">
        <v>36</v>
      </c>
      <c r="I5" s="1" t="s">
        <v>30</v>
      </c>
      <c r="J5"/>
      <c r="K5" s="1" t="s">
        <v>25</v>
      </c>
      <c r="L5" s="12">
        <v>35000</v>
      </c>
    </row>
    <row r="6" spans="3:12" ht="15.75" thickBot="1" x14ac:dyDescent="0.3">
      <c r="C6" s="8" t="s">
        <v>53</v>
      </c>
      <c r="E6" s="1" t="s">
        <v>43</v>
      </c>
      <c r="G6" s="1" t="s">
        <v>37</v>
      </c>
      <c r="I6" s="1" t="s">
        <v>31</v>
      </c>
      <c r="J6"/>
      <c r="K6" s="1" t="s">
        <v>26</v>
      </c>
      <c r="L6" s="12">
        <v>40000</v>
      </c>
    </row>
    <row r="7" spans="3:12" ht="15.75" thickBot="1" x14ac:dyDescent="0.3">
      <c r="C7" s="8" t="s">
        <v>54</v>
      </c>
      <c r="E7" s="1" t="s">
        <v>44</v>
      </c>
      <c r="G7" s="1" t="s">
        <v>38</v>
      </c>
      <c r="I7" s="1" t="s">
        <v>32</v>
      </c>
      <c r="J7"/>
      <c r="K7" s="1" t="s">
        <v>27</v>
      </c>
      <c r="L7" s="12">
        <v>36500</v>
      </c>
    </row>
    <row r="8" spans="3:12" ht="15.75" thickBot="1" x14ac:dyDescent="0.3">
      <c r="C8" s="8"/>
      <c r="E8" s="1" t="s">
        <v>45</v>
      </c>
      <c r="G8" s="1" t="s">
        <v>39</v>
      </c>
      <c r="I8" s="1" t="s">
        <v>33</v>
      </c>
      <c r="J8"/>
      <c r="K8" s="1" t="s">
        <v>28</v>
      </c>
      <c r="L8" s="12">
        <v>89000</v>
      </c>
    </row>
    <row r="9" spans="3:12" ht="15.75" thickBot="1" x14ac:dyDescent="0.3">
      <c r="C9" s="8"/>
      <c r="E9" s="1" t="s">
        <v>46</v>
      </c>
      <c r="G9" s="1" t="s">
        <v>40</v>
      </c>
      <c r="I9" s="1" t="s">
        <v>34</v>
      </c>
      <c r="J9"/>
      <c r="K9" s="1" t="s">
        <v>29</v>
      </c>
      <c r="L9" s="12">
        <v>110000</v>
      </c>
    </row>
    <row r="10" spans="3:12" ht="15.75" thickBot="1" x14ac:dyDescent="0.3">
      <c r="C10" s="8"/>
      <c r="E10" s="1" t="s">
        <v>47</v>
      </c>
      <c r="G10" s="1" t="s">
        <v>41</v>
      </c>
      <c r="I10" s="1" t="s">
        <v>35</v>
      </c>
      <c r="J10"/>
      <c r="K10" s="1"/>
      <c r="L10" s="12"/>
    </row>
    <row r="11" spans="3:12" ht="15.75" thickBot="1" x14ac:dyDescent="0.3">
      <c r="C11" s="8"/>
      <c r="E11" s="1" t="s">
        <v>48</v>
      </c>
      <c r="G11" s="1"/>
      <c r="I11" s="1"/>
      <c r="J11"/>
      <c r="K11" s="1"/>
      <c r="L11" s="12"/>
    </row>
    <row r="12" spans="3:12" ht="15.75" thickBot="1" x14ac:dyDescent="0.3">
      <c r="C12" s="8"/>
      <c r="E12" s="1" t="s">
        <v>49</v>
      </c>
      <c r="G12" s="1"/>
      <c r="I12" s="1"/>
      <c r="J12"/>
      <c r="K12" s="1"/>
      <c r="L12" s="12"/>
    </row>
    <row r="13" spans="3:12" ht="15.75" thickBot="1" x14ac:dyDescent="0.3">
      <c r="C13" s="8"/>
      <c r="E13" s="1" t="s">
        <v>50</v>
      </c>
      <c r="G13" s="1"/>
      <c r="I13" s="1"/>
      <c r="J13"/>
      <c r="K13" s="1"/>
      <c r="L13" s="12"/>
    </row>
    <row r="14" spans="3:12" ht="15.75" thickBot="1" x14ac:dyDescent="0.3">
      <c r="C14" s="8"/>
      <c r="E14" s="1" t="s">
        <v>51</v>
      </c>
      <c r="G14" s="1"/>
      <c r="I14" s="1"/>
      <c r="J14"/>
      <c r="K14" s="1"/>
      <c r="L14" s="12"/>
    </row>
    <row r="15" spans="3:12" ht="15.75" thickBot="1" x14ac:dyDescent="0.3">
      <c r="C15" s="8"/>
      <c r="E15" s="1"/>
      <c r="G15" s="1"/>
      <c r="I15" s="1"/>
      <c r="J15"/>
      <c r="K15" s="1"/>
      <c r="L15" s="12"/>
    </row>
    <row r="16" spans="3:12" ht="15.75" thickBot="1" x14ac:dyDescent="0.3">
      <c r="C16" s="8"/>
      <c r="E16" s="1"/>
      <c r="G16" s="1"/>
      <c r="I16" s="1"/>
      <c r="J16"/>
      <c r="K16" s="1"/>
      <c r="L16" s="12"/>
    </row>
    <row r="17" spans="3:12" ht="15.75" thickBot="1" x14ac:dyDescent="0.3">
      <c r="C17" s="8"/>
      <c r="E17" s="1"/>
      <c r="G17" s="1"/>
      <c r="I17" s="1"/>
      <c r="J17"/>
      <c r="K17" s="1"/>
      <c r="L17" s="12"/>
    </row>
    <row r="18" spans="3:12" ht="15.75" thickBot="1" x14ac:dyDescent="0.3">
      <c r="C18" s="8"/>
      <c r="E18" s="1"/>
      <c r="G18" s="1"/>
      <c r="I18" s="1"/>
      <c r="J18"/>
      <c r="K18" s="1"/>
      <c r="L18" s="12"/>
    </row>
    <row r="19" spans="3:12" ht="15.75" thickBot="1" x14ac:dyDescent="0.3">
      <c r="C19" s="8"/>
      <c r="E19" s="1"/>
      <c r="G19" s="1"/>
      <c r="I19" s="1"/>
      <c r="J19"/>
      <c r="K19" s="1"/>
      <c r="L19" s="12"/>
    </row>
    <row r="20" spans="3:12" ht="15.75" thickBot="1" x14ac:dyDescent="0.3">
      <c r="C20" s="8"/>
      <c r="E20" s="1"/>
      <c r="G20" s="1"/>
      <c r="I20" s="1"/>
      <c r="J20"/>
      <c r="K20" s="1"/>
      <c r="L20" s="12"/>
    </row>
    <row r="21" spans="3:12" ht="15.75" thickBot="1" x14ac:dyDescent="0.3">
      <c r="C21" s="8"/>
      <c r="E21" s="1"/>
      <c r="G21" s="1"/>
      <c r="I21" s="1"/>
      <c r="J21"/>
      <c r="K21" s="1"/>
      <c r="L21" s="12"/>
    </row>
    <row r="22" spans="3:12" ht="15.75" thickBot="1" x14ac:dyDescent="0.3">
      <c r="C22" s="8"/>
      <c r="E22" s="1"/>
      <c r="G22" s="1"/>
      <c r="I22" s="1"/>
      <c r="J22"/>
      <c r="K22" s="1"/>
      <c r="L22" s="12"/>
    </row>
    <row r="23" spans="3:12" ht="15.75" thickBot="1" x14ac:dyDescent="0.3">
      <c r="C23" s="8"/>
      <c r="E23" s="1"/>
      <c r="G23" s="1"/>
      <c r="I23" s="1"/>
      <c r="J23"/>
      <c r="K23" s="1"/>
      <c r="L23" s="12"/>
    </row>
    <row r="24" spans="3:12" ht="15.75" thickBot="1" x14ac:dyDescent="0.3">
      <c r="C24" s="8"/>
      <c r="E24" s="1"/>
      <c r="G24" s="1"/>
      <c r="I24" s="1"/>
      <c r="J24"/>
      <c r="K24" s="1"/>
      <c r="L24" s="12"/>
    </row>
    <row r="25" spans="3:12" ht="15.75" thickBot="1" x14ac:dyDescent="0.3">
      <c r="C25" s="8"/>
      <c r="E25" s="1"/>
      <c r="G25" s="1"/>
      <c r="I25" s="1"/>
      <c r="J25"/>
      <c r="K25" s="1"/>
      <c r="L25" s="12"/>
    </row>
    <row r="26" spans="3:12" ht="15.75" thickBot="1" x14ac:dyDescent="0.3">
      <c r="C26" s="8"/>
      <c r="E26" s="1"/>
      <c r="G26" s="1"/>
      <c r="I26" s="1"/>
      <c r="J26"/>
      <c r="K26" s="1"/>
      <c r="L26" s="12"/>
    </row>
    <row r="27" spans="3:12" ht="15.75" thickBot="1" x14ac:dyDescent="0.3">
      <c r="C27" s="8"/>
      <c r="E27" s="1"/>
      <c r="G27" s="1"/>
      <c r="I27" s="1"/>
      <c r="J27"/>
      <c r="K27" s="1"/>
      <c r="L27" s="12"/>
    </row>
    <row r="28" spans="3:12" ht="15.75" thickBot="1" x14ac:dyDescent="0.3">
      <c r="C28" s="8"/>
      <c r="E28" s="1"/>
      <c r="G28" s="1"/>
      <c r="I28" s="1"/>
      <c r="J28"/>
      <c r="K28" s="1"/>
      <c r="L28" s="12"/>
    </row>
    <row r="29" spans="3:12" ht="15.75" thickBot="1" x14ac:dyDescent="0.3">
      <c r="C29" s="8"/>
      <c r="E29" s="1"/>
      <c r="G29" s="1"/>
      <c r="I29" s="1"/>
      <c r="J29"/>
      <c r="K29" s="1"/>
      <c r="L29" s="12"/>
    </row>
    <row r="30" spans="3:12" x14ac:dyDescent="0.25">
      <c r="C30" s="9"/>
      <c r="E30" s="3"/>
      <c r="G30" s="3"/>
      <c r="I30" s="3"/>
      <c r="J30"/>
      <c r="K30" s="3"/>
      <c r="L30" s="13"/>
    </row>
  </sheetData>
  <mergeCells count="1">
    <mergeCell ref="C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86-948B-46BE-916B-E05DF617C452}">
  <dimension ref="C1:Q30"/>
  <sheetViews>
    <sheetView showGridLines="0" topLeftCell="F8" zoomScaleNormal="100" workbookViewId="0">
      <selection activeCell="N4" sqref="N4:N6"/>
    </sheetView>
  </sheetViews>
  <sheetFormatPr defaultRowHeight="15" x14ac:dyDescent="0.25"/>
  <cols>
    <col min="1" max="1" width="25.7109375" customWidth="1"/>
    <col min="2" max="2" width="1.7109375" customWidth="1"/>
    <col min="3" max="3" width="13" style="6" bestFit="1" customWidth="1"/>
    <col min="4" max="4" width="12.7109375" bestFit="1" customWidth="1"/>
    <col min="5" max="5" width="9.7109375" bestFit="1" customWidth="1"/>
    <col min="6" max="6" width="20.140625" bestFit="1" customWidth="1"/>
    <col min="7" max="7" width="8.28515625" bestFit="1" customWidth="1"/>
    <col min="8" max="8" width="23" bestFit="1" customWidth="1"/>
    <col min="9" max="9" width="32.42578125" bestFit="1" customWidth="1"/>
    <col min="10" max="10" width="11.42578125" customWidth="1"/>
    <col min="11" max="11" width="16.140625" style="10" customWidth="1"/>
    <col min="12" max="12" width="14.85546875" bestFit="1" customWidth="1"/>
    <col min="13" max="13" width="13.7109375" bestFit="1" customWidth="1"/>
    <col min="14" max="14" width="13.7109375" customWidth="1"/>
    <col min="15" max="15" width="23.140625" style="6" bestFit="1" customWidth="1"/>
    <col min="16" max="16" width="36.42578125" bestFit="1" customWidth="1"/>
    <col min="17" max="17" width="11" bestFit="1" customWidth="1"/>
  </cols>
  <sheetData>
    <row r="1" spans="3:17" ht="9.9499999999999993" customHeight="1" x14ac:dyDescent="0.25"/>
    <row r="2" spans="3:17" x14ac:dyDescent="0.25"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3:17" ht="9.9499999999999993" customHeight="1" x14ac:dyDescent="0.25"/>
    <row r="4" spans="3:17" ht="15.75" thickBot="1" x14ac:dyDescent="0.3">
      <c r="C4" s="7" t="s">
        <v>1</v>
      </c>
      <c r="D4" s="4" t="s">
        <v>2</v>
      </c>
      <c r="E4" s="4" t="s">
        <v>3</v>
      </c>
      <c r="F4" s="4" t="s">
        <v>19</v>
      </c>
      <c r="G4" s="4" t="s">
        <v>4</v>
      </c>
      <c r="H4" s="4" t="s">
        <v>5</v>
      </c>
      <c r="I4" s="4" t="s">
        <v>6</v>
      </c>
      <c r="J4" s="4" t="s">
        <v>60</v>
      </c>
      <c r="K4" s="11" t="s">
        <v>7</v>
      </c>
      <c r="L4" s="4" t="s">
        <v>8</v>
      </c>
      <c r="M4" s="4" t="s">
        <v>9</v>
      </c>
      <c r="N4" s="4" t="s">
        <v>197</v>
      </c>
      <c r="O4" s="14" t="s">
        <v>10</v>
      </c>
      <c r="P4" s="5" t="s">
        <v>11</v>
      </c>
    </row>
    <row r="5" spans="3:17" ht="15.75" thickBot="1" x14ac:dyDescent="0.3">
      <c r="C5" s="8">
        <v>43040</v>
      </c>
      <c r="D5" s="1" t="s">
        <v>57</v>
      </c>
      <c r="E5" s="1" t="s">
        <v>28</v>
      </c>
      <c r="F5" s="1" t="s">
        <v>32</v>
      </c>
      <c r="G5" s="1" t="s">
        <v>58</v>
      </c>
      <c r="H5" s="1" t="s">
        <v>52</v>
      </c>
      <c r="I5" s="1" t="s">
        <v>59</v>
      </c>
      <c r="J5" s="17">
        <v>0.05</v>
      </c>
      <c r="K5" s="12">
        <f>IF(H5="REVISÃO DE VEICULOS",2000,VLOOKUP(E5,Dados!$K$5:$L$9,2,FALSE))</f>
        <v>89000</v>
      </c>
      <c r="L5" s="1" t="s">
        <v>61</v>
      </c>
      <c r="M5" s="1" t="s">
        <v>37</v>
      </c>
      <c r="N5" s="1" t="str">
        <f>UPPER(TEXT(O5,"MMM"))</f>
        <v>NOV</v>
      </c>
      <c r="O5" s="15">
        <v>43043</v>
      </c>
      <c r="P5" s="2" t="str">
        <f t="shared" ref="P5:P30" ca="1" si="0">IF(L5&lt;&gt;"S",IF(C5-TODAY()&lt;0,"Vencido",IF(C5-TODAY()&lt;7,"Proximo do Vencimento faltam "&amp;C5-TODAY()&amp;" dias","A Receber")),"Recebido")</f>
        <v>Recebido</v>
      </c>
    </row>
    <row r="6" spans="3:17" ht="15.75" thickBot="1" x14ac:dyDescent="0.3">
      <c r="C6" s="8">
        <v>43050</v>
      </c>
      <c r="D6" s="1" t="s">
        <v>62</v>
      </c>
      <c r="E6" s="1" t="s">
        <v>25</v>
      </c>
      <c r="F6" s="1" t="s">
        <v>30</v>
      </c>
      <c r="G6" s="1" t="s">
        <v>87</v>
      </c>
      <c r="H6" s="1" t="s">
        <v>54</v>
      </c>
      <c r="I6" s="1"/>
      <c r="J6" s="1"/>
      <c r="K6" s="12">
        <f>IF(H6="REVISÃO DE VEICULOS",2000,VLOOKUP(E6,Dados!$K$5:$L$9,2,FALSE))</f>
        <v>2000</v>
      </c>
      <c r="L6" s="1" t="s">
        <v>61</v>
      </c>
      <c r="M6" s="1" t="s">
        <v>36</v>
      </c>
      <c r="N6" s="1" t="str">
        <f t="shared" ref="N6:N30" si="1">UPPER(TEXT(O6,"MMM"))</f>
        <v>NOV</v>
      </c>
      <c r="O6" s="15">
        <v>43043</v>
      </c>
      <c r="P6" s="2" t="str">
        <f t="shared" ca="1" si="0"/>
        <v>Recebido</v>
      </c>
    </row>
    <row r="7" spans="3:17" ht="15.75" thickBot="1" x14ac:dyDescent="0.3">
      <c r="C7" s="8">
        <v>43054</v>
      </c>
      <c r="D7" s="1" t="s">
        <v>63</v>
      </c>
      <c r="E7" s="1" t="s">
        <v>26</v>
      </c>
      <c r="F7" s="1" t="s">
        <v>31</v>
      </c>
      <c r="G7" s="1" t="s">
        <v>88</v>
      </c>
      <c r="H7" s="1" t="s">
        <v>54</v>
      </c>
      <c r="I7" s="1"/>
      <c r="J7" s="1"/>
      <c r="K7" s="12">
        <f>IF(H7="REVISÃO DE VEICULOS",2000,VLOOKUP(E7,Dados!$K$5:$L$9,2,FALSE))</f>
        <v>2000</v>
      </c>
      <c r="L7" s="1" t="s">
        <v>61</v>
      </c>
      <c r="M7" s="1" t="s">
        <v>37</v>
      </c>
      <c r="N7" s="1" t="str">
        <f t="shared" si="1"/>
        <v>NOV</v>
      </c>
      <c r="O7" s="15">
        <v>43043</v>
      </c>
      <c r="P7" s="2" t="str">
        <f t="shared" ca="1" si="0"/>
        <v>Recebido</v>
      </c>
    </row>
    <row r="8" spans="3:17" ht="15.75" thickBot="1" x14ac:dyDescent="0.3">
      <c r="C8" s="8">
        <v>43054</v>
      </c>
      <c r="D8" s="1" t="s">
        <v>64</v>
      </c>
      <c r="E8" s="1" t="s">
        <v>27</v>
      </c>
      <c r="F8" s="1" t="s">
        <v>30</v>
      </c>
      <c r="G8" s="1" t="s">
        <v>89</v>
      </c>
      <c r="H8" s="1" t="s">
        <v>54</v>
      </c>
      <c r="I8" s="1"/>
      <c r="J8" s="1"/>
      <c r="K8" s="12">
        <f>IF(H8="REVISÃO DE VEICULOS",2000,VLOOKUP(E8,Dados!$K$5:$L$9,2,FALSE))</f>
        <v>2000</v>
      </c>
      <c r="L8" s="1"/>
      <c r="M8" s="1" t="s">
        <v>36</v>
      </c>
      <c r="N8" s="1" t="str">
        <f t="shared" si="1"/>
        <v>JAN</v>
      </c>
      <c r="O8" s="15"/>
      <c r="P8" s="2" t="str">
        <f t="shared" ca="1" si="0"/>
        <v>Vencido</v>
      </c>
      <c r="Q8" s="6"/>
    </row>
    <row r="9" spans="3:17" ht="15.75" thickBot="1" x14ac:dyDescent="0.3">
      <c r="C9" s="8">
        <v>43032</v>
      </c>
      <c r="D9" s="1" t="s">
        <v>65</v>
      </c>
      <c r="E9" s="1" t="s">
        <v>28</v>
      </c>
      <c r="F9" s="1" t="s">
        <v>31</v>
      </c>
      <c r="G9" s="1" t="s">
        <v>90</v>
      </c>
      <c r="H9" s="1" t="s">
        <v>52</v>
      </c>
      <c r="I9" s="1"/>
      <c r="J9" s="1"/>
      <c r="K9" s="12">
        <f>IF(H9="REVISÃO DE VEICULOS",2000,VLOOKUP(E9,Dados!$K$5:$L$9,2,FALSE))</f>
        <v>89000</v>
      </c>
      <c r="L9" s="1" t="s">
        <v>61</v>
      </c>
      <c r="M9" s="1" t="s">
        <v>37</v>
      </c>
      <c r="N9" s="1" t="str">
        <f t="shared" si="1"/>
        <v>NOV</v>
      </c>
      <c r="O9" s="15">
        <v>43043</v>
      </c>
      <c r="P9" s="2" t="str">
        <f t="shared" ca="1" si="0"/>
        <v>Recebido</v>
      </c>
    </row>
    <row r="10" spans="3:17" ht="15.75" thickBot="1" x14ac:dyDescent="0.3">
      <c r="C10" s="8">
        <v>43027</v>
      </c>
      <c r="D10" s="1" t="s">
        <v>66</v>
      </c>
      <c r="E10" s="1" t="s">
        <v>25</v>
      </c>
      <c r="F10" s="1" t="s">
        <v>32</v>
      </c>
      <c r="G10" s="1" t="s">
        <v>91</v>
      </c>
      <c r="H10" s="1" t="s">
        <v>52</v>
      </c>
      <c r="I10" s="1"/>
      <c r="J10" s="1"/>
      <c r="K10" s="12">
        <f>IF(H10="REVISÃO DE VEICULOS",2000,VLOOKUP(E10,Dados!$K$5:$L$9,2,FALSE))</f>
        <v>35000</v>
      </c>
      <c r="L10" s="1" t="s">
        <v>61</v>
      </c>
      <c r="M10" s="1" t="s">
        <v>38</v>
      </c>
      <c r="N10" s="1" t="str">
        <f t="shared" si="1"/>
        <v>NOV</v>
      </c>
      <c r="O10" s="15">
        <v>43043</v>
      </c>
      <c r="P10" s="2" t="str">
        <f t="shared" ca="1" si="0"/>
        <v>Recebido</v>
      </c>
    </row>
    <row r="11" spans="3:17" ht="15.75" thickBot="1" x14ac:dyDescent="0.3">
      <c r="C11" s="8">
        <v>43033</v>
      </c>
      <c r="D11" s="1" t="s">
        <v>67</v>
      </c>
      <c r="E11" s="1" t="s">
        <v>26</v>
      </c>
      <c r="F11" s="1" t="s">
        <v>33</v>
      </c>
      <c r="G11" s="1" t="s">
        <v>92</v>
      </c>
      <c r="H11" s="1" t="s">
        <v>52</v>
      </c>
      <c r="I11" s="1"/>
      <c r="J11" s="1"/>
      <c r="K11" s="12">
        <f>IF(H11="REVISÃO DE VEICULOS",2000,VLOOKUP(E11,Dados!$K$5:$L$9,2,FALSE))</f>
        <v>40000</v>
      </c>
      <c r="L11" s="1"/>
      <c r="M11" s="1" t="s">
        <v>36</v>
      </c>
      <c r="N11" s="1" t="str">
        <f t="shared" si="1"/>
        <v>JAN</v>
      </c>
      <c r="O11" s="15"/>
      <c r="P11" s="2" t="str">
        <f t="shared" ca="1" si="0"/>
        <v>Vencido</v>
      </c>
    </row>
    <row r="12" spans="3:17" ht="15.75" thickBot="1" x14ac:dyDescent="0.3">
      <c r="C12" s="8">
        <v>43030</v>
      </c>
      <c r="D12" s="1" t="s">
        <v>68</v>
      </c>
      <c r="E12" s="1" t="s">
        <v>25</v>
      </c>
      <c r="F12" s="1" t="s">
        <v>30</v>
      </c>
      <c r="G12" s="1" t="s">
        <v>93</v>
      </c>
      <c r="H12" s="1" t="s">
        <v>52</v>
      </c>
      <c r="I12" s="1"/>
      <c r="J12" s="1"/>
      <c r="K12" s="12">
        <f>IF(H12="REVISÃO DE VEICULOS",2000,VLOOKUP(E12,Dados!$K$5:$L$9,2,FALSE))</f>
        <v>35000</v>
      </c>
      <c r="L12" s="1" t="s">
        <v>61</v>
      </c>
      <c r="M12" s="1" t="s">
        <v>37</v>
      </c>
      <c r="N12" s="1" t="str">
        <f t="shared" si="1"/>
        <v>NOV</v>
      </c>
      <c r="O12" s="15">
        <v>43043</v>
      </c>
      <c r="P12" s="2" t="str">
        <f t="shared" ca="1" si="0"/>
        <v>Recebido</v>
      </c>
    </row>
    <row r="13" spans="3:17" ht="15.75" thickBot="1" x14ac:dyDescent="0.3">
      <c r="C13" s="8">
        <v>43063</v>
      </c>
      <c r="D13" s="1" t="s">
        <v>69</v>
      </c>
      <c r="E13" s="1" t="s">
        <v>25</v>
      </c>
      <c r="F13" s="1" t="s">
        <v>31</v>
      </c>
      <c r="G13" s="1" t="s">
        <v>94</v>
      </c>
      <c r="H13" s="1" t="s">
        <v>52</v>
      </c>
      <c r="I13" s="1"/>
      <c r="J13" s="1"/>
      <c r="K13" s="12">
        <f>IF(H13="REVISÃO DE VEICULOS",2000,VLOOKUP(E13,Dados!$K$5:$L$9,2,FALSE))</f>
        <v>35000</v>
      </c>
      <c r="L13" s="1" t="s">
        <v>61</v>
      </c>
      <c r="M13" s="1" t="s">
        <v>38</v>
      </c>
      <c r="N13" s="1" t="str">
        <f t="shared" si="1"/>
        <v>NOV</v>
      </c>
      <c r="O13" s="15">
        <v>43043</v>
      </c>
      <c r="P13" s="2" t="str">
        <f t="shared" ca="1" si="0"/>
        <v>Recebido</v>
      </c>
    </row>
    <row r="14" spans="3:17" ht="15.75" thickBot="1" x14ac:dyDescent="0.3">
      <c r="C14" s="8">
        <v>43020</v>
      </c>
      <c r="D14" s="1" t="s">
        <v>70</v>
      </c>
      <c r="E14" s="1" t="s">
        <v>26</v>
      </c>
      <c r="F14" s="1" t="s">
        <v>32</v>
      </c>
      <c r="G14" s="1" t="s">
        <v>95</v>
      </c>
      <c r="H14" s="1" t="s">
        <v>52</v>
      </c>
      <c r="I14" s="1"/>
      <c r="J14" s="1"/>
      <c r="K14" s="12">
        <f>IF(H14="REVISÃO DE VEICULOS",2000,VLOOKUP(E14,Dados!$K$5:$L$9,2,FALSE))</f>
        <v>40000</v>
      </c>
      <c r="L14" s="1" t="s">
        <v>61</v>
      </c>
      <c r="M14" s="1" t="s">
        <v>36</v>
      </c>
      <c r="N14" s="1" t="str">
        <f t="shared" si="1"/>
        <v>NOV</v>
      </c>
      <c r="O14" s="15">
        <v>43043</v>
      </c>
      <c r="P14" s="2" t="str">
        <f t="shared" ca="1" si="0"/>
        <v>Recebido</v>
      </c>
    </row>
    <row r="15" spans="3:17" ht="15.75" thickBot="1" x14ac:dyDescent="0.3">
      <c r="C15" s="8">
        <v>43065</v>
      </c>
      <c r="D15" s="1" t="s">
        <v>71</v>
      </c>
      <c r="E15" s="1" t="s">
        <v>27</v>
      </c>
      <c r="F15" s="1" t="s">
        <v>33</v>
      </c>
      <c r="G15" s="1" t="s">
        <v>96</v>
      </c>
      <c r="H15" s="1" t="s">
        <v>52</v>
      </c>
      <c r="I15" s="1"/>
      <c r="J15" s="1"/>
      <c r="K15" s="12">
        <f>IF(H15="REVISÃO DE VEICULOS",2000,VLOOKUP(E15,Dados!$K$5:$L$9,2,FALSE))</f>
        <v>36500</v>
      </c>
      <c r="L15" s="1"/>
      <c r="M15" s="1" t="s">
        <v>37</v>
      </c>
      <c r="N15" s="1" t="str">
        <f t="shared" si="1"/>
        <v>JAN</v>
      </c>
      <c r="O15" s="15"/>
      <c r="P15" s="2" t="str">
        <f t="shared" ca="1" si="0"/>
        <v>A Receber</v>
      </c>
    </row>
    <row r="16" spans="3:17" ht="15.75" thickBot="1" x14ac:dyDescent="0.3">
      <c r="C16" s="8">
        <v>43054</v>
      </c>
      <c r="D16" s="1" t="s">
        <v>72</v>
      </c>
      <c r="E16" s="1" t="s">
        <v>25</v>
      </c>
      <c r="F16" s="1" t="s">
        <v>30</v>
      </c>
      <c r="G16" s="1" t="s">
        <v>97</v>
      </c>
      <c r="H16" s="1" t="s">
        <v>52</v>
      </c>
      <c r="I16" s="1"/>
      <c r="J16" s="1"/>
      <c r="K16" s="12">
        <f>IF(H16="REVISÃO DE VEICULOS",2000,VLOOKUP(E16,Dados!$K$5:$L$9,2,FALSE))</f>
        <v>35000</v>
      </c>
      <c r="L16" s="1" t="s">
        <v>61</v>
      </c>
      <c r="M16" s="1" t="s">
        <v>38</v>
      </c>
      <c r="N16" s="1" t="str">
        <f t="shared" si="1"/>
        <v>OUT</v>
      </c>
      <c r="O16" s="15">
        <v>43012</v>
      </c>
      <c r="P16" s="2" t="str">
        <f t="shared" ca="1" si="0"/>
        <v>Recebido</v>
      </c>
    </row>
    <row r="17" spans="3:16" ht="15.75" thickBot="1" x14ac:dyDescent="0.3">
      <c r="C17" s="8">
        <v>43079</v>
      </c>
      <c r="D17" s="1" t="s">
        <v>73</v>
      </c>
      <c r="E17" s="1" t="s">
        <v>26</v>
      </c>
      <c r="F17" s="1" t="s">
        <v>31</v>
      </c>
      <c r="G17" s="1" t="s">
        <v>98</v>
      </c>
      <c r="H17" s="1" t="s">
        <v>52</v>
      </c>
      <c r="I17" s="1"/>
      <c r="J17" s="1"/>
      <c r="K17" s="12">
        <f>IF(H17="REVISÃO DE VEICULOS",2000,VLOOKUP(E17,Dados!$K$5:$L$9,2,FALSE))</f>
        <v>40000</v>
      </c>
      <c r="L17" s="1" t="s">
        <v>61</v>
      </c>
      <c r="M17" s="1" t="s">
        <v>39</v>
      </c>
      <c r="N17" s="1" t="str">
        <f t="shared" si="1"/>
        <v>OUT</v>
      </c>
      <c r="O17" s="15">
        <v>43012</v>
      </c>
      <c r="P17" s="2" t="str">
        <f t="shared" ca="1" si="0"/>
        <v>Recebido</v>
      </c>
    </row>
    <row r="18" spans="3:16" ht="15.75" thickBot="1" x14ac:dyDescent="0.3">
      <c r="C18" s="8">
        <v>43035</v>
      </c>
      <c r="D18" s="1" t="s">
        <v>74</v>
      </c>
      <c r="E18" s="1" t="s">
        <v>27</v>
      </c>
      <c r="F18" s="1" t="s">
        <v>32</v>
      </c>
      <c r="G18" s="1" t="s">
        <v>99</v>
      </c>
      <c r="H18" s="1" t="s">
        <v>52</v>
      </c>
      <c r="I18" s="1"/>
      <c r="J18" s="1"/>
      <c r="K18" s="12">
        <f>IF(H18="REVISÃO DE VEICULOS",2000,VLOOKUP(E18,Dados!$K$5:$L$9,2,FALSE))</f>
        <v>36500</v>
      </c>
      <c r="L18" s="1" t="s">
        <v>61</v>
      </c>
      <c r="M18" s="1" t="s">
        <v>40</v>
      </c>
      <c r="N18" s="1" t="str">
        <f t="shared" si="1"/>
        <v>OUT</v>
      </c>
      <c r="O18" s="15">
        <v>43012</v>
      </c>
      <c r="P18" s="2" t="str">
        <f t="shared" ca="1" si="0"/>
        <v>Recebido</v>
      </c>
    </row>
    <row r="19" spans="3:16" ht="15.75" thickBot="1" x14ac:dyDescent="0.3">
      <c r="C19" s="8">
        <v>43020</v>
      </c>
      <c r="D19" s="1" t="s">
        <v>75</v>
      </c>
      <c r="E19" s="1" t="s">
        <v>25</v>
      </c>
      <c r="F19" s="1" t="s">
        <v>33</v>
      </c>
      <c r="G19" s="1" t="s">
        <v>100</v>
      </c>
      <c r="H19" s="1" t="s">
        <v>52</v>
      </c>
      <c r="I19" s="1"/>
      <c r="J19" s="1"/>
      <c r="K19" s="12">
        <f>IF(H19="REVISÃO DE VEICULOS",2000,VLOOKUP(E19,Dados!$K$5:$L$9,2,FALSE))</f>
        <v>35000</v>
      </c>
      <c r="L19" s="1" t="s">
        <v>61</v>
      </c>
      <c r="M19" s="1" t="s">
        <v>41</v>
      </c>
      <c r="N19" s="1" t="str">
        <f t="shared" si="1"/>
        <v>OUT</v>
      </c>
      <c r="O19" s="15">
        <v>43012</v>
      </c>
      <c r="P19" s="2" t="str">
        <f t="shared" ca="1" si="0"/>
        <v>Recebido</v>
      </c>
    </row>
    <row r="20" spans="3:16" ht="15.75" thickBot="1" x14ac:dyDescent="0.3">
      <c r="C20" s="8">
        <v>43057</v>
      </c>
      <c r="D20" s="1" t="s">
        <v>76</v>
      </c>
      <c r="E20" s="1" t="s">
        <v>26</v>
      </c>
      <c r="F20" s="1" t="s">
        <v>34</v>
      </c>
      <c r="G20" s="1" t="s">
        <v>101</v>
      </c>
      <c r="H20" s="1" t="s">
        <v>52</v>
      </c>
      <c r="I20" s="1"/>
      <c r="J20" s="1"/>
      <c r="K20" s="12">
        <f>IF(H20="REVISÃO DE VEICULOS",2000,VLOOKUP(E20,Dados!$K$5:$L$9,2,FALSE))</f>
        <v>40000</v>
      </c>
      <c r="L20" s="1"/>
      <c r="M20" s="1" t="s">
        <v>36</v>
      </c>
      <c r="N20" s="1" t="str">
        <f t="shared" si="1"/>
        <v>JAN</v>
      </c>
      <c r="O20" s="15"/>
      <c r="P20" s="2" t="str">
        <f t="shared" ca="1" si="0"/>
        <v>Proximo do Vencimento faltam 0 dias</v>
      </c>
    </row>
    <row r="21" spans="3:16" ht="15.75" thickBot="1" x14ac:dyDescent="0.3">
      <c r="C21" s="8">
        <v>43084</v>
      </c>
      <c r="D21" s="1" t="s">
        <v>77</v>
      </c>
      <c r="E21" s="1" t="s">
        <v>27</v>
      </c>
      <c r="F21" s="1" t="s">
        <v>30</v>
      </c>
      <c r="G21" s="1" t="s">
        <v>102</v>
      </c>
      <c r="H21" s="1" t="s">
        <v>52</v>
      </c>
      <c r="I21" s="1"/>
      <c r="J21" s="1"/>
      <c r="K21" s="12">
        <f>IF(H21="REVISÃO DE VEICULOS",2000,VLOOKUP(E21,Dados!$K$5:$L$9,2,FALSE))</f>
        <v>36500</v>
      </c>
      <c r="L21" s="1" t="s">
        <v>61</v>
      </c>
      <c r="M21" s="1" t="s">
        <v>37</v>
      </c>
      <c r="N21" s="1" t="str">
        <f t="shared" si="1"/>
        <v>OUT</v>
      </c>
      <c r="O21" s="15">
        <v>43012</v>
      </c>
      <c r="P21" s="2" t="str">
        <f t="shared" ca="1" si="0"/>
        <v>Recebido</v>
      </c>
    </row>
    <row r="22" spans="3:16" ht="15.75" thickBot="1" x14ac:dyDescent="0.3">
      <c r="C22" s="8">
        <v>43021</v>
      </c>
      <c r="D22" s="1" t="s">
        <v>78</v>
      </c>
      <c r="E22" s="1" t="s">
        <v>25</v>
      </c>
      <c r="F22" s="1" t="s">
        <v>31</v>
      </c>
      <c r="G22" s="1" t="s">
        <v>103</v>
      </c>
      <c r="H22" s="1" t="s">
        <v>52</v>
      </c>
      <c r="I22" s="1"/>
      <c r="J22" s="1"/>
      <c r="K22" s="12">
        <f>IF(H22="REVISÃO DE VEICULOS",2000,VLOOKUP(E22,Dados!$K$5:$L$9,2,FALSE))</f>
        <v>35000</v>
      </c>
      <c r="L22" s="1" t="s">
        <v>61</v>
      </c>
      <c r="M22" s="1" t="s">
        <v>38</v>
      </c>
      <c r="N22" s="1" t="str">
        <f t="shared" si="1"/>
        <v>OUT</v>
      </c>
      <c r="O22" s="15">
        <v>43012</v>
      </c>
      <c r="P22" s="2" t="str">
        <f t="shared" ca="1" si="0"/>
        <v>Recebido</v>
      </c>
    </row>
    <row r="23" spans="3:16" ht="15.75" thickBot="1" x14ac:dyDescent="0.3">
      <c r="C23" s="8">
        <v>43082</v>
      </c>
      <c r="D23" s="1" t="s">
        <v>79</v>
      </c>
      <c r="E23" s="1" t="s">
        <v>26</v>
      </c>
      <c r="F23" s="1" t="s">
        <v>30</v>
      </c>
      <c r="G23" s="1" t="s">
        <v>104</v>
      </c>
      <c r="H23" s="1" t="s">
        <v>52</v>
      </c>
      <c r="I23" s="1"/>
      <c r="J23" s="1"/>
      <c r="K23" s="12">
        <f>IF(H23="REVISÃO DE VEICULOS",2000,VLOOKUP(E23,Dados!$K$5:$L$9,2,FALSE))</f>
        <v>40000</v>
      </c>
      <c r="L23" s="1"/>
      <c r="M23" s="1" t="s">
        <v>39</v>
      </c>
      <c r="N23" s="1" t="str">
        <f t="shared" si="1"/>
        <v>JAN</v>
      </c>
      <c r="O23" s="15"/>
      <c r="P23" s="2" t="str">
        <f t="shared" ca="1" si="0"/>
        <v>A Receber</v>
      </c>
    </row>
    <row r="24" spans="3:16" ht="15.75" thickBot="1" x14ac:dyDescent="0.3">
      <c r="C24" s="8">
        <v>43091</v>
      </c>
      <c r="D24" s="1" t="s">
        <v>80</v>
      </c>
      <c r="E24" s="1" t="s">
        <v>27</v>
      </c>
      <c r="F24" s="1" t="s">
        <v>31</v>
      </c>
      <c r="G24" s="1" t="s">
        <v>105</v>
      </c>
      <c r="H24" s="1" t="s">
        <v>52</v>
      </c>
      <c r="I24" s="1"/>
      <c r="J24" s="1"/>
      <c r="K24" s="12">
        <f>IF(H24="REVISÃO DE VEICULOS",2000,VLOOKUP(E24,Dados!$K$5:$L$9,2,FALSE))</f>
        <v>36500</v>
      </c>
      <c r="L24" s="1" t="s">
        <v>61</v>
      </c>
      <c r="M24" s="1" t="s">
        <v>40</v>
      </c>
      <c r="N24" s="1" t="str">
        <f t="shared" si="1"/>
        <v>DEZ</v>
      </c>
      <c r="O24" s="15">
        <v>43073</v>
      </c>
      <c r="P24" s="2" t="str">
        <f t="shared" ca="1" si="0"/>
        <v>Recebido</v>
      </c>
    </row>
    <row r="25" spans="3:16" ht="15.75" thickBot="1" x14ac:dyDescent="0.3">
      <c r="C25" s="8">
        <v>43063</v>
      </c>
      <c r="D25" s="1" t="s">
        <v>81</v>
      </c>
      <c r="E25" s="1" t="s">
        <v>28</v>
      </c>
      <c r="F25" s="1" t="s">
        <v>30</v>
      </c>
      <c r="G25" s="1" t="s">
        <v>106</v>
      </c>
      <c r="H25" s="1" t="s">
        <v>52</v>
      </c>
      <c r="I25" s="1"/>
      <c r="J25" s="1"/>
      <c r="K25" s="12">
        <f>IF(H25="REVISÃO DE VEICULOS",2000,VLOOKUP(E25,Dados!$K$5:$L$9,2,FALSE))</f>
        <v>89000</v>
      </c>
      <c r="L25" s="1"/>
      <c r="M25" s="1" t="s">
        <v>36</v>
      </c>
      <c r="N25" s="1" t="str">
        <f t="shared" si="1"/>
        <v>JAN</v>
      </c>
      <c r="O25" s="15"/>
      <c r="P25" s="2" t="str">
        <f t="shared" ca="1" si="0"/>
        <v>Proximo do Vencimento faltam 6 dias</v>
      </c>
    </row>
    <row r="26" spans="3:16" ht="15.75" thickBot="1" x14ac:dyDescent="0.3">
      <c r="C26" s="8">
        <v>43066</v>
      </c>
      <c r="D26" s="1" t="s">
        <v>82</v>
      </c>
      <c r="E26" s="1" t="s">
        <v>25</v>
      </c>
      <c r="F26" s="1" t="s">
        <v>31</v>
      </c>
      <c r="G26" s="1" t="s">
        <v>107</v>
      </c>
      <c r="H26" s="1" t="s">
        <v>52</v>
      </c>
      <c r="I26" s="1"/>
      <c r="J26" s="1"/>
      <c r="K26" s="12">
        <f>IF(H26="REVISÃO DE VEICULOS",2000,VLOOKUP(E26,Dados!$K$5:$L$9,2,FALSE))</f>
        <v>35000</v>
      </c>
      <c r="L26" s="1" t="s">
        <v>61</v>
      </c>
      <c r="M26" s="1" t="s">
        <v>37</v>
      </c>
      <c r="N26" s="1" t="str">
        <f t="shared" si="1"/>
        <v>DEZ</v>
      </c>
      <c r="O26" s="15">
        <v>43073</v>
      </c>
      <c r="P26" s="2" t="str">
        <f t="shared" ca="1" si="0"/>
        <v>Recebido</v>
      </c>
    </row>
    <row r="27" spans="3:16" ht="15.75" thickBot="1" x14ac:dyDescent="0.3">
      <c r="C27" s="8">
        <v>43023</v>
      </c>
      <c r="D27" s="1" t="s">
        <v>83</v>
      </c>
      <c r="E27" s="1" t="s">
        <v>26</v>
      </c>
      <c r="F27" s="1" t="s">
        <v>32</v>
      </c>
      <c r="G27" s="1" t="s">
        <v>108</v>
      </c>
      <c r="H27" s="1" t="s">
        <v>52</v>
      </c>
      <c r="I27" s="1"/>
      <c r="J27" s="1"/>
      <c r="K27" s="12">
        <f>IF(H27="REVISÃO DE VEICULOS",2000,VLOOKUP(E27,Dados!$K$5:$L$9,2,FALSE))</f>
        <v>40000</v>
      </c>
      <c r="L27" s="1" t="s">
        <v>61</v>
      </c>
      <c r="M27" s="1" t="s">
        <v>38</v>
      </c>
      <c r="N27" s="1" t="str">
        <f t="shared" si="1"/>
        <v>DEZ</v>
      </c>
      <c r="O27" s="15">
        <v>43073</v>
      </c>
      <c r="P27" s="2" t="str">
        <f t="shared" ca="1" si="0"/>
        <v>Recebido</v>
      </c>
    </row>
    <row r="28" spans="3:16" ht="15.75" thickBot="1" x14ac:dyDescent="0.3">
      <c r="C28" s="8">
        <v>43023</v>
      </c>
      <c r="D28" s="1" t="s">
        <v>84</v>
      </c>
      <c r="E28" s="1" t="s">
        <v>27</v>
      </c>
      <c r="F28" s="1" t="s">
        <v>33</v>
      </c>
      <c r="G28" s="1" t="s">
        <v>109</v>
      </c>
      <c r="H28" s="1" t="s">
        <v>52</v>
      </c>
      <c r="I28" s="1"/>
      <c r="J28" s="1"/>
      <c r="K28" s="12">
        <f>IF(H28="REVISÃO DE VEICULOS",2000,VLOOKUP(E28,Dados!$K$5:$L$9,2,FALSE))</f>
        <v>36500</v>
      </c>
      <c r="L28" s="1" t="s">
        <v>61</v>
      </c>
      <c r="M28" s="1" t="s">
        <v>39</v>
      </c>
      <c r="N28" s="1" t="str">
        <f t="shared" si="1"/>
        <v>DEZ</v>
      </c>
      <c r="O28" s="15">
        <v>43073</v>
      </c>
      <c r="P28" s="2" t="str">
        <f t="shared" ca="1" si="0"/>
        <v>Recebido</v>
      </c>
    </row>
    <row r="29" spans="3:16" ht="15.75" thickBot="1" x14ac:dyDescent="0.3">
      <c r="C29" s="8">
        <v>43030</v>
      </c>
      <c r="D29" s="1" t="s">
        <v>85</v>
      </c>
      <c r="E29" s="1" t="s">
        <v>28</v>
      </c>
      <c r="F29" s="1" t="s">
        <v>34</v>
      </c>
      <c r="G29" s="1" t="s">
        <v>110</v>
      </c>
      <c r="H29" s="1" t="s">
        <v>52</v>
      </c>
      <c r="I29" s="1"/>
      <c r="J29" s="1"/>
      <c r="K29" s="12">
        <f>IF(H29="REVISÃO DE VEICULOS",2000,VLOOKUP(E29,Dados!$K$5:$L$9,2,FALSE))</f>
        <v>89000</v>
      </c>
      <c r="L29" s="1" t="s">
        <v>61</v>
      </c>
      <c r="M29" s="1" t="s">
        <v>40</v>
      </c>
      <c r="N29" s="1" t="str">
        <f t="shared" si="1"/>
        <v>DEZ</v>
      </c>
      <c r="O29" s="15">
        <v>43073</v>
      </c>
      <c r="P29" s="2" t="str">
        <f t="shared" ca="1" si="0"/>
        <v>Recebido</v>
      </c>
    </row>
    <row r="30" spans="3:16" ht="15.75" thickBot="1" x14ac:dyDescent="0.3">
      <c r="C30" s="8">
        <v>43018</v>
      </c>
      <c r="D30" s="1" t="s">
        <v>86</v>
      </c>
      <c r="E30" s="1" t="s">
        <v>29</v>
      </c>
      <c r="F30" s="1" t="s">
        <v>35</v>
      </c>
      <c r="G30" s="1" t="s">
        <v>111</v>
      </c>
      <c r="H30" s="1" t="s">
        <v>52</v>
      </c>
      <c r="I30" s="3"/>
      <c r="J30" s="3"/>
      <c r="K30" s="12">
        <f>IF(H30="REVISÃO DE VEICULOS",2000,VLOOKUP(E30,Dados!$K$5:$L$9,2,FALSE))</f>
        <v>110000</v>
      </c>
      <c r="L30" s="1" t="s">
        <v>61</v>
      </c>
      <c r="M30" s="1" t="s">
        <v>41</v>
      </c>
      <c r="N30" s="1" t="str">
        <f t="shared" si="1"/>
        <v>DEZ</v>
      </c>
      <c r="O30" s="15">
        <v>43073</v>
      </c>
      <c r="P30" s="2" t="str">
        <f t="shared" ca="1" si="0"/>
        <v>Recebido</v>
      </c>
    </row>
  </sheetData>
  <autoFilter ref="C4:P30" xr:uid="{6BB1D7ED-5FD1-4064-96DF-80EABB665112}"/>
  <mergeCells count="1">
    <mergeCell ref="C2:P2"/>
  </mergeCells>
  <conditionalFormatting sqref="P5:P30">
    <cfRule type="containsText" dxfId="5" priority="1" operator="containsText" text="Proximo">
      <formula>NOT(ISERROR(SEARCH("Proximo",P5)))</formula>
    </cfRule>
    <cfRule type="containsText" dxfId="4" priority="2" operator="containsText" text="Vencido">
      <formula>NOT(ISERROR(SEARCH("Vencido",P5)))</formula>
    </cfRule>
    <cfRule type="containsText" dxfId="3" priority="3" operator="containsText" text="Recebido">
      <formula>NOT(ISERROR(SEARCH("Recebido",P5)))</formula>
    </cfRule>
  </conditionalFormatting>
  <dataValidations count="2">
    <dataValidation type="list" allowBlank="1" showInputMessage="1" showErrorMessage="1" sqref="J5" xr:uid="{1B70BDA0-1F16-40F7-8279-F072DFE8CC37}">
      <formula1>"3%,5%,7%"</formula1>
    </dataValidation>
    <dataValidation type="list" allowBlank="1" showInputMessage="1" showErrorMessage="1" sqref="L5:L30" xr:uid="{5253DCB1-2548-4677-B13B-E1126F861320}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A67B7C-937D-44D8-BDFD-204249CA4146}">
          <x14:formula1>
            <xm:f>Dados!$K$5:$K$9</xm:f>
          </x14:formula1>
          <xm:sqref>E5:E30</xm:sqref>
        </x14:dataValidation>
        <x14:dataValidation type="list" allowBlank="1" showInputMessage="1" showErrorMessage="1" xr:uid="{D2C540A0-4749-4CD3-B577-112BC031AC27}">
          <x14:formula1>
            <xm:f>Dados!$I$5:$I$10</xm:f>
          </x14:formula1>
          <xm:sqref>F5</xm:sqref>
        </x14:dataValidation>
        <x14:dataValidation type="list" allowBlank="1" showInputMessage="1" showErrorMessage="1" xr:uid="{DF682BA6-5702-4D58-BDC1-FA4CA87E99D4}">
          <x14:formula1>
            <xm:f>Dados!$C$5:$C$7</xm:f>
          </x14:formula1>
          <xm:sqref>H5:H30</xm:sqref>
        </x14:dataValidation>
        <x14:dataValidation type="list" allowBlank="1" showInputMessage="1" showErrorMessage="1" xr:uid="{E5147C27-9C2F-4EFD-B7C4-6A5783F9ACB6}">
          <x14:formula1>
            <xm:f>Dados!$G$5:$G$10</xm:f>
          </x14:formula1>
          <xm:sqref>M5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C05A-7851-4926-8C93-47ABC20DEC13}">
  <dimension ref="C1:N30"/>
  <sheetViews>
    <sheetView showGridLines="0" topLeftCell="H8" zoomScaleNormal="100" workbookViewId="0">
      <selection activeCell="I17" sqref="I17"/>
    </sheetView>
  </sheetViews>
  <sheetFormatPr defaultRowHeight="15" x14ac:dyDescent="0.25"/>
  <cols>
    <col min="1" max="1" width="25.7109375" customWidth="1"/>
    <col min="2" max="2" width="1.7109375" customWidth="1"/>
    <col min="3" max="3" width="13" style="6" bestFit="1" customWidth="1"/>
    <col min="4" max="4" width="12.7109375" bestFit="1" customWidth="1"/>
    <col min="5" max="5" width="16.5703125" bestFit="1" customWidth="1"/>
    <col min="6" max="6" width="12.85546875" bestFit="1" customWidth="1"/>
    <col min="7" max="7" width="17.85546875" bestFit="1" customWidth="1"/>
    <col min="8" max="8" width="32.42578125" bestFit="1" customWidth="1"/>
    <col min="9" max="9" width="13.5703125" style="10" bestFit="1" customWidth="1"/>
    <col min="10" max="10" width="14.85546875" bestFit="1" customWidth="1"/>
    <col min="11" max="11" width="13.7109375" bestFit="1" customWidth="1"/>
    <col min="12" max="12" width="13.7109375" customWidth="1"/>
    <col min="13" max="13" width="23.140625" style="6" bestFit="1" customWidth="1"/>
    <col min="14" max="14" width="22" customWidth="1"/>
  </cols>
  <sheetData>
    <row r="1" spans="3:14" ht="9.9499999999999993" customHeight="1" x14ac:dyDescent="0.25"/>
    <row r="2" spans="3:14" x14ac:dyDescent="0.25">
      <c r="C2" s="24" t="s">
        <v>12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3:14" ht="9.9499999999999993" customHeight="1" x14ac:dyDescent="0.25"/>
    <row r="4" spans="3:14" ht="15.75" thickBot="1" x14ac:dyDescent="0.3">
      <c r="C4" s="7" t="s">
        <v>1</v>
      </c>
      <c r="D4" s="4" t="s">
        <v>2</v>
      </c>
      <c r="E4" s="4" t="s">
        <v>13</v>
      </c>
      <c r="F4" s="4" t="s">
        <v>14</v>
      </c>
      <c r="G4" s="4" t="s">
        <v>5</v>
      </c>
      <c r="H4" s="4" t="s">
        <v>15</v>
      </c>
      <c r="I4" s="11" t="s">
        <v>7</v>
      </c>
      <c r="J4" s="4" t="s">
        <v>16</v>
      </c>
      <c r="K4" s="4" t="s">
        <v>17</v>
      </c>
      <c r="L4" s="4" t="s">
        <v>197</v>
      </c>
      <c r="M4" s="14" t="s">
        <v>18</v>
      </c>
      <c r="N4" s="5" t="s">
        <v>11</v>
      </c>
    </row>
    <row r="5" spans="3:14" ht="15.75" thickBot="1" x14ac:dyDescent="0.3">
      <c r="C5" s="8" t="s">
        <v>123</v>
      </c>
      <c r="D5" s="1" t="s">
        <v>131</v>
      </c>
      <c r="E5" s="1" t="s">
        <v>30</v>
      </c>
      <c r="F5" s="1" t="s">
        <v>157</v>
      </c>
      <c r="G5" s="1" t="s">
        <v>42</v>
      </c>
      <c r="H5" s="1"/>
      <c r="I5" s="12">
        <v>295</v>
      </c>
      <c r="J5" s="1" t="s">
        <v>61</v>
      </c>
      <c r="K5" s="1" t="s">
        <v>37</v>
      </c>
      <c r="L5" s="1" t="str">
        <f>UPPER(TEXT(M5,"MMM"))</f>
        <v>NOV</v>
      </c>
      <c r="M5" s="15">
        <v>43053</v>
      </c>
      <c r="N5" s="2" t="str">
        <f ca="1">IF(J5&lt;&gt;"S",IF(C5-TODAY()&lt;0,"Vencido",IF(C5-TODAY()&lt;7,"Proximo do Vencimento faltam "&amp;C5-TODAY()&amp;" dias","A Pagar")),"Pago")</f>
        <v>Pago</v>
      </c>
    </row>
    <row r="6" spans="3:14" ht="15.75" thickBot="1" x14ac:dyDescent="0.3">
      <c r="C6" s="8" t="s">
        <v>123</v>
      </c>
      <c r="D6" s="1" t="s">
        <v>132</v>
      </c>
      <c r="E6" s="1" t="s">
        <v>31</v>
      </c>
      <c r="F6" s="1" t="s">
        <v>158</v>
      </c>
      <c r="G6" s="1" t="s">
        <v>43</v>
      </c>
      <c r="H6" s="1"/>
      <c r="I6" s="12">
        <v>291</v>
      </c>
      <c r="J6" s="1" t="s">
        <v>61</v>
      </c>
      <c r="K6" s="1" t="s">
        <v>36</v>
      </c>
      <c r="L6" s="1" t="str">
        <f t="shared" ref="L6:L30" si="0">UPPER(TEXT(M6,"MMM"))</f>
        <v>NOV</v>
      </c>
      <c r="M6" s="15">
        <v>43053</v>
      </c>
      <c r="N6" s="2" t="str">
        <f t="shared" ref="N6:N30" ca="1" si="1">IF(J6&lt;&gt;"S",IF(C6-TODAY()&lt;0,"Vencido",IF(C6-TODAY()&lt;7,"Proximo do Vencimento faltam "&amp;C6-TODAY()&amp;" dias","A Pagar")),"Pago")</f>
        <v>Pago</v>
      </c>
    </row>
    <row r="7" spans="3:14" ht="15.75" thickBot="1" x14ac:dyDescent="0.3">
      <c r="C7" s="8" t="s">
        <v>123</v>
      </c>
      <c r="D7" s="1" t="s">
        <v>133</v>
      </c>
      <c r="E7" s="1" t="s">
        <v>32</v>
      </c>
      <c r="F7" s="1" t="s">
        <v>159</v>
      </c>
      <c r="G7" s="1" t="s">
        <v>42</v>
      </c>
      <c r="H7" s="1"/>
      <c r="I7" s="12">
        <v>240</v>
      </c>
      <c r="J7" s="1" t="s">
        <v>61</v>
      </c>
      <c r="K7" s="1" t="s">
        <v>37</v>
      </c>
      <c r="L7" s="1" t="str">
        <f t="shared" si="0"/>
        <v>NOV</v>
      </c>
      <c r="M7" s="15">
        <v>43053</v>
      </c>
      <c r="N7" s="2" t="str">
        <f t="shared" ca="1" si="1"/>
        <v>Pago</v>
      </c>
    </row>
    <row r="8" spans="3:14" ht="15.75" thickBot="1" x14ac:dyDescent="0.3">
      <c r="C8" s="8" t="s">
        <v>125</v>
      </c>
      <c r="D8" s="1" t="s">
        <v>134</v>
      </c>
      <c r="E8" s="1" t="s">
        <v>30</v>
      </c>
      <c r="F8" s="1" t="s">
        <v>160</v>
      </c>
      <c r="G8" s="1" t="s">
        <v>43</v>
      </c>
      <c r="H8" s="1"/>
      <c r="I8" s="12">
        <v>125</v>
      </c>
      <c r="J8" s="1" t="s">
        <v>61</v>
      </c>
      <c r="K8" s="1" t="s">
        <v>36</v>
      </c>
      <c r="L8" s="1" t="str">
        <f t="shared" si="0"/>
        <v>NOV</v>
      </c>
      <c r="M8" s="15">
        <v>43049</v>
      </c>
      <c r="N8" s="2" t="str">
        <f t="shared" ca="1" si="1"/>
        <v>Pago</v>
      </c>
    </row>
    <row r="9" spans="3:14" ht="15.75" thickBot="1" x14ac:dyDescent="0.3">
      <c r="C9" s="8" t="s">
        <v>126</v>
      </c>
      <c r="D9" s="1" t="s">
        <v>135</v>
      </c>
      <c r="E9" s="1" t="s">
        <v>31</v>
      </c>
      <c r="F9" s="1" t="s">
        <v>161</v>
      </c>
      <c r="G9" s="1" t="s">
        <v>44</v>
      </c>
      <c r="H9" s="1"/>
      <c r="I9" s="12">
        <v>215</v>
      </c>
      <c r="J9" s="1" t="s">
        <v>61</v>
      </c>
      <c r="K9" s="1" t="s">
        <v>37</v>
      </c>
      <c r="L9" s="1" t="str">
        <f t="shared" si="0"/>
        <v>DEZ</v>
      </c>
      <c r="M9" s="15">
        <v>43082</v>
      </c>
      <c r="N9" s="2" t="str">
        <f t="shared" ca="1" si="1"/>
        <v>Pago</v>
      </c>
    </row>
    <row r="10" spans="3:14" ht="15.75" thickBot="1" x14ac:dyDescent="0.3">
      <c r="C10" s="8" t="s">
        <v>124</v>
      </c>
      <c r="D10" s="1" t="s">
        <v>136</v>
      </c>
      <c r="E10" s="1" t="s">
        <v>32</v>
      </c>
      <c r="F10" s="1" t="s">
        <v>162</v>
      </c>
      <c r="G10" s="1" t="s">
        <v>45</v>
      </c>
      <c r="H10" s="1"/>
      <c r="I10" s="12">
        <v>10000</v>
      </c>
      <c r="J10" s="1" t="s">
        <v>61</v>
      </c>
      <c r="K10" s="1" t="s">
        <v>38</v>
      </c>
      <c r="L10" s="1" t="str">
        <f t="shared" si="0"/>
        <v>NOV</v>
      </c>
      <c r="M10" s="15">
        <v>43055</v>
      </c>
      <c r="N10" s="2" t="str">
        <f t="shared" ca="1" si="1"/>
        <v>Pago</v>
      </c>
    </row>
    <row r="11" spans="3:14" ht="15.75" thickBot="1" x14ac:dyDescent="0.3">
      <c r="C11" s="8" t="s">
        <v>127</v>
      </c>
      <c r="D11" s="1" t="s">
        <v>137</v>
      </c>
      <c r="E11" s="1" t="s">
        <v>33</v>
      </c>
      <c r="F11" s="1" t="s">
        <v>163</v>
      </c>
      <c r="G11" s="1" t="s">
        <v>46</v>
      </c>
      <c r="H11" s="1"/>
      <c r="I11" s="12">
        <v>36</v>
      </c>
      <c r="J11" s="1" t="s">
        <v>61</v>
      </c>
      <c r="K11" s="1" t="s">
        <v>36</v>
      </c>
      <c r="L11" s="1" t="str">
        <f t="shared" si="0"/>
        <v>NOV</v>
      </c>
      <c r="M11" s="15">
        <v>43059</v>
      </c>
      <c r="N11" s="2" t="str">
        <f t="shared" ca="1" si="1"/>
        <v>Pago</v>
      </c>
    </row>
    <row r="12" spans="3:14" ht="15.75" thickBot="1" x14ac:dyDescent="0.3">
      <c r="C12" s="8" t="s">
        <v>128</v>
      </c>
      <c r="D12" s="1" t="s">
        <v>138</v>
      </c>
      <c r="E12" s="1" t="s">
        <v>34</v>
      </c>
      <c r="F12" s="1" t="s">
        <v>164</v>
      </c>
      <c r="G12" s="1" t="s">
        <v>47</v>
      </c>
      <c r="H12" s="1"/>
      <c r="I12" s="12">
        <v>169</v>
      </c>
      <c r="J12" s="1" t="s">
        <v>61</v>
      </c>
      <c r="K12" s="1" t="s">
        <v>37</v>
      </c>
      <c r="L12" s="1" t="str">
        <f t="shared" si="0"/>
        <v>DEZ</v>
      </c>
      <c r="M12" s="15">
        <v>43088</v>
      </c>
      <c r="N12" s="2" t="str">
        <f t="shared" ca="1" si="1"/>
        <v>Pago</v>
      </c>
    </row>
    <row r="13" spans="3:14" ht="15.75" thickBot="1" x14ac:dyDescent="0.3">
      <c r="C13" s="8" t="s">
        <v>112</v>
      </c>
      <c r="D13" s="1" t="s">
        <v>139</v>
      </c>
      <c r="E13" s="1" t="s">
        <v>30</v>
      </c>
      <c r="F13" s="1" t="s">
        <v>165</v>
      </c>
      <c r="G13" s="1" t="s">
        <v>48</v>
      </c>
      <c r="H13" s="1"/>
      <c r="I13" s="12">
        <v>202</v>
      </c>
      <c r="J13" s="1" t="s">
        <v>61</v>
      </c>
      <c r="K13" s="1" t="s">
        <v>38</v>
      </c>
      <c r="L13" s="1" t="str">
        <f t="shared" si="0"/>
        <v>NOV</v>
      </c>
      <c r="M13" s="15">
        <v>43058</v>
      </c>
      <c r="N13" s="2" t="str">
        <f t="shared" ca="1" si="1"/>
        <v>Pago</v>
      </c>
    </row>
    <row r="14" spans="3:14" ht="15.75" thickBot="1" x14ac:dyDescent="0.3">
      <c r="C14" s="8" t="s">
        <v>129</v>
      </c>
      <c r="D14" s="1" t="s">
        <v>140</v>
      </c>
      <c r="E14" s="1" t="s">
        <v>31</v>
      </c>
      <c r="F14" s="1" t="s">
        <v>166</v>
      </c>
      <c r="G14" s="1" t="s">
        <v>49</v>
      </c>
      <c r="H14" s="1"/>
      <c r="I14" s="12">
        <v>28</v>
      </c>
      <c r="J14" s="1" t="s">
        <v>61</v>
      </c>
      <c r="K14" s="1" t="s">
        <v>36</v>
      </c>
      <c r="L14" s="1" t="str">
        <f t="shared" si="0"/>
        <v>OUT</v>
      </c>
      <c r="M14" s="15">
        <v>43020</v>
      </c>
      <c r="N14" s="2" t="str">
        <f t="shared" ca="1" si="1"/>
        <v>Pago</v>
      </c>
    </row>
    <row r="15" spans="3:14" ht="15.75" thickBot="1" x14ac:dyDescent="0.3">
      <c r="C15" s="8" t="s">
        <v>122</v>
      </c>
      <c r="D15" s="1" t="s">
        <v>141</v>
      </c>
      <c r="E15" s="1" t="s">
        <v>32</v>
      </c>
      <c r="F15" s="1" t="s">
        <v>167</v>
      </c>
      <c r="G15" s="1" t="s">
        <v>50</v>
      </c>
      <c r="H15" s="1"/>
      <c r="I15" s="12">
        <v>130</v>
      </c>
      <c r="J15" s="1" t="s">
        <v>61</v>
      </c>
      <c r="K15" s="1" t="s">
        <v>37</v>
      </c>
      <c r="L15" s="1" t="str">
        <f t="shared" si="0"/>
        <v>OUT</v>
      </c>
      <c r="M15" s="15">
        <v>43018</v>
      </c>
      <c r="N15" s="2" t="str">
        <f t="shared" ca="1" si="1"/>
        <v>Pago</v>
      </c>
    </row>
    <row r="16" spans="3:14" ht="15.75" thickBot="1" x14ac:dyDescent="0.3">
      <c r="C16" s="8" t="s">
        <v>116</v>
      </c>
      <c r="D16" s="1" t="s">
        <v>142</v>
      </c>
      <c r="E16" s="1" t="s">
        <v>33</v>
      </c>
      <c r="F16" s="1" t="s">
        <v>168</v>
      </c>
      <c r="G16" s="1" t="s">
        <v>42</v>
      </c>
      <c r="H16" s="1"/>
      <c r="I16" s="12">
        <v>76</v>
      </c>
      <c r="J16" s="1"/>
      <c r="K16" s="1" t="s">
        <v>38</v>
      </c>
      <c r="L16" s="1" t="str">
        <f t="shared" si="0"/>
        <v>JAN</v>
      </c>
      <c r="M16" s="15"/>
      <c r="N16" s="2" t="str">
        <f t="shared" ca="1" si="1"/>
        <v>A Pagar</v>
      </c>
    </row>
    <row r="17" spans="3:14" ht="15.75" thickBot="1" x14ac:dyDescent="0.3">
      <c r="C17" s="8" t="s">
        <v>115</v>
      </c>
      <c r="D17" s="1" t="s">
        <v>143</v>
      </c>
      <c r="E17" s="1" t="s">
        <v>34</v>
      </c>
      <c r="F17" s="1" t="s">
        <v>169</v>
      </c>
      <c r="G17" s="1" t="s">
        <v>43</v>
      </c>
      <c r="H17" s="1"/>
      <c r="I17" s="12">
        <v>342</v>
      </c>
      <c r="J17" s="1" t="s">
        <v>61</v>
      </c>
      <c r="K17" s="1" t="s">
        <v>39</v>
      </c>
      <c r="L17" s="1" t="str">
        <f t="shared" si="0"/>
        <v>NOV</v>
      </c>
      <c r="M17" s="15">
        <v>43051</v>
      </c>
      <c r="N17" s="2" t="str">
        <f t="shared" ca="1" si="1"/>
        <v>Pago</v>
      </c>
    </row>
    <row r="18" spans="3:14" ht="15.75" thickBot="1" x14ac:dyDescent="0.3">
      <c r="C18" s="8" t="s">
        <v>121</v>
      </c>
      <c r="D18" s="1" t="s">
        <v>144</v>
      </c>
      <c r="E18" s="1" t="s">
        <v>30</v>
      </c>
      <c r="F18" s="1" t="s">
        <v>170</v>
      </c>
      <c r="G18" s="1" t="s">
        <v>44</v>
      </c>
      <c r="H18" s="1"/>
      <c r="I18" s="12">
        <v>104</v>
      </c>
      <c r="J18" s="1"/>
      <c r="K18" s="1" t="s">
        <v>40</v>
      </c>
      <c r="L18" s="1" t="str">
        <f t="shared" si="0"/>
        <v>JAN</v>
      </c>
      <c r="M18" s="15"/>
      <c r="N18" s="2" t="str">
        <f t="shared" ca="1" si="1"/>
        <v>Vencido</v>
      </c>
    </row>
    <row r="19" spans="3:14" ht="15.75" thickBot="1" x14ac:dyDescent="0.3">
      <c r="C19" s="8" t="s">
        <v>114</v>
      </c>
      <c r="D19" s="1" t="s">
        <v>145</v>
      </c>
      <c r="E19" s="1" t="s">
        <v>31</v>
      </c>
      <c r="F19" s="1" t="s">
        <v>171</v>
      </c>
      <c r="G19" s="1" t="s">
        <v>45</v>
      </c>
      <c r="H19" s="1"/>
      <c r="I19" s="12">
        <v>9500</v>
      </c>
      <c r="J19" s="1" t="s">
        <v>61</v>
      </c>
      <c r="K19" s="1" t="s">
        <v>41</v>
      </c>
      <c r="L19" s="1" t="str">
        <f t="shared" si="0"/>
        <v>OUT</v>
      </c>
      <c r="M19" s="15">
        <v>43022</v>
      </c>
      <c r="N19" s="2" t="str">
        <f t="shared" ca="1" si="1"/>
        <v>Pago</v>
      </c>
    </row>
    <row r="20" spans="3:14" ht="15.75" thickBot="1" x14ac:dyDescent="0.3">
      <c r="C20" s="8" t="s">
        <v>125</v>
      </c>
      <c r="D20" s="1" t="s">
        <v>146</v>
      </c>
      <c r="E20" s="1" t="s">
        <v>32</v>
      </c>
      <c r="F20" s="1" t="s">
        <v>172</v>
      </c>
      <c r="G20" s="1" t="s">
        <v>42</v>
      </c>
      <c r="H20" s="1"/>
      <c r="I20" s="12">
        <v>104</v>
      </c>
      <c r="J20" s="1" t="s">
        <v>198</v>
      </c>
      <c r="K20" s="1" t="s">
        <v>36</v>
      </c>
      <c r="L20" s="1" t="str">
        <f t="shared" si="0"/>
        <v>JAN</v>
      </c>
      <c r="M20" s="15"/>
      <c r="N20" s="2" t="str">
        <f t="shared" ca="1" si="1"/>
        <v>Pago</v>
      </c>
    </row>
    <row r="21" spans="3:14" ht="15.75" thickBot="1" x14ac:dyDescent="0.3">
      <c r="C21" s="8" t="s">
        <v>113</v>
      </c>
      <c r="D21" s="1" t="s">
        <v>147</v>
      </c>
      <c r="E21" s="1" t="s">
        <v>33</v>
      </c>
      <c r="F21" s="1" t="s">
        <v>173</v>
      </c>
      <c r="G21" s="1" t="s">
        <v>43</v>
      </c>
      <c r="H21" s="1"/>
      <c r="I21" s="12">
        <v>266</v>
      </c>
      <c r="J21" s="1"/>
      <c r="K21" s="1" t="s">
        <v>37</v>
      </c>
      <c r="L21" s="1" t="str">
        <f t="shared" si="0"/>
        <v>JAN</v>
      </c>
      <c r="M21" s="15"/>
      <c r="N21" s="2" t="str">
        <f t="shared" ca="1" si="1"/>
        <v>A Pagar</v>
      </c>
    </row>
    <row r="22" spans="3:14" ht="15.75" thickBot="1" x14ac:dyDescent="0.3">
      <c r="C22" s="8" t="s">
        <v>122</v>
      </c>
      <c r="D22" s="1" t="s">
        <v>148</v>
      </c>
      <c r="E22" s="1" t="s">
        <v>30</v>
      </c>
      <c r="F22" s="1" t="s">
        <v>174</v>
      </c>
      <c r="G22" s="1" t="s">
        <v>44</v>
      </c>
      <c r="H22" s="1"/>
      <c r="I22" s="12">
        <v>305</v>
      </c>
      <c r="J22" s="1"/>
      <c r="K22" s="1" t="s">
        <v>38</v>
      </c>
      <c r="L22" s="1" t="str">
        <f t="shared" si="0"/>
        <v>JAN</v>
      </c>
      <c r="M22" s="15"/>
      <c r="N22" s="2" t="str">
        <f t="shared" ca="1" si="1"/>
        <v>Vencido</v>
      </c>
    </row>
    <row r="23" spans="3:14" ht="15.75" thickBot="1" x14ac:dyDescent="0.3">
      <c r="C23" s="8" t="s">
        <v>130</v>
      </c>
      <c r="D23" s="1" t="s">
        <v>149</v>
      </c>
      <c r="E23" s="1" t="s">
        <v>30</v>
      </c>
      <c r="F23" s="1" t="s">
        <v>175</v>
      </c>
      <c r="G23" s="1" t="s">
        <v>45</v>
      </c>
      <c r="H23" s="1"/>
      <c r="I23" s="12">
        <v>9800</v>
      </c>
      <c r="J23" s="1"/>
      <c r="K23" s="1" t="s">
        <v>39</v>
      </c>
      <c r="L23" s="1" t="str">
        <f t="shared" si="0"/>
        <v>JAN</v>
      </c>
      <c r="M23" s="15"/>
      <c r="N23" s="2" t="str">
        <f t="shared" ca="1" si="1"/>
        <v>Vencido</v>
      </c>
    </row>
    <row r="24" spans="3:14" ht="15.75" thickBot="1" x14ac:dyDescent="0.3">
      <c r="C24" s="8" t="s">
        <v>113</v>
      </c>
      <c r="D24" s="1" t="s">
        <v>150</v>
      </c>
      <c r="E24" s="1" t="s">
        <v>31</v>
      </c>
      <c r="F24" s="1" t="s">
        <v>176</v>
      </c>
      <c r="G24" s="1" t="s">
        <v>46</v>
      </c>
      <c r="H24" s="1"/>
      <c r="I24" s="12">
        <v>63</v>
      </c>
      <c r="J24" s="1" t="s">
        <v>61</v>
      </c>
      <c r="K24" s="1" t="s">
        <v>40</v>
      </c>
      <c r="L24" s="1" t="str">
        <f t="shared" si="0"/>
        <v>DEZ</v>
      </c>
      <c r="M24" s="15">
        <v>43085</v>
      </c>
      <c r="N24" s="2" t="str">
        <f t="shared" ca="1" si="1"/>
        <v>Pago</v>
      </c>
    </row>
    <row r="25" spans="3:14" ht="15.75" thickBot="1" x14ac:dyDescent="0.3">
      <c r="C25" s="8" t="s">
        <v>125</v>
      </c>
      <c r="D25" s="1" t="s">
        <v>151</v>
      </c>
      <c r="E25" s="1" t="s">
        <v>30</v>
      </c>
      <c r="F25" s="1" t="s">
        <v>177</v>
      </c>
      <c r="G25" s="1" t="s">
        <v>47</v>
      </c>
      <c r="H25" s="1"/>
      <c r="I25" s="12">
        <v>247</v>
      </c>
      <c r="J25" s="1" t="s">
        <v>61</v>
      </c>
      <c r="K25" s="1" t="s">
        <v>36</v>
      </c>
      <c r="L25" s="1" t="str">
        <f t="shared" si="0"/>
        <v>NOV</v>
      </c>
      <c r="M25" s="15">
        <v>43049</v>
      </c>
      <c r="N25" s="2" t="str">
        <f t="shared" ca="1" si="1"/>
        <v>Pago</v>
      </c>
    </row>
    <row r="26" spans="3:14" ht="15.75" thickBot="1" x14ac:dyDescent="0.3">
      <c r="C26" s="8" t="s">
        <v>122</v>
      </c>
      <c r="D26" s="1" t="s">
        <v>152</v>
      </c>
      <c r="E26" s="1" t="s">
        <v>31</v>
      </c>
      <c r="F26" s="1" t="s">
        <v>178</v>
      </c>
      <c r="G26" s="1" t="s">
        <v>48</v>
      </c>
      <c r="H26" s="1"/>
      <c r="I26" s="12">
        <v>3700</v>
      </c>
      <c r="J26" s="1"/>
      <c r="K26" s="1" t="s">
        <v>37</v>
      </c>
      <c r="L26" s="1" t="str">
        <f t="shared" si="0"/>
        <v>JAN</v>
      </c>
      <c r="M26" s="15"/>
      <c r="N26" s="2" t="str">
        <f t="shared" ca="1" si="1"/>
        <v>Vencido</v>
      </c>
    </row>
    <row r="27" spans="3:14" ht="15.75" thickBot="1" x14ac:dyDescent="0.3">
      <c r="C27" s="8" t="s">
        <v>117</v>
      </c>
      <c r="D27" s="1" t="s">
        <v>153</v>
      </c>
      <c r="E27" s="1" t="s">
        <v>32</v>
      </c>
      <c r="F27" s="1" t="s">
        <v>179</v>
      </c>
      <c r="G27" s="1" t="s">
        <v>49</v>
      </c>
      <c r="H27" s="1"/>
      <c r="I27" s="12">
        <v>91</v>
      </c>
      <c r="J27" s="1" t="s">
        <v>61</v>
      </c>
      <c r="K27" s="1" t="s">
        <v>38</v>
      </c>
      <c r="L27" s="1" t="str">
        <f t="shared" si="0"/>
        <v>OUT</v>
      </c>
      <c r="M27" s="15">
        <v>43035</v>
      </c>
      <c r="N27" s="2" t="str">
        <f t="shared" ca="1" si="1"/>
        <v>Pago</v>
      </c>
    </row>
    <row r="28" spans="3:14" ht="15.75" thickBot="1" x14ac:dyDescent="0.3">
      <c r="C28" s="8" t="s">
        <v>119</v>
      </c>
      <c r="D28" s="1" t="s">
        <v>154</v>
      </c>
      <c r="E28" s="1" t="s">
        <v>33</v>
      </c>
      <c r="F28" s="1" t="s">
        <v>180</v>
      </c>
      <c r="G28" s="1" t="s">
        <v>50</v>
      </c>
      <c r="H28" s="1"/>
      <c r="I28" s="12">
        <v>165</v>
      </c>
      <c r="J28" s="1"/>
      <c r="K28" s="1" t="s">
        <v>39</v>
      </c>
      <c r="L28" s="1" t="str">
        <f t="shared" si="0"/>
        <v>JAN</v>
      </c>
      <c r="M28" s="15"/>
      <c r="N28" s="2" t="str">
        <f t="shared" ca="1" si="1"/>
        <v>A Pagar</v>
      </c>
    </row>
    <row r="29" spans="3:14" ht="15.75" thickBot="1" x14ac:dyDescent="0.3">
      <c r="C29" s="8" t="s">
        <v>120</v>
      </c>
      <c r="D29" s="1" t="s">
        <v>155</v>
      </c>
      <c r="E29" s="1" t="s">
        <v>34</v>
      </c>
      <c r="F29" s="1" t="s">
        <v>181</v>
      </c>
      <c r="G29" s="1" t="s">
        <v>51</v>
      </c>
      <c r="H29" s="1"/>
      <c r="I29" s="12">
        <v>4000</v>
      </c>
      <c r="J29" s="1" t="s">
        <v>61</v>
      </c>
      <c r="K29" s="1" t="s">
        <v>40</v>
      </c>
      <c r="L29" s="1" t="str">
        <f t="shared" si="0"/>
        <v>OUT</v>
      </c>
      <c r="M29" s="15">
        <v>43036</v>
      </c>
      <c r="N29" s="2" t="str">
        <f t="shared" ca="1" si="1"/>
        <v>Pago</v>
      </c>
    </row>
    <row r="30" spans="3:14" ht="15.75" thickBot="1" x14ac:dyDescent="0.3">
      <c r="C30" s="8" t="s">
        <v>118</v>
      </c>
      <c r="D30" s="1" t="s">
        <v>156</v>
      </c>
      <c r="E30" s="1" t="s">
        <v>35</v>
      </c>
      <c r="F30" s="1" t="s">
        <v>182</v>
      </c>
      <c r="G30" s="1" t="s">
        <v>51</v>
      </c>
      <c r="H30" s="3"/>
      <c r="I30" s="12">
        <v>4000</v>
      </c>
      <c r="J30" s="1"/>
      <c r="K30" s="1" t="s">
        <v>41</v>
      </c>
      <c r="L30" s="1" t="str">
        <f t="shared" si="0"/>
        <v>JAN</v>
      </c>
      <c r="M30" s="16"/>
      <c r="N30" s="2" t="str">
        <f t="shared" ca="1" si="1"/>
        <v>A Pagar</v>
      </c>
    </row>
  </sheetData>
  <autoFilter ref="C4:N30" xr:uid="{2CF2B9FB-5E6C-4D14-BDB5-73B0ADC9BFE9}"/>
  <mergeCells count="1">
    <mergeCell ref="C2:N2"/>
  </mergeCells>
  <conditionalFormatting sqref="N5:N30">
    <cfRule type="containsText" dxfId="2" priority="1" operator="containsText" text="Proximo">
      <formula>NOT(ISERROR(SEARCH("Proximo",N5)))</formula>
    </cfRule>
    <cfRule type="containsText" dxfId="1" priority="2" operator="containsText" text="Vencido">
      <formula>NOT(ISERROR(SEARCH("Vencido",N5)))</formula>
    </cfRule>
    <cfRule type="containsText" dxfId="0" priority="3" operator="containsText" text="Pago">
      <formula>NOT(ISERROR(SEARCH("Pago",N5)))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2B7168-2DBE-4108-8968-4E6506E7AB52}">
          <x14:formula1>
            <xm:f>Dados!$G$5:$G$10</xm:f>
          </x14:formula1>
          <xm:sqref>K5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494B-DF9C-4E82-B24C-ED1AA0835682}">
  <dimension ref="C1:O20"/>
  <sheetViews>
    <sheetView showGridLines="0" topLeftCell="B1" zoomScale="70" zoomScaleNormal="70" workbookViewId="0">
      <selection activeCell="C19" activeCellId="2" sqref="C4:O4 C8:O8 C19:O19"/>
    </sheetView>
  </sheetViews>
  <sheetFormatPr defaultRowHeight="15" x14ac:dyDescent="0.25"/>
  <cols>
    <col min="1" max="1" width="25.7109375" customWidth="1"/>
    <col min="2" max="2" width="1.7109375" customWidth="1"/>
    <col min="3" max="3" width="29" style="6" bestFit="1" customWidth="1"/>
    <col min="4" max="9" width="12.7109375" customWidth="1"/>
    <col min="10" max="13" width="12.7109375" style="10" customWidth="1"/>
    <col min="14" max="14" width="12.7109375" customWidth="1"/>
    <col min="15" max="15" width="12.7109375" style="10" customWidth="1"/>
  </cols>
  <sheetData>
    <row r="1" spans="3:15" ht="9.9499999999999993" customHeight="1" x14ac:dyDescent="0.25"/>
    <row r="2" spans="3:15" x14ac:dyDescent="0.25">
      <c r="C2" s="24" t="s">
        <v>56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3:15" ht="9.9499999999999993" customHeight="1" x14ac:dyDescent="0.25"/>
    <row r="4" spans="3:15" ht="15.75" thickBot="1" x14ac:dyDescent="0.3">
      <c r="C4" s="18"/>
      <c r="D4" s="18" t="s">
        <v>183</v>
      </c>
      <c r="E4" s="18" t="s">
        <v>184</v>
      </c>
      <c r="F4" s="18" t="s">
        <v>185</v>
      </c>
      <c r="G4" s="18" t="s">
        <v>186</v>
      </c>
      <c r="H4" s="18" t="s">
        <v>187</v>
      </c>
      <c r="I4" s="18" t="s">
        <v>188</v>
      </c>
      <c r="J4" s="18" t="s">
        <v>189</v>
      </c>
      <c r="K4" s="18" t="s">
        <v>190</v>
      </c>
      <c r="L4" s="18" t="s">
        <v>191</v>
      </c>
      <c r="M4" s="18" t="s">
        <v>192</v>
      </c>
      <c r="N4" s="18" t="s">
        <v>193</v>
      </c>
      <c r="O4" s="18" t="s">
        <v>194</v>
      </c>
    </row>
    <row r="5" spans="3:15" ht="15.75" thickBot="1" x14ac:dyDescent="0.3">
      <c r="C5" s="20" t="s">
        <v>52</v>
      </c>
      <c r="D5" s="21">
        <f>SUMIFS('Contas a Receber'!$K$5:$K$30,'Contas a Receber'!$N$5:$N$30,Gráficos!D$4,'Contas a Receber'!$H$5:$H$30,Gráficos!$C5,'Contas a Receber'!$L$5:$L$30,"S")</f>
        <v>0</v>
      </c>
      <c r="E5" s="21">
        <f>SUMIFS('Contas a Receber'!$K$5:$K$30,'Contas a Receber'!$N$5:$N$30,Gráficos!E$4,'Contas a Receber'!$H$5:$H$30,Gráficos!$C5,'Contas a Receber'!$L$5:$L$30,"S")</f>
        <v>0</v>
      </c>
      <c r="F5" s="21">
        <f>SUMIFS('Contas a Receber'!$K$5:$K$30,'Contas a Receber'!$N$5:$N$30,Gráficos!F$4,'Contas a Receber'!$H$5:$H$30,Gráficos!$C5,'Contas a Receber'!$L$5:$L$30,"S")</f>
        <v>0</v>
      </c>
      <c r="G5" s="21">
        <f>SUMIFS('Contas a Receber'!$K$5:$K$30,'Contas a Receber'!$N$5:$N$30,Gráficos!G$4,'Contas a Receber'!$H$5:$H$30,Gráficos!$C5,'Contas a Receber'!$L$5:$L$30,"S")</f>
        <v>0</v>
      </c>
      <c r="H5" s="21">
        <f>SUMIFS('Contas a Receber'!$K$5:$K$30,'Contas a Receber'!$N$5:$N$30,Gráficos!H$4,'Contas a Receber'!$H$5:$H$30,Gráficos!$C5,'Contas a Receber'!$L$5:$L$30,"S")</f>
        <v>0</v>
      </c>
      <c r="I5" s="21">
        <f>SUMIFS('Contas a Receber'!$K$5:$K$30,'Contas a Receber'!$N$5:$N$30,Gráficos!I$4,'Contas a Receber'!$H$5:$H$30,Gráficos!$C5,'Contas a Receber'!$L$5:$L$30,"S")</f>
        <v>0</v>
      </c>
      <c r="J5" s="21">
        <f>SUMIFS('Contas a Receber'!$K$5:$K$30,'Contas a Receber'!$N$5:$N$30,Gráficos!J$4,'Contas a Receber'!$H$5:$H$30,Gráficos!$C5,'Contas a Receber'!$L$5:$L$30,"S")</f>
        <v>0</v>
      </c>
      <c r="K5" s="21">
        <f>SUMIFS('Contas a Receber'!$K$5:$K$30,'Contas a Receber'!$N$5:$N$30,Gráficos!K$4,'Contas a Receber'!$H$5:$H$30,Gráficos!$C5,'Contas a Receber'!$L$5:$L$30,"S")</f>
        <v>0</v>
      </c>
      <c r="L5" s="21">
        <f>SUMIFS('Contas a Receber'!$K$5:$K$30,'Contas a Receber'!$N$5:$N$30,Gráficos!L$4,'Contas a Receber'!$H$5:$H$30,Gráficos!$C5,'Contas a Receber'!$L$5:$L$30,"S")</f>
        <v>0</v>
      </c>
      <c r="M5" s="21">
        <f>SUMIFS('Contas a Receber'!$K$5:$K$30,'Contas a Receber'!$N$5:$N$30,Gráficos!M$4,'Contas a Receber'!$H$5:$H$30,Gráficos!$C5,'Contas a Receber'!$L$5:$L$30,"S")</f>
        <v>218000</v>
      </c>
      <c r="N5" s="21">
        <f>SUMIFS('Contas a Receber'!$K$5:$K$30,'Contas a Receber'!$N$5:$N$30,Gráficos!N$4,'Contas a Receber'!$H$5:$H$30,Gráficos!$C5,'Contas a Receber'!$L$5:$L$30,"S")</f>
        <v>323000</v>
      </c>
      <c r="O5" s="21">
        <f>SUMIFS('Contas a Receber'!$K$5:$K$30,'Contas a Receber'!$N$5:$N$30,Gráficos!O$4,'Contas a Receber'!$H$5:$H$30,Gráficos!$C5,'Contas a Receber'!$L$5:$L$30,"S")</f>
        <v>347000</v>
      </c>
    </row>
    <row r="6" spans="3:15" ht="15.75" thickBot="1" x14ac:dyDescent="0.3">
      <c r="C6" s="20" t="s">
        <v>53</v>
      </c>
      <c r="D6" s="21">
        <f>SUMIFS('Contas a Receber'!$K$5:$K$30,'Contas a Receber'!$N$5:$N$30,Gráficos!D$4,'Contas a Receber'!$H$5:$H$30,Gráficos!$C6,'Contas a Receber'!$L$5:$L$30,"S")</f>
        <v>0</v>
      </c>
      <c r="E6" s="21">
        <f>SUMIFS('Contas a Receber'!$K$5:$K$30,'Contas a Receber'!$N$5:$N$30,Gráficos!E$4,'Contas a Receber'!$H$5:$H$30,Gráficos!$C6,'Contas a Receber'!$L$5:$L$30,"S")</f>
        <v>0</v>
      </c>
      <c r="F6" s="21">
        <f>SUMIFS('Contas a Receber'!$K$5:$K$30,'Contas a Receber'!$N$5:$N$30,Gráficos!F$4,'Contas a Receber'!$H$5:$H$30,Gráficos!$C6,'Contas a Receber'!$L$5:$L$30,"S")</f>
        <v>0</v>
      </c>
      <c r="G6" s="21">
        <f>SUMIFS('Contas a Receber'!$K$5:$K$30,'Contas a Receber'!$N$5:$N$30,Gráficos!G$4,'Contas a Receber'!$H$5:$H$30,Gráficos!$C6,'Contas a Receber'!$L$5:$L$30,"S")</f>
        <v>0</v>
      </c>
      <c r="H6" s="21">
        <f>SUMIFS('Contas a Receber'!$K$5:$K$30,'Contas a Receber'!$N$5:$N$30,Gráficos!H$4,'Contas a Receber'!$H$5:$H$30,Gráficos!$C6,'Contas a Receber'!$L$5:$L$30,"S")</f>
        <v>0</v>
      </c>
      <c r="I6" s="21">
        <f>SUMIFS('Contas a Receber'!$K$5:$K$30,'Contas a Receber'!$N$5:$N$30,Gráficos!I$4,'Contas a Receber'!$H$5:$H$30,Gráficos!$C6,'Contas a Receber'!$L$5:$L$30,"S")</f>
        <v>0</v>
      </c>
      <c r="J6" s="21">
        <f>SUMIFS('Contas a Receber'!$K$5:$K$30,'Contas a Receber'!$N$5:$N$30,Gráficos!J$4,'Contas a Receber'!$H$5:$H$30,Gráficos!$C6,'Contas a Receber'!$L$5:$L$30,"S")</f>
        <v>0</v>
      </c>
      <c r="K6" s="21">
        <f>SUMIFS('Contas a Receber'!$K$5:$K$30,'Contas a Receber'!$N$5:$N$30,Gráficos!K$4,'Contas a Receber'!$H$5:$H$30,Gráficos!$C6,'Contas a Receber'!$L$5:$L$30,"S")</f>
        <v>0</v>
      </c>
      <c r="L6" s="21">
        <f>SUMIFS('Contas a Receber'!$K$5:$K$30,'Contas a Receber'!$N$5:$N$30,Gráficos!L$4,'Contas a Receber'!$H$5:$H$30,Gráficos!$C6,'Contas a Receber'!$L$5:$L$30,"S")</f>
        <v>0</v>
      </c>
      <c r="M6" s="21">
        <f>SUMIFS('Contas a Receber'!$K$5:$K$30,'Contas a Receber'!$N$5:$N$30,Gráficos!M$4,'Contas a Receber'!$H$5:$H$30,Gráficos!$C6,'Contas a Receber'!$L$5:$L$30,"S")</f>
        <v>0</v>
      </c>
      <c r="N6" s="21">
        <f>SUMIFS('Contas a Receber'!$K$5:$K$30,'Contas a Receber'!$N$5:$N$30,Gráficos!N$4,'Contas a Receber'!$H$5:$H$30,Gráficos!$C6,'Contas a Receber'!$L$5:$L$30,"S")</f>
        <v>0</v>
      </c>
      <c r="O6" s="21">
        <f>SUMIFS('Contas a Receber'!$K$5:$K$30,'Contas a Receber'!$N$5:$N$30,Gráficos!O$4,'Contas a Receber'!$H$5:$H$30,Gráficos!$C6,'Contas a Receber'!$L$5:$L$30,"S")</f>
        <v>0</v>
      </c>
    </row>
    <row r="7" spans="3:15" ht="15.75" thickBot="1" x14ac:dyDescent="0.3">
      <c r="C7" s="20" t="s">
        <v>54</v>
      </c>
      <c r="D7" s="21">
        <f>SUMIFS('Contas a Receber'!$K$5:$K$30,'Contas a Receber'!$N$5:$N$30,Gráficos!D$4,'Contas a Receber'!$H$5:$H$30,Gráficos!$C7,'Contas a Receber'!$L$5:$L$30,"S")</f>
        <v>0</v>
      </c>
      <c r="E7" s="21">
        <f>SUMIFS('Contas a Receber'!$K$5:$K$30,'Contas a Receber'!$N$5:$N$30,Gráficos!E$4,'Contas a Receber'!$H$5:$H$30,Gráficos!$C7,'Contas a Receber'!$L$5:$L$30,"S")</f>
        <v>0</v>
      </c>
      <c r="F7" s="21">
        <f>SUMIFS('Contas a Receber'!$K$5:$K$30,'Contas a Receber'!$N$5:$N$30,Gráficos!F$4,'Contas a Receber'!$H$5:$H$30,Gráficos!$C7,'Contas a Receber'!$L$5:$L$30,"S")</f>
        <v>0</v>
      </c>
      <c r="G7" s="21">
        <f>SUMIFS('Contas a Receber'!$K$5:$K$30,'Contas a Receber'!$N$5:$N$30,Gráficos!G$4,'Contas a Receber'!$H$5:$H$30,Gráficos!$C7,'Contas a Receber'!$L$5:$L$30,"S")</f>
        <v>0</v>
      </c>
      <c r="H7" s="21">
        <f>SUMIFS('Contas a Receber'!$K$5:$K$30,'Contas a Receber'!$N$5:$N$30,Gráficos!H$4,'Contas a Receber'!$H$5:$H$30,Gráficos!$C7,'Contas a Receber'!$L$5:$L$30,"S")</f>
        <v>0</v>
      </c>
      <c r="I7" s="21">
        <f>SUMIFS('Contas a Receber'!$K$5:$K$30,'Contas a Receber'!$N$5:$N$30,Gráficos!I$4,'Contas a Receber'!$H$5:$H$30,Gráficos!$C7,'Contas a Receber'!$L$5:$L$30,"S")</f>
        <v>0</v>
      </c>
      <c r="J7" s="21">
        <f>SUMIFS('Contas a Receber'!$K$5:$K$30,'Contas a Receber'!$N$5:$N$30,Gráficos!J$4,'Contas a Receber'!$H$5:$H$30,Gráficos!$C7,'Contas a Receber'!$L$5:$L$30,"S")</f>
        <v>0</v>
      </c>
      <c r="K7" s="21">
        <f>SUMIFS('Contas a Receber'!$K$5:$K$30,'Contas a Receber'!$N$5:$N$30,Gráficos!K$4,'Contas a Receber'!$H$5:$H$30,Gráficos!$C7,'Contas a Receber'!$L$5:$L$30,"S")</f>
        <v>0</v>
      </c>
      <c r="L7" s="21">
        <f>SUMIFS('Contas a Receber'!$K$5:$K$30,'Contas a Receber'!$N$5:$N$30,Gráficos!L$4,'Contas a Receber'!$H$5:$H$30,Gráficos!$C7,'Contas a Receber'!$L$5:$L$30,"S")</f>
        <v>0</v>
      </c>
      <c r="M7" s="21">
        <f>SUMIFS('Contas a Receber'!$K$5:$K$30,'Contas a Receber'!$N$5:$N$30,Gráficos!M$4,'Contas a Receber'!$H$5:$H$30,Gráficos!$C7,'Contas a Receber'!$L$5:$L$30,"S")</f>
        <v>0</v>
      </c>
      <c r="N7" s="21">
        <f>SUMIFS('Contas a Receber'!$K$5:$K$30,'Contas a Receber'!$N$5:$N$30,Gráficos!N$4,'Contas a Receber'!$H$5:$H$30,Gráficos!$C7,'Contas a Receber'!$L$5:$L$30,"S")</f>
        <v>4000</v>
      </c>
      <c r="O7" s="21">
        <f>SUMIFS('Contas a Receber'!$K$5:$K$30,'Contas a Receber'!$N$5:$N$30,Gráficos!O$4,'Contas a Receber'!$H$5:$H$30,Gráficos!$C7,'Contas a Receber'!$L$5:$L$30,"S")</f>
        <v>0</v>
      </c>
    </row>
    <row r="8" spans="3:15" ht="16.5" thickBot="1" x14ac:dyDescent="0.3">
      <c r="C8" s="19" t="s">
        <v>195</v>
      </c>
      <c r="D8" s="21">
        <f>SUM(D5:D7)</f>
        <v>0</v>
      </c>
      <c r="E8" s="21">
        <f t="shared" ref="E8:O8" si="0">SUM(E5:E7)</f>
        <v>0</v>
      </c>
      <c r="F8" s="21">
        <f t="shared" si="0"/>
        <v>0</v>
      </c>
      <c r="G8" s="21">
        <f t="shared" si="0"/>
        <v>0</v>
      </c>
      <c r="H8" s="21">
        <f t="shared" si="0"/>
        <v>0</v>
      </c>
      <c r="I8" s="21">
        <f t="shared" si="0"/>
        <v>0</v>
      </c>
      <c r="J8" s="21">
        <f t="shared" si="0"/>
        <v>0</v>
      </c>
      <c r="K8" s="21">
        <f t="shared" si="0"/>
        <v>0</v>
      </c>
      <c r="L8" s="21">
        <f t="shared" si="0"/>
        <v>0</v>
      </c>
      <c r="M8" s="21">
        <f t="shared" si="0"/>
        <v>218000</v>
      </c>
      <c r="N8" s="21">
        <f t="shared" si="0"/>
        <v>327000</v>
      </c>
      <c r="O8" s="21">
        <f t="shared" si="0"/>
        <v>347000</v>
      </c>
    </row>
    <row r="9" spans="3:15" ht="15.75" thickBot="1" x14ac:dyDescent="0.3">
      <c r="C9" s="20" t="s">
        <v>42</v>
      </c>
      <c r="D9" s="21">
        <f>SUMIFS('Contas a Pagar'!$I$5:$I$30,'Contas a Pagar'!$L$5:$L$30,Gráficos!D$4,'Contas a Pagar'!$G$5:$G$30,Gráficos!$C9,'Contas a Pagar'!$J$5:$J$30,"S")*-1</f>
        <v>-104</v>
      </c>
      <c r="E9" s="21">
        <f>SUMIFS('Contas a Pagar'!$I$5:$I$30,'Contas a Pagar'!$L$5:$L$30,Gráficos!E$4,'Contas a Pagar'!$G$5:$G$30,Gráficos!$C9,'Contas a Pagar'!$J$5:$J$30,"S")*-1</f>
        <v>0</v>
      </c>
      <c r="F9" s="21">
        <f>SUMIFS('Contas a Pagar'!$I$5:$I$30,'Contas a Pagar'!$L$5:$L$30,Gráficos!F$4,'Contas a Pagar'!$G$5:$G$30,Gráficos!$C9,'Contas a Pagar'!$J$5:$J$30,"S")*-1</f>
        <v>0</v>
      </c>
      <c r="G9" s="21">
        <f>SUMIFS('Contas a Pagar'!$I$5:$I$30,'Contas a Pagar'!$L$5:$L$30,Gráficos!G$4,'Contas a Pagar'!$G$5:$G$30,Gráficos!$C9,'Contas a Pagar'!$J$5:$J$30,"S")*-1</f>
        <v>0</v>
      </c>
      <c r="H9" s="21">
        <f>SUMIFS('Contas a Pagar'!$I$5:$I$30,'Contas a Pagar'!$L$5:$L$30,Gráficos!H$4,'Contas a Pagar'!$G$5:$G$30,Gráficos!$C9,'Contas a Pagar'!$J$5:$J$30,"S")*-1</f>
        <v>0</v>
      </c>
      <c r="I9" s="21">
        <f>SUMIFS('Contas a Pagar'!$I$5:$I$30,'Contas a Pagar'!$L$5:$L$30,Gráficos!I$4,'Contas a Pagar'!$G$5:$G$30,Gráficos!$C9,'Contas a Pagar'!$J$5:$J$30,"S")*-1</f>
        <v>0</v>
      </c>
      <c r="J9" s="21">
        <f>SUMIFS('Contas a Pagar'!$I$5:$I$30,'Contas a Pagar'!$L$5:$L$30,Gráficos!J$4,'Contas a Pagar'!$G$5:$G$30,Gráficos!$C9,'Contas a Pagar'!$J$5:$J$30,"S")*-1</f>
        <v>0</v>
      </c>
      <c r="K9" s="21">
        <f>SUMIFS('Contas a Pagar'!$I$5:$I$30,'Contas a Pagar'!$L$5:$L$30,Gráficos!K$4,'Contas a Pagar'!$G$5:$G$30,Gráficos!$C9,'Contas a Pagar'!$J$5:$J$30,"S")*-1</f>
        <v>0</v>
      </c>
      <c r="L9" s="21">
        <f>SUMIFS('Contas a Pagar'!$I$5:$I$30,'Contas a Pagar'!$L$5:$L$30,Gráficos!L$4,'Contas a Pagar'!$G$5:$G$30,Gráficos!$C9,'Contas a Pagar'!$J$5:$J$30,"S")*-1</f>
        <v>0</v>
      </c>
      <c r="M9" s="21">
        <f>SUMIFS('Contas a Pagar'!$I$5:$I$30,'Contas a Pagar'!$L$5:$L$30,Gráficos!M$4,'Contas a Pagar'!$G$5:$G$30,Gráficos!$C9,'Contas a Pagar'!$J$5:$J$30,"S")*-1</f>
        <v>0</v>
      </c>
      <c r="N9" s="21">
        <f>SUMIFS('Contas a Pagar'!$I$5:$I$30,'Contas a Pagar'!$L$5:$L$30,Gráficos!N$4,'Contas a Pagar'!$G$5:$G$30,Gráficos!$C9,'Contas a Pagar'!$J$5:$J$30,"S")*-1</f>
        <v>-535</v>
      </c>
      <c r="O9" s="21">
        <f>SUMIFS('Contas a Pagar'!$I$5:$I$30,'Contas a Pagar'!$L$5:$L$30,Gráficos!O$4,'Contas a Pagar'!$G$5:$G$30,Gráficos!$C9,'Contas a Pagar'!$J$5:$J$30,"S")*-1</f>
        <v>0</v>
      </c>
    </row>
    <row r="10" spans="3:15" ht="15.75" thickBot="1" x14ac:dyDescent="0.3">
      <c r="C10" s="20" t="s">
        <v>43</v>
      </c>
      <c r="D10" s="21">
        <f>SUMIFS('Contas a Pagar'!$I$5:$I$30,'Contas a Pagar'!$L$5:$L$30,Gráficos!D$4,'Contas a Pagar'!$G$5:$G$30,Gráficos!$C10,'Contas a Pagar'!$J$5:$J$30,"S")*-1</f>
        <v>0</v>
      </c>
      <c r="E10" s="21">
        <f>SUMIFS('Contas a Pagar'!$I$5:$I$30,'Contas a Pagar'!$L$5:$L$30,Gráficos!E$4,'Contas a Pagar'!$G$5:$G$30,Gráficos!$C10,'Contas a Pagar'!$J$5:$J$30,"S")*-1</f>
        <v>0</v>
      </c>
      <c r="F10" s="21">
        <f>SUMIFS('Contas a Pagar'!$I$5:$I$30,'Contas a Pagar'!$L$5:$L$30,Gráficos!F$4,'Contas a Pagar'!$G$5:$G$30,Gráficos!$C10,'Contas a Pagar'!$J$5:$J$30,"S")*-1</f>
        <v>0</v>
      </c>
      <c r="G10" s="21">
        <f>SUMIFS('Contas a Pagar'!$I$5:$I$30,'Contas a Pagar'!$L$5:$L$30,Gráficos!G$4,'Contas a Pagar'!$G$5:$G$30,Gráficos!$C10,'Contas a Pagar'!$J$5:$J$30,"S")*-1</f>
        <v>0</v>
      </c>
      <c r="H10" s="21">
        <f>SUMIFS('Contas a Pagar'!$I$5:$I$30,'Contas a Pagar'!$L$5:$L$30,Gráficos!H$4,'Contas a Pagar'!$G$5:$G$30,Gráficos!$C10,'Contas a Pagar'!$J$5:$J$30,"S")*-1</f>
        <v>0</v>
      </c>
      <c r="I10" s="21">
        <f>SUMIFS('Contas a Pagar'!$I$5:$I$30,'Contas a Pagar'!$L$5:$L$30,Gráficos!I$4,'Contas a Pagar'!$G$5:$G$30,Gráficos!$C10,'Contas a Pagar'!$J$5:$J$30,"S")*-1</f>
        <v>0</v>
      </c>
      <c r="J10" s="21">
        <f>SUMIFS('Contas a Pagar'!$I$5:$I$30,'Contas a Pagar'!$L$5:$L$30,Gráficos!J$4,'Contas a Pagar'!$G$5:$G$30,Gráficos!$C10,'Contas a Pagar'!$J$5:$J$30,"S")*-1</f>
        <v>0</v>
      </c>
      <c r="K10" s="21">
        <f>SUMIFS('Contas a Pagar'!$I$5:$I$30,'Contas a Pagar'!$L$5:$L$30,Gráficos!K$4,'Contas a Pagar'!$G$5:$G$30,Gráficos!$C10,'Contas a Pagar'!$J$5:$J$30,"S")*-1</f>
        <v>0</v>
      </c>
      <c r="L10" s="21">
        <f>SUMIFS('Contas a Pagar'!$I$5:$I$30,'Contas a Pagar'!$L$5:$L$30,Gráficos!L$4,'Contas a Pagar'!$G$5:$G$30,Gráficos!$C10,'Contas a Pagar'!$J$5:$J$30,"S")*-1</f>
        <v>0</v>
      </c>
      <c r="M10" s="21">
        <f>SUMIFS('Contas a Pagar'!$I$5:$I$30,'Contas a Pagar'!$L$5:$L$30,Gráficos!M$4,'Contas a Pagar'!$G$5:$G$30,Gráficos!$C10,'Contas a Pagar'!$J$5:$J$30,"S")*-1</f>
        <v>0</v>
      </c>
      <c r="N10" s="21">
        <f>SUMIFS('Contas a Pagar'!$I$5:$I$30,'Contas a Pagar'!$L$5:$L$30,Gráficos!N$4,'Contas a Pagar'!$G$5:$G$30,Gráficos!$C10,'Contas a Pagar'!$J$5:$J$30,"S")*-1</f>
        <v>-758</v>
      </c>
      <c r="O10" s="21">
        <f>SUMIFS('Contas a Pagar'!$I$5:$I$30,'Contas a Pagar'!$L$5:$L$30,Gráficos!O$4,'Contas a Pagar'!$G$5:$G$30,Gráficos!$C10,'Contas a Pagar'!$J$5:$J$30,"S")*-1</f>
        <v>0</v>
      </c>
    </row>
    <row r="11" spans="3:15" ht="15.75" thickBot="1" x14ac:dyDescent="0.3">
      <c r="C11" s="20" t="s">
        <v>44</v>
      </c>
      <c r="D11" s="21">
        <f>SUMIFS('Contas a Pagar'!$I$5:$I$30,'Contas a Pagar'!$L$5:$L$30,Gráficos!D$4,'Contas a Pagar'!$G$5:$G$30,Gráficos!$C11,'Contas a Pagar'!$J$5:$J$30,"S")*-1</f>
        <v>0</v>
      </c>
      <c r="E11" s="21">
        <f>SUMIFS('Contas a Pagar'!$I$5:$I$30,'Contas a Pagar'!$L$5:$L$30,Gráficos!E$4,'Contas a Pagar'!$G$5:$G$30,Gráficos!$C11,'Contas a Pagar'!$J$5:$J$30,"S")*-1</f>
        <v>0</v>
      </c>
      <c r="F11" s="21">
        <f>SUMIFS('Contas a Pagar'!$I$5:$I$30,'Contas a Pagar'!$L$5:$L$30,Gráficos!F$4,'Contas a Pagar'!$G$5:$G$30,Gráficos!$C11,'Contas a Pagar'!$J$5:$J$30,"S")*-1</f>
        <v>0</v>
      </c>
      <c r="G11" s="21">
        <f>SUMIFS('Contas a Pagar'!$I$5:$I$30,'Contas a Pagar'!$L$5:$L$30,Gráficos!G$4,'Contas a Pagar'!$G$5:$G$30,Gráficos!$C11,'Contas a Pagar'!$J$5:$J$30,"S")*-1</f>
        <v>0</v>
      </c>
      <c r="H11" s="21">
        <f>SUMIFS('Contas a Pagar'!$I$5:$I$30,'Contas a Pagar'!$L$5:$L$30,Gráficos!H$4,'Contas a Pagar'!$G$5:$G$30,Gráficos!$C11,'Contas a Pagar'!$J$5:$J$30,"S")*-1</f>
        <v>0</v>
      </c>
      <c r="I11" s="21">
        <f>SUMIFS('Contas a Pagar'!$I$5:$I$30,'Contas a Pagar'!$L$5:$L$30,Gráficos!I$4,'Contas a Pagar'!$G$5:$G$30,Gráficos!$C11,'Contas a Pagar'!$J$5:$J$30,"S")*-1</f>
        <v>0</v>
      </c>
      <c r="J11" s="21">
        <f>SUMIFS('Contas a Pagar'!$I$5:$I$30,'Contas a Pagar'!$L$5:$L$30,Gráficos!J$4,'Contas a Pagar'!$G$5:$G$30,Gráficos!$C11,'Contas a Pagar'!$J$5:$J$30,"S")*-1</f>
        <v>0</v>
      </c>
      <c r="K11" s="21">
        <f>SUMIFS('Contas a Pagar'!$I$5:$I$30,'Contas a Pagar'!$L$5:$L$30,Gráficos!K$4,'Contas a Pagar'!$G$5:$G$30,Gráficos!$C11,'Contas a Pagar'!$J$5:$J$30,"S")*-1</f>
        <v>0</v>
      </c>
      <c r="L11" s="21">
        <f>SUMIFS('Contas a Pagar'!$I$5:$I$30,'Contas a Pagar'!$L$5:$L$30,Gráficos!L$4,'Contas a Pagar'!$G$5:$G$30,Gráficos!$C11,'Contas a Pagar'!$J$5:$J$30,"S")*-1</f>
        <v>0</v>
      </c>
      <c r="M11" s="21">
        <f>SUMIFS('Contas a Pagar'!$I$5:$I$30,'Contas a Pagar'!$L$5:$L$30,Gráficos!M$4,'Contas a Pagar'!$G$5:$G$30,Gráficos!$C11,'Contas a Pagar'!$J$5:$J$30,"S")*-1</f>
        <v>0</v>
      </c>
      <c r="N11" s="21">
        <f>SUMIFS('Contas a Pagar'!$I$5:$I$30,'Contas a Pagar'!$L$5:$L$30,Gráficos!N$4,'Contas a Pagar'!$G$5:$G$30,Gráficos!$C11,'Contas a Pagar'!$J$5:$J$30,"S")*-1</f>
        <v>0</v>
      </c>
      <c r="O11" s="21">
        <f>SUMIFS('Contas a Pagar'!$I$5:$I$30,'Contas a Pagar'!$L$5:$L$30,Gráficos!O$4,'Contas a Pagar'!$G$5:$G$30,Gráficos!$C11,'Contas a Pagar'!$J$5:$J$30,"S")*-1</f>
        <v>-215</v>
      </c>
    </row>
    <row r="12" spans="3:15" ht="15.75" thickBot="1" x14ac:dyDescent="0.3">
      <c r="C12" s="20" t="s">
        <v>45</v>
      </c>
      <c r="D12" s="21">
        <f>SUMIFS('Contas a Pagar'!$I$5:$I$30,'Contas a Pagar'!$L$5:$L$30,Gráficos!D$4,'Contas a Pagar'!$G$5:$G$30,Gráficos!$C12,'Contas a Pagar'!$J$5:$J$30,"S")*-1</f>
        <v>0</v>
      </c>
      <c r="E12" s="21">
        <f>SUMIFS('Contas a Pagar'!$I$5:$I$30,'Contas a Pagar'!$L$5:$L$30,Gráficos!E$4,'Contas a Pagar'!$G$5:$G$30,Gráficos!$C12,'Contas a Pagar'!$J$5:$J$30,"S")*-1</f>
        <v>0</v>
      </c>
      <c r="F12" s="21">
        <f>SUMIFS('Contas a Pagar'!$I$5:$I$30,'Contas a Pagar'!$L$5:$L$30,Gráficos!F$4,'Contas a Pagar'!$G$5:$G$30,Gráficos!$C12,'Contas a Pagar'!$J$5:$J$30,"S")*-1</f>
        <v>0</v>
      </c>
      <c r="G12" s="21">
        <f>SUMIFS('Contas a Pagar'!$I$5:$I$30,'Contas a Pagar'!$L$5:$L$30,Gráficos!G$4,'Contas a Pagar'!$G$5:$G$30,Gráficos!$C12,'Contas a Pagar'!$J$5:$J$30,"S")*-1</f>
        <v>0</v>
      </c>
      <c r="H12" s="21">
        <f>SUMIFS('Contas a Pagar'!$I$5:$I$30,'Contas a Pagar'!$L$5:$L$30,Gráficos!H$4,'Contas a Pagar'!$G$5:$G$30,Gráficos!$C12,'Contas a Pagar'!$J$5:$J$30,"S")*-1</f>
        <v>0</v>
      </c>
      <c r="I12" s="21">
        <f>SUMIFS('Contas a Pagar'!$I$5:$I$30,'Contas a Pagar'!$L$5:$L$30,Gráficos!I$4,'Contas a Pagar'!$G$5:$G$30,Gráficos!$C12,'Contas a Pagar'!$J$5:$J$30,"S")*-1</f>
        <v>0</v>
      </c>
      <c r="J12" s="21">
        <f>SUMIFS('Contas a Pagar'!$I$5:$I$30,'Contas a Pagar'!$L$5:$L$30,Gráficos!J$4,'Contas a Pagar'!$G$5:$G$30,Gráficos!$C12,'Contas a Pagar'!$J$5:$J$30,"S")*-1</f>
        <v>0</v>
      </c>
      <c r="K12" s="21">
        <f>SUMIFS('Contas a Pagar'!$I$5:$I$30,'Contas a Pagar'!$L$5:$L$30,Gráficos!K$4,'Contas a Pagar'!$G$5:$G$30,Gráficos!$C12,'Contas a Pagar'!$J$5:$J$30,"S")*-1</f>
        <v>0</v>
      </c>
      <c r="L12" s="21">
        <f>SUMIFS('Contas a Pagar'!$I$5:$I$30,'Contas a Pagar'!$L$5:$L$30,Gráficos!L$4,'Contas a Pagar'!$G$5:$G$30,Gráficos!$C12,'Contas a Pagar'!$J$5:$J$30,"S")*-1</f>
        <v>0</v>
      </c>
      <c r="M12" s="21">
        <f>SUMIFS('Contas a Pagar'!$I$5:$I$30,'Contas a Pagar'!$L$5:$L$30,Gráficos!M$4,'Contas a Pagar'!$G$5:$G$30,Gráficos!$C12,'Contas a Pagar'!$J$5:$J$30,"S")*-1</f>
        <v>-9500</v>
      </c>
      <c r="N12" s="21">
        <f>SUMIFS('Contas a Pagar'!$I$5:$I$30,'Contas a Pagar'!$L$5:$L$30,Gráficos!N$4,'Contas a Pagar'!$G$5:$G$30,Gráficos!$C12,'Contas a Pagar'!$J$5:$J$30,"S")*-1</f>
        <v>-10000</v>
      </c>
      <c r="O12" s="21">
        <f>SUMIFS('Contas a Pagar'!$I$5:$I$30,'Contas a Pagar'!$L$5:$L$30,Gráficos!O$4,'Contas a Pagar'!$G$5:$G$30,Gráficos!$C12,'Contas a Pagar'!$J$5:$J$30,"S")*-1</f>
        <v>0</v>
      </c>
    </row>
    <row r="13" spans="3:15" ht="15.75" thickBot="1" x14ac:dyDescent="0.3">
      <c r="C13" s="20" t="s">
        <v>46</v>
      </c>
      <c r="D13" s="21">
        <f>SUMIFS('Contas a Pagar'!$I$5:$I$30,'Contas a Pagar'!$L$5:$L$30,Gráficos!D$4,'Contas a Pagar'!$G$5:$G$30,Gráficos!$C13,'Contas a Pagar'!$J$5:$J$30,"S")*-1</f>
        <v>0</v>
      </c>
      <c r="E13" s="21">
        <f>SUMIFS('Contas a Pagar'!$I$5:$I$30,'Contas a Pagar'!$L$5:$L$30,Gráficos!E$4,'Contas a Pagar'!$G$5:$G$30,Gráficos!$C13,'Contas a Pagar'!$J$5:$J$30,"S")*-1</f>
        <v>0</v>
      </c>
      <c r="F13" s="21">
        <f>SUMIFS('Contas a Pagar'!$I$5:$I$30,'Contas a Pagar'!$L$5:$L$30,Gráficos!F$4,'Contas a Pagar'!$G$5:$G$30,Gráficos!$C13,'Contas a Pagar'!$J$5:$J$30,"S")*-1</f>
        <v>0</v>
      </c>
      <c r="G13" s="21">
        <f>SUMIFS('Contas a Pagar'!$I$5:$I$30,'Contas a Pagar'!$L$5:$L$30,Gráficos!G$4,'Contas a Pagar'!$G$5:$G$30,Gráficos!$C13,'Contas a Pagar'!$J$5:$J$30,"S")*-1</f>
        <v>0</v>
      </c>
      <c r="H13" s="21">
        <f>SUMIFS('Contas a Pagar'!$I$5:$I$30,'Contas a Pagar'!$L$5:$L$30,Gráficos!H$4,'Contas a Pagar'!$G$5:$G$30,Gráficos!$C13,'Contas a Pagar'!$J$5:$J$30,"S")*-1</f>
        <v>0</v>
      </c>
      <c r="I13" s="21">
        <f>SUMIFS('Contas a Pagar'!$I$5:$I$30,'Contas a Pagar'!$L$5:$L$30,Gráficos!I$4,'Contas a Pagar'!$G$5:$G$30,Gráficos!$C13,'Contas a Pagar'!$J$5:$J$30,"S")*-1</f>
        <v>0</v>
      </c>
      <c r="J13" s="21">
        <f>SUMIFS('Contas a Pagar'!$I$5:$I$30,'Contas a Pagar'!$L$5:$L$30,Gráficos!J$4,'Contas a Pagar'!$G$5:$G$30,Gráficos!$C13,'Contas a Pagar'!$J$5:$J$30,"S")*-1</f>
        <v>0</v>
      </c>
      <c r="K13" s="21">
        <f>SUMIFS('Contas a Pagar'!$I$5:$I$30,'Contas a Pagar'!$L$5:$L$30,Gráficos!K$4,'Contas a Pagar'!$G$5:$G$30,Gráficos!$C13,'Contas a Pagar'!$J$5:$J$30,"S")*-1</f>
        <v>0</v>
      </c>
      <c r="L13" s="21">
        <f>SUMIFS('Contas a Pagar'!$I$5:$I$30,'Contas a Pagar'!$L$5:$L$30,Gráficos!L$4,'Contas a Pagar'!$G$5:$G$30,Gráficos!$C13,'Contas a Pagar'!$J$5:$J$30,"S")*-1</f>
        <v>0</v>
      </c>
      <c r="M13" s="21">
        <f>SUMIFS('Contas a Pagar'!$I$5:$I$30,'Contas a Pagar'!$L$5:$L$30,Gráficos!M$4,'Contas a Pagar'!$G$5:$G$30,Gráficos!$C13,'Contas a Pagar'!$J$5:$J$30,"S")*-1</f>
        <v>0</v>
      </c>
      <c r="N13" s="21">
        <f>SUMIFS('Contas a Pagar'!$I$5:$I$30,'Contas a Pagar'!$L$5:$L$30,Gráficos!N$4,'Contas a Pagar'!$G$5:$G$30,Gráficos!$C13,'Contas a Pagar'!$J$5:$J$30,"S")*-1</f>
        <v>-36</v>
      </c>
      <c r="O13" s="21">
        <f>SUMIFS('Contas a Pagar'!$I$5:$I$30,'Contas a Pagar'!$L$5:$L$30,Gráficos!O$4,'Contas a Pagar'!$G$5:$G$30,Gráficos!$C13,'Contas a Pagar'!$J$5:$J$30,"S")*-1</f>
        <v>-63</v>
      </c>
    </row>
    <row r="14" spans="3:15" ht="15.75" thickBot="1" x14ac:dyDescent="0.3">
      <c r="C14" s="20" t="s">
        <v>47</v>
      </c>
      <c r="D14" s="21">
        <f>SUMIFS('Contas a Pagar'!$I$5:$I$30,'Contas a Pagar'!$L$5:$L$30,Gráficos!D$4,'Contas a Pagar'!$G$5:$G$30,Gráficos!$C14,'Contas a Pagar'!$J$5:$J$30,"S")*-1</f>
        <v>0</v>
      </c>
      <c r="E14" s="21">
        <f>SUMIFS('Contas a Pagar'!$I$5:$I$30,'Contas a Pagar'!$L$5:$L$30,Gráficos!E$4,'Contas a Pagar'!$G$5:$G$30,Gráficos!$C14,'Contas a Pagar'!$J$5:$J$30,"S")*-1</f>
        <v>0</v>
      </c>
      <c r="F14" s="21">
        <f>SUMIFS('Contas a Pagar'!$I$5:$I$30,'Contas a Pagar'!$L$5:$L$30,Gráficos!F$4,'Contas a Pagar'!$G$5:$G$30,Gráficos!$C14,'Contas a Pagar'!$J$5:$J$30,"S")*-1</f>
        <v>0</v>
      </c>
      <c r="G14" s="21">
        <f>SUMIFS('Contas a Pagar'!$I$5:$I$30,'Contas a Pagar'!$L$5:$L$30,Gráficos!G$4,'Contas a Pagar'!$G$5:$G$30,Gráficos!$C14,'Contas a Pagar'!$J$5:$J$30,"S")*-1</f>
        <v>0</v>
      </c>
      <c r="H14" s="21">
        <f>SUMIFS('Contas a Pagar'!$I$5:$I$30,'Contas a Pagar'!$L$5:$L$30,Gráficos!H$4,'Contas a Pagar'!$G$5:$G$30,Gráficos!$C14,'Contas a Pagar'!$J$5:$J$30,"S")*-1</f>
        <v>0</v>
      </c>
      <c r="I14" s="21">
        <f>SUMIFS('Contas a Pagar'!$I$5:$I$30,'Contas a Pagar'!$L$5:$L$30,Gráficos!I$4,'Contas a Pagar'!$G$5:$G$30,Gráficos!$C14,'Contas a Pagar'!$J$5:$J$30,"S")*-1</f>
        <v>0</v>
      </c>
      <c r="J14" s="21">
        <f>SUMIFS('Contas a Pagar'!$I$5:$I$30,'Contas a Pagar'!$L$5:$L$30,Gráficos!J$4,'Contas a Pagar'!$G$5:$G$30,Gráficos!$C14,'Contas a Pagar'!$J$5:$J$30,"S")*-1</f>
        <v>0</v>
      </c>
      <c r="K14" s="21">
        <f>SUMIFS('Contas a Pagar'!$I$5:$I$30,'Contas a Pagar'!$L$5:$L$30,Gráficos!K$4,'Contas a Pagar'!$G$5:$G$30,Gráficos!$C14,'Contas a Pagar'!$J$5:$J$30,"S")*-1</f>
        <v>0</v>
      </c>
      <c r="L14" s="21">
        <f>SUMIFS('Contas a Pagar'!$I$5:$I$30,'Contas a Pagar'!$L$5:$L$30,Gráficos!L$4,'Contas a Pagar'!$G$5:$G$30,Gráficos!$C14,'Contas a Pagar'!$J$5:$J$30,"S")*-1</f>
        <v>0</v>
      </c>
      <c r="M14" s="21">
        <f>SUMIFS('Contas a Pagar'!$I$5:$I$30,'Contas a Pagar'!$L$5:$L$30,Gráficos!M$4,'Contas a Pagar'!$G$5:$G$30,Gráficos!$C14,'Contas a Pagar'!$J$5:$J$30,"S")*-1</f>
        <v>0</v>
      </c>
      <c r="N14" s="21">
        <f>SUMIFS('Contas a Pagar'!$I$5:$I$30,'Contas a Pagar'!$L$5:$L$30,Gráficos!N$4,'Contas a Pagar'!$G$5:$G$30,Gráficos!$C14,'Contas a Pagar'!$J$5:$J$30,"S")*-1</f>
        <v>-247</v>
      </c>
      <c r="O14" s="21">
        <f>SUMIFS('Contas a Pagar'!$I$5:$I$30,'Contas a Pagar'!$L$5:$L$30,Gráficos!O$4,'Contas a Pagar'!$G$5:$G$30,Gráficos!$C14,'Contas a Pagar'!$J$5:$J$30,"S")*-1</f>
        <v>-169</v>
      </c>
    </row>
    <row r="15" spans="3:15" ht="15.75" thickBot="1" x14ac:dyDescent="0.3">
      <c r="C15" s="20" t="s">
        <v>48</v>
      </c>
      <c r="D15" s="21">
        <f>SUMIFS('Contas a Pagar'!$I$5:$I$30,'Contas a Pagar'!$L$5:$L$30,Gráficos!D$4,'Contas a Pagar'!$G$5:$G$30,Gráficos!$C15,'Contas a Pagar'!$J$5:$J$30,"S")*-1</f>
        <v>0</v>
      </c>
      <c r="E15" s="21">
        <f>SUMIFS('Contas a Pagar'!$I$5:$I$30,'Contas a Pagar'!$L$5:$L$30,Gráficos!E$4,'Contas a Pagar'!$G$5:$G$30,Gráficos!$C15,'Contas a Pagar'!$J$5:$J$30,"S")*-1</f>
        <v>0</v>
      </c>
      <c r="F15" s="21">
        <f>SUMIFS('Contas a Pagar'!$I$5:$I$30,'Contas a Pagar'!$L$5:$L$30,Gráficos!F$4,'Contas a Pagar'!$G$5:$G$30,Gráficos!$C15,'Contas a Pagar'!$J$5:$J$30,"S")*-1</f>
        <v>0</v>
      </c>
      <c r="G15" s="21">
        <f>SUMIFS('Contas a Pagar'!$I$5:$I$30,'Contas a Pagar'!$L$5:$L$30,Gráficos!G$4,'Contas a Pagar'!$G$5:$G$30,Gráficos!$C15,'Contas a Pagar'!$J$5:$J$30,"S")*-1</f>
        <v>0</v>
      </c>
      <c r="H15" s="21">
        <f>SUMIFS('Contas a Pagar'!$I$5:$I$30,'Contas a Pagar'!$L$5:$L$30,Gráficos!H$4,'Contas a Pagar'!$G$5:$G$30,Gráficos!$C15,'Contas a Pagar'!$J$5:$J$30,"S")*-1</f>
        <v>0</v>
      </c>
      <c r="I15" s="21">
        <f>SUMIFS('Contas a Pagar'!$I$5:$I$30,'Contas a Pagar'!$L$5:$L$30,Gráficos!I$4,'Contas a Pagar'!$G$5:$G$30,Gráficos!$C15,'Contas a Pagar'!$J$5:$J$30,"S")*-1</f>
        <v>0</v>
      </c>
      <c r="J15" s="21">
        <f>SUMIFS('Contas a Pagar'!$I$5:$I$30,'Contas a Pagar'!$L$5:$L$30,Gráficos!J$4,'Contas a Pagar'!$G$5:$G$30,Gráficos!$C15,'Contas a Pagar'!$J$5:$J$30,"S")*-1</f>
        <v>0</v>
      </c>
      <c r="K15" s="21">
        <f>SUMIFS('Contas a Pagar'!$I$5:$I$30,'Contas a Pagar'!$L$5:$L$30,Gráficos!K$4,'Contas a Pagar'!$G$5:$G$30,Gráficos!$C15,'Contas a Pagar'!$J$5:$J$30,"S")*-1</f>
        <v>0</v>
      </c>
      <c r="L15" s="21">
        <f>SUMIFS('Contas a Pagar'!$I$5:$I$30,'Contas a Pagar'!$L$5:$L$30,Gráficos!L$4,'Contas a Pagar'!$G$5:$G$30,Gráficos!$C15,'Contas a Pagar'!$J$5:$J$30,"S")*-1</f>
        <v>0</v>
      </c>
      <c r="M15" s="21">
        <f>SUMIFS('Contas a Pagar'!$I$5:$I$30,'Contas a Pagar'!$L$5:$L$30,Gráficos!M$4,'Contas a Pagar'!$G$5:$G$30,Gráficos!$C15,'Contas a Pagar'!$J$5:$J$30,"S")*-1</f>
        <v>0</v>
      </c>
      <c r="N15" s="21">
        <f>SUMIFS('Contas a Pagar'!$I$5:$I$30,'Contas a Pagar'!$L$5:$L$30,Gráficos!N$4,'Contas a Pagar'!$G$5:$G$30,Gráficos!$C15,'Contas a Pagar'!$J$5:$J$30,"S")*-1</f>
        <v>-202</v>
      </c>
      <c r="O15" s="21">
        <f>SUMIFS('Contas a Pagar'!$I$5:$I$30,'Contas a Pagar'!$L$5:$L$30,Gráficos!O$4,'Contas a Pagar'!$G$5:$G$30,Gráficos!$C15,'Contas a Pagar'!$J$5:$J$30,"S")*-1</f>
        <v>0</v>
      </c>
    </row>
    <row r="16" spans="3:15" ht="15.75" thickBot="1" x14ac:dyDescent="0.3">
      <c r="C16" s="20" t="s">
        <v>49</v>
      </c>
      <c r="D16" s="21">
        <f>SUMIFS('Contas a Pagar'!$I$5:$I$30,'Contas a Pagar'!$L$5:$L$30,Gráficos!D$4,'Contas a Pagar'!$G$5:$G$30,Gráficos!$C16,'Contas a Pagar'!$J$5:$J$30,"S")*-1</f>
        <v>0</v>
      </c>
      <c r="E16" s="21">
        <f>SUMIFS('Contas a Pagar'!$I$5:$I$30,'Contas a Pagar'!$L$5:$L$30,Gráficos!E$4,'Contas a Pagar'!$G$5:$G$30,Gráficos!$C16,'Contas a Pagar'!$J$5:$J$30,"S")*-1</f>
        <v>0</v>
      </c>
      <c r="F16" s="21">
        <f>SUMIFS('Contas a Pagar'!$I$5:$I$30,'Contas a Pagar'!$L$5:$L$30,Gráficos!F$4,'Contas a Pagar'!$G$5:$G$30,Gráficos!$C16,'Contas a Pagar'!$J$5:$J$30,"S")*-1</f>
        <v>0</v>
      </c>
      <c r="G16" s="21">
        <f>SUMIFS('Contas a Pagar'!$I$5:$I$30,'Contas a Pagar'!$L$5:$L$30,Gráficos!G$4,'Contas a Pagar'!$G$5:$G$30,Gráficos!$C16,'Contas a Pagar'!$J$5:$J$30,"S")*-1</f>
        <v>0</v>
      </c>
      <c r="H16" s="21">
        <f>SUMIFS('Contas a Pagar'!$I$5:$I$30,'Contas a Pagar'!$L$5:$L$30,Gráficos!H$4,'Contas a Pagar'!$G$5:$G$30,Gráficos!$C16,'Contas a Pagar'!$J$5:$J$30,"S")*-1</f>
        <v>0</v>
      </c>
      <c r="I16" s="21">
        <f>SUMIFS('Contas a Pagar'!$I$5:$I$30,'Contas a Pagar'!$L$5:$L$30,Gráficos!I$4,'Contas a Pagar'!$G$5:$G$30,Gráficos!$C16,'Contas a Pagar'!$J$5:$J$30,"S")*-1</f>
        <v>0</v>
      </c>
      <c r="J16" s="21">
        <f>SUMIFS('Contas a Pagar'!$I$5:$I$30,'Contas a Pagar'!$L$5:$L$30,Gráficos!J$4,'Contas a Pagar'!$G$5:$G$30,Gráficos!$C16,'Contas a Pagar'!$J$5:$J$30,"S")*-1</f>
        <v>0</v>
      </c>
      <c r="K16" s="21">
        <f>SUMIFS('Contas a Pagar'!$I$5:$I$30,'Contas a Pagar'!$L$5:$L$30,Gráficos!K$4,'Contas a Pagar'!$G$5:$G$30,Gráficos!$C16,'Contas a Pagar'!$J$5:$J$30,"S")*-1</f>
        <v>0</v>
      </c>
      <c r="L16" s="21">
        <f>SUMIFS('Contas a Pagar'!$I$5:$I$30,'Contas a Pagar'!$L$5:$L$30,Gráficos!L$4,'Contas a Pagar'!$G$5:$G$30,Gráficos!$C16,'Contas a Pagar'!$J$5:$J$30,"S")*-1</f>
        <v>0</v>
      </c>
      <c r="M16" s="21">
        <f>SUMIFS('Contas a Pagar'!$I$5:$I$30,'Contas a Pagar'!$L$5:$L$30,Gráficos!M$4,'Contas a Pagar'!$G$5:$G$30,Gráficos!$C16,'Contas a Pagar'!$J$5:$J$30,"S")*-1</f>
        <v>-119</v>
      </c>
      <c r="N16" s="21">
        <f>SUMIFS('Contas a Pagar'!$I$5:$I$30,'Contas a Pagar'!$L$5:$L$30,Gráficos!N$4,'Contas a Pagar'!$G$5:$G$30,Gráficos!$C16,'Contas a Pagar'!$J$5:$J$30,"S")*-1</f>
        <v>0</v>
      </c>
      <c r="O16" s="21">
        <f>SUMIFS('Contas a Pagar'!$I$5:$I$30,'Contas a Pagar'!$L$5:$L$30,Gráficos!O$4,'Contas a Pagar'!$G$5:$G$30,Gráficos!$C16,'Contas a Pagar'!$J$5:$J$30,"S")*-1</f>
        <v>0</v>
      </c>
    </row>
    <row r="17" spans="3:15" ht="15.75" thickBot="1" x14ac:dyDescent="0.3">
      <c r="C17" s="20" t="s">
        <v>50</v>
      </c>
      <c r="D17" s="21">
        <f>SUMIFS('Contas a Pagar'!$I$5:$I$30,'Contas a Pagar'!$L$5:$L$30,Gráficos!D$4,'Contas a Pagar'!$G$5:$G$30,Gráficos!$C17,'Contas a Pagar'!$J$5:$J$30,"S")*-1</f>
        <v>0</v>
      </c>
      <c r="E17" s="21">
        <f>SUMIFS('Contas a Pagar'!$I$5:$I$30,'Contas a Pagar'!$L$5:$L$30,Gráficos!E$4,'Contas a Pagar'!$G$5:$G$30,Gráficos!$C17,'Contas a Pagar'!$J$5:$J$30,"S")*-1</f>
        <v>0</v>
      </c>
      <c r="F17" s="21">
        <f>SUMIFS('Contas a Pagar'!$I$5:$I$30,'Contas a Pagar'!$L$5:$L$30,Gráficos!F$4,'Contas a Pagar'!$G$5:$G$30,Gráficos!$C17,'Contas a Pagar'!$J$5:$J$30,"S")*-1</f>
        <v>0</v>
      </c>
      <c r="G17" s="21">
        <f>SUMIFS('Contas a Pagar'!$I$5:$I$30,'Contas a Pagar'!$L$5:$L$30,Gráficos!G$4,'Contas a Pagar'!$G$5:$G$30,Gráficos!$C17,'Contas a Pagar'!$J$5:$J$30,"S")*-1</f>
        <v>0</v>
      </c>
      <c r="H17" s="21">
        <f>SUMIFS('Contas a Pagar'!$I$5:$I$30,'Contas a Pagar'!$L$5:$L$30,Gráficos!H$4,'Contas a Pagar'!$G$5:$G$30,Gráficos!$C17,'Contas a Pagar'!$J$5:$J$30,"S")*-1</f>
        <v>0</v>
      </c>
      <c r="I17" s="21">
        <f>SUMIFS('Contas a Pagar'!$I$5:$I$30,'Contas a Pagar'!$L$5:$L$30,Gráficos!I$4,'Contas a Pagar'!$G$5:$G$30,Gráficos!$C17,'Contas a Pagar'!$J$5:$J$30,"S")*-1</f>
        <v>0</v>
      </c>
      <c r="J17" s="21">
        <f>SUMIFS('Contas a Pagar'!$I$5:$I$30,'Contas a Pagar'!$L$5:$L$30,Gráficos!J$4,'Contas a Pagar'!$G$5:$G$30,Gráficos!$C17,'Contas a Pagar'!$J$5:$J$30,"S")*-1</f>
        <v>0</v>
      </c>
      <c r="K17" s="21">
        <f>SUMIFS('Contas a Pagar'!$I$5:$I$30,'Contas a Pagar'!$L$5:$L$30,Gráficos!K$4,'Contas a Pagar'!$G$5:$G$30,Gráficos!$C17,'Contas a Pagar'!$J$5:$J$30,"S")*-1</f>
        <v>0</v>
      </c>
      <c r="L17" s="21">
        <f>SUMIFS('Contas a Pagar'!$I$5:$I$30,'Contas a Pagar'!$L$5:$L$30,Gráficos!L$4,'Contas a Pagar'!$G$5:$G$30,Gráficos!$C17,'Contas a Pagar'!$J$5:$J$30,"S")*-1</f>
        <v>0</v>
      </c>
      <c r="M17" s="21">
        <f>SUMIFS('Contas a Pagar'!$I$5:$I$30,'Contas a Pagar'!$L$5:$L$30,Gráficos!M$4,'Contas a Pagar'!$G$5:$G$30,Gráficos!$C17,'Contas a Pagar'!$J$5:$J$30,"S")*-1</f>
        <v>-130</v>
      </c>
      <c r="N17" s="21">
        <f>SUMIFS('Contas a Pagar'!$I$5:$I$30,'Contas a Pagar'!$L$5:$L$30,Gráficos!N$4,'Contas a Pagar'!$G$5:$G$30,Gráficos!$C17,'Contas a Pagar'!$J$5:$J$30,"S")*-1</f>
        <v>0</v>
      </c>
      <c r="O17" s="21">
        <f>SUMIFS('Contas a Pagar'!$I$5:$I$30,'Contas a Pagar'!$L$5:$L$30,Gráficos!O$4,'Contas a Pagar'!$G$5:$G$30,Gráficos!$C17,'Contas a Pagar'!$J$5:$J$30,"S")*-1</f>
        <v>0</v>
      </c>
    </row>
    <row r="18" spans="3:15" ht="15.75" thickBot="1" x14ac:dyDescent="0.3">
      <c r="C18" s="20" t="s">
        <v>51</v>
      </c>
      <c r="D18" s="21">
        <f>SUMIFS('Contas a Pagar'!$I$5:$I$30,'Contas a Pagar'!$L$5:$L$30,Gráficos!D$4,'Contas a Pagar'!$G$5:$G$30,Gráficos!$C18,'Contas a Pagar'!$J$5:$J$30,"S")*-1</f>
        <v>0</v>
      </c>
      <c r="E18" s="21">
        <f>SUMIFS('Contas a Pagar'!$I$5:$I$30,'Contas a Pagar'!$L$5:$L$30,Gráficos!E$4,'Contas a Pagar'!$G$5:$G$30,Gráficos!$C18,'Contas a Pagar'!$J$5:$J$30,"S")*-1</f>
        <v>0</v>
      </c>
      <c r="F18" s="21">
        <f>SUMIFS('Contas a Pagar'!$I$5:$I$30,'Contas a Pagar'!$L$5:$L$30,Gráficos!F$4,'Contas a Pagar'!$G$5:$G$30,Gráficos!$C18,'Contas a Pagar'!$J$5:$J$30,"S")*-1</f>
        <v>0</v>
      </c>
      <c r="G18" s="21">
        <f>SUMIFS('Contas a Pagar'!$I$5:$I$30,'Contas a Pagar'!$L$5:$L$30,Gráficos!G$4,'Contas a Pagar'!$G$5:$G$30,Gráficos!$C18,'Contas a Pagar'!$J$5:$J$30,"S")*-1</f>
        <v>0</v>
      </c>
      <c r="H18" s="21">
        <f>SUMIFS('Contas a Pagar'!$I$5:$I$30,'Contas a Pagar'!$L$5:$L$30,Gráficos!H$4,'Contas a Pagar'!$G$5:$G$30,Gráficos!$C18,'Contas a Pagar'!$J$5:$J$30,"S")*-1</f>
        <v>0</v>
      </c>
      <c r="I18" s="21">
        <f>SUMIFS('Contas a Pagar'!$I$5:$I$30,'Contas a Pagar'!$L$5:$L$30,Gráficos!I$4,'Contas a Pagar'!$G$5:$G$30,Gráficos!$C18,'Contas a Pagar'!$J$5:$J$30,"S")*-1</f>
        <v>0</v>
      </c>
      <c r="J18" s="21">
        <f>SUMIFS('Contas a Pagar'!$I$5:$I$30,'Contas a Pagar'!$L$5:$L$30,Gráficos!J$4,'Contas a Pagar'!$G$5:$G$30,Gráficos!$C18,'Contas a Pagar'!$J$5:$J$30,"S")*-1</f>
        <v>0</v>
      </c>
      <c r="K18" s="21">
        <f>SUMIFS('Contas a Pagar'!$I$5:$I$30,'Contas a Pagar'!$L$5:$L$30,Gráficos!K$4,'Contas a Pagar'!$G$5:$G$30,Gráficos!$C18,'Contas a Pagar'!$J$5:$J$30,"S")*-1</f>
        <v>0</v>
      </c>
      <c r="L18" s="21">
        <f>SUMIFS('Contas a Pagar'!$I$5:$I$30,'Contas a Pagar'!$L$5:$L$30,Gráficos!L$4,'Contas a Pagar'!$G$5:$G$30,Gráficos!$C18,'Contas a Pagar'!$J$5:$J$30,"S")*-1</f>
        <v>0</v>
      </c>
      <c r="M18" s="21">
        <f>SUMIFS('Contas a Pagar'!$I$5:$I$30,'Contas a Pagar'!$L$5:$L$30,Gráficos!M$4,'Contas a Pagar'!$G$5:$G$30,Gráficos!$C18,'Contas a Pagar'!$J$5:$J$30,"S")*-1</f>
        <v>-4000</v>
      </c>
      <c r="N18" s="21">
        <f>SUMIFS('Contas a Pagar'!$I$5:$I$30,'Contas a Pagar'!$L$5:$L$30,Gráficos!N$4,'Contas a Pagar'!$G$5:$G$30,Gráficos!$C18,'Contas a Pagar'!$J$5:$J$30,"S")*-1</f>
        <v>0</v>
      </c>
      <c r="O18" s="21">
        <f>SUMIFS('Contas a Pagar'!$I$5:$I$30,'Contas a Pagar'!$L$5:$L$30,Gráficos!O$4,'Contas a Pagar'!$G$5:$G$30,Gráficos!$C18,'Contas a Pagar'!$J$5:$J$30,"S")*-1</f>
        <v>0</v>
      </c>
    </row>
    <row r="19" spans="3:15" ht="16.5" thickBot="1" x14ac:dyDescent="0.3">
      <c r="C19" s="19" t="s">
        <v>196</v>
      </c>
      <c r="D19" s="21">
        <f>SUM(D9:D18)</f>
        <v>-104</v>
      </c>
      <c r="E19" s="21">
        <f t="shared" ref="E19:O19" si="1">SUM(E9:E18)</f>
        <v>0</v>
      </c>
      <c r="F19" s="21">
        <f t="shared" si="1"/>
        <v>0</v>
      </c>
      <c r="G19" s="21">
        <f t="shared" si="1"/>
        <v>0</v>
      </c>
      <c r="H19" s="21">
        <f t="shared" si="1"/>
        <v>0</v>
      </c>
      <c r="I19" s="21">
        <f t="shared" si="1"/>
        <v>0</v>
      </c>
      <c r="J19" s="21">
        <f t="shared" si="1"/>
        <v>0</v>
      </c>
      <c r="K19" s="21">
        <f t="shared" si="1"/>
        <v>0</v>
      </c>
      <c r="L19" s="21">
        <f t="shared" si="1"/>
        <v>0</v>
      </c>
      <c r="M19" s="21">
        <f t="shared" si="1"/>
        <v>-13749</v>
      </c>
      <c r="N19" s="21">
        <f t="shared" si="1"/>
        <v>-11778</v>
      </c>
      <c r="O19" s="21">
        <f t="shared" si="1"/>
        <v>-447</v>
      </c>
    </row>
    <row r="20" spans="3:15" ht="15.75" thickBot="1" x14ac:dyDescent="0.3">
      <c r="C20" s="18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</sheetData>
  <mergeCells count="2">
    <mergeCell ref="C2:O2"/>
    <mergeCell ref="D20:O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 Principal</vt:lpstr>
      <vt:lpstr>Dados</vt:lpstr>
      <vt:lpstr>Contas a Receber</vt:lpstr>
      <vt:lpstr>Contas a Pagar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2017-11-04T15:45:15Z</dcterms:created>
  <dcterms:modified xsi:type="dcterms:W3CDTF">2017-11-18T16:15:10Z</dcterms:modified>
</cp:coreProperties>
</file>