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 garnham\Desktop\Excel Challenge 1\"/>
    </mc:Choice>
  </mc:AlternateContent>
  <xr:revisionPtr revIDLastSave="0" documentId="13_ncr:1_{9808ABB1-C26A-4D70-8609-51B370384A2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Practice table" sheetId="2" r:id="rId1"/>
    <sheet name="Sheet2" sheetId="3" r:id="rId2"/>
    <sheet name="Sheet3" sheetId="4" r:id="rId3"/>
    <sheet name="Sheet5" sheetId="6" r:id="rId4"/>
    <sheet name="Crowdfunding" sheetId="1" r:id="rId5"/>
    <sheet name="Sheet1" sheetId="7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2" i="7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I13" i="7"/>
  <c r="I12" i="7"/>
  <c r="I11" i="7"/>
  <c r="I10" i="7"/>
  <c r="I9" i="7"/>
  <c r="I8" i="7"/>
  <c r="I7" i="7"/>
  <c r="I6" i="7"/>
  <c r="I5" i="7"/>
  <c r="I4" i="7"/>
  <c r="I2" i="7"/>
  <c r="I3" i="7"/>
  <c r="F6" i="7"/>
  <c r="B6" i="7"/>
  <c r="C6" i="7"/>
  <c r="D6" i="7"/>
  <c r="F11" i="7"/>
  <c r="F12" i="7"/>
  <c r="F13" i="7"/>
  <c r="D11" i="7"/>
  <c r="F8" i="7"/>
  <c r="F9" i="7"/>
  <c r="F10" i="7"/>
  <c r="F7" i="7"/>
  <c r="F5" i="7"/>
  <c r="F3" i="7"/>
  <c r="F4" i="7"/>
  <c r="B4" i="7"/>
  <c r="B5" i="7"/>
  <c r="B7" i="7"/>
  <c r="B8" i="7"/>
  <c r="B9" i="7"/>
  <c r="B10" i="7"/>
  <c r="B11" i="7"/>
  <c r="B13" i="7"/>
  <c r="C13" i="7"/>
  <c r="B12" i="7"/>
  <c r="C12" i="7"/>
  <c r="C11" i="7"/>
  <c r="C10" i="7"/>
  <c r="C9" i="7"/>
  <c r="C8" i="7"/>
  <c r="C7" i="7"/>
  <c r="C5" i="7"/>
  <c r="C4" i="7"/>
  <c r="D13" i="7"/>
  <c r="E13" i="7"/>
  <c r="D12" i="7"/>
  <c r="D10" i="7"/>
  <c r="D9" i="7"/>
  <c r="D8" i="7"/>
  <c r="D7" i="7"/>
  <c r="D5" i="7"/>
  <c r="D4" i="7"/>
  <c r="D3" i="7"/>
  <c r="C3" i="7"/>
  <c r="B3" i="7"/>
  <c r="B2" i="7"/>
  <c r="F2" i="7" s="1"/>
  <c r="D2" i="7"/>
  <c r="C2" i="7"/>
  <c r="E12" i="7"/>
  <c r="E11" i="7"/>
  <c r="E10" i="7"/>
  <c r="E9" i="7"/>
  <c r="E8" i="7"/>
  <c r="E7" i="7"/>
  <c r="E6" i="7"/>
  <c r="E5" i="7"/>
  <c r="E4" i="7"/>
  <c r="E3" i="7"/>
  <c r="E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2" i="1"/>
  <c r="P1001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1" i="1"/>
  <c r="P22" i="1"/>
  <c r="P23" i="1"/>
  <c r="P24" i="1"/>
  <c r="P25" i="1"/>
  <c r="P26" i="1"/>
  <c r="P27" i="1"/>
  <c r="P28" i="1"/>
  <c r="P29" i="1"/>
  <c r="P30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P5" i="1"/>
  <c r="P6" i="1"/>
  <c r="P3" i="1"/>
  <c r="O2" i="1"/>
  <c r="O999" i="1"/>
  <c r="O1000" i="1"/>
  <c r="O1001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0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5" i="1"/>
  <c r="O4" i="1"/>
  <c r="O3" i="1"/>
</calcChain>
</file>

<file path=xl/sharedStrings.xml><?xml version="1.0" encoding="utf-8"?>
<sst xmlns="http://schemas.openxmlformats.org/spreadsheetml/2006/main" count="8170" uniqueCount="2109">
  <si>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</si>
  <si>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</si>
  <si>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</si>
  <si>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</si>
  <si>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</si>
  <si>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</si>
  <si>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</si>
  <si>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</si>
  <si>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</si>
  <si>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</si>
  <si>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</si>
  <si>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</si>
  <si>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</si>
  <si>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</si>
  <si>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</si>
  <si>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</si>
  <si>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</si>
  <si>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</si>
  <si>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</si>
  <si>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</si>
  <si>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</si>
  <si>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</si>
  <si>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</si>
  <si>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</si>
  <si>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</si>
  <si>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</si>
  <si>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</si>
  <si>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</si>
  <si>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</si>
  <si>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</si>
  <si>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</si>
  <si>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</si>
  <si>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</si>
  <si>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</si>
  <si>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</si>
  <si>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</si>
  <si>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</si>
  <si>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</si>
  <si>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</si>
  <si>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</si>
  <si>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</si>
  <si>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</si>
  <si>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</si>
  <si>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</si>
  <si>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</si>
  <si>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</si>
  <si>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</si>
  <si>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</si>
  <si>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</si>
  <si>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</si>
  <si>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</si>
  <si>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</si>
  <si>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</si>
  <si>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</si>
  <si>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</si>
  <si>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</si>
  <si>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</si>
  <si>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</si>
  <si>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</si>
  <si>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</si>
  <si>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</si>
  <si>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</si>
  <si>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</si>
  <si>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</si>
  <si>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</si>
  <si>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</si>
  <si>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</si>
  <si>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</si>
  <si>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</si>
  <si>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</si>
  <si>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</si>
  <si>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</si>
  <si>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</si>
  <si>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</si>
  <si>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</si>
  <si>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</si>
  <si>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</si>
  <si>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</si>
  <si>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</si>
  <si>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</si>
  <si>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</si>
  <si>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</si>
  <si>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</si>
  <si>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</si>
  <si>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</si>
  <si>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</si>
  <si>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</si>
  <si>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</si>
  <si>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</si>
  <si>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</si>
  <si>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</si>
  <si>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</si>
  <si>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</si>
  <si>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</si>
  <si>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</si>
  <si>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</si>
  <si>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</si>
  <si>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</si>
  <si>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</si>
  <si>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</si>
  <si>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</si>
  <si>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</si>
  <si>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</si>
  <si>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</si>
  <si>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</si>
  <si>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</si>
  <si>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</si>
  <si>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</si>
  <si>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</si>
  <si>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</si>
  <si>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</si>
  <si>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</si>
  <si>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</si>
  <si>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</si>
  <si>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</si>
  <si>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</si>
  <si>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</si>
  <si>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</si>
  <si>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</si>
  <si>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</si>
  <si>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</si>
  <si>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</si>
  <si>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</si>
  <si>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</si>
  <si>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</si>
  <si>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</si>
  <si>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</si>
  <si>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</si>
  <si>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</si>
  <si>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</si>
  <si>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</si>
  <si>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</si>
  <si>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</si>
  <si>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</si>
  <si>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</si>
  <si>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</si>
  <si>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</si>
  <si>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</si>
  <si>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</si>
  <si>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</si>
  <si>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</si>
  <si>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</si>
  <si>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</si>
  <si>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</si>
  <si>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</si>
  <si>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</si>
  <si>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</si>
  <si>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</si>
  <si>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</si>
  <si>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</si>
  <si>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</si>
  <si>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</si>
  <si>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</si>
  <si>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</si>
  <si>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</si>
  <si>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</si>
  <si>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</si>
  <si>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</si>
  <si>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</si>
  <si>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</si>
  <si>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</si>
  <si>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</si>
  <si>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</si>
  <si>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</si>
  <si>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</si>
  <si>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</si>
  <si>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</si>
  <si>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</si>
  <si>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</si>
  <si>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</si>
  <si>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</si>
  <si>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</si>
  <si>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</si>
  <si>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</si>
  <si>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</si>
  <si>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</si>
  <si>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</si>
  <si>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</si>
  <si>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</si>
  <si>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</si>
  <si>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</si>
  <si>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</si>
  <si>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</si>
  <si>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</si>
  <si>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</si>
  <si>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</si>
  <si>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</si>
  <si>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</si>
  <si>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</si>
  <si>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</si>
  <si>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</si>
  <si>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</si>
  <si>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</si>
  <si>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</si>
  <si>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</si>
  <si>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</si>
  <si>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</si>
  <si>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</si>
  <si>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</si>
  <si>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</si>
  <si>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</si>
  <si>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</si>
  <si>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</si>
  <si>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</si>
  <si>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</si>
  <si>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</si>
  <si>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</si>
  <si>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</si>
  <si>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</si>
  <si>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</si>
  <si>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</si>
  <si>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</si>
  <si>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</si>
  <si>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</si>
  <si>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</si>
  <si>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</si>
  <si>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</si>
  <si>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</si>
  <si>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</si>
  <si>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</si>
  <si>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</si>
  <si>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</si>
  <si>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</si>
  <si>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</si>
  <si>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</si>
  <si>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</si>
  <si>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</si>
  <si>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</si>
  <si>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</si>
  <si>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</si>
  <si>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</si>
  <si>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</si>
  <si>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</si>
  <si>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</si>
  <si>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</si>
  <si>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</si>
  <si>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</si>
  <si>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</si>
  <si>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</si>
  <si>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</si>
  <si>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</si>
  <si>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</si>
  <si>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</si>
  <si>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</si>
  <si>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</si>
  <si>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</si>
  <si>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</si>
  <si>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</si>
  <si>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</si>
  <si>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</si>
  <si>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</si>
  <si>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</si>
  <si>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</si>
  <si>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</si>
  <si>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</si>
  <si>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</si>
  <si>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</si>
  <si>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</si>
  <si>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</si>
  <si>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</si>
  <si>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</si>
  <si>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</si>
  <si>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</si>
  <si>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</si>
  <si>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</si>
  <si>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</si>
  <si>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</si>
  <si>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</si>
  <si>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</si>
  <si>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</si>
  <si>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</si>
  <si>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</si>
  <si>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</si>
  <si>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</si>
  <si>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</si>
  <si>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</si>
  <si>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</si>
  <si>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</si>
  <si>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</si>
  <si>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</si>
  <si>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</si>
  <si>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</si>
  <si>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</si>
  <si>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</si>
  <si>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</si>
  <si>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</si>
  <si>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</si>
  <si>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</si>
  <si>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</si>
  <si>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</si>
  <si>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</si>
  <si>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</si>
  <si>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</si>
  <si>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</si>
  <si>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</si>
  <si>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</si>
  <si>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</si>
  <si>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</si>
  <si>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</si>
  <si>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</si>
  <si>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</si>
  <si>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</si>
  <si>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</si>
  <si>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</si>
  <si>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</si>
  <si>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</si>
  <si>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</si>
  <si>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</si>
  <si>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</si>
  <si>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</si>
  <si>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</si>
  <si>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</si>
  <si>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</si>
  <si>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</si>
  <si>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</si>
  <si>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</si>
  <si>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</si>
  <si>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</si>
  <si>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</si>
  <si>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</si>
  <si>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</si>
  <si>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</si>
  <si>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</si>
  <si>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</si>
  <si>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</si>
  <si>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</si>
  <si>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</si>
  <si>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</si>
  <si>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</si>
  <si>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</si>
  <si>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</si>
  <si>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</si>
  <si>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</si>
  <si>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</si>
  <si>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</si>
  <si>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</si>
  <si>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</si>
  <si>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</si>
  <si>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</si>
  <si>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</si>
  <si>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</si>
  <si>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</si>
  <si>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</si>
  <si>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</si>
  <si>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</si>
  <si>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</si>
  <si>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</si>
  <si>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</si>
  <si>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</si>
  <si>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</si>
  <si>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</si>
  <si>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</si>
  <si>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</si>
  <si>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</si>
  <si>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</si>
  <si>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</si>
  <si>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</si>
  <si>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</si>
  <si>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</si>
  <si>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</si>
  <si>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</si>
  <si>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</si>
  <si>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</si>
  <si>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</si>
  <si>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</si>
  <si>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</si>
  <si>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</si>
  <si>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</si>
  <si>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</si>
  <si>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</si>
  <si>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</si>
  <si>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</si>
  <si>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</si>
  <si>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</si>
  <si>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</si>
  <si>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</si>
  <si>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</si>
  <si>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</si>
  <si>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</si>
  <si>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</si>
  <si>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</si>
  <si>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</si>
  <si>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</si>
  <si>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</si>
  <si>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</si>
  <si>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</si>
  <si>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</si>
  <si>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</si>
  <si>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</si>
  <si>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</si>
  <si>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</si>
  <si>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</si>
  <si>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</si>
  <si>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</si>
  <si>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</si>
  <si>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</si>
  <si>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</si>
  <si>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</si>
  <si>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</si>
  <si>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</si>
  <si>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</si>
  <si>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</si>
  <si>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</si>
  <si>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</si>
  <si>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</si>
  <si>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</si>
  <si>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</si>
  <si>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</si>
  <si>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</si>
  <si>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</si>
  <si>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</si>
  <si>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</si>
  <si>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</si>
  <si>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</si>
  <si>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</si>
  <si>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</si>
  <si>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</si>
  <si>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</si>
  <si>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</si>
  <si>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</si>
  <si>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</si>
  <si>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</si>
  <si>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</si>
  <si>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</si>
  <si>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</si>
  <si>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</si>
  <si>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</si>
  <si>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</si>
  <si>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</si>
  <si>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</si>
  <si>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</si>
  <si>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</si>
  <si>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</si>
  <si>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</si>
  <si>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</si>
  <si>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</si>
  <si>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</si>
  <si>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</si>
  <si>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</si>
  <si>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</si>
  <si>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</si>
  <si>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</si>
  <si>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</si>
  <si>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</si>
  <si>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</si>
  <si>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</si>
  <si>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</si>
  <si>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</si>
  <si>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</si>
  <si>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</si>
  <si>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</si>
  <si>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</si>
  <si>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</si>
  <si>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</si>
  <si>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</si>
  <si>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</si>
  <si>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</si>
  <si>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</si>
  <si>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</si>
  <si>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</si>
  <si>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</si>
  <si>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</si>
  <si>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</si>
  <si>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</si>
  <si>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</si>
  <si>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</si>
  <si>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</si>
  <si>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</si>
  <si>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</si>
  <si>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</si>
  <si>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</si>
  <si>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</si>
  <si>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</si>
  <si>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</si>
  <si>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</si>
  <si>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</si>
  <si>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</si>
  <si>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</si>
  <si>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</si>
  <si>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</si>
  <si>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</si>
  <si>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</si>
  <si>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</si>
  <si>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</si>
  <si>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</si>
  <si>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</si>
  <si>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</si>
  <si>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</si>
  <si>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</si>
  <si>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</si>
  <si>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</si>
  <si>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</si>
  <si>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</si>
  <si>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</si>
  <si>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</si>
  <si>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</si>
  <si>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</si>
  <si>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</si>
  <si>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</si>
  <si>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</si>
  <si>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</si>
  <si>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</si>
  <si>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</si>
  <si>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</si>
  <si>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</si>
  <si>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</si>
  <si>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</si>
  <si>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</si>
  <si>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</si>
  <si>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</si>
  <si>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</si>
  <si>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</si>
  <si>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</si>
  <si>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</si>
  <si>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</si>
  <si>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</si>
  <si>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</si>
  <si>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</si>
  <si>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</si>
  <si>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</si>
  <si>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</si>
  <si>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</si>
  <si>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</si>
  <si>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</si>
  <si>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</si>
  <si>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</si>
  <si>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</si>
  <si>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</si>
  <si>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</si>
  <si>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</si>
  <si>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</si>
  <si>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</si>
  <si>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</si>
  <si>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</si>
  <si>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</si>
  <si>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</si>
  <si>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</si>
  <si>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</si>
  <si>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</si>
  <si>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</si>
  <si>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</si>
  <si>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</si>
  <si>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</si>
  <si>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</si>
  <si>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</si>
  <si>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</si>
  <si>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</si>
  <si>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</si>
  <si>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</si>
  <si>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</si>
  <si>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</si>
  <si>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</si>
  <si>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</si>
  <si>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</si>
  <si>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</si>
  <si>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</si>
  <si>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</si>
  <si>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</si>
  <si>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</si>
  <si>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</si>
  <si>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</si>
  <si>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</si>
  <si>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</si>
  <si>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</si>
  <si>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</si>
  <si>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</si>
  <si>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</si>
  <si>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</si>
  <si>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</si>
  <si>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</si>
  <si>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</si>
  <si>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</si>
  <si>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</si>
  <si>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</si>
  <si>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</si>
  <si>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</si>
  <si>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</si>
  <si>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</si>
  <si>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</si>
  <si>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</si>
  <si>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</si>
  <si>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</si>
  <si>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</si>
  <si>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</si>
  <si>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</si>
  <si>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</si>
  <si>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</si>
  <si>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</si>
  <si>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</si>
  <si>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</si>
  <si>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</si>
  <si>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</si>
  <si>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</si>
  <si>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</si>
  <si>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</si>
  <si>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</si>
  <si>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</si>
  <si>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</si>
  <si>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</si>
  <si>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</si>
  <si>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</si>
  <si>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</si>
  <si>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</si>
  <si>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</si>
  <si>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</si>
  <si>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</si>
  <si>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</si>
  <si>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</si>
  <si>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</si>
  <si>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</si>
  <si>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</si>
  <si>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</si>
  <si>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</si>
  <si>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</si>
  <si>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</si>
  <si>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</si>
  <si>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</si>
  <si>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</si>
  <si>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</si>
  <si>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</si>
  <si>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</si>
  <si>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</si>
  <si>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</si>
  <si>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</si>
  <si>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</si>
  <si>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</si>
  <si>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</si>
  <si>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</si>
  <si>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</si>
  <si>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</si>
  <si>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</si>
  <si>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</si>
  <si>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</si>
  <si>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</si>
  <si>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</si>
  <si>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</si>
  <si>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</si>
  <si>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</si>
  <si>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</si>
  <si>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</si>
  <si>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</si>
  <si>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</si>
  <si>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</si>
  <si>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</si>
  <si>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</si>
  <si>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</si>
  <si>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</si>
  <si>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</si>
  <si>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</si>
  <si>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</si>
  <si>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</si>
  <si>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</si>
  <si>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</si>
  <si>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</si>
  <si>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</si>
  <si>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</si>
  <si>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</si>
  <si>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</si>
  <si>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</si>
  <si>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</si>
  <si>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</si>
  <si>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</si>
  <si>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</si>
  <si>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</si>
  <si>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</si>
  <si>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</si>
  <si>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</si>
  <si>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</si>
  <si>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</si>
  <si>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</si>
  <si>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</si>
  <si>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</si>
  <si>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</si>
  <si>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</si>
  <si>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</si>
  <si>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</si>
  <si>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</si>
  <si>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</si>
  <si>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</si>
  <si>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</si>
  <si>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</si>
  <si>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</si>
  <si>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</si>
  <si>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</si>
  <si>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</si>
  <si>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</si>
  <si>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</si>
  <si>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</si>
  <si>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</si>
  <si>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</si>
  <si>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</si>
  <si>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</si>
  <si>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</si>
  <si>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</si>
  <si>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</si>
  <si>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</si>
  <si>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</si>
  <si>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</si>
  <si>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</si>
  <si>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</si>
  <si>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</si>
  <si>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</si>
  <si>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</si>
  <si>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</si>
  <si>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</si>
  <si>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</si>
  <si>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</si>
  <si>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</si>
  <si>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</si>
  <si>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</si>
  <si>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</si>
  <si>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</si>
  <si>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</si>
  <si>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</si>
  <si>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</si>
  <si>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</si>
  <si>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</si>
  <si>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</si>
  <si>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</si>
  <si>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</si>
  <si>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</si>
  <si>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</si>
  <si>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</si>
  <si>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</si>
  <si>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</si>
  <si>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</si>
  <si>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</si>
  <si>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</si>
  <si>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</si>
  <si>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</si>
  <si>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</si>
  <si>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</si>
  <si>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</si>
  <si>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</si>
  <si>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</si>
  <si>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</si>
  <si>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</si>
  <si>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</si>
  <si>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</si>
  <si>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</si>
  <si>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</si>
  <si>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</si>
  <si>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</si>
  <si>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</si>
  <si>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</si>
  <si>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</si>
  <si>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</si>
  <si>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</si>
  <si>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</si>
  <si>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</si>
  <si>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</si>
  <si>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</si>
  <si>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</si>
  <si>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</si>
  <si>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</si>
  <si>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</si>
  <si>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</si>
  <si>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</si>
  <si>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</si>
  <si>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</si>
  <si>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</si>
  <si>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</si>
  <si>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</si>
  <si>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</si>
  <si>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</si>
  <si>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</si>
  <si>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</si>
  <si>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</si>
  <si>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</si>
  <si>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</si>
  <si>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</si>
  <si>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</si>
  <si>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</si>
  <si>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</si>
  <si>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</si>
  <si>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</si>
  <si>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</si>
  <si>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</si>
  <si>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</si>
  <si>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</si>
  <si>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</si>
  <si>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</si>
  <si>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</si>
  <si>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</si>
  <si>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</si>
  <si>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</si>
  <si>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</si>
  <si>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</si>
  <si>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</si>
  <si>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</si>
  <si>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</si>
  <si>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</si>
  <si>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</si>
  <si>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</si>
  <si>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</si>
  <si>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</si>
  <si>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</si>
  <si>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</si>
  <si>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</si>
  <si>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</si>
  <si>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</si>
  <si>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</si>
  <si>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</si>
  <si>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</si>
  <si>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</si>
  <si>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</si>
  <si>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</si>
  <si>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</si>
  <si>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</si>
  <si>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</si>
  <si>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</si>
  <si>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</si>
  <si>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</si>
  <si>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</si>
  <si>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</si>
  <si>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</si>
  <si>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</si>
  <si>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</si>
  <si>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</si>
  <si>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</si>
  <si>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</si>
  <si>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</si>
  <si>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</si>
  <si>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</si>
  <si>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</si>
  <si>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</si>
  <si>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</si>
  <si>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</si>
  <si>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</si>
  <si>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</si>
  <si>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</si>
  <si>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</si>
  <si>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</si>
  <si>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</si>
  <si>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</si>
  <si>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</si>
  <si>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</si>
  <si>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</si>
  <si>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</si>
  <si>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</si>
  <si>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</si>
  <si>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</si>
  <si>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</si>
  <si>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</si>
  <si>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</si>
  <si>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</si>
  <si>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</si>
  <si>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</si>
  <si>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</si>
  <si>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</si>
  <si>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</si>
  <si>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</si>
  <si>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</si>
  <si>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</si>
  <si>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</si>
  <si>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</si>
  <si>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</si>
  <si>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</si>
  <si>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</si>
  <si>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</si>
  <si>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</si>
  <si>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</si>
  <si>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</si>
  <si>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</si>
  <si>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</si>
  <si>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</si>
  <si>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</si>
  <si>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</si>
  <si>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</si>
  <si>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</si>
  <si>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</si>
  <si>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</si>
  <si>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</si>
  <si>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</si>
  <si>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</si>
  <si>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</si>
  <si>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</si>
  <si>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</si>
  <si>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</si>
  <si>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</si>
  <si>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</si>
  <si>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</si>
  <si>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</si>
  <si>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</si>
  <si>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</si>
  <si>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</si>
  <si>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</si>
  <si>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</si>
  <si>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</si>
  <si>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</si>
  <si>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</si>
  <si>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</si>
  <si>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</si>
  <si>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</si>
  <si>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</si>
  <si>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</si>
  <si>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</si>
  <si>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</si>
  <si>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</si>
  <si>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</si>
  <si>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</si>
  <si>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</si>
  <si>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</si>
  <si>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</si>
  <si>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</si>
  <si>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</si>
  <si>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</si>
  <si>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</si>
  <si>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</si>
  <si>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</si>
  <si>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</si>
  <si>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</si>
  <si>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</si>
  <si>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</si>
  <si>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</si>
  <si>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</si>
  <si>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</si>
  <si>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</si>
  <si>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</si>
  <si>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</si>
  <si>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</si>
  <si>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</si>
  <si>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</si>
  <si>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</si>
  <si>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</si>
  <si>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</si>
  <si>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</si>
  <si>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</si>
  <si>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</si>
  <si>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</si>
  <si>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</si>
  <si>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</si>
  <si>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</si>
  <si>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</si>
  <si>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</si>
  <si>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</si>
  <si>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</si>
  <si>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</si>
  <si>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</si>
  <si>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</si>
  <si>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</si>
  <si>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</si>
  <si>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</si>
  <si>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</si>
  <si>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</si>
  <si>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</si>
  <si>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</si>
  <si>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</si>
  <si>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</si>
  <si>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</si>
  <si>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</si>
  <si>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</si>
  <si>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</si>
  <si>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</si>
  <si>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</si>
  <si>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</si>
  <si>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</si>
  <si>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</si>
  <si>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</si>
  <si>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</si>
  <si>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</si>
  <si>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</si>
  <si>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</si>
  <si>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</si>
  <si>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</si>
  <si>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</si>
  <si>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</si>
  <si>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</si>
  <si>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</si>
  <si>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</si>
  <si>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</si>
  <si>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</si>
  <si>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</si>
  <si>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</si>
  <si>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</si>
  <si>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</si>
  <si>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</si>
  <si>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</si>
  <si>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</si>
  <si>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</si>
  <si>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</si>
  <si>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</si>
  <si>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</si>
  <si>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</si>
  <si>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</si>
  <si>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</si>
  <si>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</si>
  <si>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</si>
  <si>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</si>
  <si>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</si>
  <si>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</si>
  <si>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</si>
  <si>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</si>
  <si>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</si>
  <si>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</si>
  <si>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</si>
  <si>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</si>
  <si>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</si>
  <si>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</si>
  <si>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</si>
  <si>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</si>
  <si>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</si>
  <si>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</si>
  <si>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</si>
  <si>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</si>
  <si>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</si>
  <si>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</si>
  <si>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</si>
  <si>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</si>
  <si>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</si>
  <si>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</si>
  <si>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</si>
  <si>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</si>
  <si>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</si>
  <si>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</si>
  <si>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</si>
  <si>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</si>
  <si>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</si>
  <si>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</si>
  <si>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</si>
  <si>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</si>
  <si>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</si>
  <si>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</si>
  <si>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</si>
  <si>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</si>
  <si>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</si>
  <si>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</si>
  <si>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</si>
  <si>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</si>
  <si>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</si>
  <si>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</si>
  <si>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</si>
  <si>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</si>
  <si>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</si>
  <si>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</si>
  <si>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</si>
  <si>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</si>
  <si>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</si>
  <si>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</si>
  <si>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</si>
  <si>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</si>
  <si>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</si>
  <si>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</si>
  <si>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</si>
  <si>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</si>
  <si>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</si>
  <si>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</si>
  <si>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</si>
  <si>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</si>
  <si>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</si>
  <si>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</si>
  <si>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</si>
  <si>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</si>
  <si>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</si>
  <si>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</si>
  <si>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</si>
  <si>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</si>
  <si>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</si>
  <si>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</si>
  <si>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</si>
  <si>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</si>
  <si>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</si>
  <si>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</si>
  <si>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</si>
  <si>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</si>
  <si>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</si>
  <si>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</si>
  <si>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</si>
  <si>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</si>
  <si>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</si>
  <si>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</si>
  <si>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</si>
  <si>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</si>
  <si>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</si>
  <si>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</si>
  <si>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</si>
  <si>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</si>
  <si>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</si>
  <si>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</si>
  <si>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</si>
  <si>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</si>
  <si>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</si>
  <si>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</si>
  <si>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</si>
  <si>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</si>
  <si>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</si>
  <si>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</si>
  <si>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</si>
  <si>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</si>
  <si>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</si>
  <si>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</si>
  <si>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</si>
  <si>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</si>
  <si>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</si>
  <si>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</si>
  <si>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</si>
  <si>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</si>
  <si>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</si>
  <si>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</si>
  <si>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</si>
  <si>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</si>
  <si>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</si>
  <si>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</si>
  <si>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</si>
  <si>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</si>
  <si>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</si>
  <si>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</si>
  <si>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</si>
  <si>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</si>
  <si>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</si>
  <si>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</si>
  <si>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</si>
  <si>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</si>
  <si>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</si>
  <si>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</si>
  <si>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</si>
  <si>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</si>
  <si>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</si>
  <si>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</si>
  <si>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</si>
  <si>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</si>
  <si>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</si>
  <si>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</si>
  <si>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</si>
  <si>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</si>
  <si>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</si>
  <si>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</si>
  <si>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</si>
  <si>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</si>
  <si>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</si>
  <si>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</si>
  <si>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</si>
  <si>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</si>
  <si>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</si>
  <si>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</si>
  <si>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</si>
  <si>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</si>
  <si>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</si>
  <si>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</si>
  <si>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</si>
  <si>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</si>
  <si>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</si>
  <si>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</si>
  <si>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</si>
  <si>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</si>
  <si>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</si>
  <si>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</si>
  <si>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</si>
  <si>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</si>
  <si>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</si>
  <si>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</si>
  <si>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</si>
  <si>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</si>
  <si>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</si>
  <si>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</si>
  <si>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</si>
  <si>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</si>
  <si>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</si>
  <si>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</si>
  <si>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</si>
  <si>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</si>
  <si>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</si>
  <si>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</si>
  <si>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</si>
  <si>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</si>
  <si>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</si>
  <si>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</si>
  <si>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</si>
  <si>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</si>
  <si>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</si>
  <si>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</si>
  <si>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</si>
  <si>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</si>
  <si>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</si>
  <si>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</si>
  <si>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</si>
  <si>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</si>
  <si>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</si>
  <si>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</si>
  <si>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</si>
  <si>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</si>
  <si>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</si>
  <si>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</si>
  <si>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</si>
  <si>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</si>
  <si>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</si>
  <si>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</si>
  <si>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</si>
  <si>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</si>
  <si>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</si>
  <si>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</si>
  <si>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</si>
  <si>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</si>
  <si>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</si>
  <si>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</si>
  <si>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</si>
  <si>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</si>
  <si>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</si>
  <si>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</si>
  <si>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</si>
  <si>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</si>
  <si>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</si>
  <si>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</si>
  <si>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</si>
  <si>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</si>
  <si>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</si>
  <si>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</si>
  <si>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</si>
  <si>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</si>
  <si>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</si>
  <si>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</si>
  <si>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</si>
  <si>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</si>
  <si>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</si>
  <si>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</si>
  <si>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</si>
  <si>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</si>
  <si>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</si>
  <si>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</si>
  <si>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</si>
  <si>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</si>
  <si>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</si>
  <si>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</si>
  <si>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</si>
  <si>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</si>
  <si>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</si>
  <si>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</si>
  <si>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</si>
  <si>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</si>
  <si>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</si>
  <si>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</si>
  <si>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</si>
  <si>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</si>
  <si>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</si>
  <si>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</si>
  <si>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</si>
  <si>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</si>
  <si>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</si>
  <si>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</si>
  <si>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</si>
  <si>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</si>
  <si>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</si>
  <si>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</si>
  <si>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</si>
  <si>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</si>
  <si>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</si>
  <si>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</si>
  <si>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</si>
  <si>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</si>
  <si>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</si>
  <si>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</si>
  <si>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</si>
  <si>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</si>
  <si>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</si>
  <si>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</si>
  <si>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</si>
  <si>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</si>
  <si>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</si>
  <si>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</si>
  <si>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</si>
  <si>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</si>
  <si>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</si>
  <si>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</si>
  <si>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</si>
  <si>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</si>
  <si>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</si>
  <si>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</si>
  <si>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</si>
  <si>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</si>
  <si>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</si>
  <si>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</si>
  <si>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</si>
  <si>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</si>
  <si>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</si>
  <si>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</si>
  <si>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</si>
  <si>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</si>
  <si>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</si>
  <si>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</si>
  <si>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</si>
  <si>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</si>
  <si>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</si>
  <si>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</si>
  <si>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</si>
  <si>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</si>
  <si>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</si>
  <si>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</si>
  <si>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</si>
  <si>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</si>
  <si>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</si>
  <si>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</si>
  <si>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</si>
  <si>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</si>
  <si>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</si>
  <si>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</si>
  <si>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</si>
  <si>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</si>
  <si>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</si>
  <si>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</si>
  <si>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</si>
  <si>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</si>
  <si>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</si>
  <si>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</si>
  <si>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</si>
  <si>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</si>
  <si>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</si>
  <si>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</si>
  <si>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</si>
  <si>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</si>
  <si>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</si>
  <si>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</si>
  <si>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</si>
  <si>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</si>
  <si>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</si>
  <si>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</si>
  <si>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</si>
  <si>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</si>
  <si>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</si>
  <si>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</si>
  <si>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</si>
  <si>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</si>
  <si>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</si>
  <si>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</si>
  <si>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</si>
  <si>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</si>
  <si>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</si>
  <si>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</si>
  <si>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</si>
  <si>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</si>
  <si>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</si>
  <si>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</si>
  <si>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</si>
  <si>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</si>
  <si>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</si>
  <si>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</si>
  <si>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</si>
  <si>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</si>
  <si>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</si>
  <si>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</si>
  <si>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</si>
  <si>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</si>
  <si>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</si>
  <si>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</si>
  <si>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</si>
  <si>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</si>
  <si>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</si>
  <si>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</si>
  <si>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</si>
  <si>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</si>
  <si>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</si>
  <si>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</si>
  <si>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</si>
  <si>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</si>
  <si>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</si>
  <si>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</si>
  <si>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</si>
  <si>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</si>
  <si>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</si>
  <si>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</si>
  <si>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</si>
  <si>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</si>
  <si>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</si>
  <si>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</si>
  <si>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</si>
  <si>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</si>
  <si>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</si>
  <si>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</si>
  <si>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</si>
  <si>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</si>
  <si>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</si>
  <si>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</si>
  <si>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</si>
  <si>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</si>
  <si>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</si>
  <si>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</si>
  <si>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</si>
  <si>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</si>
  <si>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</si>
  <si>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</si>
  <si>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</si>
  <si>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</si>
  <si>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</si>
  <si>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</si>
  <si>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</si>
  <si>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</si>
  <si>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</si>
  <si>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</si>
  <si>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</si>
  <si>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</si>
  <si>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</si>
  <si>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</si>
  <si>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</si>
  <si>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</si>
  <si>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</si>
  <si>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</si>
  <si>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</si>
  <si>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</si>
  <si>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</si>
  <si>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</si>
  <si>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</si>
  <si>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</si>
  <si>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</si>
  <si>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</si>
  <si>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</si>
  <si>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</si>
  <si>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</si>
  <si>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</si>
  <si>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</si>
  <si>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</si>
  <si>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</si>
  <si>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</si>
  <si>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</si>
  <si>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</si>
  <si>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</si>
  <si>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</si>
  <si>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</si>
  <si>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</si>
  <si>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</si>
  <si>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</si>
  <si>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</si>
  <si>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</si>
  <si>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</si>
  <si>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</si>
  <si>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</si>
  <si>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</si>
  <si>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</si>
  <si>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</si>
  <si>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</si>
  <si>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</si>
  <si>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</si>
  <si>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</si>
  <si>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</si>
  <si>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</si>
  <si>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</si>
  <si>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</si>
  <si>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</si>
  <si>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</si>
  <si>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</si>
  <si>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</si>
  <si>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</si>
  <si>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</si>
  <si>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</si>
  <si>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</si>
  <si>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</si>
  <si>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</si>
  <si>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</si>
  <si>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</si>
  <si>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</si>
  <si>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</si>
  <si>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</si>
  <si>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</si>
  <si>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</si>
  <si>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</si>
  <si>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</si>
  <si>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</si>
  <si>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</si>
  <si>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</si>
  <si>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</si>
  <si>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</si>
  <si>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</si>
  <si>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</si>
  <si>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</si>
  <si>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</si>
  <si>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</si>
  <si>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</si>
  <si>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</si>
  <si>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</si>
  <si>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</si>
  <si>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</si>
  <si>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</si>
  <si>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</si>
  <si>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</si>
  <si>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</si>
  <si>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</si>
  <si>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</si>
  <si>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</si>
  <si>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</si>
  <si>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</si>
  <si>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</si>
  <si>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</si>
  <si>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</si>
  <si>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</si>
  <si>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</si>
  <si>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</si>
  <si>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</si>
  <si>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</si>
  <si>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</si>
  <si>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</si>
  <si>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</si>
  <si>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</si>
  <si>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</si>
  <si>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</si>
  <si>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</si>
  <si>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</si>
  <si>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</si>
  <si>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</si>
  <si>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</si>
  <si>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</si>
  <si>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</si>
  <si>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</si>
  <si>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</si>
  <si>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</si>
  <si>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</si>
  <si>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</si>
  <si>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</si>
  <si>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</si>
  <si>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</si>
  <si>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</si>
  <si>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</si>
  <si>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</si>
  <si>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</si>
  <si>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</si>
  <si>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</si>
  <si>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</si>
  <si>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</si>
  <si>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</si>
  <si>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</si>
  <si>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</si>
  <si>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</si>
  <si>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</si>
  <si>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</si>
  <si>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</si>
  <si>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</si>
  <si>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</si>
  <si>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</si>
  <si>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</si>
  <si>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</si>
  <si>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</si>
  <si>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</si>
  <si>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</si>
  <si>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</si>
  <si>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</si>
  <si>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</si>
  <si>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</si>
  <si>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</si>
  <si>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</si>
  <si>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</si>
  <si>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</si>
  <si>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</si>
  <si>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</si>
  <si>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</si>
  <si>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</si>
  <si>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</si>
  <si>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</si>
  <si>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</si>
  <si>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</si>
  <si>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</si>
  <si>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</si>
  <si>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</si>
  <si>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</si>
  <si>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</si>
  <si>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</si>
  <si>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</si>
  <si>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</si>
  <si>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</si>
  <si>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</si>
  <si>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</si>
  <si>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</si>
  <si>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</si>
  <si>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</si>
  <si>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</si>
  <si>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</si>
  <si>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</si>
  <si>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</si>
  <si>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</si>
  <si>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</si>
  <si>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</si>
  <si>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</si>
  <si>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</si>
  <si>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</si>
  <si>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</si>
  <si>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</si>
  <si>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</si>
  <si>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</si>
  <si>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</si>
  <si>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</si>
  <si>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</si>
  <si>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</si>
  <si>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</si>
  <si>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</si>
  <si>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</si>
  <si>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</si>
  <si>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</si>
  <si>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</si>
  <si>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</si>
  <si>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</si>
  <si>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</si>
  <si>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</si>
  <si>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</si>
  <si>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</si>
  <si>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</si>
  <si>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</si>
  <si>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</si>
  <si>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</si>
  <si>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</si>
  <si>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</si>
  <si>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</si>
  <si>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</si>
  <si>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</si>
  <si>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</si>
  <si>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</si>
  <si>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</si>
  <si>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</si>
  <si>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</si>
  <si>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</si>
  <si>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</si>
  <si>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</si>
  <si>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</si>
  <si>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</si>
  <si>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</si>
  <si>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</si>
  <si>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</si>
  <si>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</si>
  <si>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</si>
  <si>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</si>
  <si>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</si>
  <si>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</si>
  <si>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</si>
  <si>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</si>
  <si>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</si>
  <si>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</si>
  <si>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</si>
  <si>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</si>
  <si>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</si>
  <si>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</si>
  <si>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</si>
  <si>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</si>
  <si>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</si>
  <si>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</si>
  <si>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</si>
  <si>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</si>
  <si>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</si>
  <si>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</si>
  <si>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</si>
  <si>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</si>
  <si>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</si>
  <si>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</si>
  <si>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</si>
  <si>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</si>
  <si>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</si>
  <si>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</si>
  <si>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</si>
  <si>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</si>
  <si>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</si>
  <si>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</si>
  <si>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</si>
  <si>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</si>
  <si>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</si>
  <si>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</si>
  <si>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</si>
  <si>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</si>
  <si>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</si>
  <si>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</si>
  <si>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</si>
  <si>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</si>
  <si>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</si>
  <si>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</si>
  <si>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</si>
  <si>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</si>
  <si>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</si>
  <si>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</si>
  <si>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</si>
  <si>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</si>
  <si>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</si>
  <si>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</si>
  <si>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</si>
  <si>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</si>
  <si>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</si>
  <si>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</si>
  <si>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</si>
  <si>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</si>
  <si>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</si>
  <si>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</si>
  <si>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</si>
  <si>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</si>
  <si>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</si>
  <si>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</si>
  <si>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</si>
  <si>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</si>
  <si>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</si>
  <si>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</si>
  <si>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</si>
  <si>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</si>
  <si>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</si>
  <si>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</si>
  <si>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</si>
  <si>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</si>
  <si>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</si>
  <si>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</si>
  <si>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</si>
  <si>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</si>
  <si>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</si>
  <si>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</si>
  <si>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</si>
  <si>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</si>
  <si>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</si>
  <si>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</si>
  <si>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</si>
  <si>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</si>
  <si>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</si>
  <si>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</si>
  <si>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</si>
  <si>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</si>
  <si>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</si>
  <si>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</si>
  <si>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</si>
  <si>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</si>
  <si>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</si>
  <si>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</si>
  <si>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</si>
  <si>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</si>
  <si>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</si>
  <si>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</si>
  <si>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</si>
  <si>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</si>
  <si>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</si>
  <si>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</si>
  <si>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</si>
  <si>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</si>
  <si>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</si>
  <si>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</si>
  <si>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</si>
  <si>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</si>
  <si>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</si>
  <si>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</si>
  <si>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</si>
  <si>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</si>
  <si>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</si>
  <si>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</si>
  <si>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</si>
  <si>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</si>
  <si>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</si>
  <si>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</si>
  <si>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</si>
  <si>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</si>
  <si>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</si>
  <si>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</si>
  <si>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</si>
  <si>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</si>
  <si>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</si>
  <si>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</si>
  <si>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</si>
  <si>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</si>
  <si>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</si>
  <si>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</si>
  <si>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</si>
  <si>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</si>
  <si>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</si>
  <si>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</si>
  <si>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</si>
  <si>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</si>
  <si>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</si>
  <si>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</si>
  <si>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</si>
  <si>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</si>
  <si>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</si>
  <si>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</si>
  <si>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</si>
  <si>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</si>
  <si>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</si>
  <si>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</si>
  <si>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</si>
  <si>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</si>
  <si>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</si>
  <si>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</si>
  <si>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</si>
  <si>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</si>
  <si>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</si>
  <si>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</si>
  <si>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</si>
  <si>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</si>
  <si>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</si>
  <si>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</si>
  <si>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</si>
  <si>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</si>
  <si>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</si>
  <si>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</si>
  <si>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</si>
  <si>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</si>
  <si>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</si>
  <si>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</si>
  <si>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</si>
  <si>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</si>
  <si>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</si>
  <si>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</si>
  <si>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</si>
  <si>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</si>
  <si>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</si>
  <si>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</si>
  <si>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</si>
  <si>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</si>
  <si>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</si>
  <si>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</si>
  <si>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</si>
  <si>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</si>
  <si>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</si>
  <si>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</si>
  <si>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</si>
  <si>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</si>
  <si>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</si>
  <si>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</si>
  <si>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</si>
  <si>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</si>
  <si>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</si>
  <si>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</si>
  <si>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</si>
  <si>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</si>
  <si>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</si>
  <si>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</si>
  <si>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</si>
  <si>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</si>
  <si>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</si>
  <si>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</si>
  <si>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</si>
  <si>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</si>
  <si>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</si>
  <si>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</si>
  <si>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</si>
  <si>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</si>
  <si>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</si>
  <si>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</si>
  <si>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</si>
  <si>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</si>
  <si>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</si>
  <si>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</si>
  <si>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</si>
  <si>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</si>
  <si>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</si>
  <si>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</si>
  <si>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</si>
  <si>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</si>
  <si>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</si>
  <si>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</si>
  <si>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</si>
  <si>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</si>
  <si>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</si>
  <si>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</si>
  <si>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</si>
  <si>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</si>
  <si>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</si>
  <si>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</si>
  <si>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</si>
  <si>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</si>
  <si>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</si>
  <si>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</si>
  <si>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</si>
  <si>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</si>
  <si>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</si>
  <si>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</si>
  <si>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</si>
  <si>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</si>
  <si>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</si>
  <si>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</si>
  <si>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</si>
  <si>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</si>
  <si>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</si>
  <si>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</si>
  <si>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</si>
  <si>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</si>
  <si>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</si>
  <si>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</si>
  <si>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</si>
  <si>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</si>
  <si>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</si>
  <si>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</si>
  <si>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</si>
  <si>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</si>
  <si>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</si>
  <si>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</si>
  <si>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</si>
  <si>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</si>
  <si>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</si>
  <si>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</si>
  <si>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</si>
  <si>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</si>
  <si>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</si>
  <si>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</si>
  <si>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</si>
  <si>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</si>
  <si>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</si>
  <si>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</si>
  <si>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</si>
  <si>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</si>
  <si>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</si>
  <si>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</si>
  <si>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</si>
  <si>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</si>
  <si>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</si>
  <si>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</si>
  <si>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</si>
  <si>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</si>
  <si>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</si>
  <si>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</si>
  <si>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</si>
  <si>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</si>
  <si>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</si>
  <si>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</si>
  <si>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</si>
  <si>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</si>
  <si>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</si>
  <si>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</si>
  <si>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</si>
  <si>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</si>
  <si>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</si>
  <si>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</si>
  <si>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</si>
  <si>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</si>
  <si>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</si>
  <si>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</si>
  <si>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</si>
  <si>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</si>
  <si>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</si>
  <si>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</si>
  <si>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</si>
  <si>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</si>
  <si>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</si>
  <si>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</si>
  <si>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</si>
  <si>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</si>
  <si>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</si>
  <si>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</si>
  <si>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</si>
  <si>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</si>
  <si>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</si>
  <si>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</si>
  <si>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</si>
  <si>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</si>
  <si>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</si>
  <si>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</si>
  <si>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</si>
  <si>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</si>
  <si>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</si>
  <si>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</si>
  <si>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</si>
  <si>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</si>
  <si>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</si>
  <si>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</si>
  <si>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</si>
  <si>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</si>
  <si>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</si>
  <si>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</si>
  <si>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</si>
  <si>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</si>
  <si>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</si>
  <si>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</si>
  <si>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</si>
  <si>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</si>
  <si>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</si>
  <si>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</si>
  <si>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</si>
  <si>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</si>
  <si>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</si>
  <si>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</si>
  <si>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</si>
  <si>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</si>
  <si>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</si>
  <si>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</si>
  <si>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</si>
  <si>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</si>
  <si>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</si>
  <si>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</si>
  <si>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</si>
  <si>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</si>
  <si>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</si>
  <si>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</si>
  <si>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</si>
  <si>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</si>
  <si>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</si>
  <si>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</si>
  <si>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</si>
  <si>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</si>
  <si>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</si>
  <si>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</si>
  <si>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</si>
  <si>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</si>
  <si>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</si>
  <si>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</si>
  <si>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</si>
  <si>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</si>
  <si>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</si>
  <si>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</si>
  <si>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</si>
  <si>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</si>
  <si>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</si>
  <si>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</si>
  <si>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</si>
  <si>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</si>
  <si>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</si>
  <si>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</si>
  <si>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</si>
  <si>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</si>
  <si>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</si>
  <si>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</si>
  <si>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</si>
  <si>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</si>
  <si>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</si>
  <si>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</si>
  <si>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</si>
  <si>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</si>
  <si>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</si>
  <si>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</si>
  <si>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</si>
  <si>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</si>
  <si>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</si>
  <si>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</si>
  <si>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</si>
  <si>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</si>
  <si>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</si>
  <si>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</si>
  <si>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</si>
  <si>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</si>
  <si>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</si>
  <si>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</si>
  <si>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</si>
  <si>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</si>
  <si>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</si>
  <si>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</si>
  <si>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</si>
  <si>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</si>
  <si>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</si>
  <si>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</si>
  <si>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</si>
  <si>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</si>
  <si>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</si>
  <si>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</si>
  <si>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</si>
  <si>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</si>
  <si>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</si>
  <si>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</si>
  <si>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</si>
  <si>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</si>
  <si>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</si>
  <si>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</si>
  <si>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</si>
  <si>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</si>
  <si>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</si>
  <si>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</si>
  <si>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</si>
  <si>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</si>
  <si>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</si>
  <si>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</si>
  <si>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</si>
  <si>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</si>
  <si>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</si>
  <si>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</si>
  <si>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</si>
  <si>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</si>
  <si>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</si>
  <si>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</si>
  <si>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</si>
  <si>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</si>
  <si>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</si>
  <si>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</si>
  <si>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</si>
  <si>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</si>
  <si>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</si>
  <si>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</si>
  <si>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</si>
  <si>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</si>
  <si>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</si>
  <si>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</si>
  <si>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</si>
  <si>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</si>
  <si>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</si>
  <si>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</si>
  <si>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>parent category</t>
  </si>
  <si>
    <t>Column Labels</t>
  </si>
  <si>
    <t>Grand Total</t>
  </si>
  <si>
    <t>Row Labels</t>
  </si>
  <si>
    <t>Count of  sub-category</t>
  </si>
  <si>
    <t>Count of category &amp; sub-category</t>
  </si>
  <si>
    <t>(All)</t>
  </si>
  <si>
    <t>Date Cretaed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</si>
  <si>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</si>
  <si>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</si>
  <si>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</si>
  <si>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</si>
  <si>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</si>
  <si>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</si>
  <si>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</si>
  <si>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</si>
  <si>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</si>
  <si>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</si>
  <si>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</si>
  <si>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</si>
  <si>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</si>
  <si>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</si>
  <si>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</si>
  <si>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</si>
  <si>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</si>
  <si>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</si>
  <si>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Succesful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</si>
  <si>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</si>
  <si>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</si>
  <si>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</si>
  <si>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</si>
  <si>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</si>
  <si>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</si>
  <si>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</si>
  <si>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</si>
  <si>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</si>
  <si>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</si>
  <si>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</si>
  <si>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</si>
  <si>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</si>
  <si>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over</t>
  </si>
  <si>
    <t xml:space="preserve">Number Successful </t>
  </si>
  <si>
    <t>Number Live</t>
  </si>
  <si>
    <t>Percentage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</si>
</sst>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  <font>
      <b/>
      <sz val="11"/>
      <name val="Consolas"/>
      <family val="3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10" fontId="16" fillId="33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9" fillId="0" borderId="0" xfId="0" applyFont="1" applyAlignment="1">
      <alignment vertical="center"/>
    </xf>
    <xf numFmtId="0" fontId="16" fillId="0" borderId="0" xfId="0" applyFont="1"/>
    <xf numFmtId="9" fontId="0" fillId="0" borderId="0" xfId="42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92215"/>
        </patternFill>
      </fill>
    </dxf>
    <dxf>
      <fill>
        <patternFill>
          <bgColor rgb="FFE6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0000"/>
      <color rgb="FFC922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2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207286235105946E-2"/>
          <c:y val="0.15529503817246609"/>
          <c:w val="0.81185240166922445"/>
          <c:h val="0.749124752263109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1-4CF3-927D-28107D50F3D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1-4CF3-927D-28107D50F3D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1-4CF3-927D-28107D50F3D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1-4CF3-927D-28107D50F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079200"/>
        <c:axId val="571082808"/>
      </c:barChart>
      <c:catAx>
        <c:axId val="5710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2808"/>
        <c:crosses val="autoZero"/>
        <c:auto val="1"/>
        <c:lblAlgn val="ctr"/>
        <c:lblOffset val="100"/>
        <c:noMultiLvlLbl val="0"/>
      </c:catAx>
      <c:valAx>
        <c:axId val="57108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F-4F15-BD5D-853F8D924B4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F-4F15-BD5D-853F8D924B4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F-4F15-BD5D-853F8D924B4A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F-4F15-BD5D-853F8D92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115600"/>
        <c:axId val="548114944"/>
      </c:barChart>
      <c:catAx>
        <c:axId val="5481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14944"/>
        <c:crosses val="autoZero"/>
        <c:auto val="1"/>
        <c:lblAlgn val="ctr"/>
        <c:lblOffset val="100"/>
        <c:noMultiLvlLbl val="0"/>
      </c:catAx>
      <c:valAx>
        <c:axId val="5481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1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[CrowdfundingBook.xlsx]Sheet5!PivotTable2</c:name>
    <c:fmtId val="9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3-4A0C-913F-B9A5EC602DF2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43-4A0C-913F-B9A5EC602DF2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E43-4A0C-913F-B9A5EC602DF2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E43-4A0C-913F-B9A5EC60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22040"/>
        <c:axId val="559918760"/>
      </c:lineChart>
      <c:catAx>
        <c:axId val="5599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18760"/>
        <c:crosses val="autoZero"/>
        <c:auto val="1"/>
        <c:lblAlgn val="ctr"/>
        <c:lblOffset val="100"/>
        <c:noMultiLvlLbl val="0"/>
      </c:catAx>
      <c:valAx>
        <c:axId val="5599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2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Line Chart</a:t>
            </a:r>
            <a:r>
              <a:rPr lang="en-GB" baseline="0"/>
              <a:t> of Outcomes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96066254125106E-2"/>
          <c:y val="0.14338052125562678"/>
          <c:w val="0.87253304288450972"/>
          <c:h val="0.51514664036615421"/>
        </c:manualLayout>
      </c:layout>
      <c:line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over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C-4B58-9D4C-38DD1DDC09C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E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E60000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over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DC-4B58-9D4C-38DD1DDC09C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over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DC-4B58-9D4C-38DD1DDC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104056"/>
        <c:axId val="668103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over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DC-4B58-9D4C-38DD1DDC09C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over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DC-4B58-9D4C-38DD1DDC09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over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3DC-4B58-9D4C-38DD1DDC09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over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234</c:v>
                      </c:pt>
                      <c:pt idx="2">
                        <c:v>317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11</c:v>
                      </c:pt>
                      <c:pt idx="11">
                        <c:v>313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3DC-4B58-9D4C-38DD1DDC09C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Number Live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over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3DC-4B58-9D4C-38DD1DDC09C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Percentage Live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over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Sheet1!$J$2:$J$13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0</c:v>
                      </c:pt>
                      <c:pt idx="1">
                        <c:v>1.282051282051282E-2</c:v>
                      </c:pt>
                      <c:pt idx="2">
                        <c:v>6.3091482649842269E-3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6.6666666666666666E-2</c:v>
                      </c:pt>
                      <c:pt idx="10">
                        <c:v>0</c:v>
                      </c:pt>
                      <c:pt idx="11">
                        <c:v>2.5559105431309903E-2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3DC-4B58-9D4C-38DD1DDC09C6}"/>
                  </c:ext>
                </c:extLst>
              </c15:ser>
            </c15:filteredLineSeries>
          </c:ext>
        </c:extLst>
      </c:lineChart>
      <c:catAx>
        <c:axId val="66810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03728"/>
        <c:crosses val="autoZero"/>
        <c:auto val="1"/>
        <c:lblAlgn val="ctr"/>
        <c:lblOffset val="100"/>
        <c:noMultiLvlLbl val="0"/>
      </c:catAx>
      <c:valAx>
        <c:axId val="6681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0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</xdr:row>
      <xdr:rowOff>76200</xdr:rowOff>
    </xdr:from>
    <xdr:to>
      <xdr:col>18</xdr:col>
      <xdr:colOff>619125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BB9C3-7D1F-2680-A80A-AF3DB9E5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</xdr:row>
      <xdr:rowOff>152399</xdr:rowOff>
    </xdr:from>
    <xdr:to>
      <xdr:col>17</xdr:col>
      <xdr:colOff>552450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2D2B1-E86B-C751-0D2C-04C8C71B1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2</xdr:row>
      <xdr:rowOff>123824</xdr:rowOff>
    </xdr:from>
    <xdr:to>
      <xdr:col>19</xdr:col>
      <xdr:colOff>47624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14404-99DB-11FA-304E-77641D057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108943</xdr:rowOff>
    </xdr:from>
    <xdr:to>
      <xdr:col>4</xdr:col>
      <xdr:colOff>306973</xdr:colOff>
      <xdr:row>27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2E4512-48AA-E055-9666-D9DB96BF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garnham" refreshedDate="44715.553941203703" createdVersion="8" refreshedVersion="8" minRefreshableVersion="3" recordCount="1000" xr:uid="{AEF988EF-00CC-4242-8682-38EB4E003862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garnham" refreshedDate="44718.665717476855" createdVersion="8" refreshedVersion="8" minRefreshableVersion="3" recordCount="1000" xr:uid="{06C51D54-D115-4F68-8103-926389AA161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SemiMixedTypes="0" containsString="0" containsNumber="1" minValue="0" maxValue="23.388333333333332" count="986">
        <n v="0"/>
        <n v="10.4"/>
        <n v="1.3147878228782288"/>
        <n v="0.58976190476190471"/>
        <n v="0.69276315789473686"/>
        <n v="1.7361842105263159"/>
        <n v="0.20961538461538462"/>
        <n v="3.2757777777777779"/>
        <n v="0.19932788374205268"/>
        <n v="0.51741935483870971"/>
        <n v="2.6611538461538462"/>
        <n v="0.48095238095238096"/>
        <n v="0.89349206349206345"/>
        <n v="2.4511904761904764"/>
        <n v="0.66769503546099296"/>
        <n v="0.47307881773399013"/>
        <n v="6.4947058823529416"/>
        <n v="1.5939125295508274"/>
        <n v="0.66912087912087914"/>
        <n v="0.48529600000000001"/>
        <n v="1.1224279210925645"/>
        <n v="0.40992553191489361"/>
        <n v="1.2807106598984772"/>
        <n v="3.3204444444444445"/>
        <n v="1.1283225108225108"/>
        <n v="2.1643636363636363"/>
        <n v="0.4819906976744186"/>
        <n v="0.79949999999999999"/>
        <n v="1.0522553516819573"/>
        <n v="3.2889978213507627"/>
        <n v="1.606111111111111"/>
        <n v="3.1"/>
        <n v="0.86807920792079207"/>
        <n v="3.7782071713147412"/>
        <n v="1.5080645161290323"/>
        <n v="1.5030119521912351"/>
        <n v="1.572857142857143"/>
        <n v="1.3998765432098765"/>
        <n v="3.2532258064516131"/>
        <n v="0.50777777777777777"/>
        <n v="1.6906818181818182"/>
        <n v="2.1292857142857144"/>
        <n v="4.4394444444444447"/>
        <n v="1.859390243902439"/>
        <n v="6.5881249999999998"/>
        <n v="0.4768421052631579"/>
        <n v="1.1478378378378378"/>
        <n v="4.7526666666666664"/>
        <n v="3.86972972972973"/>
        <n v="1.89625"/>
        <n v="0.02"/>
        <n v="0.91867805186590767"/>
        <n v="0.34152777777777776"/>
        <n v="1.4040909090909091"/>
        <n v="0.89866666666666661"/>
        <n v="1.7796969696969698"/>
        <n v="1.436625"/>
        <n v="2.1527586206896552"/>
        <n v="2.2711111111111113"/>
        <n v="2.7507142857142859"/>
        <n v="1.4437048832271762"/>
        <n v="0.92745983935742971"/>
        <n v="7.226"/>
        <n v="0.11851063829787234"/>
        <n v="0.97642857142857142"/>
        <n v="2.3614754098360655"/>
        <n v="0.45068965517241377"/>
        <n v="1.6238567493112948"/>
        <n v="2.5452631578947367"/>
        <n v="0.24063291139240506"/>
        <n v="1.2374140625000001"/>
        <n v="1.0806666666666667"/>
        <n v="6.7033333333333331"/>
        <n v="6.609285714285714"/>
        <n v="1.2246153846153847"/>
        <n v="1.5057731958762886"/>
        <n v="0.78106590724165992"/>
        <n v="0.46947368421052632"/>
        <n v="3.008"/>
        <n v="0.6959861591695502"/>
        <n v="6.374545454545455"/>
        <n v="2.253392857142857"/>
        <n v="14.973000000000001"/>
        <n v="0.37590225563909774"/>
        <n v="1.3236942675159236"/>
        <n v="1.3122448979591836"/>
        <n v="1.6763513513513513"/>
        <n v="0.6198488664987406"/>
        <n v="2.6074999999999999"/>
        <n v="2.5258823529411765"/>
        <n v="0.7861538461538462"/>
        <n v="0.48404406999351912"/>
        <n v="2.5887500000000001"/>
        <n v="0.60548713235294116"/>
        <n v="3.036896551724138"/>
        <n v="1.1299999999999999"/>
        <n v="2.1737876614060259"/>
        <n v="9.2669230769230762"/>
        <n v="0.33692229038854804"/>
        <n v="1.9672368421052631"/>
        <n v="0.01"/>
        <n v="10.214444444444444"/>
        <n v="2.8167567567567566"/>
        <n v="0.24610000000000001"/>
        <n v="1.4314010067114094"/>
        <n v="1.4454411764705883"/>
        <n v="3.5912820512820511"/>
        <n v="1.8648571428571428"/>
        <n v="5.9526666666666666"/>
        <n v="0.5921153846153846"/>
        <n v="0.14962780898876404"/>
        <n v="1.1995602605863191"/>
        <n v="2.6882978723404256"/>
        <n v="3.7687878787878786"/>
        <n v="7.2715789473684209"/>
        <n v="0.87211757648470301"/>
        <n v="0.88"/>
        <n v="1.7393877551020409"/>
        <n v="1.1761111111111111"/>
        <n v="2.1496"/>
        <n v="1.4949667110519307"/>
        <n v="2.1933995584988963"/>
        <n v="0.64367690058479532"/>
        <n v="0.18622397298818233"/>
        <n v="3.6776923076923076"/>
        <n v="1.5990566037735849"/>
        <n v="0.38633185349611543"/>
        <n v="0.51421511627906979"/>
        <n v="0.60334277620396604"/>
        <n v="3.2026936026936029E-2"/>
        <n v="1.5546875"/>
        <n v="1.0085974499089254"/>
        <n v="1.1618181818181819"/>
        <n v="3.1077777777777778"/>
        <n v="0.89736683417085428"/>
        <n v="0.71272727272727276"/>
        <n v="3.2862318840579711E-2"/>
        <n v="2.617777777777778"/>
        <n v="0.96"/>
        <n v="0.20896851248642778"/>
        <n v="2.2316363636363636"/>
        <n v="1.0159097978227061"/>
        <n v="2.3003999999999998"/>
        <n v="1.355925925925926"/>
        <n v="1.2909999999999999"/>
        <n v="2.3651200000000001"/>
        <n v="0.17249999999999999"/>
        <n v="1.1249397590361445"/>
        <n v="1.2102150537634409"/>
        <n v="2.1987096774193549"/>
        <n v="0.64166909620991253"/>
        <n v="4.2306746987951804"/>
        <n v="0.92984160506863778"/>
        <n v="0.58756567425569173"/>
        <n v="0.65022222222222226"/>
        <n v="0.73939560439560437"/>
        <n v="0.52666666666666662"/>
        <n v="2.2095238095238097"/>
        <n v="1.0001150627615063"/>
        <n v="1.6231249999999999"/>
        <n v="0.78181818181818186"/>
        <n v="1.4973770491803278"/>
        <n v="2.5325714285714285"/>
        <n v="1.0016943521594683"/>
        <n v="1.2199004424778761"/>
        <n v="1.3713265306122449"/>
        <n v="4.155384615384615"/>
        <n v="0.3130913348946136"/>
        <n v="4.240815450643777"/>
        <n v="2.9388623072833599E-2"/>
        <n v="0.1063265306122449"/>
        <n v="0.82874999999999999"/>
        <n v="1.6301447776628748"/>
        <n v="8.9466666666666672"/>
        <n v="0.26191501103752757"/>
        <n v="0.74834782608695649"/>
        <n v="4.1647680412371137"/>
        <n v="0.96208333333333329"/>
        <n v="3.5771910112359548"/>
        <n v="3.0845714285714285"/>
        <n v="0.61802325581395345"/>
        <n v="7.2232472324723247"/>
        <n v="0.69117647058823528"/>
        <n v="2.9305555555555554"/>
        <n v="0.71799999999999997"/>
        <n v="0.31934684684684683"/>
        <n v="2.2987375415282392"/>
        <n v="0.3201219512195122"/>
        <n v="0.23525352848928385"/>
        <n v="0.68594594594594593"/>
        <n v="0.37952380952380954"/>
        <n v="0.19992957746478873"/>
        <n v="0.45636363636363636"/>
        <n v="1.227605633802817"/>
        <n v="3.61753164556962"/>
        <n v="0.63146341463414635"/>
        <n v="2.9820475319926874"/>
        <n v="9.5585443037974685E-2"/>
        <n v="0.5377777777777778"/>
        <n v="6.8119047619047617"/>
        <n v="0.78831325301204824"/>
        <n v="1.3440792216817234"/>
        <n v="3.372E-2"/>
        <n v="4.3184615384615386"/>
        <n v="0.38844444444444443"/>
        <n v="4.2569999999999997"/>
        <n v="1.0112239715591671"/>
        <n v="0.21188688946015424"/>
        <n v="0.67425531914893622"/>
        <n v="0.9492337164750958"/>
        <n v="1.5185185185185186"/>
        <n v="1.9516382252559727"/>
        <n v="10.231428571428571"/>
        <n v="3.8418367346938778E-2"/>
        <n v="1.5507066557107643"/>
        <n v="0.44753477588871715"/>
        <n v="2.1594736842105262"/>
        <n v="3.3212709832134291"/>
        <n v="8.4430379746835441E-2"/>
        <n v="0.9862551440329218"/>
        <n v="1.3797916666666667"/>
        <n v="0.93810996563573879"/>
        <n v="4.0363930885529156"/>
        <n v="2.6017404129793511"/>
        <n v="3.6663333333333332"/>
        <n v="1.687208538587849"/>
        <n v="1.1990717911530093"/>
        <n v="1.936892523364486"/>
        <n v="4.2016666666666671"/>
        <n v="0.76708333333333334"/>
        <n v="1.7126470588235294"/>
        <n v="1.5789473684210527"/>
        <n v="1.0908"/>
        <n v="0.41732558139534881"/>
        <n v="0.10944303797468355"/>
        <n v="1.593763440860215"/>
        <n v="4.2241666666666671"/>
        <n v="0.97718749999999999"/>
        <n v="4.1878911564625847"/>
        <n v="1.0191632047477746"/>
        <n v="1.2772619047619047"/>
        <n v="4.4521739130434783"/>
        <n v="5.6971428571428575"/>
        <n v="5.0934482758620687"/>
        <n v="3.2553333333333332"/>
        <n v="9.3261616161616168"/>
        <n v="2.1133870967741935"/>
        <n v="2.7332520325203253"/>
        <n v="0.03"/>
        <n v="0.54084507042253516"/>
        <n v="6.2629999999999999"/>
        <n v="0.8902139917695473"/>
        <n v="1.8489130434782608"/>
        <n v="1.2016770186335404"/>
        <n v="0.23390243902439026"/>
        <n v="1.46"/>
        <n v="2.6848000000000001"/>
        <n v="5.9749999999999996"/>
        <n v="1.5769841269841269"/>
        <n v="0.31201660735468567"/>
        <n v="3.1341176470588237"/>
        <n v="3.7089655172413791"/>
        <n v="3.6266447368421053"/>
        <n v="1.2308163265306122"/>
        <n v="0.76766756032171579"/>
        <n v="2.3362012987012988"/>
        <n v="1.8053333333333332"/>
        <n v="2.5262857142857142"/>
        <n v="0.27176538240368026"/>
        <n v="1.2706571242680547E-2"/>
        <n v="3.0400978473581213"/>
        <n v="1.3723076923076922"/>
        <n v="0.32208333333333333"/>
        <n v="2.4151282051282053"/>
        <n v="0.96799999999999997"/>
        <n v="10.664285714285715"/>
        <n v="3.2588888888888889"/>
        <n v="1.7070000000000001"/>
        <n v="5.8144"/>
        <n v="0.91520972644376897"/>
        <n v="1.0804761904761904"/>
        <n v="0.18728395061728395"/>
        <n v="0.83193877551020412"/>
        <n v="7.0633333333333335"/>
        <n v="0.17446030330062445"/>
        <n v="2.0973015873015872"/>
        <n v="0.97785714285714287"/>
        <n v="16.842500000000001"/>
        <n v="0.54402135231316728"/>
        <n v="4.5661111111111108"/>
        <n v="9.8219178082191785E-2"/>
        <n v="0.16384615384615384"/>
        <n v="13.396666666666667"/>
        <n v="0.35650077760497667"/>
        <n v="0.54950819672131146"/>
        <n v="0.94236111111111109"/>
        <n v="1.4391428571428571"/>
        <n v="0.51421052631578945"/>
        <n v="0.05"/>
        <n v="13.446666666666667"/>
        <n v="0.31844940867279897"/>
        <n v="0.82617647058823529"/>
        <n v="5.4614285714285717"/>
        <n v="2.8621428571428571"/>
        <n v="7.9076923076923072E-2"/>
        <n v="1.3213677811550153"/>
        <n v="0.74077834179357027"/>
        <n v="0.75292682926829269"/>
        <n v="0.20333333333333334"/>
        <n v="2.0336507936507937"/>
        <n v="3.1022842639593908"/>
        <n v="3.9531818181818181"/>
        <n v="2.9471428571428571"/>
        <n v="0.33894736842105261"/>
        <n v="0.66677083333333331"/>
        <n v="0.19227272727272726"/>
        <n v="0.15842105263157893"/>
        <n v="0.38702380952380955"/>
        <n v="9.5876777251184833E-2"/>
        <n v="0.94144366197183094"/>
        <n v="1.6656234096692113"/>
        <n v="0.24134831460674158"/>
        <n v="1.6405633802816901"/>
        <n v="0.90723076923076929"/>
        <n v="0.46194444444444444"/>
        <n v="0.38538461538461538"/>
        <n v="1.3356231003039514"/>
        <n v="0.22896588486140726"/>
        <n v="1.8495548961424333"/>
        <n v="4.4372727272727275"/>
        <n v="1.999806763285024"/>
        <n v="1.2395833333333333"/>
        <n v="1.8661329305135952"/>
        <n v="1.1428538550057536"/>
        <n v="0.97032531824611035"/>
        <n v="1.2281904761904763"/>
        <n v="1.7914326647564469"/>
        <n v="0.79951577402787966"/>
        <n v="0.94242587601078165"/>
        <n v="0.84669291338582675"/>
        <n v="0.66521920668058454"/>
        <n v="0.53922222222222227"/>
        <n v="0.41983299595141699"/>
        <n v="0.14694796954314721"/>
        <n v="0.34475"/>
        <n v="14.007777777777777"/>
        <n v="0.71770351758793971"/>
        <n v="0.53074115044247783"/>
        <n v="1.2770715249662619"/>
        <n v="0.34892857142857142"/>
        <n v="4.105982142857143"/>
        <n v="1.2373770491803278"/>
        <n v="0.58973684210526311"/>
        <n v="0.36892473118279567"/>
        <n v="1.8491304347826087"/>
        <n v="0.11814432989690722"/>
        <n v="2.9870000000000001"/>
        <n v="2.2635175879396985"/>
        <n v="1.7356363636363636"/>
        <n v="3.7175675675675675"/>
        <n v="1.601923076923077"/>
        <n v="16.163333333333334"/>
        <n v="7.3343749999999996"/>
        <n v="5.9211111111111112"/>
        <n v="0.18888888888888888"/>
        <n v="2.7680769230769231"/>
        <n v="2.730185185185185"/>
        <n v="1.593633125556545"/>
        <n v="0.67869978858350954"/>
        <n v="15.915555555555555"/>
        <n v="7.3018222222222224"/>
        <n v="0.13185782556750297"/>
        <n v="0.54777777777777781"/>
        <n v="3.6102941176470589"/>
        <n v="0.10257545271629778"/>
        <n v="0.13962962962962963"/>
        <n v="0.40444444444444444"/>
        <n v="1.6032"/>
        <n v="1.8394339622641509"/>
        <n v="0.63769230769230767"/>
        <n v="2.2538095238095237"/>
        <n v="1.7200961538461539"/>
        <n v="1.4616709511568124"/>
        <n v="0.76423616236162362"/>
        <n v="0.39261467889908258"/>
        <n v="0.11270034843205574"/>
        <n v="1.2211084337349398"/>
        <n v="1.8654166666666667"/>
        <n v="7.27317880794702E-2"/>
        <n v="0.65642371234207963"/>
        <n v="2.2896178343949045"/>
        <n v="4.6937499999999996"/>
        <n v="1.3011267605633803"/>
        <n v="1.6705422993492407"/>
        <n v="1.738641975308642"/>
        <n v="7.1776470588235295"/>
        <n v="0.63850976361767731"/>
        <n v="15.302222222222222"/>
        <n v="0.40356164383561643"/>
        <n v="0.86220633299284988"/>
        <n v="3.1558486707566464"/>
        <n v="0.89618243243243245"/>
        <n v="1.8214503816793892"/>
        <n v="3.5588235294117645"/>
        <n v="1.3183695652173912"/>
        <n v="0.46315634218289087"/>
        <n v="0.36132726089785294"/>
        <n v="1.0462820512820512"/>
        <n v="6.6885714285714286"/>
        <n v="0.62072823218997364"/>
        <n v="0.84699787460148779"/>
        <n v="0.11059030837004405"/>
        <n v="0.43838781575037145"/>
        <n v="0.55470588235294116"/>
        <n v="0.57399511301160655"/>
        <n v="1.2343497363796134"/>
        <n v="1.2846"/>
        <n v="0.63989361702127656"/>
        <n v="1.2729885057471264"/>
        <n v="0.10638024357239513"/>
        <n v="0.40470588235294119"/>
        <n v="2.8766666666666665"/>
        <n v="5.7294444444444448"/>
        <n v="1.1290429799426933"/>
        <n v="0.46387573964497042"/>
        <n v="0.90675916230366493"/>
        <n v="0.67740740740740746"/>
        <n v="1.9249019607843136"/>
        <n v="0.82714285714285718"/>
        <n v="0.54163920922570019"/>
        <n v="0.16722222222222222"/>
        <n v="1.168766404199475"/>
        <n v="10.521538461538462"/>
        <n v="1.2307407407407407"/>
        <n v="1.7863855421686747"/>
        <n v="3.5528169014084505"/>
        <n v="1.6190634146341463"/>
        <n v="0.24914285714285714"/>
        <n v="1.9872222222222222"/>
        <n v="0.34752688172043011"/>
        <n v="1.7641935483870967"/>
        <n v="5.1138095238095236"/>
        <n v="0.82044117647058823"/>
        <n v="0.24326030927835052"/>
        <n v="0.50482758620689661"/>
        <n v="9.67"/>
        <n v="0.04"/>
        <n v="1.2284501347708894"/>
        <n v="0.63437500000000002"/>
        <n v="0.56331688596491225"/>
        <n v="0.44074999999999998"/>
        <n v="1.1837253218884121"/>
        <n v="1.041243169398907"/>
        <n v="0.26640000000000003"/>
        <n v="3.5120118343195266"/>
        <n v="0.90063492063492068"/>
        <n v="1.7162500000000001"/>
        <n v="1.4104655870445344"/>
        <n v="0.30579449152542371"/>
        <n v="1.0816455696202532"/>
        <n v="1.3345505617977529"/>
        <n v="1.8785106382978722"/>
        <n v="3.32"/>
        <n v="5.7521428571428572"/>
        <n v="0.40500000000000003"/>
        <n v="1.8442857142857143"/>
        <n v="2.8580555555555556"/>
        <n v="3.19"/>
        <n v="0.39234070221066319"/>
        <n v="1.7814000000000001"/>
        <n v="3.6515"/>
        <n v="1.1394594594594594"/>
        <n v="0.29828720626631855"/>
        <n v="0.54270588235294115"/>
        <n v="2.3634156976744185"/>
        <n v="5.1291666666666664"/>
        <n v="1.0065116279069768"/>
        <n v="0.81348423194303154"/>
        <n v="0.16404761904761905"/>
        <n v="0.52774617067833696"/>
        <n v="2.6020608108108108"/>
        <n v="0.30732891832229581"/>
        <n v="0.13500000000000001"/>
        <n v="1.7862556663644606"/>
        <n v="2.2005660377358489"/>
        <n v="1.015108695652174"/>
        <n v="1.915"/>
        <n v="3.0534683098591549"/>
        <n v="0.23995287958115183"/>
        <n v="7.2377777777777776"/>
        <n v="5.4736000000000002"/>
        <n v="4.1449999999999996"/>
        <n v="9.0696409140369975E-3"/>
        <n v="0.34173469387755101"/>
        <n v="0.239488107549121"/>
        <n v="0.48072649572649573"/>
        <n v="0.70145182291666663"/>
        <n v="5.2992307692307694"/>
        <n v="1.8032549019607844"/>
        <n v="0.92320000000000002"/>
        <n v="0.13901001112347053"/>
        <n v="9.2707777777777771"/>
        <n v="0.39857142857142858"/>
        <n v="1.1222929936305732"/>
        <n v="0.70925816023738875"/>
        <n v="1.1908974358974358"/>
        <n v="0.24017591339648173"/>
        <n v="1.3931868131868133"/>
        <n v="0.39277108433734942"/>
        <n v="0.22439077144917088"/>
        <n v="0.55779069767441858"/>
        <n v="0.42523125996810207"/>
        <n v="1.1200000000000001"/>
        <n v="7.0681818181818179E-2"/>
        <n v="1.0174563871693867"/>
        <n v="4.2575000000000003"/>
        <n v="1.4553947368421052"/>
        <n v="0.32453465346534655"/>
        <n v="7.003333333333333"/>
        <n v="0.83904860392967939"/>
        <n v="0.84190476190476193"/>
        <n v="1.5595180722891566"/>
        <n v="0.99619450317124736"/>
        <n v="0.80300000000000005"/>
        <n v="0.11254901960784314"/>
        <n v="0.91740952380952379"/>
        <n v="0.95521156936261387"/>
        <n v="5.0287499999999996"/>
        <n v="1.5924394463667819"/>
        <n v="0.15022446689113356"/>
        <n v="4.820384615384615"/>
        <n v="1.4996938775510205"/>
        <n v="1.1722156398104266"/>
        <n v="0.37695968274950431"/>
        <n v="0.72653061224489801"/>
        <n v="2.6598113207547169"/>
        <n v="0.24205617977528091"/>
        <n v="2.5064935064935064E-2"/>
        <n v="0.1632979976442874"/>
        <n v="2.7650000000000001"/>
        <n v="0.88803571428571426"/>
        <n v="1.6357142857142857"/>
        <n v="9.69"/>
        <n v="2.7091376701966716"/>
        <n v="2.8421355932203389"/>
        <n v="0.58632981676846196"/>
        <n v="0.98511111111111116"/>
        <n v="0.43975381008206332"/>
        <n v="1.5166315789473683"/>
        <n v="2.2363492063492063"/>
        <n v="2.3975"/>
        <n v="1.9933333333333334"/>
        <n v="1.373448275862069"/>
        <n v="1.009696106362773"/>
        <n v="7.9416000000000002"/>
        <n v="3.6970000000000001"/>
        <n v="0.12818181818181817"/>
        <n v="1.3802702702702703"/>
        <n v="0.83813278008298753"/>
        <n v="2.0460063224446787"/>
        <n v="0.44344086021505374"/>
        <n v="2.1860294117647059"/>
        <n v="1.8603314917127072"/>
        <n v="2.3733830845771142"/>
        <n v="3.0565384615384614"/>
        <n v="0.94142857142857139"/>
        <n v="0.54400000000000004"/>
        <n v="1.1188059701492536"/>
        <n v="3.6914814814814814"/>
        <n v="0.62930372148859548"/>
        <n v="0.6492783505154639"/>
        <n v="0.18853658536585366"/>
        <n v="0.1675440414507772"/>
        <n v="1.0111290322580646"/>
        <n v="3.4150228310502282"/>
        <n v="0.64016666666666666"/>
        <n v="0.5208045977011494"/>
        <n v="3.2240211640211642"/>
        <n v="1.1950810185185186"/>
        <n v="1.4679775280898877"/>
        <n v="9.5057142857142853"/>
        <n v="0.72893617021276591"/>
        <n v="0.7900824873096447"/>
        <n v="0.64721518987341775"/>
        <n v="0.82028169014084507"/>
        <n v="10.376666666666667"/>
        <n v="0.12910076530612244"/>
        <n v="1.5484210526315789"/>
        <n v="7.0991735537190084E-2"/>
        <n v="2.0852773826458035"/>
        <n v="0.99683544303797467"/>
        <n v="2.0159756097560977"/>
        <n v="1.6209032258064515"/>
        <n v="3.6436208125445471E-2"/>
        <n v="2.0663492063492064"/>
        <n v="1.2823628691983122"/>
        <n v="1.1966037735849056"/>
        <n v="1.7073055242390078"/>
        <n v="1.8721212121212121"/>
        <n v="1.8838235294117647"/>
        <n v="1.3129869186046512"/>
        <n v="2.8397435897435899"/>
        <n v="1.2041999999999999"/>
        <n v="4.1905607476635511"/>
        <n v="0.13853658536585367"/>
        <n v="1.3943548387096774"/>
        <n v="1.74"/>
        <n v="1.5549056603773586"/>
        <n v="1.7044705882352942"/>
        <n v="1.8951562500000001"/>
        <n v="2.4971428571428573"/>
        <n v="0.48860523665659616"/>
        <n v="0.28461970393057684"/>
        <n v="2.6802325581395348"/>
        <n v="6.1980078125000002"/>
        <n v="3.1301587301587303E-2"/>
        <n v="1.5992152704135738"/>
        <n v="2.793921568627451"/>
        <n v="0.77373333333333338"/>
        <n v="2.0632812500000002"/>
        <n v="6.9424999999999999"/>
        <n v="1.5178947368421052"/>
        <n v="0.64582072176949945"/>
        <n v="0.62873684210526315"/>
        <n v="3.1039864864864866"/>
        <n v="0.42859916782246882"/>
        <n v="0.83119402985074631"/>
        <n v="0.78531302876480547"/>
        <n v="1.1409352517985611"/>
        <n v="0.64537683358624176"/>
        <n v="0.79411764705882348"/>
        <n v="0.11419117647058824"/>
        <n v="0.56186046511627907"/>
        <n v="0.16501669449081802"/>
        <n v="1.1996808510638297"/>
        <n v="1.4545652173913044"/>
        <n v="2.2138255033557046"/>
        <n v="0.48396694214876035"/>
        <n v="0.92911504424778757"/>
        <n v="0.88599797365754818"/>
        <n v="0.41399999999999998"/>
        <n v="0.63056795131845844"/>
        <n v="0.48482333607230893"/>
        <n v="0.88479410269445857"/>
        <n v="1.2684"/>
        <n v="23.388333333333332"/>
        <n v="5.0838857142857146"/>
        <n v="1.9147826086956521"/>
        <n v="0.42127533783783783"/>
        <n v="8.2400000000000001E-2"/>
        <n v="0.60064638783269964"/>
        <n v="0.47232808616404309"/>
        <n v="0.81736263736263737"/>
        <n v="0.54187265917603"/>
        <n v="0.97868131868131869"/>
        <n v="0.77239999999999998"/>
        <n v="0.33464735516372796"/>
        <n v="2.3958823529411766"/>
        <n v="0.64032258064516134"/>
        <n v="1.7615942028985507"/>
        <n v="0.20338181818181819"/>
        <n v="3.5864754098360656"/>
        <n v="4.6885802469135802"/>
        <n v="1.220563524590164"/>
        <n v="0.55931783729156137"/>
        <n v="0.43660714285714286"/>
        <n v="0.33538371411833628"/>
        <n v="1.2297938144329896"/>
        <n v="1.8974959871589085"/>
        <n v="0.83622641509433959"/>
        <n v="0.17968844221105529"/>
        <n v="10.365"/>
        <n v="0.97405219780219776"/>
        <n v="0.86386203150461705"/>
        <n v="1.5016666666666667"/>
        <n v="3.5843478260869563"/>
        <n v="5.4285714285714288"/>
        <n v="0.67500714285714281"/>
        <n v="1.9174666666666667"/>
        <n v="9.32"/>
        <n v="4.2927586206896553"/>
        <n v="1.0065753424657535"/>
        <n v="2.266111111111111"/>
        <n v="1.4238"/>
        <n v="0.90633333333333332"/>
        <n v="0.63966740576496672"/>
        <n v="0.84131868131868137"/>
        <n v="1.3393478260869565"/>
        <n v="0.59042047531992692"/>
        <n v="1.5280062063615205"/>
        <n v="4.466912114014252"/>
        <n v="0.8439189189189189"/>
        <n v="1.7502692307692307"/>
        <n v="0.54137931034482756"/>
        <n v="3.1187381703470032"/>
        <n v="1.2278160919540231"/>
        <n v="0.99026517383618151"/>
        <n v="1.278468634686347"/>
        <n v="1.5861643835616439"/>
        <n v="7.0705882352941174"/>
        <n v="1.4238775510204082"/>
        <n v="1.4786046511627906"/>
        <n v="0.20322580645161289"/>
        <n v="18.40625"/>
        <n v="1.6194202898550725"/>
        <n v="4.7282077922077921"/>
        <n v="0.24466101694915254"/>
        <n v="5.1764999999999999"/>
        <n v="2.4764285714285714"/>
        <n v="1.0020481927710843"/>
        <n v="1.53"/>
        <n v="0.37091954022988505"/>
        <n v="4.3923948220064728E-2"/>
        <n v="1.5650721649484536"/>
        <n v="2.704081632653061"/>
        <n v="1.3405952380952382"/>
        <n v="0.50398033126293995"/>
        <n v="0.88815837937384901"/>
        <n v="1.65"/>
        <n v="0.17499999999999999"/>
        <n v="1.8566071428571429"/>
        <n v="4.1266319444444441"/>
        <n v="0.90249999999999997"/>
        <n v="0.91984615384615387"/>
        <n v="5.2700632911392402"/>
        <n v="3.1914285714285713"/>
        <n v="3.5418867924528303"/>
        <n v="0.32896103896103895"/>
        <n v="1.358918918918919"/>
        <n v="2.0843373493975904E-2"/>
        <n v="0.61"/>
        <n v="0.30037735849056602"/>
        <n v="11.791666666666666"/>
        <n v="11.260833333333334"/>
        <n v="0.12923076923076923"/>
        <n v="7.12"/>
        <n v="0.30304347826086958"/>
        <n v="2.1250896057347672"/>
        <n v="2.2885714285714287"/>
        <n v="0.34959979476654696"/>
        <n v="1.5729069767441861"/>
        <n v="2.3230555555555554"/>
        <n v="0.92448275862068963"/>
        <n v="2.5670212765957445"/>
        <n v="1.6847017045454546"/>
        <n v="1.6657777777777778"/>
        <n v="7.7207692307692311"/>
        <n v="4.0685714285714285"/>
        <n v="5.6420608108108112"/>
        <n v="0.6842686567164179"/>
        <n v="0.34351966873706002"/>
        <n v="6.5545454545454547"/>
        <n v="1.7725714285714285"/>
        <n v="1.1317857142857144"/>
        <n v="7.2818181818181822"/>
        <n v="2.0833333333333335"/>
        <n v="0.31171232876712329"/>
        <n v="0.56967078189300413"/>
        <n v="2.31"/>
        <n v="0.86867834394904464"/>
        <n v="2.7074418604651163"/>
        <n v="0.49446428571428569"/>
        <n v="1.1335962566844919"/>
        <n v="1.9055555555555554"/>
        <n v="1.355"/>
        <n v="0.10297872340425532"/>
        <n v="0.65544223826714798"/>
        <n v="0.49026652452025588"/>
        <n v="7.8792307692307695"/>
        <n v="0.80306347746090156"/>
        <n v="1.0629411764705883"/>
        <n v="0.50735632183908042"/>
        <n v="2.153137254901961"/>
        <n v="1.4122972972972974"/>
        <n v="1.1533745781777278"/>
        <n v="1.9311940298507462"/>
        <n v="7.2973333333333334"/>
        <n v="0.99663398692810456"/>
        <n v="0.88166666666666671"/>
        <n v="0.37233333333333335"/>
        <n v="0.30540075309306081"/>
        <n v="0.25714285714285712"/>
        <n v="0.34"/>
        <n v="11.859090909090909"/>
        <n v="1.2539393939393939"/>
        <n v="0.14394366197183098"/>
        <n v="0.54807692307692313"/>
        <n v="1.0963157894736841"/>
        <n v="1.8847058823529412"/>
        <n v="0.87008284023668636"/>
        <n v="2.0291304347826089"/>
        <n v="1.9703225806451612"/>
        <n v="1.07"/>
        <n v="2.6873076923076922"/>
        <n v="0.50845360824742269"/>
        <n v="11.802857142857142"/>
        <n v="2.64"/>
        <n v="0.30442307692307691"/>
        <n v="0.62880681818181816"/>
        <n v="1.9312499999999999"/>
        <n v="0.77102702702702708"/>
        <n v="2.2552763819095478"/>
        <n v="2.3940625"/>
        <n v="0.921875"/>
        <n v="1.3023333333333333"/>
        <n v="6.1521739130434785"/>
        <n v="3.687953216374269"/>
        <n v="10.948571428571428"/>
        <n v="0.50662921348314605"/>
        <n v="8.0060000000000002"/>
        <n v="2.9128571428571428"/>
        <n v="3.4996666666666667"/>
        <n v="3.5707317073170732"/>
        <n v="1.2648941176470587"/>
        <n v="3.875"/>
        <n v="4.5703571428571426"/>
        <n v="2.6669565217391304"/>
        <n v="0.69"/>
        <n v="0.51343749999999999"/>
        <n v="1.1710526315789473E-2"/>
        <n v="1.089773429454171"/>
        <n v="3.1517592592592591"/>
        <n v="1.5769117647058823"/>
        <n v="1.5380821917808218"/>
        <n v="0.89738979118329465"/>
        <n v="0.75135802469135804"/>
        <n v="8.5288135593220336"/>
        <n v="1.3890625000000001"/>
        <n v="1.9018181818181819"/>
        <n v="1.0024333619948409"/>
        <n v="1.4275824175824177"/>
        <n v="5.6313333333333331"/>
        <n v="0.30715909090909088"/>
        <n v="0.99397727272727276"/>
        <n v="1.9754935622317598"/>
        <n v="5.085"/>
        <n v="2.3774468085106384"/>
        <n v="3.3846875000000001"/>
        <n v="1.3308955223880596"/>
        <n v="2.0779999999999998"/>
        <n v="0.51122448979591839"/>
        <n v="6.5205847953216374"/>
        <n v="1.1363099415204678"/>
        <n v="1.0237606837606839"/>
        <n v="3.5658333333333334"/>
        <n v="1.3986792452830188"/>
        <n v="0.69450000000000001"/>
        <n v="0.35534246575342465"/>
        <n v="2.5165000000000002"/>
        <n v="1.0587500000000001"/>
        <n v="1.8742857142857143"/>
        <n v="3.8678571428571429"/>
        <n v="3.4707142857142856"/>
        <n v="1.8582098765432098"/>
        <n v="0.43241247264770238"/>
        <n v="1.6243749999999999"/>
        <n v="1.8484285714285715"/>
        <n v="0.23703520691785052"/>
        <n v="0.89870129870129867"/>
        <n v="2.7260419580419581"/>
        <n v="1.7004255319148935"/>
        <n v="1.8828503562945369"/>
        <n v="3.4693532338308457"/>
        <n v="0.6917721518987342"/>
        <n v="0.25433734939759034"/>
        <n v="0.77400977995110021"/>
        <n v="0.37481481481481482"/>
        <n v="5.4379999999999997"/>
        <n v="2.2852189349112426"/>
        <n v="0.38948339483394834"/>
        <n v="3.7"/>
        <n v="2.3791176470588233"/>
        <n v="0.64036299765807958"/>
        <n v="1.1827777777777777"/>
        <n v="0.84824037184594958"/>
        <n v="0.29346153846153844"/>
        <n v="2.0989655172413793"/>
        <n v="1.697857142857143"/>
        <n v="1.1595907738095239"/>
        <n v="2.5859999999999999"/>
        <n v="2.3058333333333332"/>
        <n v="1.2821428571428573"/>
        <n v="1.8870588235294117"/>
        <n v="6.9511889862327911E-2"/>
        <n v="7.7443434343434348"/>
        <n v="0.27693181818181817"/>
        <n v="0.52479620323841425"/>
        <n v="4.0709677419354842"/>
        <n v="1.5617857142857143"/>
        <n v="2.5242857142857145"/>
        <n v="1.729268292682927E-2"/>
        <n v="0.12230769230769231"/>
        <n v="1.6398734177215191"/>
        <n v="1.6298181818181818"/>
        <n v="0.20252747252747252"/>
        <n v="3.1924083769633507"/>
        <n v="4.7894444444444444"/>
        <n v="0.19556634304207121"/>
        <n v="1.9894827586206896"/>
        <n v="7.95"/>
        <n v="0.50621082621082625"/>
        <n v="0.57437499999999997"/>
        <n v="1.5562827640984909"/>
        <n v="0.36297297297297298"/>
        <n v="0.58250000000000002"/>
        <n v="2.3739473684210526"/>
        <n v="0.58750000000000002"/>
        <n v="1.8256603773584905"/>
        <n v="7.5436408977556111E-3"/>
        <n v="1.7595330739299611"/>
        <n v="2.3788235294117648"/>
        <n v="4.8805076142131982"/>
        <n v="2.2406666666666668"/>
        <n v="0.18126436781609195"/>
        <n v="0.45847222222222223"/>
        <n v="1.1731541218637993"/>
        <n v="2.173090909090909"/>
        <n v="1.1228571428571428"/>
        <n v="0.72518987341772156"/>
        <n v="2.1230434782608696"/>
        <n v="2.3974657534246577"/>
        <n v="1.8193548387096774"/>
        <n v="1.6413114754098361"/>
        <n v="1.6375968992248063E-2"/>
        <n v="0.49643859649122807"/>
        <n v="1.0970652173913042"/>
        <n v="0.49217948717948717"/>
        <n v="0.62232323232323228"/>
        <n v="0.1305813953488372"/>
        <n v="0.64635416666666667"/>
        <n v="1.5958666666666668"/>
        <n v="0.81420000000000003"/>
        <n v="0.32444767441860467"/>
        <n v="9.9141184124918666E-2"/>
        <n v="0.26694444444444443"/>
        <n v="0.62957446808510642"/>
        <n v="1.6135593220338984"/>
        <n v="10.969379310344827"/>
        <n v="0.70094158075601376"/>
        <n v="0.6"/>
        <n v="3.6709859154929578"/>
        <n v="11.09"/>
        <n v="0.19028784648187633"/>
        <n v="1.2687755102040816"/>
        <n v="7.3463636363636367"/>
        <n v="4.5731034482758622E-2"/>
        <n v="0.85054545454545449"/>
        <n v="1.1929824561403508"/>
        <n v="2.9602777777777778"/>
        <n v="0.84694915254237291"/>
        <n v="3.5578378378378379"/>
        <n v="3.8640909090909092"/>
        <n v="7.9223529411764702"/>
        <n v="1.3703393665158372"/>
        <n v="3.3820833333333336"/>
        <n v="1.0822784810126582"/>
        <n v="0.60757639620653314"/>
        <n v="0.27725490196078434"/>
        <n v="2.283934426229508"/>
        <n v="0.21615194054500414"/>
        <n v="3.73875"/>
        <n v="1.5492592592592593"/>
        <n v="3.2214999999999998"/>
        <n v="0.73957142857142855"/>
        <n v="8.641"/>
        <n v="1.432624584717608"/>
        <n v="0.40281762295081969"/>
        <n v="1.7822388059701493"/>
        <n v="0.84930555555555554"/>
        <n v="1.4593648334624323"/>
        <n v="1.5246153846153847"/>
        <n v="0.67129542790152408"/>
        <n v="0.40307692307692305"/>
        <n v="2.1679032258064517"/>
        <n v="0.52117021276595743"/>
        <n v="4.9958333333333336"/>
        <n v="0.87679487179487181"/>
        <n v="1.131734693877551"/>
        <n v="4.2654838709677421"/>
        <n v="0.77632653061224488"/>
        <n v="0.52496810772501767"/>
        <n v="1.5746762589928058"/>
        <n v="0.72939393939393937"/>
        <n v="0.60565789473684206"/>
        <n v="0.5679129129129129"/>
        <n v="0.56542754275427543"/>
      </sharedItems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ta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x v="0"/>
    <x v="0"/>
    <x v="0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x v="0"/>
    <x v="1"/>
    <x v="1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0"/>
    <x v="0"/>
    <x v="2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0"/>
    <x v="0"/>
    <x v="1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x v="0"/>
    <x v="0"/>
    <x v="3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x v="0"/>
    <x v="0"/>
    <x v="3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x v="0"/>
    <x v="0"/>
    <x v="4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x v="0"/>
    <x v="0"/>
    <x v="3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x v="0"/>
    <x v="0"/>
    <x v="3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x v="0"/>
    <x v="0"/>
    <x v="5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x v="0"/>
    <x v="0"/>
    <x v="6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0"/>
    <x v="1"/>
    <x v="3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x v="0"/>
    <x v="0"/>
    <x v="6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0"/>
    <x v="0"/>
    <x v="7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x v="0"/>
    <x v="0"/>
    <x v="7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0"/>
    <x v="0"/>
    <x v="8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x v="0"/>
    <x v="0"/>
    <x v="9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x v="0"/>
    <x v="0"/>
    <x v="10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x v="0"/>
    <x v="0"/>
    <x v="3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x v="0"/>
    <x v="1"/>
    <x v="3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0"/>
    <x v="0"/>
    <x v="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x v="0"/>
    <x v="0"/>
    <x v="3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x v="0"/>
    <x v="0"/>
    <x v="3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x v="0"/>
    <x v="0"/>
    <x v="4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0"/>
    <x v="0"/>
    <x v="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x v="0"/>
    <x v="1"/>
    <x v="11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x v="0"/>
    <x v="0"/>
    <x v="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x v="0"/>
    <x v="0"/>
    <x v="1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0"/>
    <x v="1"/>
    <x v="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x v="0"/>
    <x v="0"/>
    <x v="12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x v="0"/>
    <x v="0"/>
    <x v="10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x v="0"/>
    <x v="0"/>
    <x v="11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x v="0"/>
    <x v="0"/>
    <x v="4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x v="0"/>
    <x v="0"/>
    <x v="3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x v="0"/>
    <x v="0"/>
    <x v="4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x v="0"/>
    <x v="1"/>
    <x v="6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x v="0"/>
    <x v="0"/>
    <x v="3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0"/>
    <x v="1"/>
    <x v="13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x v="0"/>
    <x v="0"/>
    <x v="14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x v="0"/>
    <x v="0"/>
    <x v="3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x v="0"/>
    <x v="1"/>
    <x v="8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x v="0"/>
    <x v="1"/>
    <x v="1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x v="0"/>
    <x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x v="0"/>
    <x v="0"/>
    <x v="15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x v="0"/>
    <x v="0"/>
    <x v="13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x v="0"/>
    <x v="1"/>
    <x v="3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x v="0"/>
    <x v="0"/>
    <x v="1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x v="0"/>
    <x v="0"/>
    <x v="3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x v="0"/>
    <x v="0"/>
    <x v="3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x v="0"/>
    <x v="0"/>
    <x v="1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x v="0"/>
    <x v="0"/>
    <x v="16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0"/>
    <x v="1"/>
    <x v="8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x v="0"/>
    <x v="0"/>
    <x v="3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x v="0"/>
    <x v="0"/>
    <x v="6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x v="0"/>
    <x v="0"/>
    <x v="8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0"/>
    <x v="0"/>
    <x v="1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0"/>
    <x v="0"/>
    <x v="8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x v="0"/>
    <x v="0"/>
    <x v="11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x v="0"/>
    <x v="0"/>
    <x v="3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x v="0"/>
    <x v="1"/>
    <x v="3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x v="0"/>
    <x v="0"/>
    <x v="3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0"/>
    <x v="0"/>
    <x v="3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x v="0"/>
    <x v="0"/>
    <x v="2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x v="0"/>
    <x v="0"/>
    <x v="3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x v="0"/>
    <x v="1"/>
    <x v="2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x v="0"/>
    <x v="0"/>
    <x v="3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x v="0"/>
    <x v="1"/>
    <x v="3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x v="0"/>
    <x v="1"/>
    <x v="8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x v="0"/>
    <x v="1"/>
    <x v="3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x v="0"/>
    <x v="0"/>
    <x v="3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x v="0"/>
    <x v="1"/>
    <x v="3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0"/>
    <x v="0"/>
    <x v="3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x v="0"/>
    <x v="0"/>
    <x v="10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x v="0"/>
    <x v="0"/>
    <x v="17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x v="0"/>
    <x v="0"/>
    <x v="16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x v="0"/>
    <x v="0"/>
    <x v="14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1"/>
    <x v="1"/>
    <x v="3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x v="0"/>
    <x v="1"/>
    <x v="10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0"/>
    <x v="0"/>
    <x v="18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x v="0"/>
    <x v="0"/>
    <x v="3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0"/>
    <x v="0"/>
    <x v="11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x v="0"/>
    <x v="0"/>
    <x v="1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x v="0"/>
    <x v="1"/>
    <x v="11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x v="0"/>
    <x v="0"/>
    <x v="5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x v="0"/>
    <x v="0"/>
    <x v="8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0"/>
    <x v="0"/>
    <x v="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x v="1"/>
    <x v="0"/>
    <x v="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x v="0"/>
    <x v="1"/>
    <x v="1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x v="0"/>
    <x v="0"/>
    <x v="18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0"/>
    <x v="0"/>
    <x v="3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x v="0"/>
    <x v="1"/>
    <x v="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x v="0"/>
    <x v="0"/>
    <x v="18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0"/>
    <x v="1"/>
    <x v="11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x v="0"/>
    <x v="1"/>
    <x v="3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x v="0"/>
    <x v="0"/>
    <x v="2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x v="0"/>
    <x v="0"/>
    <x v="4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x v="0"/>
    <x v="0"/>
    <x v="3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x v="0"/>
    <x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x v="0"/>
    <x v="0"/>
    <x v="11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x v="0"/>
    <x v="0"/>
    <x v="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x v="0"/>
    <x v="0"/>
    <x v="3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x v="0"/>
    <x v="1"/>
    <x v="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x v="0"/>
    <x v="1"/>
    <x v="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x v="0"/>
    <x v="0"/>
    <x v="5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0"/>
    <x v="0"/>
    <x v="7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x v="0"/>
    <x v="0"/>
    <x v="2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x v="0"/>
    <x v="0"/>
    <x v="3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0"/>
    <x v="1"/>
    <x v="3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x v="0"/>
    <x v="0"/>
    <x v="4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x v="0"/>
    <x v="0"/>
    <x v="19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0"/>
    <x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x v="0"/>
    <x v="0"/>
    <x v="15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x v="0"/>
    <x v="0"/>
    <x v="2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x v="0"/>
    <x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x v="0"/>
    <x v="1"/>
    <x v="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x v="0"/>
    <x v="0"/>
    <x v="13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x v="0"/>
    <x v="0"/>
    <x v="3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x v="0"/>
    <x v="0"/>
    <x v="19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0"/>
    <x v="0"/>
    <x v="14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0"/>
    <x v="1"/>
    <x v="4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x v="0"/>
    <x v="1"/>
    <x v="20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x v="0"/>
    <x v="0"/>
    <x v="11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x v="0"/>
    <x v="0"/>
    <x v="13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x v="1"/>
    <x v="0"/>
    <x v="3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x v="0"/>
    <x v="0"/>
    <x v="14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x v="0"/>
    <x v="0"/>
    <x v="3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x v="0"/>
    <x v="1"/>
    <x v="3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0"/>
    <x v="0"/>
    <x v="3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x v="0"/>
    <x v="0"/>
    <x v="1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x v="0"/>
    <x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x v="0"/>
    <x v="0"/>
    <x v="6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0"/>
    <x v="0"/>
    <x v="2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x v="0"/>
    <x v="1"/>
    <x v="3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x v="0"/>
    <x v="0"/>
    <x v="21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x v="0"/>
    <x v="1"/>
    <x v="4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x v="0"/>
    <x v="1"/>
    <x v="3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x v="0"/>
    <x v="1"/>
    <x v="6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x v="0"/>
    <x v="0"/>
    <x v="9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x v="0"/>
    <x v="0"/>
    <x v="20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x v="0"/>
    <x v="1"/>
    <x v="8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0"/>
    <x v="0"/>
    <x v="4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x v="0"/>
    <x v="0"/>
    <x v="2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x v="0"/>
    <x v="0"/>
    <x v="2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x v="0"/>
    <x v="0"/>
    <x v="7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0"/>
    <x v="0"/>
    <x v="3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x v="0"/>
    <x v="0"/>
    <x v="8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x v="0"/>
    <x v="0"/>
    <x v="3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x v="0"/>
    <x v="1"/>
    <x v="3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x v="0"/>
    <x v="0"/>
    <x v="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x v="0"/>
    <x v="0"/>
    <x v="7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x v="0"/>
    <x v="0"/>
    <x v="1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x v="0"/>
    <x v="0"/>
    <x v="5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0"/>
    <x v="0"/>
    <x v="7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0"/>
    <x v="0"/>
    <x v="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x v="0"/>
    <x v="1"/>
    <x v="7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x v="0"/>
    <x v="0"/>
    <x v="3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x v="0"/>
    <x v="0"/>
    <x v="1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x v="0"/>
    <x v="0"/>
    <x v="1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x v="0"/>
    <x v="0"/>
    <x v="1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x v="0"/>
    <x v="1"/>
    <x v="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x v="0"/>
    <x v="0"/>
    <x v="8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x v="0"/>
    <x v="1"/>
    <x v="2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0"/>
    <x v="0"/>
    <x v="1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x v="0"/>
    <x v="1"/>
    <x v="1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x v="0"/>
    <x v="0"/>
    <x v="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x v="0"/>
    <x v="0"/>
    <x v="2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x v="0"/>
    <x v="0"/>
    <x v="14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x v="0"/>
    <x v="0"/>
    <x v="3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x v="0"/>
    <x v="1"/>
    <x v="7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x v="0"/>
    <x v="1"/>
    <x v="12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x v="0"/>
    <x v="0"/>
    <x v="7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x v="0"/>
    <x v="0"/>
    <x v="18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x v="0"/>
    <x v="1"/>
    <x v="4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x v="0"/>
    <x v="0"/>
    <x v="3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x v="0"/>
    <x v="1"/>
    <x v="8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0"/>
    <x v="0"/>
    <x v="3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x v="0"/>
    <x v="0"/>
    <x v="3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0"/>
    <x v="0"/>
    <x v="3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x v="0"/>
    <x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x v="0"/>
    <x v="1"/>
    <x v="3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x v="0"/>
    <x v="0"/>
    <x v="8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x v="0"/>
    <x v="0"/>
    <x v="2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0"/>
    <x v="0"/>
    <x v="3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0"/>
    <x v="0"/>
    <x v="1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x v="0"/>
    <x v="0"/>
    <x v="3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x v="0"/>
    <x v="0"/>
    <x v="19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x v="0"/>
    <x v="0"/>
    <x v="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x v="0"/>
    <x v="1"/>
    <x v="1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x v="0"/>
    <x v="0"/>
    <x v="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x v="0"/>
    <x v="0"/>
    <x v="3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x v="0"/>
    <x v="1"/>
    <x v="3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x v="0"/>
    <x v="0"/>
    <x v="3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0"/>
    <x v="0"/>
    <x v="1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x v="1"/>
    <x v="0"/>
    <x v="7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x v="0"/>
    <x v="0"/>
    <x v="16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x v="0"/>
    <x v="0"/>
    <x v="5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x v="0"/>
    <x v="0"/>
    <x v="8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x v="0"/>
    <x v="0"/>
    <x v="6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x v="0"/>
    <x v="0"/>
    <x v="5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x v="0"/>
    <x v="0"/>
    <x v="1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x v="0"/>
    <x v="0"/>
    <x v="3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0"/>
    <x v="0"/>
    <x v="2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x v="0"/>
    <x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0"/>
    <x v="0"/>
    <x v="3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x v="0"/>
    <x v="0"/>
    <x v="17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x v="1"/>
    <x v="0"/>
    <x v="3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x v="0"/>
    <x v="0"/>
    <x v="13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x v="0"/>
    <x v="1"/>
    <x v="1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x v="0"/>
    <x v="0"/>
    <x v="4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x v="0"/>
    <x v="0"/>
    <x v="4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x v="0"/>
    <x v="0"/>
    <x v="22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x v="0"/>
    <x v="0"/>
    <x v="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x v="0"/>
    <x v="0"/>
    <x v="3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x v="0"/>
    <x v="1"/>
    <x v="7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x v="0"/>
    <x v="0"/>
    <x v="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x v="0"/>
    <x v="0"/>
    <x v="3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x v="0"/>
    <x v="0"/>
    <x v="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0"/>
    <x v="0"/>
    <x v="22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x v="0"/>
    <x v="1"/>
    <x v="12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x v="0"/>
    <x v="0"/>
    <x v="10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x v="1"/>
    <x v="0"/>
    <x v="3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x v="1"/>
    <x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x v="0"/>
    <x v="0"/>
    <x v="14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x v="0"/>
    <x v="0"/>
    <x v="3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x v="0"/>
    <x v="0"/>
    <x v="22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x v="1"/>
    <x v="0"/>
    <x v="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x v="0"/>
    <x v="0"/>
    <x v="14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x v="0"/>
    <x v="0"/>
    <x v="20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x v="0"/>
    <x v="0"/>
    <x v="10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x v="0"/>
    <x v="1"/>
    <x v="20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x v="0"/>
    <x v="0"/>
    <x v="11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0"/>
    <x v="0"/>
    <x v="3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x v="0"/>
    <x v="0"/>
    <x v="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x v="0"/>
    <x v="0"/>
    <x v="10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x v="0"/>
    <x v="1"/>
    <x v="11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0"/>
    <x v="0"/>
    <x v="10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x v="0"/>
    <x v="1"/>
    <x v="1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x v="0"/>
    <x v="0"/>
    <x v="10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x v="0"/>
    <x v="1"/>
    <x v="3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x v="0"/>
    <x v="0"/>
    <x v="8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x v="0"/>
    <x v="0"/>
    <x v="3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0"/>
    <x v="1"/>
    <x v="9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x v="0"/>
    <x v="1"/>
    <x v="1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x v="0"/>
    <x v="0"/>
    <x v="3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x v="0"/>
    <x v="0"/>
    <x v="3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x v="0"/>
    <x v="0"/>
    <x v="3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x v="0"/>
    <x v="0"/>
    <x v="2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0"/>
    <x v="1"/>
    <x v="13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x v="0"/>
    <x v="0"/>
    <x v="20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x v="0"/>
    <x v="0"/>
    <x v="18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x v="0"/>
    <x v="0"/>
    <x v="1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x v="0"/>
    <x v="0"/>
    <x v="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x v="0"/>
    <x v="0"/>
    <x v="3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0"/>
    <x v="0"/>
    <x v="6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x v="0"/>
    <x v="0"/>
    <x v="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0"/>
    <x v="1"/>
    <x v="1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x v="0"/>
    <x v="0"/>
    <x v="1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x v="0"/>
    <x v="0"/>
    <x v="3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x v="0"/>
    <x v="1"/>
    <x v="3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x v="1"/>
    <x v="0"/>
    <x v="14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x v="0"/>
    <x v="0"/>
    <x v="1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x v="0"/>
    <x v="1"/>
    <x v="1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x v="0"/>
    <x v="1"/>
    <x v="7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x v="0"/>
    <x v="0"/>
    <x v="14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x v="0"/>
    <x v="0"/>
    <x v="3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x v="0"/>
    <x v="0"/>
    <x v="3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x v="0"/>
    <x v="1"/>
    <x v="17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x v="0"/>
    <x v="0"/>
    <x v="3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x v="0"/>
    <x v="0"/>
    <x v="4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x v="0"/>
    <x v="0"/>
    <x v="19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0"/>
    <x v="0"/>
    <x v="11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x v="0"/>
    <x v="0"/>
    <x v="14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x v="0"/>
    <x v="1"/>
    <x v="3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x v="0"/>
    <x v="0"/>
    <x v="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x v="0"/>
    <x v="0"/>
    <x v="3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0"/>
    <x v="0"/>
    <x v="18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x v="0"/>
    <x v="1"/>
    <x v="11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x v="0"/>
    <x v="0"/>
    <x v="3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x v="0"/>
    <x v="0"/>
    <x v="2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x v="0"/>
    <x v="0"/>
    <x v="3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x v="0"/>
    <x v="0"/>
    <x v="10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x v="0"/>
    <x v="1"/>
    <x v="3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x v="0"/>
    <x v="1"/>
    <x v="19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x v="0"/>
    <x v="0"/>
    <x v="1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x v="0"/>
    <x v="0"/>
    <x v="2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x v="0"/>
    <x v="0"/>
    <x v="3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x v="0"/>
    <x v="0"/>
    <x v="3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x v="0"/>
    <x v="0"/>
    <x v="5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x v="0"/>
    <x v="1"/>
    <x v="16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0"/>
    <x v="0"/>
    <x v="3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x v="0"/>
    <x v="1"/>
    <x v="4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x v="1"/>
    <x v="0"/>
    <x v="2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x v="0"/>
    <x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x v="0"/>
    <x v="0"/>
    <x v="3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x v="0"/>
    <x v="0"/>
    <x v="3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0"/>
    <x v="0"/>
    <x v="3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x v="0"/>
    <x v="0"/>
    <x v="3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x v="0"/>
    <x v="1"/>
    <x v="3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x v="0"/>
    <x v="1"/>
    <x v="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x v="0"/>
    <x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x v="0"/>
    <x v="1"/>
    <x v="9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x v="0"/>
    <x v="0"/>
    <x v="4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0"/>
    <x v="0"/>
    <x v="3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x v="0"/>
    <x v="0"/>
    <x v="7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x v="0"/>
    <x v="0"/>
    <x v="4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x v="0"/>
    <x v="0"/>
    <x v="3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0"/>
    <x v="1"/>
    <x v="3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x v="0"/>
    <x v="1"/>
    <x v="1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x v="0"/>
    <x v="0"/>
    <x v="3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x v="0"/>
    <x v="1"/>
    <x v="7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x v="0"/>
    <x v="0"/>
    <x v="11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x v="0"/>
    <x v="0"/>
    <x v="3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x v="0"/>
    <x v="0"/>
    <x v="3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x v="0"/>
    <x v="0"/>
    <x v="1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x v="0"/>
    <x v="1"/>
    <x v="4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0"/>
    <x v="0"/>
    <x v="3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x v="0"/>
    <x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x v="0"/>
    <x v="0"/>
    <x v="3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x v="0"/>
    <x v="0"/>
    <x v="1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x v="0"/>
    <x v="0"/>
    <x v="2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x v="0"/>
    <x v="0"/>
    <x v="13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0"/>
    <x v="0"/>
    <x v="12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0"/>
    <x v="0"/>
    <x v="3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x v="0"/>
    <x v="0"/>
    <x v="4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x v="0"/>
    <x v="1"/>
    <x v="3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x v="0"/>
    <x v="1"/>
    <x v="3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0"/>
    <x v="0"/>
    <x v="10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x v="0"/>
    <x v="1"/>
    <x v="3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x v="0"/>
    <x v="0"/>
    <x v="1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x v="0"/>
    <x v="0"/>
    <x v="11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x v="0"/>
    <x v="0"/>
    <x v="4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x v="0"/>
    <x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0"/>
    <x v="0"/>
    <x v="8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x v="0"/>
    <x v="0"/>
    <x v="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x v="0"/>
    <x v="0"/>
    <x v="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x v="0"/>
    <x v="0"/>
    <x v="1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x v="0"/>
    <x v="1"/>
    <x v="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x v="0"/>
    <x v="0"/>
    <x v="3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x v="0"/>
    <x v="0"/>
    <x v="3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0"/>
    <x v="0"/>
    <x v="3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x v="0"/>
    <x v="0"/>
    <x v="14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x v="0"/>
    <x v="0"/>
    <x v="7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x v="0"/>
    <x v="0"/>
    <x v="3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x v="0"/>
    <x v="0"/>
    <x v="3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x v="0"/>
    <x v="0"/>
    <x v="11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0"/>
    <x v="0"/>
    <x v="6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x v="0"/>
    <x v="1"/>
    <x v="7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x v="0"/>
    <x v="0"/>
    <x v="2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x v="0"/>
    <x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x v="0"/>
    <x v="0"/>
    <x v="3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x v="0"/>
    <x v="1"/>
    <x v="17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x v="0"/>
    <x v="0"/>
    <x v="1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x v="0"/>
    <x v="0"/>
    <x v="3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x v="0"/>
    <x v="0"/>
    <x v="3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x v="0"/>
    <x v="0"/>
    <x v="4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x v="0"/>
    <x v="0"/>
    <x v="8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x v="0"/>
    <x v="0"/>
    <x v="3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x v="0"/>
    <x v="0"/>
    <x v="11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x v="1"/>
    <x v="0"/>
    <x v="14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x v="0"/>
    <x v="0"/>
    <x v="10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x v="0"/>
    <x v="1"/>
    <x v="3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x v="0"/>
    <x v="0"/>
    <x v="3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x v="0"/>
    <x v="0"/>
    <x v="1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x v="0"/>
    <x v="0"/>
    <x v="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x v="0"/>
    <x v="0"/>
    <x v="7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x v="0"/>
    <x v="0"/>
    <x v="3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0"/>
    <x v="1"/>
    <x v="3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x v="0"/>
    <x v="1"/>
    <x v="3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x v="0"/>
    <x v="1"/>
    <x v="4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x v="0"/>
    <x v="1"/>
    <x v="19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x v="0"/>
    <x v="0"/>
    <x v="3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0"/>
    <x v="0"/>
    <x v="3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x v="0"/>
    <x v="1"/>
    <x v="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x v="0"/>
    <x v="0"/>
    <x v="3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x v="0"/>
    <x v="1"/>
    <x v="4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x v="0"/>
    <x v="0"/>
    <x v="7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x v="0"/>
    <x v="0"/>
    <x v="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x v="0"/>
    <x v="0"/>
    <x v="3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x v="0"/>
    <x v="0"/>
    <x v="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0"/>
    <x v="0"/>
    <x v="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0"/>
    <x v="0"/>
    <x v="3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x v="0"/>
    <x v="0"/>
    <x v="3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x v="0"/>
    <x v="0"/>
    <x v="14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x v="0"/>
    <x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x v="1"/>
    <x v="1"/>
    <x v="4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x v="0"/>
    <x v="0"/>
    <x v="9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0"/>
    <x v="0"/>
    <x v="3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x v="0"/>
    <x v="0"/>
    <x v="8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x v="0"/>
    <x v="0"/>
    <x v="7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x v="0"/>
    <x v="0"/>
    <x v="3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x v="0"/>
    <x v="0"/>
    <x v="14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x v="0"/>
    <x v="0"/>
    <x v="9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0"/>
    <x v="0"/>
    <x v="8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0"/>
    <x v="0"/>
    <x v="17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x v="0"/>
    <x v="1"/>
    <x v="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x v="1"/>
    <x v="0"/>
    <x v="3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x v="0"/>
    <x v="0"/>
    <x v="6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x v="0"/>
    <x v="0"/>
    <x v="1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x v="0"/>
    <x v="1"/>
    <x v="10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x v="0"/>
    <x v="0"/>
    <x v="7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x v="0"/>
    <x v="1"/>
    <x v="14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x v="0"/>
    <x v="0"/>
    <x v="3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x v="0"/>
    <x v="1"/>
    <x v="12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x v="0"/>
    <x v="1"/>
    <x v="3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x v="0"/>
    <x v="0"/>
    <x v="3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x v="0"/>
    <x v="0"/>
    <x v="3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x v="1"/>
    <x v="0"/>
    <x v="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x v="0"/>
    <x v="0"/>
    <x v="3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x v="0"/>
    <x v="0"/>
    <x v="4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x v="0"/>
    <x v="0"/>
    <x v="1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x v="0"/>
    <x v="0"/>
    <x v="20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x v="0"/>
    <x v="0"/>
    <x v="3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x v="0"/>
    <x v="0"/>
    <x v="13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x v="0"/>
    <x v="0"/>
    <x v="10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x v="0"/>
    <x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x v="0"/>
    <x v="0"/>
    <x v="3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0"/>
    <x v="1"/>
    <x v="4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x v="0"/>
    <x v="0"/>
    <x v="3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x v="0"/>
    <x v="0"/>
    <x v="4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x v="0"/>
    <x v="0"/>
    <x v="2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x v="0"/>
    <x v="0"/>
    <x v="3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x v="0"/>
    <x v="1"/>
    <x v="8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0"/>
    <x v="1"/>
    <x v="3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x v="0"/>
    <x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x v="0"/>
    <x v="0"/>
    <x v="7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x v="0"/>
    <x v="0"/>
    <x v="14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x v="0"/>
    <x v="0"/>
    <x v="3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x v="0"/>
    <x v="1"/>
    <x v="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x v="0"/>
    <x v="0"/>
    <x v="10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x v="0"/>
    <x v="1"/>
    <x v="14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x v="0"/>
    <x v="0"/>
    <x v="3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x v="1"/>
    <x v="0"/>
    <x v="3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x v="0"/>
    <x v="0"/>
    <x v="3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0"/>
    <x v="1"/>
    <x v="4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x v="1"/>
    <x v="0"/>
    <x v="3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x v="0"/>
    <x v="1"/>
    <x v="3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x v="0"/>
    <x v="0"/>
    <x v="17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x v="0"/>
    <x v="1"/>
    <x v="10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0"/>
    <x v="0"/>
    <x v="3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x v="0"/>
    <x v="0"/>
    <x v="22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x v="0"/>
    <x v="0"/>
    <x v="19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x v="0"/>
    <x v="0"/>
    <x v="8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0"/>
    <x v="0"/>
    <x v="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x v="0"/>
    <x v="0"/>
    <x v="3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x v="0"/>
    <x v="1"/>
    <x v="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x v="0"/>
    <x v="1"/>
    <x v="3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x v="0"/>
    <x v="0"/>
    <x v="8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0"/>
    <x v="0"/>
    <x v="19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x v="0"/>
    <x v="1"/>
    <x v="11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x v="0"/>
    <x v="0"/>
    <x v="11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x v="0"/>
    <x v="0"/>
    <x v="10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x v="0"/>
    <x v="0"/>
    <x v="1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x v="0"/>
    <x v="0"/>
    <x v="6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x v="0"/>
    <x v="0"/>
    <x v="22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x v="0"/>
    <x v="1"/>
    <x v="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0"/>
    <x v="0"/>
    <x v="3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0"/>
    <x v="1"/>
    <x v="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x v="0"/>
    <x v="0"/>
    <x v="3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x v="0"/>
    <x v="0"/>
    <x v="3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x v="0"/>
    <x v="0"/>
    <x v="4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x v="0"/>
    <x v="0"/>
    <x v="3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x v="0"/>
    <x v="0"/>
    <x v="6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x v="0"/>
    <x v="0"/>
    <x v="20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x v="0"/>
    <x v="0"/>
    <x v="10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x v="0"/>
    <x v="0"/>
    <x v="3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x v="0"/>
    <x v="0"/>
    <x v="18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x v="0"/>
    <x v="1"/>
    <x v="8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x v="0"/>
    <x v="1"/>
    <x v="2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x v="0"/>
    <x v="0"/>
    <x v="3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x v="0"/>
    <x v="0"/>
    <x v="6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x v="0"/>
    <x v="0"/>
    <x v="8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x v="0"/>
    <x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0"/>
    <x v="0"/>
    <x v="1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x v="0"/>
    <x v="0"/>
    <x v="5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x v="0"/>
    <x v="0"/>
    <x v="19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x v="0"/>
    <x v="1"/>
    <x v="18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x v="0"/>
    <x v="0"/>
    <x v="13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x v="0"/>
    <x v="0"/>
    <x v="22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x v="0"/>
    <x v="0"/>
    <x v="8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x v="0"/>
    <x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x v="0"/>
    <x v="1"/>
    <x v="14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x v="0"/>
    <x v="1"/>
    <x v="3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0"/>
    <x v="1"/>
    <x v="13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x v="0"/>
    <x v="0"/>
    <x v="3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x v="0"/>
    <x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x v="0"/>
    <x v="0"/>
    <x v="3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0"/>
    <x v="1"/>
    <x v="18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x v="0"/>
    <x v="0"/>
    <x v="3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x v="0"/>
    <x v="0"/>
    <x v="3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x v="0"/>
    <x v="0"/>
    <x v="8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x v="0"/>
    <x v="0"/>
    <x v="23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x v="0"/>
    <x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x v="1"/>
    <x v="1"/>
    <x v="12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x v="0"/>
    <x v="0"/>
    <x v="14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x v="0"/>
    <x v="0"/>
    <x v="8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0"/>
    <x v="0"/>
    <x v="3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x v="0"/>
    <x v="0"/>
    <x v="10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x v="0"/>
    <x v="1"/>
    <x v="8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x v="0"/>
    <x v="0"/>
    <x v="2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x v="0"/>
    <x v="1"/>
    <x v="4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x v="0"/>
    <x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x v="0"/>
    <x v="0"/>
    <x v="4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x v="0"/>
    <x v="1"/>
    <x v="11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x v="0"/>
    <x v="0"/>
    <x v="6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x v="0"/>
    <x v="0"/>
    <x v="1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x v="0"/>
    <x v="1"/>
    <x v="15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0"/>
    <x v="1"/>
    <x v="3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0"/>
    <x v="1"/>
    <x v="2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x v="0"/>
    <x v="0"/>
    <x v="3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x v="0"/>
    <x v="0"/>
    <x v="3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x v="0"/>
    <x v="0"/>
    <x v="6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x v="0"/>
    <x v="0"/>
    <x v="3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x v="0"/>
    <x v="1"/>
    <x v="11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0"/>
    <x v="0"/>
    <x v="19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0"/>
    <x v="1"/>
    <x v="1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x v="0"/>
    <x v="1"/>
    <x v="3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x v="0"/>
    <x v="0"/>
    <x v="9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x v="0"/>
    <x v="0"/>
    <x v="0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x v="0"/>
    <x v="1"/>
    <x v="10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x v="0"/>
    <x v="1"/>
    <x v="1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x v="0"/>
    <x v="0"/>
    <x v="3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x v="0"/>
    <x v="1"/>
    <x v="6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0"/>
    <x v="0"/>
    <x v="12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x v="0"/>
    <x v="0"/>
    <x v="12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x v="0"/>
    <x v="0"/>
    <x v="3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x v="0"/>
    <x v="0"/>
    <x v="8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0"/>
    <x v="1"/>
    <x v="3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x v="0"/>
    <x v="0"/>
    <x v="10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x v="0"/>
    <x v="0"/>
    <x v="7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x v="0"/>
    <x v="0"/>
    <x v="11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0"/>
    <x v="1"/>
    <x v="13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0"/>
    <x v="0"/>
    <x v="11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x v="0"/>
    <x v="0"/>
    <x v="3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0"/>
    <x v="0"/>
    <x v="7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0"/>
    <x v="1"/>
    <x v="6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x v="0"/>
    <x v="1"/>
    <x v="3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x v="0"/>
    <x v="0"/>
    <x v="13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x v="1"/>
    <x v="1"/>
    <x v="4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x v="0"/>
    <x v="0"/>
    <x v="20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x v="0"/>
    <x v="1"/>
    <x v="0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x v="0"/>
    <x v="0"/>
    <x v="14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0"/>
    <x v="0"/>
    <x v="20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x v="0"/>
    <x v="0"/>
    <x v="7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0"/>
    <x v="0"/>
    <x v="11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x v="0"/>
    <x v="0"/>
    <x v="1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x v="0"/>
    <x v="0"/>
    <x v="3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0"/>
    <x v="1"/>
    <x v="3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x v="0"/>
    <x v="0"/>
    <x v="6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x v="0"/>
    <x v="0"/>
    <x v="3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0"/>
    <x v="0"/>
    <x v="8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x v="0"/>
    <x v="0"/>
    <x v="7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x v="0"/>
    <x v="1"/>
    <x v="2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0"/>
    <x v="0"/>
    <x v="3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0"/>
    <x v="0"/>
    <x v="1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x v="0"/>
    <x v="0"/>
    <x v="7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x v="0"/>
    <x v="0"/>
    <x v="1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x v="0"/>
    <x v="1"/>
    <x v="18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x v="0"/>
    <x v="1"/>
    <x v="22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x v="0"/>
    <x v="0"/>
    <x v="3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0"/>
    <x v="0"/>
    <x v="3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x v="0"/>
    <x v="0"/>
    <x v="10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x v="0"/>
    <x v="0"/>
    <x v="3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x v="0"/>
    <x v="0"/>
    <x v="1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0"/>
    <x v="0"/>
    <x v="4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x v="0"/>
    <x v="0"/>
    <x v="3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x v="0"/>
    <x v="0"/>
    <x v="3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x v="0"/>
    <x v="1"/>
    <x v="5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x v="0"/>
    <x v="0"/>
    <x v="1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x v="0"/>
    <x v="0"/>
    <x v="3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0"/>
    <x v="0"/>
    <x v="10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x v="0"/>
    <x v="1"/>
    <x v="1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x v="0"/>
    <x v="0"/>
    <x v="12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x v="0"/>
    <x v="1"/>
    <x v="1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x v="0"/>
    <x v="0"/>
    <x v="23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x v="0"/>
    <x v="1"/>
    <x v="0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x v="0"/>
    <x v="1"/>
    <x v="3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x v="0"/>
    <x v="0"/>
    <x v="3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x v="0"/>
    <x v="0"/>
    <x v="17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x v="0"/>
    <x v="0"/>
    <x v="22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x v="0"/>
    <x v="0"/>
    <x v="17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x v="0"/>
    <x v="0"/>
    <x v="3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x v="0"/>
    <x v="0"/>
    <x v="2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x v="0"/>
    <x v="1"/>
    <x v="11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x v="0"/>
    <x v="0"/>
    <x v="4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x v="0"/>
    <x v="0"/>
    <x v="2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x v="0"/>
    <x v="0"/>
    <x v="18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x v="0"/>
    <x v="0"/>
    <x v="1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x v="0"/>
    <x v="1"/>
    <x v="0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x v="0"/>
    <x v="0"/>
    <x v="3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x v="0"/>
    <x v="0"/>
    <x v="4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x v="0"/>
    <x v="0"/>
    <x v="15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x v="0"/>
    <x v="0"/>
    <x v="11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x v="0"/>
    <x v="0"/>
    <x v="3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x v="0"/>
    <x v="0"/>
    <x v="10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x v="0"/>
    <x v="1"/>
    <x v="3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x v="0"/>
    <x v="1"/>
    <x v="3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x v="0"/>
    <x v="1"/>
    <x v="6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x v="0"/>
    <x v="0"/>
    <x v="3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0"/>
    <x v="0"/>
    <x v="1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x v="0"/>
    <x v="0"/>
    <x v="4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x v="0"/>
    <x v="0"/>
    <x v="0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x v="1"/>
    <x v="0"/>
    <x v="8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x v="0"/>
    <x v="0"/>
    <x v="3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0"/>
    <x v="0"/>
    <x v="3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0"/>
    <x v="0"/>
    <x v="3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0"/>
    <x v="0"/>
    <x v="9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x v="0"/>
    <x v="0"/>
    <x v="1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0"/>
    <x v="0"/>
    <x v="0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x v="0"/>
    <x v="1"/>
    <x v="17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x v="0"/>
    <x v="0"/>
    <x v="22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0"/>
    <x v="0"/>
    <x v="3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x v="0"/>
    <x v="0"/>
    <x v="3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x v="0"/>
    <x v="0"/>
    <x v="5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0"/>
    <x v="0"/>
    <x v="3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x v="0"/>
    <x v="0"/>
    <x v="3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x v="0"/>
    <x v="0"/>
    <x v="3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x v="0"/>
    <x v="1"/>
    <x v="7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x v="0"/>
    <x v="0"/>
    <x v="3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x v="0"/>
    <x v="0"/>
    <x v="9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x v="1"/>
    <x v="1"/>
    <x v="3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x v="0"/>
    <x v="0"/>
    <x v="14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0"/>
    <x v="0"/>
    <x v="3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x v="0"/>
    <x v="0"/>
    <x v="7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x v="0"/>
    <x v="0"/>
    <x v="3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x v="0"/>
    <x v="0"/>
    <x v="14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x v="0"/>
    <x v="0"/>
    <x v="3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0"/>
    <x v="1"/>
    <x v="3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1"/>
    <x v="0"/>
    <x v="0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x v="0"/>
    <x v="0"/>
    <x v="7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x v="0"/>
    <x v="1"/>
    <x v="3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x v="0"/>
    <x v="1"/>
    <x v="3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x v="0"/>
    <x v="0"/>
    <x v="3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x v="0"/>
    <x v="0"/>
    <x v="3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x v="0"/>
    <x v="0"/>
    <x v="10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0"/>
    <x v="0"/>
    <x v="19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x v="0"/>
    <x v="0"/>
    <x v="19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x v="0"/>
    <x v="1"/>
    <x v="10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x v="0"/>
    <x v="0"/>
    <x v="3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x v="0"/>
    <x v="1"/>
    <x v="3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x v="0"/>
    <x v="1"/>
    <x v="6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0"/>
    <x v="0"/>
    <x v="3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0"/>
    <x v="0"/>
    <x v="3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x v="0"/>
    <x v="0"/>
    <x v="8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x v="0"/>
    <x v="0"/>
    <x v="3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x v="0"/>
    <x v="0"/>
    <x v="3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0"/>
    <x v="1"/>
    <x v="1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x v="0"/>
    <x v="0"/>
    <x v="11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x v="0"/>
    <x v="0"/>
    <x v="18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x v="1"/>
    <x v="0"/>
    <x v="0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x v="1"/>
    <x v="1"/>
    <x v="3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x v="0"/>
    <x v="0"/>
    <x v="17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x v="0"/>
    <x v="0"/>
    <x v="12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x v="0"/>
    <x v="0"/>
    <x v="2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x v="0"/>
    <x v="0"/>
    <x v="2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0"/>
    <x v="0"/>
    <x v="16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1"/>
    <x v="0"/>
    <x v="14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0"/>
    <x v="0"/>
    <x v="0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x v="0"/>
    <x v="0"/>
    <x v="22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0"/>
    <x v="0"/>
    <x v="1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x v="0"/>
    <x v="0"/>
    <x v="4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x v="1"/>
    <x v="0"/>
    <x v="3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x v="0"/>
    <x v="0"/>
    <x v="17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x v="0"/>
    <x v="0"/>
    <x v="3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x v="0"/>
    <x v="0"/>
    <x v="3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x v="0"/>
    <x v="0"/>
    <x v="17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x v="0"/>
    <x v="1"/>
    <x v="4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x v="0"/>
    <x v="1"/>
    <x v="3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x v="0"/>
    <x v="0"/>
    <x v="23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x v="0"/>
    <x v="0"/>
    <x v="3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0"/>
    <x v="0"/>
    <x v="3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x v="0"/>
    <x v="0"/>
    <x v="7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x v="0"/>
    <x v="1"/>
    <x v="3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x v="0"/>
    <x v="0"/>
    <x v="3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x v="0"/>
    <x v="0"/>
    <x v="7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x v="0"/>
    <x v="0"/>
    <x v="14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x v="0"/>
    <x v="0"/>
    <x v="23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x v="0"/>
    <x v="0"/>
    <x v="14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x v="0"/>
    <x v="0"/>
    <x v="13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x v="0"/>
    <x v="0"/>
    <x v="6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x v="0"/>
    <x v="1"/>
    <x v="0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x v="0"/>
    <x v="1"/>
    <x v="20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0"/>
    <x v="0"/>
    <x v="3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x v="0"/>
    <x v="0"/>
    <x v="3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x v="0"/>
    <x v="0"/>
    <x v="3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x v="0"/>
    <x v="0"/>
    <x v="9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x v="0"/>
    <x v="0"/>
    <x v="3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x v="0"/>
    <x v="0"/>
    <x v="8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x v="0"/>
    <x v="0"/>
    <x v="3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x v="0"/>
    <x v="1"/>
    <x v="19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x v="0"/>
    <x v="0"/>
    <x v="2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x v="0"/>
    <x v="1"/>
    <x v="4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x v="1"/>
    <x v="1"/>
    <x v="4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x v="0"/>
    <x v="0"/>
    <x v="1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x v="0"/>
    <x v="0"/>
    <x v="3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x v="0"/>
    <x v="0"/>
    <x v="3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1"/>
    <x v="0"/>
    <x v="1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x v="0"/>
    <x v="1"/>
    <x v="3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x v="0"/>
    <x v="0"/>
    <x v="5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x v="0"/>
    <x v="0"/>
    <x v="8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x v="0"/>
    <x v="0"/>
    <x v="6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x v="0"/>
    <x v="0"/>
    <x v="8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x v="1"/>
    <x v="0"/>
    <x v="3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x v="0"/>
    <x v="0"/>
    <x v="8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x v="1"/>
    <x v="1"/>
    <x v="18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0"/>
    <x v="0"/>
    <x v="10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x v="0"/>
    <x v="0"/>
    <x v="9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x v="0"/>
    <x v="1"/>
    <x v="2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0"/>
    <x v="0"/>
    <x v="6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x v="0"/>
    <x v="0"/>
    <x v="3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x v="0"/>
    <x v="0"/>
    <x v="3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0"/>
    <x v="1"/>
    <x v="3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x v="1"/>
    <x v="1"/>
    <x v="3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x v="0"/>
    <x v="0"/>
    <x v="3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x v="0"/>
    <x v="0"/>
    <x v="15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x v="0"/>
    <x v="0"/>
    <x v="1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x v="0"/>
    <x v="0"/>
    <x v="20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x v="0"/>
    <x v="1"/>
    <x v="3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0"/>
    <x v="0"/>
    <x v="4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x v="0"/>
    <x v="0"/>
    <x v="8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x v="0"/>
    <x v="0"/>
    <x v="13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0"/>
    <x v="1"/>
    <x v="3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x v="0"/>
    <x v="0"/>
    <x v="1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x v="0"/>
    <x v="0"/>
    <x v="4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x v="0"/>
    <x v="0"/>
    <x v="3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x v="0"/>
    <x v="1"/>
    <x v="3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x v="0"/>
    <x v="0"/>
    <x v="20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x v="0"/>
    <x v="1"/>
    <x v="3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x v="0"/>
    <x v="0"/>
    <x v="2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x v="0"/>
    <x v="0"/>
    <x v="3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x v="0"/>
    <x v="0"/>
    <x v="6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x v="0"/>
    <x v="0"/>
    <x v="8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x v="0"/>
    <x v="0"/>
    <x v="2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x v="0"/>
    <x v="1"/>
    <x v="1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x v="0"/>
    <x v="0"/>
    <x v="16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x v="0"/>
    <x v="1"/>
    <x v="3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x v="0"/>
    <x v="0"/>
    <x v="14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x v="0"/>
    <x v="0"/>
    <x v="9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0"/>
    <x v="0"/>
    <x v="7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x v="0"/>
    <x v="1"/>
    <x v="3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x v="0"/>
    <x v="0"/>
    <x v="7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x v="0"/>
    <x v="0"/>
    <x v="3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x v="0"/>
    <x v="0"/>
    <x v="3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x v="0"/>
    <x v="0"/>
    <x v="5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x v="0"/>
    <x v="1"/>
    <x v="3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x v="0"/>
    <x v="1"/>
    <x v="3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x v="0"/>
    <x v="0"/>
    <x v="8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x v="0"/>
    <x v="0"/>
    <x v="2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x v="0"/>
    <x v="0"/>
    <x v="3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x v="0"/>
    <x v="1"/>
    <x v="10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x v="0"/>
    <x v="1"/>
    <x v="8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x v="0"/>
    <x v="0"/>
    <x v="5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x v="1"/>
    <x v="1"/>
    <x v="9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x v="0"/>
    <x v="1"/>
    <x v="3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x v="0"/>
    <x v="0"/>
    <x v="14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x v="0"/>
    <x v="0"/>
    <x v="3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x v="0"/>
    <x v="1"/>
    <x v="3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0"/>
    <x v="0"/>
    <x v="3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x v="0"/>
    <x v="0"/>
    <x v="6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x v="0"/>
    <x v="0"/>
    <x v="1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x v="0"/>
    <x v="0"/>
    <x v="5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x v="0"/>
    <x v="1"/>
    <x v="11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x v="0"/>
    <x v="0"/>
    <x v="1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x v="0"/>
    <x v="0"/>
    <x v="17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x v="0"/>
    <x v="1"/>
    <x v="3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x v="0"/>
    <x v="0"/>
    <x v="1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x v="1"/>
    <x v="1"/>
    <x v="7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x v="0"/>
    <x v="0"/>
    <x v="22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0"/>
    <x v="0"/>
    <x v="18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x v="0"/>
    <x v="0"/>
    <x v="3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x v="0"/>
    <x v="0"/>
    <x v="11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x v="0"/>
    <x v="1"/>
    <x v="3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x v="0"/>
    <x v="0"/>
    <x v="3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x v="0"/>
    <x v="0"/>
    <x v="7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x v="0"/>
    <x v="0"/>
    <x v="3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x v="0"/>
    <x v="0"/>
    <x v="2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x v="0"/>
    <x v="0"/>
    <x v="1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x v="0"/>
    <x v="0"/>
    <x v="3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x v="0"/>
    <x v="0"/>
    <x v="3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x v="0"/>
    <x v="0"/>
    <x v="10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x v="0"/>
    <x v="1"/>
    <x v="3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x v="0"/>
    <x v="1"/>
    <x v="6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x v="0"/>
    <x v="0"/>
    <x v="3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x v="0"/>
    <x v="1"/>
    <x v="10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x v="0"/>
    <x v="0"/>
    <x v="1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x v="0"/>
    <x v="0"/>
    <x v="2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0"/>
    <x v="1"/>
    <x v="10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x v="0"/>
    <x v="1"/>
    <x v="17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x v="0"/>
    <x v="0"/>
    <x v="1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x v="0"/>
    <x v="0"/>
    <x v="10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x v="0"/>
    <x v="0"/>
    <x v="3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x v="0"/>
    <x v="0"/>
    <x v="3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x v="0"/>
    <x v="0"/>
    <x v="0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x v="0"/>
    <x v="1"/>
    <x v="3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0"/>
    <x v="0"/>
    <x v="9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x v="0"/>
    <x v="0"/>
    <x v="1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x v="0"/>
    <x v="0"/>
    <x v="6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x v="0"/>
    <x v="1"/>
    <x v="20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x v="0"/>
    <x v="0"/>
    <x v="2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x v="0"/>
    <x v="1"/>
    <x v="3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x v="0"/>
    <x v="0"/>
    <x v="3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x v="0"/>
    <x v="0"/>
    <x v="1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x v="0"/>
    <x v="1"/>
    <x v="14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0"/>
    <x v="0"/>
    <x v="14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0"/>
    <x v="0"/>
    <x v="3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x v="0"/>
    <x v="0"/>
    <x v="1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x v="0"/>
    <x v="0"/>
    <x v="4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x v="0"/>
    <x v="1"/>
    <x v="6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x v="0"/>
    <x v="1"/>
    <x v="3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x v="0"/>
    <x v="0"/>
    <x v="0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x v="0"/>
    <x v="0"/>
    <x v="4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x v="0"/>
    <x v="1"/>
    <x v="3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x v="0"/>
    <x v="1"/>
    <x v="11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x v="0"/>
    <x v="0"/>
    <x v="9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x v="0"/>
    <x v="0"/>
    <x v="11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x v="0"/>
    <x v="1"/>
    <x v="1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x v="0"/>
    <x v="0"/>
    <x v="1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1"/>
    <x v="1"/>
    <x v="3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x v="0"/>
    <x v="1"/>
    <x v="9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x v="0"/>
    <x v="1"/>
    <x v="3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x v="1"/>
    <x v="0"/>
    <x v="11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x v="0"/>
    <x v="1"/>
    <x v="1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x v="0"/>
    <x v="0"/>
    <x v="4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x v="0"/>
    <x v="0"/>
    <x v="1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x v="1"/>
    <x v="1"/>
    <x v="1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0"/>
    <x v="1"/>
    <x v="9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x v="0"/>
    <x v="0"/>
    <x v="12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x v="0"/>
    <x v="1"/>
    <x v="3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0"/>
    <x v="1"/>
    <x v="6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0"/>
    <x v="0"/>
    <x v="3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x v="0"/>
    <x v="0"/>
    <x v="3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0"/>
    <x v="0"/>
    <x v="3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x v="0"/>
    <x v="0"/>
    <x v="14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1"/>
    <x v="0"/>
    <x v="18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0"/>
    <x v="0"/>
    <x v="18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0"/>
    <x v="0"/>
    <x v="3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x v="0"/>
    <x v="0"/>
    <x v="2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x v="0"/>
    <x v="0"/>
    <x v="7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x v="0"/>
    <x v="0"/>
    <x v="17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x v="0"/>
    <x v="0"/>
    <x v="3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x v="0"/>
    <x v="1"/>
    <x v="4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x v="0"/>
    <x v="1"/>
    <x v="3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x v="0"/>
    <x v="0"/>
    <x v="2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x v="0"/>
    <x v="0"/>
    <x v="8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x v="0"/>
    <x v="0"/>
    <x v="14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x v="0"/>
    <x v="0"/>
    <x v="4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x v="0"/>
    <x v="0"/>
    <x v="2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x v="1"/>
    <x v="1"/>
    <x v="2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x v="0"/>
    <x v="0"/>
    <x v="0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x v="0"/>
    <x v="0"/>
    <x v="6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x v="0"/>
    <x v="1"/>
    <x v="7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x v="1"/>
    <x v="0"/>
    <x v="1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0"/>
    <x v="0"/>
    <x v="5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x v="0"/>
    <x v="1"/>
    <x v="11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x v="0"/>
    <x v="1"/>
    <x v="7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0"/>
    <x v="0"/>
    <x v="13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x v="0"/>
    <x v="0"/>
    <x v="3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x v="0"/>
    <x v="0"/>
    <x v="0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x v="1"/>
    <x v="0"/>
    <x v="12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1"/>
    <x v="0"/>
    <x v="0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x v="0"/>
    <x v="1"/>
    <x v="3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x v="0"/>
    <x v="1"/>
    <x v="8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x v="0"/>
    <x v="0"/>
    <x v="3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x v="0"/>
    <x v="0"/>
    <x v="3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x v="0"/>
    <x v="1"/>
    <x v="19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x v="0"/>
    <x v="0"/>
    <x v="12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0"/>
    <x v="0"/>
    <x v="3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x v="0"/>
    <x v="0"/>
    <x v="14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0"/>
    <x v="0"/>
    <x v="0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x v="0"/>
    <x v="0"/>
    <x v="3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x v="0"/>
    <x v="0"/>
    <x v="6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x v="0"/>
    <x v="0"/>
    <x v="3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0"/>
    <x v="1"/>
    <x v="3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x v="0"/>
    <x v="0"/>
    <x v="22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0"/>
    <x v="0"/>
    <x v="14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x v="0"/>
    <x v="1"/>
    <x v="14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x v="0"/>
    <x v="0"/>
    <x v="1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x v="0"/>
    <x v="0"/>
    <x v="14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x v="0"/>
    <x v="0"/>
    <x v="0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x v="0"/>
    <x v="0"/>
    <x v="16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x v="0"/>
    <x v="0"/>
    <x v="9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0"/>
    <x v="0"/>
    <x v="5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x v="0"/>
    <x v="1"/>
    <x v="3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x v="0"/>
    <x v="0"/>
    <x v="3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x v="0"/>
    <x v="0"/>
    <x v="12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x v="0"/>
    <x v="1"/>
    <x v="3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x v="0"/>
    <x v="0"/>
    <x v="3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x v="0"/>
    <x v="0"/>
    <x v="7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x v="0"/>
    <x v="1"/>
    <x v="3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x v="0"/>
    <x v="0"/>
    <x v="3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x v="0"/>
    <x v="1"/>
    <x v="5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0"/>
    <x v="0"/>
    <x v="7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0"/>
    <x v="0"/>
    <x v="4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x v="0"/>
    <x v="0"/>
    <x v="18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x v="0"/>
    <x v="1"/>
    <x v="4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x v="0"/>
    <x v="1"/>
    <x v="19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x v="0"/>
    <x v="0"/>
    <x v="3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x v="0"/>
    <x v="1"/>
    <x v="0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x v="0"/>
    <x v="0"/>
    <x v="3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x v="0"/>
    <x v="0"/>
    <x v="4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x v="0"/>
    <x v="0"/>
    <x v="17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x v="0"/>
    <x v="1"/>
    <x v="2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x v="0"/>
    <x v="1"/>
    <x v="1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x v="0"/>
    <x v="0"/>
    <x v="2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x v="0"/>
    <x v="1"/>
    <x v="9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x v="0"/>
    <x v="0"/>
    <x v="15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x v="0"/>
    <x v="0"/>
    <x v="3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x v="1"/>
    <x v="1"/>
    <x v="4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x v="0"/>
    <x v="0"/>
    <x v="3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x v="0"/>
    <x v="0"/>
    <x v="11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x v="0"/>
    <x v="1"/>
    <x v="3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x v="0"/>
    <x v="0"/>
    <x v="3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x v="1"/>
    <x v="0"/>
    <x v="2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x v="1"/>
    <x v="0"/>
    <x v="6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x v="0"/>
    <x v="0"/>
    <x v="6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0"/>
    <x v="0"/>
    <x v="3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x v="0"/>
    <x v="0"/>
    <x v="19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x v="0"/>
    <x v="0"/>
    <x v="14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x v="0"/>
    <x v="1"/>
    <x v="12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x v="0"/>
    <x v="0"/>
    <x v="15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x v="0"/>
    <x v="1"/>
    <x v="3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x v="1"/>
    <x v="0"/>
    <x v="10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x v="0"/>
    <x v="0"/>
    <x v="2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x v="0"/>
    <x v="1"/>
    <x v="21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x v="0"/>
    <x v="0"/>
    <x v="3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x v="0"/>
    <x v="0"/>
    <x v="3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0"/>
    <x v="0"/>
    <x v="3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x v="0"/>
    <x v="0"/>
    <x v="0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x v="0"/>
    <x v="0"/>
    <x v="3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x v="0"/>
    <x v="0"/>
    <x v="2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x v="0"/>
    <x v="0"/>
    <x v="3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0"/>
    <x v="1"/>
    <x v="3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x v="0"/>
    <x v="1"/>
    <x v="3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x v="0"/>
    <x v="0"/>
    <x v="1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x v="0"/>
    <x v="0"/>
    <x v="3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x v="0"/>
    <x v="0"/>
    <x v="3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0"/>
    <x v="0"/>
    <x v="3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x v="1"/>
    <x v="0"/>
    <x v="3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x v="0"/>
    <x v="0"/>
    <x v="4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x v="0"/>
    <x v="1"/>
    <x v="13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0"/>
    <x v="1"/>
    <x v="11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x v="0"/>
    <x v="0"/>
    <x v="2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x v="1"/>
    <x v="0"/>
    <x v="3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x v="0"/>
    <x v="0"/>
    <x v="3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0"/>
    <x v="0"/>
    <x v="0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x v="0"/>
    <x v="0"/>
    <x v="14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1"/>
    <x v="0"/>
    <x v="14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0"/>
    <x v="0"/>
    <x v="3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x v="0"/>
    <x v="0"/>
    <x v="3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x v="1"/>
    <x v="1"/>
    <x v="4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x v="0"/>
    <x v="0"/>
    <x v="2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x v="0"/>
    <x v="1"/>
    <x v="3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x v="0"/>
    <x v="1"/>
    <x v="1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x v="0"/>
    <x v="0"/>
    <x v="4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x v="0"/>
    <x v="1"/>
    <x v="22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0"/>
    <x v="0"/>
    <x v="2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x v="0"/>
    <x v="0"/>
    <x v="3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x v="0"/>
    <x v="0"/>
    <x v="22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x v="0"/>
    <x v="0"/>
    <x v="3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x v="0"/>
    <x v="0"/>
    <x v="10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x v="0"/>
    <x v="0"/>
    <x v="18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x v="0"/>
    <x v="0"/>
    <x v="2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x v="0"/>
    <x v="0"/>
    <x v="18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x v="0"/>
    <x v="0"/>
    <x v="0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x v="0"/>
    <x v="1"/>
    <x v="14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x v="0"/>
    <x v="0"/>
    <x v="3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x v="0"/>
    <x v="0"/>
    <x v="1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x v="0"/>
    <x v="0"/>
    <x v="3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x v="0"/>
    <x v="0"/>
    <x v="21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0"/>
    <x v="0"/>
    <x v="0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x v="0"/>
    <x v="0"/>
    <x v="3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x v="0"/>
    <x v="0"/>
    <x v="3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x v="0"/>
    <x v="0"/>
    <x v="19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0"/>
    <x v="1"/>
    <x v="2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0"/>
    <x v="1"/>
    <x v="3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x v="0"/>
    <x v="0"/>
    <x v="7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x v="0"/>
    <x v="1"/>
    <x v="3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0"/>
    <x v="1"/>
    <x v="3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x v="0"/>
    <x v="0"/>
    <x v="0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0"/>
    <x v="0"/>
    <x v="11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0"/>
    <x v="0"/>
    <x v="3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x v="1"/>
    <x v="0"/>
    <x v="9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x v="0"/>
    <x v="0"/>
    <x v="2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x v="0"/>
    <x v="1"/>
    <x v="4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x v="0"/>
    <x v="0"/>
    <x v="4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x v="0"/>
    <x v="0"/>
    <x v="3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x v="0"/>
    <x v="1"/>
    <x v="1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0"/>
    <x v="0"/>
    <x v="1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x v="0"/>
    <x v="0"/>
    <x v="4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0"/>
    <x v="0"/>
    <x v="15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x v="0"/>
    <x v="0"/>
    <x v="18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x v="0"/>
    <x v="1"/>
    <x v="6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x v="0"/>
    <x v="1"/>
    <x v="1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x v="0"/>
    <x v="1"/>
    <x v="6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x v="0"/>
    <x v="1"/>
    <x v="14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0"/>
    <x v="1"/>
    <x v="18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x v="0"/>
    <x v="1"/>
    <x v="0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x v="0"/>
    <x v="0"/>
    <x v="3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x v="0"/>
    <x v="0"/>
    <x v="3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0"/>
    <x v="1"/>
    <x v="7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x v="0"/>
    <x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x v="0"/>
    <x v="0"/>
    <x v="0"/>
    <x v="0"/>
    <n v="0"/>
    <x v="0"/>
    <x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x v="0"/>
    <x v="1"/>
    <x v="1"/>
    <x v="1"/>
    <n v="92.151898734177209"/>
    <x v="1"/>
    <x v="1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x v="0"/>
    <x v="0"/>
    <x v="2"/>
    <x v="2"/>
    <n v="100.01614035087719"/>
    <x v="2"/>
    <x v="2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x v="0"/>
    <x v="0"/>
    <x v="1"/>
    <x v="3"/>
    <n v="103.20833333333333"/>
    <x v="1"/>
    <x v="1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x v="0"/>
    <x v="0"/>
    <x v="3"/>
    <x v="4"/>
    <n v="99.339622641509436"/>
    <x v="3"/>
    <x v="3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x v="0"/>
    <x v="0"/>
    <x v="3"/>
    <x v="5"/>
    <n v="75.833333333333329"/>
    <x v="3"/>
    <x v="3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x v="0"/>
    <x v="0"/>
    <x v="4"/>
    <x v="6"/>
    <n v="60.555555555555557"/>
    <x v="4"/>
    <x v="4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x v="0"/>
    <x v="0"/>
    <x v="3"/>
    <x v="7"/>
    <n v="64.93832599118943"/>
    <x v="3"/>
    <x v="3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x v="0"/>
    <x v="0"/>
    <x v="3"/>
    <x v="8"/>
    <n v="30.997175141242938"/>
    <x v="3"/>
    <x v="3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x v="0"/>
    <x v="0"/>
    <x v="5"/>
    <x v="9"/>
    <n v="72.909090909090907"/>
    <x v="1"/>
    <x v="5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x v="0"/>
    <x v="0"/>
    <x v="6"/>
    <x v="10"/>
    <n v="62.9"/>
    <x v="4"/>
    <x v="6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x v="0"/>
    <x v="1"/>
    <x v="3"/>
    <x v="11"/>
    <n v="112.22222222222223"/>
    <x v="3"/>
    <x v="3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x v="0"/>
    <x v="0"/>
    <x v="6"/>
    <x v="12"/>
    <n v="102.34545454545454"/>
    <x v="4"/>
    <x v="6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x v="0"/>
    <x v="0"/>
    <x v="7"/>
    <x v="13"/>
    <n v="105.05102040816327"/>
    <x v="1"/>
    <x v="7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x v="0"/>
    <x v="0"/>
    <x v="7"/>
    <x v="14"/>
    <n v="94.144999999999996"/>
    <x v="1"/>
    <x v="7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x v="0"/>
    <x v="0"/>
    <x v="8"/>
    <x v="15"/>
    <n v="84.986725663716811"/>
    <x v="2"/>
    <x v="8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x v="0"/>
    <x v="0"/>
    <x v="9"/>
    <x v="16"/>
    <n v="110.41"/>
    <x v="5"/>
    <x v="9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x v="0"/>
    <x v="0"/>
    <x v="10"/>
    <x v="17"/>
    <n v="107.96236989591674"/>
    <x v="4"/>
    <x v="10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x v="0"/>
    <x v="0"/>
    <x v="3"/>
    <x v="18"/>
    <n v="45.103703703703701"/>
    <x v="3"/>
    <x v="3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x v="0"/>
    <x v="1"/>
    <x v="3"/>
    <x v="19"/>
    <n v="45.001483679525222"/>
    <x v="3"/>
    <x v="3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x v="0"/>
    <x v="0"/>
    <x v="6"/>
    <x v="20"/>
    <n v="105.97134670487107"/>
    <x v="4"/>
    <x v="6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x v="0"/>
    <x v="0"/>
    <x v="3"/>
    <x v="21"/>
    <n v="69.055555555555557"/>
    <x v="3"/>
    <x v="3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x v="0"/>
    <x v="0"/>
    <x v="3"/>
    <x v="22"/>
    <n v="85.044943820224717"/>
    <x v="3"/>
    <x v="3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x v="0"/>
    <x v="0"/>
    <x v="4"/>
    <x v="23"/>
    <n v="105.22535211267606"/>
    <x v="4"/>
    <x v="4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x v="0"/>
    <x v="0"/>
    <x v="8"/>
    <x v="24"/>
    <n v="39.003741114852225"/>
    <x v="2"/>
    <x v="8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x v="0"/>
    <x v="1"/>
    <x v="11"/>
    <x v="25"/>
    <n v="73.030674846625772"/>
    <x v="6"/>
    <x v="11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x v="0"/>
    <x v="0"/>
    <x v="3"/>
    <x v="26"/>
    <n v="35.009459459459457"/>
    <x v="3"/>
    <x v="3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x v="0"/>
    <x v="0"/>
    <x v="1"/>
    <x v="27"/>
    <n v="106.6"/>
    <x v="1"/>
    <x v="1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x v="0"/>
    <x v="1"/>
    <x v="3"/>
    <x v="28"/>
    <n v="61.997747747747745"/>
    <x v="3"/>
    <x v="3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x v="0"/>
    <x v="0"/>
    <x v="12"/>
    <x v="29"/>
    <n v="94.000622665006233"/>
    <x v="4"/>
    <x v="12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x v="0"/>
    <x v="0"/>
    <x v="10"/>
    <x v="30"/>
    <n v="112.05426356589147"/>
    <x v="4"/>
    <x v="10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x v="0"/>
    <x v="0"/>
    <x v="11"/>
    <x v="31"/>
    <n v="48.008849557522126"/>
    <x v="6"/>
    <x v="11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x v="0"/>
    <x v="0"/>
    <x v="4"/>
    <x v="32"/>
    <n v="38.004334633723452"/>
    <x v="4"/>
    <x v="4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x v="0"/>
    <x v="0"/>
    <x v="3"/>
    <x v="33"/>
    <n v="35.000184535892231"/>
    <x v="3"/>
    <x v="3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x v="0"/>
    <x v="0"/>
    <x v="4"/>
    <x v="34"/>
    <n v="85"/>
    <x v="4"/>
    <x v="4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x v="0"/>
    <x v="1"/>
    <x v="6"/>
    <x v="35"/>
    <n v="95.993893129770996"/>
    <x v="4"/>
    <x v="6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x v="0"/>
    <x v="0"/>
    <x v="3"/>
    <x v="36"/>
    <n v="68.8125"/>
    <x v="3"/>
    <x v="3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x v="0"/>
    <x v="1"/>
    <x v="13"/>
    <x v="37"/>
    <n v="105.97196261682242"/>
    <x v="5"/>
    <x v="13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x v="0"/>
    <x v="0"/>
    <x v="14"/>
    <x v="38"/>
    <n v="75.261194029850742"/>
    <x v="7"/>
    <x v="14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x v="0"/>
    <x v="0"/>
    <x v="3"/>
    <x v="39"/>
    <n v="57.125"/>
    <x v="3"/>
    <x v="3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x v="0"/>
    <x v="1"/>
    <x v="8"/>
    <x v="40"/>
    <n v="75.141414141414145"/>
    <x v="2"/>
    <x v="8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x v="0"/>
    <x v="1"/>
    <x v="1"/>
    <x v="41"/>
    <n v="107.42342342342343"/>
    <x v="1"/>
    <x v="1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x v="0"/>
    <x v="0"/>
    <x v="0"/>
    <x v="42"/>
    <n v="35.995495495495497"/>
    <x v="0"/>
    <x v="0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x v="0"/>
    <x v="0"/>
    <x v="15"/>
    <x v="43"/>
    <n v="26.998873148744366"/>
    <x v="5"/>
    <x v="15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x v="0"/>
    <x v="0"/>
    <x v="13"/>
    <x v="44"/>
    <n v="107.56122448979592"/>
    <x v="5"/>
    <x v="13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x v="0"/>
    <x v="1"/>
    <x v="3"/>
    <x v="45"/>
    <n v="94.375"/>
    <x v="3"/>
    <x v="3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x v="0"/>
    <x v="0"/>
    <x v="1"/>
    <x v="46"/>
    <n v="46.163043478260867"/>
    <x v="1"/>
    <x v="1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x v="0"/>
    <x v="0"/>
    <x v="3"/>
    <x v="47"/>
    <n v="47.845637583892618"/>
    <x v="3"/>
    <x v="3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x v="0"/>
    <x v="0"/>
    <x v="3"/>
    <x v="48"/>
    <n v="53.007815713698065"/>
    <x v="3"/>
    <x v="3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x v="0"/>
    <x v="0"/>
    <x v="1"/>
    <x v="49"/>
    <n v="45.059405940594061"/>
    <x v="1"/>
    <x v="1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x v="0"/>
    <x v="0"/>
    <x v="16"/>
    <x v="50"/>
    <n v="2"/>
    <x v="1"/>
    <x v="16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x v="0"/>
    <x v="1"/>
    <x v="8"/>
    <x v="51"/>
    <n v="99.006816632583508"/>
    <x v="2"/>
    <x v="8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x v="0"/>
    <x v="0"/>
    <x v="3"/>
    <x v="52"/>
    <n v="32.786666666666669"/>
    <x v="3"/>
    <x v="3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x v="0"/>
    <x v="0"/>
    <x v="6"/>
    <x v="53"/>
    <n v="59.119617224880386"/>
    <x v="4"/>
    <x v="6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x v="0"/>
    <x v="0"/>
    <x v="8"/>
    <x v="54"/>
    <n v="44.93333333333333"/>
    <x v="2"/>
    <x v="8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x v="0"/>
    <x v="0"/>
    <x v="17"/>
    <x v="55"/>
    <n v="89.664122137404576"/>
    <x v="1"/>
    <x v="17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x v="0"/>
    <x v="0"/>
    <x v="8"/>
    <x v="56"/>
    <n v="70.079268292682926"/>
    <x v="2"/>
    <x v="8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x v="0"/>
    <x v="0"/>
    <x v="11"/>
    <x v="57"/>
    <n v="31.059701492537314"/>
    <x v="6"/>
    <x v="11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x v="0"/>
    <x v="0"/>
    <x v="3"/>
    <x v="58"/>
    <n v="29.061611374407583"/>
    <x v="3"/>
    <x v="3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x v="0"/>
    <x v="1"/>
    <x v="3"/>
    <x v="59"/>
    <n v="30.0859375"/>
    <x v="3"/>
    <x v="3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x v="0"/>
    <x v="0"/>
    <x v="3"/>
    <x v="60"/>
    <n v="84.998125000000002"/>
    <x v="3"/>
    <x v="3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x v="0"/>
    <x v="0"/>
    <x v="3"/>
    <x v="61"/>
    <n v="82.001775410563695"/>
    <x v="3"/>
    <x v="3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x v="0"/>
    <x v="0"/>
    <x v="2"/>
    <x v="62"/>
    <n v="58.040160642570278"/>
    <x v="2"/>
    <x v="2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x v="0"/>
    <x v="0"/>
    <x v="3"/>
    <x v="63"/>
    <n v="111.4"/>
    <x v="3"/>
    <x v="3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x v="0"/>
    <x v="1"/>
    <x v="2"/>
    <x v="64"/>
    <n v="71.94736842105263"/>
    <x v="2"/>
    <x v="2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x v="0"/>
    <x v="0"/>
    <x v="3"/>
    <x v="65"/>
    <n v="61.038135593220339"/>
    <x v="3"/>
    <x v="3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x v="0"/>
    <x v="1"/>
    <x v="3"/>
    <x v="66"/>
    <n v="108.91666666666667"/>
    <x v="3"/>
    <x v="3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x v="0"/>
    <x v="1"/>
    <x v="8"/>
    <x v="67"/>
    <n v="29.001722017220171"/>
    <x v="2"/>
    <x v="8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x v="0"/>
    <x v="1"/>
    <x v="3"/>
    <x v="68"/>
    <n v="58.975609756097562"/>
    <x v="3"/>
    <x v="3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x v="0"/>
    <x v="0"/>
    <x v="3"/>
    <x v="69"/>
    <n v="111.82352941176471"/>
    <x v="3"/>
    <x v="3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x v="0"/>
    <x v="1"/>
    <x v="3"/>
    <x v="70"/>
    <n v="63.995555555555555"/>
    <x v="3"/>
    <x v="3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x v="0"/>
    <x v="0"/>
    <x v="3"/>
    <x v="71"/>
    <n v="85.315789473684205"/>
    <x v="3"/>
    <x v="3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x v="0"/>
    <x v="0"/>
    <x v="10"/>
    <x v="72"/>
    <n v="74.481481481481481"/>
    <x v="4"/>
    <x v="10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x v="0"/>
    <x v="0"/>
    <x v="17"/>
    <x v="73"/>
    <n v="105.14772727272727"/>
    <x v="1"/>
    <x v="17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x v="0"/>
    <x v="0"/>
    <x v="16"/>
    <x v="74"/>
    <n v="56.188235294117646"/>
    <x v="1"/>
    <x v="16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x v="0"/>
    <x v="0"/>
    <x v="14"/>
    <x v="75"/>
    <n v="85.917647058823533"/>
    <x v="7"/>
    <x v="14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x v="1"/>
    <x v="1"/>
    <x v="3"/>
    <x v="76"/>
    <n v="57.00296912114014"/>
    <x v="3"/>
    <x v="3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x v="0"/>
    <x v="1"/>
    <x v="10"/>
    <x v="77"/>
    <n v="79.642857142857139"/>
    <x v="4"/>
    <x v="10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x v="0"/>
    <x v="0"/>
    <x v="18"/>
    <x v="78"/>
    <n v="41.018181818181816"/>
    <x v="5"/>
    <x v="18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x v="0"/>
    <x v="0"/>
    <x v="3"/>
    <x v="79"/>
    <n v="48.004773269689736"/>
    <x v="3"/>
    <x v="3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x v="0"/>
    <x v="0"/>
    <x v="11"/>
    <x v="80"/>
    <n v="55.212598425196852"/>
    <x v="6"/>
    <x v="11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x v="0"/>
    <x v="0"/>
    <x v="1"/>
    <x v="81"/>
    <n v="92.109489051094897"/>
    <x v="1"/>
    <x v="1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x v="0"/>
    <x v="1"/>
    <x v="11"/>
    <x v="82"/>
    <n v="83.183333333333337"/>
    <x v="6"/>
    <x v="11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x v="0"/>
    <x v="0"/>
    <x v="5"/>
    <x v="83"/>
    <n v="39.996000000000002"/>
    <x v="1"/>
    <x v="5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x v="0"/>
    <x v="0"/>
    <x v="8"/>
    <x v="84"/>
    <n v="111.1336898395722"/>
    <x v="2"/>
    <x v="8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x v="0"/>
    <x v="0"/>
    <x v="7"/>
    <x v="85"/>
    <n v="90.563380281690144"/>
    <x v="1"/>
    <x v="7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x v="1"/>
    <x v="0"/>
    <x v="3"/>
    <x v="86"/>
    <n v="61.108374384236456"/>
    <x v="3"/>
    <x v="3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x v="0"/>
    <x v="1"/>
    <x v="1"/>
    <x v="87"/>
    <n v="83.022941970310384"/>
    <x v="1"/>
    <x v="1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x v="0"/>
    <x v="0"/>
    <x v="18"/>
    <x v="88"/>
    <n v="110.76106194690266"/>
    <x v="5"/>
    <x v="18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x v="0"/>
    <x v="0"/>
    <x v="3"/>
    <x v="89"/>
    <n v="89.458333333333329"/>
    <x v="3"/>
    <x v="3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x v="0"/>
    <x v="1"/>
    <x v="3"/>
    <x v="90"/>
    <n v="57.849056603773583"/>
    <x v="3"/>
    <x v="3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x v="0"/>
    <x v="0"/>
    <x v="18"/>
    <x v="91"/>
    <n v="109.99705449189985"/>
    <x v="5"/>
    <x v="18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x v="0"/>
    <x v="1"/>
    <x v="11"/>
    <x v="92"/>
    <n v="103.96586345381526"/>
    <x v="6"/>
    <x v="11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x v="0"/>
    <x v="1"/>
    <x v="3"/>
    <x v="93"/>
    <n v="107.99508196721311"/>
    <x v="3"/>
    <x v="3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x v="0"/>
    <x v="0"/>
    <x v="2"/>
    <x v="94"/>
    <n v="48.927777777777777"/>
    <x v="2"/>
    <x v="2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x v="0"/>
    <x v="0"/>
    <x v="4"/>
    <x v="95"/>
    <n v="37.666666666666664"/>
    <x v="4"/>
    <x v="4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x v="0"/>
    <x v="0"/>
    <x v="3"/>
    <x v="96"/>
    <n v="64.999141999141997"/>
    <x v="3"/>
    <x v="3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x v="0"/>
    <x v="0"/>
    <x v="0"/>
    <x v="97"/>
    <n v="106.61061946902655"/>
    <x v="0"/>
    <x v="0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x v="0"/>
    <x v="0"/>
    <x v="11"/>
    <x v="98"/>
    <n v="27.009016393442622"/>
    <x v="6"/>
    <x v="11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x v="0"/>
    <x v="0"/>
    <x v="3"/>
    <x v="99"/>
    <n v="91.16463414634147"/>
    <x v="3"/>
    <x v="3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x v="0"/>
    <x v="0"/>
    <x v="3"/>
    <x v="100"/>
    <n v="1"/>
    <x v="3"/>
    <x v="3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x v="0"/>
    <x v="1"/>
    <x v="5"/>
    <x v="101"/>
    <n v="56.054878048780488"/>
    <x v="1"/>
    <x v="5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x v="0"/>
    <x v="1"/>
    <x v="8"/>
    <x v="102"/>
    <n v="31.017857142857142"/>
    <x v="2"/>
    <x v="8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x v="0"/>
    <x v="0"/>
    <x v="5"/>
    <x v="103"/>
    <n v="66.513513513513516"/>
    <x v="1"/>
    <x v="5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x v="0"/>
    <x v="0"/>
    <x v="7"/>
    <x v="104"/>
    <n v="89.005216484089729"/>
    <x v="1"/>
    <x v="7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x v="0"/>
    <x v="0"/>
    <x v="2"/>
    <x v="105"/>
    <n v="103.46315789473684"/>
    <x v="2"/>
    <x v="2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x v="0"/>
    <x v="0"/>
    <x v="3"/>
    <x v="106"/>
    <n v="95.278911564625844"/>
    <x v="3"/>
    <x v="3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x v="0"/>
    <x v="1"/>
    <x v="3"/>
    <x v="107"/>
    <n v="75.895348837209298"/>
    <x v="3"/>
    <x v="3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x v="0"/>
    <x v="0"/>
    <x v="4"/>
    <x v="108"/>
    <n v="107.57831325301204"/>
    <x v="4"/>
    <x v="4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x v="0"/>
    <x v="0"/>
    <x v="19"/>
    <x v="109"/>
    <n v="51.31666666666667"/>
    <x v="4"/>
    <x v="19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x v="0"/>
    <x v="0"/>
    <x v="0"/>
    <x v="110"/>
    <n v="71.983108108108112"/>
    <x v="0"/>
    <x v="0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x v="0"/>
    <x v="0"/>
    <x v="15"/>
    <x v="111"/>
    <n v="108.95414201183432"/>
    <x v="5"/>
    <x v="15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x v="0"/>
    <x v="0"/>
    <x v="2"/>
    <x v="112"/>
    <n v="35"/>
    <x v="2"/>
    <x v="2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x v="0"/>
    <x v="0"/>
    <x v="0"/>
    <x v="113"/>
    <n v="94.938931297709928"/>
    <x v="0"/>
    <x v="0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x v="0"/>
    <x v="1"/>
    <x v="8"/>
    <x v="114"/>
    <n v="109.65079365079364"/>
    <x v="2"/>
    <x v="8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x v="0"/>
    <x v="0"/>
    <x v="13"/>
    <x v="115"/>
    <n v="44.001815980629537"/>
    <x v="5"/>
    <x v="13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x v="0"/>
    <x v="0"/>
    <x v="3"/>
    <x v="116"/>
    <n v="86.794520547945211"/>
    <x v="3"/>
    <x v="3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x v="0"/>
    <x v="0"/>
    <x v="19"/>
    <x v="117"/>
    <n v="30.992727272727272"/>
    <x v="4"/>
    <x v="19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x v="0"/>
    <x v="0"/>
    <x v="14"/>
    <x v="118"/>
    <n v="94.791044776119406"/>
    <x v="7"/>
    <x v="14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x v="0"/>
    <x v="1"/>
    <x v="4"/>
    <x v="119"/>
    <n v="69.79220779220779"/>
    <x v="4"/>
    <x v="4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x v="0"/>
    <x v="1"/>
    <x v="20"/>
    <x v="120"/>
    <n v="63.003367003367003"/>
    <x v="6"/>
    <x v="20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x v="0"/>
    <x v="0"/>
    <x v="11"/>
    <x v="121"/>
    <n v="110.0343300110742"/>
    <x v="6"/>
    <x v="11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x v="0"/>
    <x v="0"/>
    <x v="13"/>
    <x v="122"/>
    <n v="25.997933274284026"/>
    <x v="5"/>
    <x v="13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x v="1"/>
    <x v="0"/>
    <x v="3"/>
    <x v="123"/>
    <n v="49.987915407854985"/>
    <x v="3"/>
    <x v="3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x v="0"/>
    <x v="0"/>
    <x v="14"/>
    <x v="124"/>
    <n v="101.72340425531915"/>
    <x v="7"/>
    <x v="14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x v="0"/>
    <x v="0"/>
    <x v="3"/>
    <x v="125"/>
    <n v="47.083333333333336"/>
    <x v="3"/>
    <x v="3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x v="0"/>
    <x v="1"/>
    <x v="3"/>
    <x v="126"/>
    <n v="89.944444444444443"/>
    <x v="3"/>
    <x v="3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x v="0"/>
    <x v="0"/>
    <x v="3"/>
    <x v="127"/>
    <n v="78.96875"/>
    <x v="3"/>
    <x v="3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x v="0"/>
    <x v="0"/>
    <x v="1"/>
    <x v="128"/>
    <n v="80.067669172932327"/>
    <x v="1"/>
    <x v="1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x v="0"/>
    <x v="0"/>
    <x v="0"/>
    <x v="129"/>
    <n v="86.472727272727269"/>
    <x v="0"/>
    <x v="0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x v="0"/>
    <x v="0"/>
    <x v="6"/>
    <x v="130"/>
    <n v="28.001876172607879"/>
    <x v="4"/>
    <x v="6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x v="0"/>
    <x v="0"/>
    <x v="2"/>
    <x v="131"/>
    <n v="67.996725337699544"/>
    <x v="2"/>
    <x v="2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x v="0"/>
    <x v="1"/>
    <x v="3"/>
    <x v="132"/>
    <n v="43.078651685393261"/>
    <x v="3"/>
    <x v="3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x v="0"/>
    <x v="0"/>
    <x v="21"/>
    <x v="133"/>
    <n v="87.95597484276729"/>
    <x v="1"/>
    <x v="21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x v="0"/>
    <x v="1"/>
    <x v="4"/>
    <x v="134"/>
    <n v="94.987234042553197"/>
    <x v="4"/>
    <x v="4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x v="0"/>
    <x v="1"/>
    <x v="3"/>
    <x v="135"/>
    <n v="46.905982905982903"/>
    <x v="3"/>
    <x v="3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x v="0"/>
    <x v="1"/>
    <x v="6"/>
    <x v="136"/>
    <n v="46.913793103448278"/>
    <x v="4"/>
    <x v="6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x v="0"/>
    <x v="0"/>
    <x v="9"/>
    <x v="137"/>
    <n v="94.24"/>
    <x v="5"/>
    <x v="9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x v="0"/>
    <x v="0"/>
    <x v="20"/>
    <x v="138"/>
    <n v="80.139130434782615"/>
    <x v="6"/>
    <x v="20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x v="0"/>
    <x v="1"/>
    <x v="8"/>
    <x v="139"/>
    <n v="59.036809815950917"/>
    <x v="2"/>
    <x v="8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x v="0"/>
    <x v="0"/>
    <x v="4"/>
    <x v="140"/>
    <n v="65.989247311827953"/>
    <x v="4"/>
    <x v="4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x v="0"/>
    <x v="0"/>
    <x v="2"/>
    <x v="141"/>
    <n v="60.992530345471522"/>
    <x v="2"/>
    <x v="2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x v="0"/>
    <x v="0"/>
    <x v="2"/>
    <x v="142"/>
    <n v="98.307692307692307"/>
    <x v="2"/>
    <x v="2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x v="0"/>
    <x v="0"/>
    <x v="7"/>
    <x v="143"/>
    <n v="104.6"/>
    <x v="1"/>
    <x v="7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x v="0"/>
    <x v="0"/>
    <x v="3"/>
    <x v="144"/>
    <n v="86.066666666666663"/>
    <x v="3"/>
    <x v="3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x v="0"/>
    <x v="0"/>
    <x v="8"/>
    <x v="145"/>
    <n v="76.989583333333329"/>
    <x v="2"/>
    <x v="8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x v="0"/>
    <x v="0"/>
    <x v="3"/>
    <x v="146"/>
    <n v="29.764705882352942"/>
    <x v="3"/>
    <x v="3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x v="0"/>
    <x v="1"/>
    <x v="3"/>
    <x v="147"/>
    <n v="46.91959798994975"/>
    <x v="3"/>
    <x v="3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x v="0"/>
    <x v="0"/>
    <x v="8"/>
    <x v="148"/>
    <n v="105.18691588785046"/>
    <x v="2"/>
    <x v="8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x v="0"/>
    <x v="0"/>
    <x v="7"/>
    <x v="149"/>
    <n v="69.907692307692301"/>
    <x v="1"/>
    <x v="7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x v="0"/>
    <x v="0"/>
    <x v="1"/>
    <x v="100"/>
    <n v="1"/>
    <x v="1"/>
    <x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x v="0"/>
    <x v="0"/>
    <x v="5"/>
    <x v="150"/>
    <n v="60.011588275391958"/>
    <x v="1"/>
    <x v="5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x v="0"/>
    <x v="0"/>
    <x v="7"/>
    <x v="151"/>
    <n v="52.006220379146917"/>
    <x v="1"/>
    <x v="7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x v="0"/>
    <x v="0"/>
    <x v="3"/>
    <x v="152"/>
    <n v="31.000176025347649"/>
    <x v="3"/>
    <x v="3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x v="0"/>
    <x v="1"/>
    <x v="7"/>
    <x v="153"/>
    <n v="95.042492917847028"/>
    <x v="1"/>
    <x v="7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x v="0"/>
    <x v="0"/>
    <x v="3"/>
    <x v="154"/>
    <n v="75.968174204355108"/>
    <x v="3"/>
    <x v="3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x v="0"/>
    <x v="0"/>
    <x v="1"/>
    <x v="155"/>
    <n v="71.013192612137203"/>
    <x v="1"/>
    <x v="1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x v="0"/>
    <x v="0"/>
    <x v="14"/>
    <x v="156"/>
    <n v="73.733333333333334"/>
    <x v="7"/>
    <x v="14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x v="0"/>
    <x v="0"/>
    <x v="1"/>
    <x v="157"/>
    <n v="113.17073170731707"/>
    <x v="1"/>
    <x v="1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x v="0"/>
    <x v="1"/>
    <x v="3"/>
    <x v="158"/>
    <n v="105.00933552992861"/>
    <x v="3"/>
    <x v="3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x v="0"/>
    <x v="0"/>
    <x v="8"/>
    <x v="159"/>
    <n v="79.176829268292678"/>
    <x v="2"/>
    <x v="8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x v="0"/>
    <x v="1"/>
    <x v="2"/>
    <x v="160"/>
    <n v="57.333333333333336"/>
    <x v="2"/>
    <x v="2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x v="0"/>
    <x v="0"/>
    <x v="1"/>
    <x v="161"/>
    <n v="58.178343949044589"/>
    <x v="1"/>
    <x v="1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x v="0"/>
    <x v="1"/>
    <x v="14"/>
    <x v="162"/>
    <n v="36.032520325203251"/>
    <x v="7"/>
    <x v="14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x v="0"/>
    <x v="0"/>
    <x v="3"/>
    <x v="163"/>
    <n v="107.99068767908309"/>
    <x v="3"/>
    <x v="3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x v="0"/>
    <x v="0"/>
    <x v="2"/>
    <x v="164"/>
    <n v="44.005985634477256"/>
    <x v="2"/>
    <x v="2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x v="0"/>
    <x v="0"/>
    <x v="14"/>
    <x v="165"/>
    <n v="55.077868852459019"/>
    <x v="7"/>
    <x v="14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x v="0"/>
    <x v="0"/>
    <x v="3"/>
    <x v="166"/>
    <n v="74"/>
    <x v="3"/>
    <x v="3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x v="0"/>
    <x v="1"/>
    <x v="7"/>
    <x v="167"/>
    <n v="41.996858638743454"/>
    <x v="1"/>
    <x v="7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x v="0"/>
    <x v="1"/>
    <x v="12"/>
    <x v="168"/>
    <n v="77.988161010260455"/>
    <x v="4"/>
    <x v="12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x v="0"/>
    <x v="0"/>
    <x v="7"/>
    <x v="169"/>
    <n v="82.507462686567166"/>
    <x v="1"/>
    <x v="7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x v="0"/>
    <x v="0"/>
    <x v="18"/>
    <x v="170"/>
    <n v="104.2"/>
    <x v="5"/>
    <x v="18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x v="0"/>
    <x v="1"/>
    <x v="4"/>
    <x v="171"/>
    <n v="25.5"/>
    <x v="4"/>
    <x v="4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x v="0"/>
    <x v="0"/>
    <x v="3"/>
    <x v="172"/>
    <n v="100.98334401024984"/>
    <x v="3"/>
    <x v="3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x v="0"/>
    <x v="1"/>
    <x v="8"/>
    <x v="173"/>
    <n v="111.83333333333333"/>
    <x v="2"/>
    <x v="8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x v="0"/>
    <x v="0"/>
    <x v="3"/>
    <x v="174"/>
    <n v="41.999115044247787"/>
    <x v="3"/>
    <x v="3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x v="0"/>
    <x v="0"/>
    <x v="3"/>
    <x v="175"/>
    <n v="110.05115089514067"/>
    <x v="3"/>
    <x v="3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x v="0"/>
    <x v="0"/>
    <x v="3"/>
    <x v="176"/>
    <n v="58.997079225994888"/>
    <x v="3"/>
    <x v="3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x v="0"/>
    <x v="0"/>
    <x v="0"/>
    <x v="177"/>
    <n v="32.985714285714288"/>
    <x v="0"/>
    <x v="0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x v="0"/>
    <x v="1"/>
    <x v="3"/>
    <x v="178"/>
    <n v="45.005654509471306"/>
    <x v="3"/>
    <x v="3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x v="0"/>
    <x v="0"/>
    <x v="8"/>
    <x v="179"/>
    <n v="81.98196487897485"/>
    <x v="2"/>
    <x v="8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x v="0"/>
    <x v="0"/>
    <x v="2"/>
    <x v="180"/>
    <n v="39.080882352941174"/>
    <x v="2"/>
    <x v="2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x v="0"/>
    <x v="0"/>
    <x v="3"/>
    <x v="181"/>
    <n v="58.996383363471971"/>
    <x v="3"/>
    <x v="3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x v="0"/>
    <x v="0"/>
    <x v="1"/>
    <x v="182"/>
    <n v="40.988372093023258"/>
    <x v="1"/>
    <x v="1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x v="0"/>
    <x v="0"/>
    <x v="3"/>
    <x v="183"/>
    <n v="31.029411764705884"/>
    <x v="3"/>
    <x v="3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x v="0"/>
    <x v="0"/>
    <x v="19"/>
    <x v="184"/>
    <n v="37.789473684210527"/>
    <x v="4"/>
    <x v="19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x v="0"/>
    <x v="0"/>
    <x v="3"/>
    <x v="185"/>
    <n v="32.006772009029348"/>
    <x v="3"/>
    <x v="3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x v="0"/>
    <x v="1"/>
    <x v="12"/>
    <x v="186"/>
    <n v="95.966712898751737"/>
    <x v="4"/>
    <x v="12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x v="0"/>
    <x v="0"/>
    <x v="3"/>
    <x v="187"/>
    <n v="75"/>
    <x v="3"/>
    <x v="3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x v="0"/>
    <x v="0"/>
    <x v="3"/>
    <x v="188"/>
    <n v="102.0498866213152"/>
    <x v="3"/>
    <x v="3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x v="0"/>
    <x v="1"/>
    <x v="3"/>
    <x v="189"/>
    <n v="105.75"/>
    <x v="3"/>
    <x v="3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x v="0"/>
    <x v="0"/>
    <x v="3"/>
    <x v="190"/>
    <n v="37.069767441860463"/>
    <x v="3"/>
    <x v="3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x v="0"/>
    <x v="0"/>
    <x v="1"/>
    <x v="191"/>
    <n v="35.049382716049379"/>
    <x v="1"/>
    <x v="1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x v="1"/>
    <x v="0"/>
    <x v="7"/>
    <x v="192"/>
    <n v="46.338461538461537"/>
    <x v="1"/>
    <x v="7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x v="0"/>
    <x v="0"/>
    <x v="16"/>
    <x v="193"/>
    <n v="69.174603174603178"/>
    <x v="1"/>
    <x v="16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x v="0"/>
    <x v="0"/>
    <x v="5"/>
    <x v="194"/>
    <n v="109.07824427480917"/>
    <x v="1"/>
    <x v="5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x v="0"/>
    <x v="0"/>
    <x v="8"/>
    <x v="195"/>
    <n v="51.78"/>
    <x v="2"/>
    <x v="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x v="0"/>
    <x v="0"/>
    <x v="6"/>
    <x v="196"/>
    <n v="82.010055304172951"/>
    <x v="4"/>
    <x v="6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x v="0"/>
    <x v="0"/>
    <x v="5"/>
    <x v="197"/>
    <n v="35.958333333333336"/>
    <x v="1"/>
    <x v="5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x v="0"/>
    <x v="0"/>
    <x v="1"/>
    <x v="198"/>
    <n v="74.461538461538467"/>
    <x v="1"/>
    <x v="1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x v="0"/>
    <x v="0"/>
    <x v="3"/>
    <x v="50"/>
    <n v="2"/>
    <x v="3"/>
    <x v="3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x v="0"/>
    <x v="0"/>
    <x v="2"/>
    <x v="199"/>
    <n v="91.114649681528661"/>
    <x v="2"/>
    <x v="2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x v="0"/>
    <x v="0"/>
    <x v="0"/>
    <x v="200"/>
    <n v="79.792682926829272"/>
    <x v="0"/>
    <x v="0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x v="0"/>
    <x v="0"/>
    <x v="3"/>
    <x v="201"/>
    <n v="42.999777678968428"/>
    <x v="3"/>
    <x v="3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x v="0"/>
    <x v="0"/>
    <x v="17"/>
    <x v="202"/>
    <n v="63.225000000000001"/>
    <x v="1"/>
    <x v="17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x v="1"/>
    <x v="0"/>
    <x v="3"/>
    <x v="203"/>
    <n v="70.174999999999997"/>
    <x v="3"/>
    <x v="3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x v="0"/>
    <x v="0"/>
    <x v="13"/>
    <x v="204"/>
    <n v="61.333333333333336"/>
    <x v="5"/>
    <x v="13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x v="0"/>
    <x v="1"/>
    <x v="1"/>
    <x v="205"/>
    <n v="99"/>
    <x v="1"/>
    <x v="1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x v="0"/>
    <x v="0"/>
    <x v="4"/>
    <x v="206"/>
    <n v="96.984900146127615"/>
    <x v="4"/>
    <x v="4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x v="0"/>
    <x v="0"/>
    <x v="4"/>
    <x v="207"/>
    <n v="51.004950495049506"/>
    <x v="4"/>
    <x v="4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x v="0"/>
    <x v="0"/>
    <x v="22"/>
    <x v="208"/>
    <n v="28.044247787610619"/>
    <x v="4"/>
    <x v="22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x v="0"/>
    <x v="0"/>
    <x v="3"/>
    <x v="209"/>
    <n v="60.984615384615381"/>
    <x v="3"/>
    <x v="3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x v="0"/>
    <x v="0"/>
    <x v="3"/>
    <x v="210"/>
    <n v="73.214285714285708"/>
    <x v="3"/>
    <x v="3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x v="0"/>
    <x v="1"/>
    <x v="7"/>
    <x v="211"/>
    <n v="39.997435299603637"/>
    <x v="1"/>
    <x v="7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x v="0"/>
    <x v="0"/>
    <x v="1"/>
    <x v="212"/>
    <n v="86.812121212121212"/>
    <x v="1"/>
    <x v="1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x v="0"/>
    <x v="0"/>
    <x v="3"/>
    <x v="213"/>
    <n v="42.125874125874127"/>
    <x v="3"/>
    <x v="3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x v="0"/>
    <x v="0"/>
    <x v="3"/>
    <x v="214"/>
    <n v="103.97851239669421"/>
    <x v="3"/>
    <x v="3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x v="0"/>
    <x v="0"/>
    <x v="22"/>
    <x v="215"/>
    <n v="62.003211991434689"/>
    <x v="4"/>
    <x v="22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x v="0"/>
    <x v="1"/>
    <x v="12"/>
    <x v="216"/>
    <n v="31.005037783375315"/>
    <x v="4"/>
    <x v="12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x v="0"/>
    <x v="0"/>
    <x v="10"/>
    <x v="217"/>
    <n v="89.991552956465242"/>
    <x v="4"/>
    <x v="10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x v="1"/>
    <x v="0"/>
    <x v="3"/>
    <x v="218"/>
    <n v="39.235294117647058"/>
    <x v="3"/>
    <x v="3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x v="1"/>
    <x v="0"/>
    <x v="0"/>
    <x v="219"/>
    <n v="54.993116108306566"/>
    <x v="0"/>
    <x v="0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x v="0"/>
    <x v="0"/>
    <x v="14"/>
    <x v="220"/>
    <n v="47.992753623188406"/>
    <x v="7"/>
    <x v="14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x v="0"/>
    <x v="0"/>
    <x v="3"/>
    <x v="221"/>
    <n v="87.966702470461868"/>
    <x v="3"/>
    <x v="3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x v="0"/>
    <x v="0"/>
    <x v="22"/>
    <x v="222"/>
    <n v="51.999165275459099"/>
    <x v="4"/>
    <x v="22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x v="1"/>
    <x v="0"/>
    <x v="1"/>
    <x v="223"/>
    <n v="29.999659863945578"/>
    <x v="1"/>
    <x v="1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x v="0"/>
    <x v="0"/>
    <x v="14"/>
    <x v="224"/>
    <n v="98.205357142857139"/>
    <x v="7"/>
    <x v="14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x v="0"/>
    <x v="0"/>
    <x v="20"/>
    <x v="225"/>
    <n v="108.96182396606575"/>
    <x v="6"/>
    <x v="20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x v="0"/>
    <x v="0"/>
    <x v="10"/>
    <x v="226"/>
    <n v="66.998379254457049"/>
    <x v="4"/>
    <x v="10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x v="0"/>
    <x v="1"/>
    <x v="20"/>
    <x v="227"/>
    <n v="64.99333594668758"/>
    <x v="6"/>
    <x v="20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x v="0"/>
    <x v="0"/>
    <x v="11"/>
    <x v="228"/>
    <n v="99.841584158415841"/>
    <x v="6"/>
    <x v="11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x v="0"/>
    <x v="0"/>
    <x v="3"/>
    <x v="229"/>
    <n v="82.432835820895519"/>
    <x v="3"/>
    <x v="3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x v="0"/>
    <x v="0"/>
    <x v="3"/>
    <x v="230"/>
    <n v="63.293478260869563"/>
    <x v="3"/>
    <x v="3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x v="0"/>
    <x v="0"/>
    <x v="10"/>
    <x v="231"/>
    <n v="96.774193548387103"/>
    <x v="4"/>
    <x v="10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x v="0"/>
    <x v="1"/>
    <x v="11"/>
    <x v="232"/>
    <n v="54.906040268456373"/>
    <x v="6"/>
    <x v="11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x v="0"/>
    <x v="0"/>
    <x v="10"/>
    <x v="233"/>
    <n v="39.010869565217391"/>
    <x v="4"/>
    <x v="10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x v="0"/>
    <x v="1"/>
    <x v="1"/>
    <x v="234"/>
    <n v="75.84210526315789"/>
    <x v="1"/>
    <x v="1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x v="0"/>
    <x v="0"/>
    <x v="10"/>
    <x v="235"/>
    <n v="45.051671732522799"/>
    <x v="4"/>
    <x v="10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x v="0"/>
    <x v="1"/>
    <x v="3"/>
    <x v="236"/>
    <n v="104.51546391752578"/>
    <x v="3"/>
    <x v="3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x v="0"/>
    <x v="0"/>
    <x v="8"/>
    <x v="237"/>
    <n v="76.268292682926827"/>
    <x v="2"/>
    <x v="8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x v="0"/>
    <x v="0"/>
    <x v="3"/>
    <x v="238"/>
    <n v="69.015695067264573"/>
    <x v="3"/>
    <x v="3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x v="0"/>
    <x v="1"/>
    <x v="9"/>
    <x v="239"/>
    <n v="101.97684085510689"/>
    <x v="5"/>
    <x v="9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x v="0"/>
    <x v="1"/>
    <x v="1"/>
    <x v="240"/>
    <n v="42.915999999999997"/>
    <x v="1"/>
    <x v="1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x v="0"/>
    <x v="0"/>
    <x v="3"/>
    <x v="241"/>
    <n v="43.025210084033617"/>
    <x v="3"/>
    <x v="3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x v="0"/>
    <x v="0"/>
    <x v="3"/>
    <x v="242"/>
    <n v="75.245283018867923"/>
    <x v="3"/>
    <x v="3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x v="0"/>
    <x v="0"/>
    <x v="3"/>
    <x v="243"/>
    <n v="69.023364485981304"/>
    <x v="3"/>
    <x v="3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x v="0"/>
    <x v="0"/>
    <x v="2"/>
    <x v="244"/>
    <n v="65.986486486486484"/>
    <x v="2"/>
    <x v="2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x v="0"/>
    <x v="1"/>
    <x v="13"/>
    <x v="245"/>
    <n v="98.013800424628457"/>
    <x v="5"/>
    <x v="13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x v="0"/>
    <x v="0"/>
    <x v="20"/>
    <x v="246"/>
    <n v="60.105504587155963"/>
    <x v="6"/>
    <x v="20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x v="0"/>
    <x v="0"/>
    <x v="18"/>
    <x v="247"/>
    <n v="26.000773395204948"/>
    <x v="5"/>
    <x v="18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x v="0"/>
    <x v="0"/>
    <x v="1"/>
    <x v="248"/>
    <n v="3"/>
    <x v="1"/>
    <x v="1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x v="0"/>
    <x v="0"/>
    <x v="3"/>
    <x v="249"/>
    <n v="38.019801980198018"/>
    <x v="3"/>
    <x v="3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x v="0"/>
    <x v="0"/>
    <x v="3"/>
    <x v="250"/>
    <n v="106.15254237288136"/>
    <x v="3"/>
    <x v="3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x v="0"/>
    <x v="0"/>
    <x v="6"/>
    <x v="251"/>
    <n v="81.019475655430711"/>
    <x v="4"/>
    <x v="6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x v="0"/>
    <x v="0"/>
    <x v="9"/>
    <x v="252"/>
    <n v="96.647727272727266"/>
    <x v="5"/>
    <x v="9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x v="0"/>
    <x v="1"/>
    <x v="1"/>
    <x v="253"/>
    <n v="57.003535651149086"/>
    <x v="1"/>
    <x v="1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x v="0"/>
    <x v="0"/>
    <x v="1"/>
    <x v="254"/>
    <n v="63.93333333333333"/>
    <x v="1"/>
    <x v="1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x v="0"/>
    <x v="0"/>
    <x v="3"/>
    <x v="255"/>
    <n v="90.456521739130437"/>
    <x v="3"/>
    <x v="3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x v="0"/>
    <x v="1"/>
    <x v="3"/>
    <x v="256"/>
    <n v="72.172043010752688"/>
    <x v="3"/>
    <x v="3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x v="1"/>
    <x v="0"/>
    <x v="14"/>
    <x v="257"/>
    <n v="77.934782608695656"/>
    <x v="7"/>
    <x v="14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x v="0"/>
    <x v="0"/>
    <x v="1"/>
    <x v="258"/>
    <n v="38.065134099616856"/>
    <x v="1"/>
    <x v="1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x v="0"/>
    <x v="1"/>
    <x v="1"/>
    <x v="259"/>
    <n v="57.936123348017624"/>
    <x v="1"/>
    <x v="1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x v="0"/>
    <x v="1"/>
    <x v="7"/>
    <x v="260"/>
    <n v="49.794392523364486"/>
    <x v="1"/>
    <x v="7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x v="0"/>
    <x v="0"/>
    <x v="14"/>
    <x v="261"/>
    <n v="54.050251256281406"/>
    <x v="7"/>
    <x v="14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x v="0"/>
    <x v="0"/>
    <x v="3"/>
    <x v="262"/>
    <n v="30.002721335268504"/>
    <x v="3"/>
    <x v="3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x v="0"/>
    <x v="0"/>
    <x v="3"/>
    <x v="263"/>
    <n v="70.127906976744185"/>
    <x v="3"/>
    <x v="3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x v="0"/>
    <x v="1"/>
    <x v="17"/>
    <x v="264"/>
    <n v="26.996228786926462"/>
    <x v="1"/>
    <x v="17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x v="0"/>
    <x v="0"/>
    <x v="3"/>
    <x v="265"/>
    <n v="51.990606936416185"/>
    <x v="3"/>
    <x v="3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x v="0"/>
    <x v="0"/>
    <x v="4"/>
    <x v="266"/>
    <n v="56.416666666666664"/>
    <x v="4"/>
    <x v="4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x v="0"/>
    <x v="0"/>
    <x v="19"/>
    <x v="267"/>
    <n v="101.63218390804597"/>
    <x v="4"/>
    <x v="19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x v="0"/>
    <x v="0"/>
    <x v="11"/>
    <x v="268"/>
    <n v="25.005291005291006"/>
    <x v="6"/>
    <x v="11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x v="0"/>
    <x v="0"/>
    <x v="14"/>
    <x v="269"/>
    <n v="32.016393442622949"/>
    <x v="7"/>
    <x v="14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x v="0"/>
    <x v="1"/>
    <x v="3"/>
    <x v="270"/>
    <n v="82.021647307286173"/>
    <x v="3"/>
    <x v="3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x v="0"/>
    <x v="0"/>
    <x v="3"/>
    <x v="271"/>
    <n v="37.957446808510639"/>
    <x v="3"/>
    <x v="3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x v="0"/>
    <x v="0"/>
    <x v="3"/>
    <x v="272"/>
    <n v="51.533333333333331"/>
    <x v="3"/>
    <x v="3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x v="0"/>
    <x v="0"/>
    <x v="18"/>
    <x v="273"/>
    <n v="81.198275862068968"/>
    <x v="5"/>
    <x v="18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x v="0"/>
    <x v="1"/>
    <x v="11"/>
    <x v="274"/>
    <n v="40.030075187969928"/>
    <x v="6"/>
    <x v="11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x v="0"/>
    <x v="0"/>
    <x v="3"/>
    <x v="275"/>
    <n v="89.939759036144579"/>
    <x v="3"/>
    <x v="3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x v="0"/>
    <x v="0"/>
    <x v="2"/>
    <x v="276"/>
    <n v="96.692307692307693"/>
    <x v="2"/>
    <x v="2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x v="0"/>
    <x v="0"/>
    <x v="3"/>
    <x v="277"/>
    <n v="25.010989010989011"/>
    <x v="3"/>
    <x v="3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x v="0"/>
    <x v="0"/>
    <x v="10"/>
    <x v="278"/>
    <n v="36.987277353689571"/>
    <x v="4"/>
    <x v="10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x v="0"/>
    <x v="1"/>
    <x v="3"/>
    <x v="279"/>
    <n v="73.012609117361791"/>
    <x v="3"/>
    <x v="3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x v="0"/>
    <x v="1"/>
    <x v="19"/>
    <x v="280"/>
    <n v="68.240601503759393"/>
    <x v="4"/>
    <x v="19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x v="0"/>
    <x v="0"/>
    <x v="1"/>
    <x v="281"/>
    <n v="52.310344827586206"/>
    <x v="1"/>
    <x v="1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x v="0"/>
    <x v="0"/>
    <x v="2"/>
    <x v="282"/>
    <n v="61.765151515151516"/>
    <x v="2"/>
    <x v="2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x v="0"/>
    <x v="0"/>
    <x v="3"/>
    <x v="283"/>
    <n v="25.027559055118111"/>
    <x v="3"/>
    <x v="3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x v="0"/>
    <x v="0"/>
    <x v="3"/>
    <x v="284"/>
    <n v="106.28804347826087"/>
    <x v="3"/>
    <x v="3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x v="0"/>
    <x v="0"/>
    <x v="5"/>
    <x v="285"/>
    <n v="75.07386363636364"/>
    <x v="1"/>
    <x v="5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x v="0"/>
    <x v="1"/>
    <x v="16"/>
    <x v="286"/>
    <n v="39.970802919708028"/>
    <x v="1"/>
    <x v="16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x v="0"/>
    <x v="0"/>
    <x v="3"/>
    <x v="287"/>
    <n v="39.982195845697326"/>
    <x v="3"/>
    <x v="3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x v="0"/>
    <x v="1"/>
    <x v="4"/>
    <x v="288"/>
    <n v="101.01541850220265"/>
    <x v="4"/>
    <x v="4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x v="1"/>
    <x v="0"/>
    <x v="2"/>
    <x v="289"/>
    <n v="76.813084112149539"/>
    <x v="2"/>
    <x v="2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x v="0"/>
    <x v="0"/>
    <x v="0"/>
    <x v="290"/>
    <n v="71.7"/>
    <x v="0"/>
    <x v="0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x v="0"/>
    <x v="0"/>
    <x v="3"/>
    <x v="291"/>
    <n v="33.28125"/>
    <x v="3"/>
    <x v="3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x v="0"/>
    <x v="0"/>
    <x v="3"/>
    <x v="292"/>
    <n v="43.923497267759565"/>
    <x v="3"/>
    <x v="3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x v="0"/>
    <x v="0"/>
    <x v="3"/>
    <x v="293"/>
    <n v="36.004712041884815"/>
    <x v="3"/>
    <x v="3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x v="0"/>
    <x v="0"/>
    <x v="3"/>
    <x v="294"/>
    <n v="88.21052631578948"/>
    <x v="3"/>
    <x v="3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x v="0"/>
    <x v="1"/>
    <x v="3"/>
    <x v="295"/>
    <n v="65.240384615384613"/>
    <x v="3"/>
    <x v="3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x v="0"/>
    <x v="1"/>
    <x v="1"/>
    <x v="296"/>
    <n v="69.958333333333329"/>
    <x v="1"/>
    <x v="1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x v="0"/>
    <x v="0"/>
    <x v="0"/>
    <x v="297"/>
    <n v="39.877551020408163"/>
    <x v="0"/>
    <x v="0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x v="0"/>
    <x v="1"/>
    <x v="9"/>
    <x v="298"/>
    <n v="5"/>
    <x v="5"/>
    <x v="9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x v="0"/>
    <x v="0"/>
    <x v="4"/>
    <x v="299"/>
    <n v="41.023728813559323"/>
    <x v="4"/>
    <x v="4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x v="0"/>
    <x v="0"/>
    <x v="3"/>
    <x v="300"/>
    <n v="98.914285714285711"/>
    <x v="3"/>
    <x v="3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x v="0"/>
    <x v="0"/>
    <x v="7"/>
    <x v="301"/>
    <n v="87.78125"/>
    <x v="1"/>
    <x v="7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x v="0"/>
    <x v="0"/>
    <x v="4"/>
    <x v="302"/>
    <n v="80.767605633802816"/>
    <x v="4"/>
    <x v="4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x v="0"/>
    <x v="0"/>
    <x v="3"/>
    <x v="303"/>
    <n v="94.28235294117647"/>
    <x v="3"/>
    <x v="3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x v="0"/>
    <x v="1"/>
    <x v="3"/>
    <x v="304"/>
    <n v="73.428571428571431"/>
    <x v="3"/>
    <x v="3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x v="0"/>
    <x v="1"/>
    <x v="13"/>
    <x v="305"/>
    <n v="65.968133535660087"/>
    <x v="5"/>
    <x v="13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x v="0"/>
    <x v="0"/>
    <x v="3"/>
    <x v="306"/>
    <n v="109.04109589041096"/>
    <x v="3"/>
    <x v="3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x v="0"/>
    <x v="1"/>
    <x v="7"/>
    <x v="307"/>
    <n v="41.16"/>
    <x v="1"/>
    <x v="7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x v="0"/>
    <x v="0"/>
    <x v="11"/>
    <x v="308"/>
    <n v="99.125"/>
    <x v="6"/>
    <x v="11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x v="0"/>
    <x v="0"/>
    <x v="3"/>
    <x v="309"/>
    <n v="105.88429752066116"/>
    <x v="3"/>
    <x v="3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x v="0"/>
    <x v="0"/>
    <x v="3"/>
    <x v="310"/>
    <n v="48.996525921966864"/>
    <x v="3"/>
    <x v="3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x v="0"/>
    <x v="0"/>
    <x v="1"/>
    <x v="311"/>
    <n v="39"/>
    <x v="1"/>
    <x v="1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x v="0"/>
    <x v="1"/>
    <x v="4"/>
    <x v="312"/>
    <n v="31.022556390977442"/>
    <x v="4"/>
    <x v="4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x v="0"/>
    <x v="0"/>
    <x v="3"/>
    <x v="313"/>
    <n v="103.87096774193549"/>
    <x v="3"/>
    <x v="3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x v="0"/>
    <x v="1"/>
    <x v="0"/>
    <x v="314"/>
    <n v="59.268518518518519"/>
    <x v="0"/>
    <x v="0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x v="0"/>
    <x v="0"/>
    <x v="3"/>
    <x v="315"/>
    <n v="42.3"/>
    <x v="3"/>
    <x v="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x v="0"/>
    <x v="0"/>
    <x v="1"/>
    <x v="316"/>
    <n v="53.117647058823529"/>
    <x v="1"/>
    <x v="1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x v="0"/>
    <x v="0"/>
    <x v="2"/>
    <x v="317"/>
    <n v="50.796875"/>
    <x v="2"/>
    <x v="2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x v="0"/>
    <x v="0"/>
    <x v="13"/>
    <x v="318"/>
    <n v="101.15"/>
    <x v="5"/>
    <x v="13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x v="0"/>
    <x v="0"/>
    <x v="12"/>
    <x v="319"/>
    <n v="65.000810372771468"/>
    <x v="4"/>
    <x v="12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x v="0"/>
    <x v="0"/>
    <x v="3"/>
    <x v="320"/>
    <n v="37.998645510835914"/>
    <x v="3"/>
    <x v="3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x v="0"/>
    <x v="0"/>
    <x v="4"/>
    <x v="321"/>
    <n v="82.615384615384613"/>
    <x v="4"/>
    <x v="4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x v="0"/>
    <x v="1"/>
    <x v="3"/>
    <x v="322"/>
    <n v="37.941368078175898"/>
    <x v="3"/>
    <x v="3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x v="0"/>
    <x v="1"/>
    <x v="3"/>
    <x v="323"/>
    <n v="80.780821917808225"/>
    <x v="3"/>
    <x v="3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x v="0"/>
    <x v="0"/>
    <x v="10"/>
    <x v="324"/>
    <n v="25.984375"/>
    <x v="4"/>
    <x v="10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x v="0"/>
    <x v="1"/>
    <x v="3"/>
    <x v="325"/>
    <n v="30.363636363636363"/>
    <x v="3"/>
    <x v="3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x v="0"/>
    <x v="0"/>
    <x v="1"/>
    <x v="326"/>
    <n v="54.004916018025398"/>
    <x v="1"/>
    <x v="1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x v="0"/>
    <x v="0"/>
    <x v="11"/>
    <x v="327"/>
    <n v="101.78672985781991"/>
    <x v="6"/>
    <x v="11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x v="0"/>
    <x v="0"/>
    <x v="4"/>
    <x v="328"/>
    <n v="45.003610108303249"/>
    <x v="4"/>
    <x v="4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x v="0"/>
    <x v="0"/>
    <x v="0"/>
    <x v="329"/>
    <n v="77.068421052631578"/>
    <x v="0"/>
    <x v="0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x v="0"/>
    <x v="0"/>
    <x v="8"/>
    <x v="330"/>
    <n v="88.076595744680844"/>
    <x v="2"/>
    <x v="8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x v="0"/>
    <x v="0"/>
    <x v="3"/>
    <x v="331"/>
    <n v="47.035573122529641"/>
    <x v="3"/>
    <x v="3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x v="0"/>
    <x v="0"/>
    <x v="1"/>
    <x v="332"/>
    <n v="110.99550763701707"/>
    <x v="1"/>
    <x v="1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x v="0"/>
    <x v="0"/>
    <x v="1"/>
    <x v="333"/>
    <n v="87.003066141042481"/>
    <x v="1"/>
    <x v="1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x v="0"/>
    <x v="1"/>
    <x v="1"/>
    <x v="334"/>
    <n v="63.994402985074629"/>
    <x v="1"/>
    <x v="1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x v="0"/>
    <x v="0"/>
    <x v="3"/>
    <x v="335"/>
    <n v="105.9945205479452"/>
    <x v="3"/>
    <x v="3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x v="0"/>
    <x v="0"/>
    <x v="3"/>
    <x v="336"/>
    <n v="73.989349112426041"/>
    <x v="3"/>
    <x v="3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x v="0"/>
    <x v="0"/>
    <x v="3"/>
    <x v="337"/>
    <n v="84.02004626060139"/>
    <x v="3"/>
    <x v="3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x v="0"/>
    <x v="0"/>
    <x v="14"/>
    <x v="338"/>
    <n v="88.966921119592882"/>
    <x v="7"/>
    <x v="14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x v="0"/>
    <x v="0"/>
    <x v="7"/>
    <x v="339"/>
    <n v="76.990453460620529"/>
    <x v="1"/>
    <x v="7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x v="0"/>
    <x v="0"/>
    <x v="3"/>
    <x v="340"/>
    <n v="97.146341463414629"/>
    <x v="3"/>
    <x v="3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x v="0"/>
    <x v="0"/>
    <x v="3"/>
    <x v="341"/>
    <n v="33.013605442176868"/>
    <x v="3"/>
    <x v="3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x v="0"/>
    <x v="0"/>
    <x v="11"/>
    <x v="342"/>
    <n v="99.950602409638549"/>
    <x v="6"/>
    <x v="11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x v="0"/>
    <x v="0"/>
    <x v="6"/>
    <x v="343"/>
    <n v="69.966767371601208"/>
    <x v="4"/>
    <x v="6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x v="0"/>
    <x v="1"/>
    <x v="7"/>
    <x v="344"/>
    <n v="110.32"/>
    <x v="1"/>
    <x v="7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x v="0"/>
    <x v="0"/>
    <x v="2"/>
    <x v="345"/>
    <n v="66.005235602094245"/>
    <x v="2"/>
    <x v="2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x v="0"/>
    <x v="0"/>
    <x v="0"/>
    <x v="346"/>
    <n v="41.005742176284812"/>
    <x v="0"/>
    <x v="0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x v="0"/>
    <x v="0"/>
    <x v="3"/>
    <x v="347"/>
    <n v="103.96316359696641"/>
    <x v="3"/>
    <x v="3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x v="0"/>
    <x v="1"/>
    <x v="17"/>
    <x v="298"/>
    <n v="5"/>
    <x v="1"/>
    <x v="17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x v="0"/>
    <x v="0"/>
    <x v="1"/>
    <x v="348"/>
    <n v="47.009935419771487"/>
    <x v="1"/>
    <x v="1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x v="0"/>
    <x v="0"/>
    <x v="3"/>
    <x v="349"/>
    <n v="29.606060606060606"/>
    <x v="3"/>
    <x v="3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x v="0"/>
    <x v="0"/>
    <x v="3"/>
    <x v="350"/>
    <n v="81.010569583088667"/>
    <x v="3"/>
    <x v="3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x v="0"/>
    <x v="0"/>
    <x v="4"/>
    <x v="351"/>
    <n v="94.35"/>
    <x v="4"/>
    <x v="4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x v="0"/>
    <x v="0"/>
    <x v="8"/>
    <x v="352"/>
    <n v="26.058139534883722"/>
    <x v="2"/>
    <x v="8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x v="0"/>
    <x v="0"/>
    <x v="3"/>
    <x v="353"/>
    <n v="85.775000000000006"/>
    <x v="3"/>
    <x v="3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x v="0"/>
    <x v="0"/>
    <x v="11"/>
    <x v="354"/>
    <n v="103.73170731707317"/>
    <x v="6"/>
    <x v="11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x v="1"/>
    <x v="0"/>
    <x v="14"/>
    <x v="355"/>
    <n v="49.826086956521742"/>
    <x v="7"/>
    <x v="14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x v="0"/>
    <x v="0"/>
    <x v="10"/>
    <x v="356"/>
    <n v="63.893048128342244"/>
    <x v="4"/>
    <x v="10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x v="0"/>
    <x v="1"/>
    <x v="3"/>
    <x v="357"/>
    <n v="47.002434782608695"/>
    <x v="3"/>
    <x v="3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x v="0"/>
    <x v="0"/>
    <x v="3"/>
    <x v="358"/>
    <n v="108.47727272727273"/>
    <x v="3"/>
    <x v="3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x v="0"/>
    <x v="0"/>
    <x v="1"/>
    <x v="359"/>
    <n v="72.015706806282722"/>
    <x v="1"/>
    <x v="1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x v="0"/>
    <x v="0"/>
    <x v="1"/>
    <x v="360"/>
    <n v="59.928057553956833"/>
    <x v="1"/>
    <x v="1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x v="0"/>
    <x v="0"/>
    <x v="7"/>
    <x v="361"/>
    <n v="78.209677419354833"/>
    <x v="1"/>
    <x v="7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x v="0"/>
    <x v="0"/>
    <x v="3"/>
    <x v="362"/>
    <n v="104.77678571428571"/>
    <x v="3"/>
    <x v="3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x v="0"/>
    <x v="1"/>
    <x v="3"/>
    <x v="363"/>
    <n v="105.52475247524752"/>
    <x v="3"/>
    <x v="3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x v="0"/>
    <x v="1"/>
    <x v="3"/>
    <x v="364"/>
    <n v="24.933333333333334"/>
    <x v="3"/>
    <x v="3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x v="0"/>
    <x v="1"/>
    <x v="4"/>
    <x v="365"/>
    <n v="69.873786407766985"/>
    <x v="4"/>
    <x v="4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x v="0"/>
    <x v="1"/>
    <x v="19"/>
    <x v="366"/>
    <n v="95.733766233766232"/>
    <x v="4"/>
    <x v="19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x v="0"/>
    <x v="0"/>
    <x v="3"/>
    <x v="367"/>
    <n v="29.997485752598056"/>
    <x v="3"/>
    <x v="3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x v="0"/>
    <x v="0"/>
    <x v="3"/>
    <x v="368"/>
    <n v="59.011948529411768"/>
    <x v="3"/>
    <x v="3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x v="0"/>
    <x v="1"/>
    <x v="4"/>
    <x v="369"/>
    <n v="84.757396449704146"/>
    <x v="4"/>
    <x v="4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x v="0"/>
    <x v="0"/>
    <x v="3"/>
    <x v="370"/>
    <n v="78.010921177587846"/>
    <x v="3"/>
    <x v="3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x v="0"/>
    <x v="1"/>
    <x v="4"/>
    <x v="371"/>
    <n v="50.05215419501134"/>
    <x v="4"/>
    <x v="4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x v="0"/>
    <x v="0"/>
    <x v="7"/>
    <x v="372"/>
    <n v="59.16"/>
    <x v="1"/>
    <x v="7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x v="0"/>
    <x v="0"/>
    <x v="1"/>
    <x v="373"/>
    <n v="93.702290076335885"/>
    <x v="1"/>
    <x v="1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x v="0"/>
    <x v="0"/>
    <x v="3"/>
    <x v="374"/>
    <n v="40.14173228346457"/>
    <x v="3"/>
    <x v="3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x v="0"/>
    <x v="0"/>
    <x v="4"/>
    <x v="375"/>
    <n v="70.090140845070422"/>
    <x v="4"/>
    <x v="4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x v="0"/>
    <x v="0"/>
    <x v="3"/>
    <x v="376"/>
    <n v="66.181818181818187"/>
    <x v="3"/>
    <x v="3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x v="0"/>
    <x v="0"/>
    <x v="3"/>
    <x v="377"/>
    <n v="47.714285714285715"/>
    <x v="3"/>
    <x v="3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x v="0"/>
    <x v="0"/>
    <x v="3"/>
    <x v="378"/>
    <n v="62.896774193548389"/>
    <x v="3"/>
    <x v="3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x v="0"/>
    <x v="0"/>
    <x v="14"/>
    <x v="379"/>
    <n v="86.611940298507463"/>
    <x v="7"/>
    <x v="14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x v="0"/>
    <x v="1"/>
    <x v="0"/>
    <x v="380"/>
    <n v="75.126984126984127"/>
    <x v="0"/>
    <x v="0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x v="1"/>
    <x v="1"/>
    <x v="4"/>
    <x v="381"/>
    <n v="41.004167534903104"/>
    <x v="4"/>
    <x v="4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x v="0"/>
    <x v="0"/>
    <x v="9"/>
    <x v="382"/>
    <n v="50.007915567282325"/>
    <x v="5"/>
    <x v="9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x v="0"/>
    <x v="0"/>
    <x v="3"/>
    <x v="383"/>
    <n v="96.960674157303373"/>
    <x v="3"/>
    <x v="3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x v="0"/>
    <x v="0"/>
    <x v="8"/>
    <x v="384"/>
    <n v="100.93160377358491"/>
    <x v="2"/>
    <x v="8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x v="0"/>
    <x v="0"/>
    <x v="7"/>
    <x v="385"/>
    <n v="89.227586206896547"/>
    <x v="1"/>
    <x v="7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x v="0"/>
    <x v="0"/>
    <x v="3"/>
    <x v="386"/>
    <n v="87.979166666666671"/>
    <x v="3"/>
    <x v="3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x v="0"/>
    <x v="0"/>
    <x v="14"/>
    <x v="387"/>
    <n v="89.54"/>
    <x v="7"/>
    <x v="1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x v="0"/>
    <x v="0"/>
    <x v="9"/>
    <x v="388"/>
    <n v="29.09271523178808"/>
    <x v="5"/>
    <x v="9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x v="0"/>
    <x v="0"/>
    <x v="8"/>
    <x v="389"/>
    <n v="42.006218905472636"/>
    <x v="2"/>
    <x v="8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x v="0"/>
    <x v="0"/>
    <x v="17"/>
    <x v="390"/>
    <n v="47.004903563255965"/>
    <x v="1"/>
    <x v="17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x v="0"/>
    <x v="1"/>
    <x v="4"/>
    <x v="391"/>
    <n v="110.44117647058823"/>
    <x v="4"/>
    <x v="4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x v="1"/>
    <x v="0"/>
    <x v="3"/>
    <x v="392"/>
    <n v="41.990909090909092"/>
    <x v="3"/>
    <x v="3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x v="0"/>
    <x v="0"/>
    <x v="6"/>
    <x v="393"/>
    <n v="48.012468827930178"/>
    <x v="4"/>
    <x v="6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x v="0"/>
    <x v="0"/>
    <x v="1"/>
    <x v="394"/>
    <n v="31.019823788546255"/>
    <x v="1"/>
    <x v="1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x v="0"/>
    <x v="1"/>
    <x v="10"/>
    <x v="395"/>
    <n v="99.203252032520325"/>
    <x v="4"/>
    <x v="10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x v="0"/>
    <x v="0"/>
    <x v="7"/>
    <x v="396"/>
    <n v="66.022316684378325"/>
    <x v="1"/>
    <x v="7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x v="0"/>
    <x v="1"/>
    <x v="14"/>
    <x v="50"/>
    <n v="2"/>
    <x v="7"/>
    <x v="14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x v="0"/>
    <x v="0"/>
    <x v="3"/>
    <x v="397"/>
    <n v="46.060200668896321"/>
    <x v="3"/>
    <x v="3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x v="0"/>
    <x v="1"/>
    <x v="12"/>
    <x v="398"/>
    <n v="73.650000000000006"/>
    <x v="4"/>
    <x v="12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x v="0"/>
    <x v="1"/>
    <x v="3"/>
    <x v="399"/>
    <n v="55.99336650082919"/>
    <x v="3"/>
    <x v="3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x v="0"/>
    <x v="0"/>
    <x v="3"/>
    <x v="400"/>
    <n v="68.985695127402778"/>
    <x v="3"/>
    <x v="3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x v="0"/>
    <x v="0"/>
    <x v="3"/>
    <x v="401"/>
    <n v="60.981609195402299"/>
    <x v="3"/>
    <x v="3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x v="1"/>
    <x v="0"/>
    <x v="4"/>
    <x v="402"/>
    <n v="110.98139534883721"/>
    <x v="4"/>
    <x v="4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x v="0"/>
    <x v="0"/>
    <x v="3"/>
    <x v="403"/>
    <n v="25"/>
    <x v="3"/>
    <x v="3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x v="0"/>
    <x v="0"/>
    <x v="4"/>
    <x v="404"/>
    <n v="78.759740259740255"/>
    <x v="4"/>
    <x v="4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x v="0"/>
    <x v="0"/>
    <x v="1"/>
    <x v="405"/>
    <n v="87.960784313725483"/>
    <x v="1"/>
    <x v="1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x v="0"/>
    <x v="0"/>
    <x v="20"/>
    <x v="406"/>
    <n v="49.987398739873989"/>
    <x v="6"/>
    <x v="20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x v="0"/>
    <x v="0"/>
    <x v="3"/>
    <x v="407"/>
    <n v="99.524390243902445"/>
    <x v="3"/>
    <x v="3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x v="0"/>
    <x v="0"/>
    <x v="13"/>
    <x v="408"/>
    <n v="104.82089552238806"/>
    <x v="5"/>
    <x v="13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x v="0"/>
    <x v="0"/>
    <x v="10"/>
    <x v="409"/>
    <n v="108.01469237832875"/>
    <x v="4"/>
    <x v="10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x v="0"/>
    <x v="1"/>
    <x v="0"/>
    <x v="410"/>
    <n v="28.998544660724033"/>
    <x v="0"/>
    <x v="0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x v="0"/>
    <x v="0"/>
    <x v="3"/>
    <x v="411"/>
    <n v="30.028708133971293"/>
    <x v="3"/>
    <x v="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x v="0"/>
    <x v="1"/>
    <x v="4"/>
    <x v="412"/>
    <n v="41.005559416261292"/>
    <x v="4"/>
    <x v="4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x v="0"/>
    <x v="0"/>
    <x v="3"/>
    <x v="413"/>
    <n v="62.866666666666667"/>
    <x v="3"/>
    <x v="3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x v="0"/>
    <x v="0"/>
    <x v="4"/>
    <x v="414"/>
    <n v="47.005002501250623"/>
    <x v="4"/>
    <x v="4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x v="0"/>
    <x v="0"/>
    <x v="2"/>
    <x v="415"/>
    <n v="26.997693638285604"/>
    <x v="2"/>
    <x v="2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x v="0"/>
    <x v="0"/>
    <x v="3"/>
    <x v="416"/>
    <n v="68.329787234042556"/>
    <x v="3"/>
    <x v="3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x v="0"/>
    <x v="1"/>
    <x v="8"/>
    <x v="417"/>
    <n v="50.974576271186443"/>
    <x v="2"/>
    <x v="8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x v="0"/>
    <x v="1"/>
    <x v="3"/>
    <x v="418"/>
    <n v="54.024390243902438"/>
    <x v="3"/>
    <x v="3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x v="0"/>
    <x v="1"/>
    <x v="0"/>
    <x v="419"/>
    <n v="97.055555555555557"/>
    <x v="0"/>
    <x v="0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x v="0"/>
    <x v="0"/>
    <x v="7"/>
    <x v="420"/>
    <n v="24.867469879518072"/>
    <x v="1"/>
    <x v="7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x v="0"/>
    <x v="0"/>
    <x v="14"/>
    <x v="421"/>
    <n v="84.423913043478265"/>
    <x v="7"/>
    <x v="14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x v="0"/>
    <x v="0"/>
    <x v="3"/>
    <x v="422"/>
    <n v="47.091324200913242"/>
    <x v="3"/>
    <x v="3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x v="0"/>
    <x v="1"/>
    <x v="3"/>
    <x v="423"/>
    <n v="77.996041171813147"/>
    <x v="3"/>
    <x v="3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x v="0"/>
    <x v="0"/>
    <x v="10"/>
    <x v="424"/>
    <n v="62.967871485943775"/>
    <x v="4"/>
    <x v="10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x v="0"/>
    <x v="1"/>
    <x v="14"/>
    <x v="425"/>
    <n v="81.006080449017773"/>
    <x v="7"/>
    <x v="14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x v="0"/>
    <x v="0"/>
    <x v="3"/>
    <x v="426"/>
    <n v="65.321428571428569"/>
    <x v="3"/>
    <x v="3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x v="1"/>
    <x v="0"/>
    <x v="3"/>
    <x v="427"/>
    <n v="104.43617021276596"/>
    <x v="3"/>
    <x v="3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x v="0"/>
    <x v="0"/>
    <x v="3"/>
    <x v="428"/>
    <n v="69.989010989010993"/>
    <x v="3"/>
    <x v="3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x v="0"/>
    <x v="1"/>
    <x v="4"/>
    <x v="429"/>
    <n v="83.023989898989896"/>
    <x v="4"/>
    <x v="4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x v="1"/>
    <x v="0"/>
    <x v="3"/>
    <x v="430"/>
    <n v="90.3"/>
    <x v="3"/>
    <x v="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x v="0"/>
    <x v="1"/>
    <x v="3"/>
    <x v="431"/>
    <n v="103.98131932282546"/>
    <x v="3"/>
    <x v="3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x v="0"/>
    <x v="0"/>
    <x v="17"/>
    <x v="432"/>
    <n v="54.931726907630519"/>
    <x v="1"/>
    <x v="17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x v="0"/>
    <x v="1"/>
    <x v="10"/>
    <x v="433"/>
    <n v="51.921875"/>
    <x v="4"/>
    <x v="10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x v="0"/>
    <x v="0"/>
    <x v="3"/>
    <x v="434"/>
    <n v="60.02834008097166"/>
    <x v="3"/>
    <x v="3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x v="0"/>
    <x v="0"/>
    <x v="22"/>
    <x v="435"/>
    <n v="44.003488879197555"/>
    <x v="4"/>
    <x v="22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x v="0"/>
    <x v="0"/>
    <x v="19"/>
    <x v="436"/>
    <n v="53.003513254551258"/>
    <x v="4"/>
    <x v="19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x v="0"/>
    <x v="0"/>
    <x v="8"/>
    <x v="437"/>
    <n v="54.5"/>
    <x v="2"/>
    <x v="8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x v="0"/>
    <x v="0"/>
    <x v="3"/>
    <x v="438"/>
    <n v="75.04195804195804"/>
    <x v="3"/>
    <x v="3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x v="0"/>
    <x v="0"/>
    <x v="3"/>
    <x v="439"/>
    <n v="35.911111111111111"/>
    <x v="3"/>
    <x v="3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x v="0"/>
    <x v="1"/>
    <x v="7"/>
    <x v="440"/>
    <n v="36.952702702702702"/>
    <x v="1"/>
    <x v="7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x v="0"/>
    <x v="1"/>
    <x v="3"/>
    <x v="441"/>
    <n v="63.170588235294119"/>
    <x v="3"/>
    <x v="3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x v="0"/>
    <x v="0"/>
    <x v="8"/>
    <x v="442"/>
    <n v="29.99462365591398"/>
    <x v="2"/>
    <x v="8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x v="0"/>
    <x v="0"/>
    <x v="19"/>
    <x v="443"/>
    <n v="86"/>
    <x v="4"/>
    <x v="19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x v="0"/>
    <x v="1"/>
    <x v="11"/>
    <x v="444"/>
    <n v="75.014876033057845"/>
    <x v="6"/>
    <x v="11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x v="0"/>
    <x v="0"/>
    <x v="11"/>
    <x v="445"/>
    <n v="101.19767441860465"/>
    <x v="6"/>
    <x v="11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x v="0"/>
    <x v="0"/>
    <x v="10"/>
    <x v="446"/>
    <n v="4"/>
    <x v="4"/>
    <x v="10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x v="0"/>
    <x v="0"/>
    <x v="1"/>
    <x v="447"/>
    <n v="29.001272669424118"/>
    <x v="1"/>
    <x v="1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x v="0"/>
    <x v="0"/>
    <x v="6"/>
    <x v="448"/>
    <n v="98.225806451612897"/>
    <x v="4"/>
    <x v="6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x v="0"/>
    <x v="0"/>
    <x v="22"/>
    <x v="449"/>
    <n v="87.001693480101608"/>
    <x v="4"/>
    <x v="22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x v="0"/>
    <x v="1"/>
    <x v="6"/>
    <x v="450"/>
    <n v="45.205128205128204"/>
    <x v="4"/>
    <x v="6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x v="0"/>
    <x v="0"/>
    <x v="3"/>
    <x v="451"/>
    <n v="37.001341561577675"/>
    <x v="3"/>
    <x v="3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x v="0"/>
    <x v="1"/>
    <x v="7"/>
    <x v="452"/>
    <n v="94.976947040498445"/>
    <x v="1"/>
    <x v="7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x v="0"/>
    <x v="0"/>
    <x v="3"/>
    <x v="453"/>
    <n v="28.956521739130434"/>
    <x v="3"/>
    <x v="3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x v="0"/>
    <x v="0"/>
    <x v="3"/>
    <x v="454"/>
    <n v="55.993396226415094"/>
    <x v="3"/>
    <x v="3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x v="0"/>
    <x v="0"/>
    <x v="4"/>
    <x v="455"/>
    <n v="54.038095238095238"/>
    <x v="4"/>
    <x v="4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x v="0"/>
    <x v="0"/>
    <x v="3"/>
    <x v="456"/>
    <n v="82.38"/>
    <x v="3"/>
    <x v="3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x v="0"/>
    <x v="0"/>
    <x v="6"/>
    <x v="457"/>
    <n v="66.997115384615384"/>
    <x v="4"/>
    <x v="6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x v="0"/>
    <x v="0"/>
    <x v="20"/>
    <x v="458"/>
    <n v="107.91401869158878"/>
    <x v="6"/>
    <x v="20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x v="0"/>
    <x v="0"/>
    <x v="10"/>
    <x v="459"/>
    <n v="69.009501187648453"/>
    <x v="4"/>
    <x v="10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x v="0"/>
    <x v="0"/>
    <x v="3"/>
    <x v="460"/>
    <n v="39.006568144499177"/>
    <x v="3"/>
    <x v="3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x v="0"/>
    <x v="0"/>
    <x v="18"/>
    <x v="461"/>
    <n v="110.3625"/>
    <x v="5"/>
    <x v="18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x v="0"/>
    <x v="1"/>
    <x v="8"/>
    <x v="462"/>
    <n v="94.857142857142861"/>
    <x v="2"/>
    <x v="8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x v="0"/>
    <x v="1"/>
    <x v="2"/>
    <x v="463"/>
    <n v="57.935251798561154"/>
    <x v="2"/>
    <x v="2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x v="0"/>
    <x v="0"/>
    <x v="3"/>
    <x v="464"/>
    <n v="101.25"/>
    <x v="3"/>
    <x v="3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x v="0"/>
    <x v="0"/>
    <x v="6"/>
    <x v="465"/>
    <n v="64.95597484276729"/>
    <x v="4"/>
    <x v="6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x v="0"/>
    <x v="0"/>
    <x v="8"/>
    <x v="466"/>
    <n v="27.00524934383202"/>
    <x v="2"/>
    <x v="8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x v="0"/>
    <x v="1"/>
    <x v="0"/>
    <x v="467"/>
    <n v="50.97422680412371"/>
    <x v="0"/>
    <x v="0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x v="0"/>
    <x v="0"/>
    <x v="1"/>
    <x v="468"/>
    <n v="104.94260869565217"/>
    <x v="1"/>
    <x v="1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x v="0"/>
    <x v="0"/>
    <x v="5"/>
    <x v="469"/>
    <n v="84.028301886792448"/>
    <x v="1"/>
    <x v="5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x v="0"/>
    <x v="0"/>
    <x v="19"/>
    <x v="470"/>
    <n v="102.85915492957747"/>
    <x v="4"/>
    <x v="19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x v="0"/>
    <x v="1"/>
    <x v="18"/>
    <x v="471"/>
    <n v="39.962085308056871"/>
    <x v="5"/>
    <x v="18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x v="0"/>
    <x v="0"/>
    <x v="13"/>
    <x v="472"/>
    <n v="51.001785714285717"/>
    <x v="5"/>
    <x v="13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x v="0"/>
    <x v="0"/>
    <x v="22"/>
    <x v="473"/>
    <n v="40.823008849557525"/>
    <x v="4"/>
    <x v="22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x v="0"/>
    <x v="0"/>
    <x v="8"/>
    <x v="474"/>
    <n v="58.999637155297535"/>
    <x v="2"/>
    <x v="8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x v="0"/>
    <x v="0"/>
    <x v="0"/>
    <x v="475"/>
    <n v="71.156069364161851"/>
    <x v="0"/>
    <x v="0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x v="0"/>
    <x v="1"/>
    <x v="14"/>
    <x v="476"/>
    <n v="99.494252873563212"/>
    <x v="7"/>
    <x v="14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x v="0"/>
    <x v="1"/>
    <x v="3"/>
    <x v="477"/>
    <n v="103.98634590377114"/>
    <x v="3"/>
    <x v="3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x v="0"/>
    <x v="1"/>
    <x v="13"/>
    <x v="478"/>
    <n v="76.555555555555557"/>
    <x v="5"/>
    <x v="13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x v="0"/>
    <x v="0"/>
    <x v="3"/>
    <x v="479"/>
    <n v="87.068592057761734"/>
    <x v="3"/>
    <x v="3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x v="0"/>
    <x v="1"/>
    <x v="0"/>
    <x v="480"/>
    <n v="48.99554707379135"/>
    <x v="0"/>
    <x v="0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x v="0"/>
    <x v="0"/>
    <x v="3"/>
    <x v="481"/>
    <n v="42.969135802469133"/>
    <x v="3"/>
    <x v="3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x v="0"/>
    <x v="1"/>
    <x v="18"/>
    <x v="482"/>
    <n v="33.428571428571431"/>
    <x v="5"/>
    <x v="18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x v="0"/>
    <x v="0"/>
    <x v="3"/>
    <x v="483"/>
    <n v="83.982949701619773"/>
    <x v="3"/>
    <x v="3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x v="0"/>
    <x v="0"/>
    <x v="3"/>
    <x v="484"/>
    <n v="101.41739130434783"/>
    <x v="3"/>
    <x v="3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x v="0"/>
    <x v="0"/>
    <x v="8"/>
    <x v="485"/>
    <n v="109.87058823529412"/>
    <x v="2"/>
    <x v="8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x v="0"/>
    <x v="0"/>
    <x v="23"/>
    <x v="486"/>
    <n v="31.916666666666668"/>
    <x v="8"/>
    <x v="23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x v="0"/>
    <x v="1"/>
    <x v="0"/>
    <x v="487"/>
    <n v="70.993450675399103"/>
    <x v="0"/>
    <x v="0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x v="1"/>
    <x v="1"/>
    <x v="12"/>
    <x v="488"/>
    <n v="77.026890756302521"/>
    <x v="4"/>
    <x v="12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x v="0"/>
    <x v="0"/>
    <x v="14"/>
    <x v="489"/>
    <n v="101.78125"/>
    <x v="7"/>
    <x v="14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x v="0"/>
    <x v="0"/>
    <x v="8"/>
    <x v="490"/>
    <n v="51.059701492537314"/>
    <x v="2"/>
    <x v="8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x v="0"/>
    <x v="0"/>
    <x v="3"/>
    <x v="491"/>
    <n v="68.02051282051282"/>
    <x v="3"/>
    <x v="3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x v="0"/>
    <x v="0"/>
    <x v="10"/>
    <x v="492"/>
    <n v="30.87037037037037"/>
    <x v="4"/>
    <x v="10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x v="0"/>
    <x v="1"/>
    <x v="8"/>
    <x v="493"/>
    <n v="27.908333333333335"/>
    <x v="2"/>
    <x v="8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x v="0"/>
    <x v="0"/>
    <x v="2"/>
    <x v="494"/>
    <n v="79.994818652849744"/>
    <x v="2"/>
    <x v="2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x v="0"/>
    <x v="1"/>
    <x v="4"/>
    <x v="495"/>
    <n v="38.003378378378379"/>
    <x v="4"/>
    <x v="4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x v="0"/>
    <x v="1"/>
    <x v="3"/>
    <x v="0"/>
    <e v="#DIV/0!"/>
    <x v="3"/>
    <x v="3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x v="0"/>
    <x v="0"/>
    <x v="4"/>
    <x v="496"/>
    <n v="59.990534521158132"/>
    <x v="4"/>
    <x v="4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x v="0"/>
    <x v="1"/>
    <x v="11"/>
    <x v="497"/>
    <n v="37.037634408602152"/>
    <x v="6"/>
    <x v="11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x v="0"/>
    <x v="0"/>
    <x v="6"/>
    <x v="498"/>
    <n v="99.963043478260872"/>
    <x v="4"/>
    <x v="6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x v="0"/>
    <x v="0"/>
    <x v="1"/>
    <x v="499"/>
    <n v="111.6774193548387"/>
    <x v="1"/>
    <x v="1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x v="0"/>
    <x v="1"/>
    <x v="15"/>
    <x v="500"/>
    <n v="36.014409221902014"/>
    <x v="5"/>
    <x v="15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x v="0"/>
    <x v="1"/>
    <x v="3"/>
    <x v="501"/>
    <n v="66.010284810126578"/>
    <x v="3"/>
    <x v="3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x v="0"/>
    <x v="1"/>
    <x v="2"/>
    <x v="502"/>
    <n v="44.05263157894737"/>
    <x v="2"/>
    <x v="2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x v="0"/>
    <x v="0"/>
    <x v="3"/>
    <x v="503"/>
    <n v="52.999726551818434"/>
    <x v="3"/>
    <x v="3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x v="0"/>
    <x v="0"/>
    <x v="3"/>
    <x v="504"/>
    <n v="95"/>
    <x v="3"/>
    <x v="3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x v="0"/>
    <x v="0"/>
    <x v="6"/>
    <x v="505"/>
    <n v="70.908396946564892"/>
    <x v="4"/>
    <x v="6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x v="0"/>
    <x v="0"/>
    <x v="3"/>
    <x v="506"/>
    <n v="98.060773480662988"/>
    <x v="3"/>
    <x v="3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x v="0"/>
    <x v="1"/>
    <x v="11"/>
    <x v="507"/>
    <n v="53.046025104602514"/>
    <x v="6"/>
    <x v="11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x v="0"/>
    <x v="0"/>
    <x v="19"/>
    <x v="508"/>
    <n v="93.142857142857139"/>
    <x v="4"/>
    <x v="19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x v="0"/>
    <x v="1"/>
    <x v="1"/>
    <x v="509"/>
    <n v="58.945075757575758"/>
    <x v="1"/>
    <x v="1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x v="0"/>
    <x v="1"/>
    <x v="3"/>
    <x v="510"/>
    <n v="36.067669172932334"/>
    <x v="3"/>
    <x v="3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x v="0"/>
    <x v="0"/>
    <x v="9"/>
    <x v="511"/>
    <n v="63.030732860520096"/>
    <x v="5"/>
    <x v="9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x v="0"/>
    <x v="0"/>
    <x v="0"/>
    <x v="512"/>
    <n v="84.717948717948715"/>
    <x v="0"/>
    <x v="0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x v="0"/>
    <x v="1"/>
    <x v="10"/>
    <x v="513"/>
    <n v="62.2"/>
    <x v="4"/>
    <x v="10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x v="0"/>
    <x v="1"/>
    <x v="1"/>
    <x v="514"/>
    <n v="101.97518330513255"/>
    <x v="1"/>
    <x v="1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x v="0"/>
    <x v="0"/>
    <x v="3"/>
    <x v="515"/>
    <n v="106.4375"/>
    <x v="3"/>
    <x v="3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x v="0"/>
    <x v="1"/>
    <x v="6"/>
    <x v="516"/>
    <n v="29.975609756097562"/>
    <x v="4"/>
    <x v="6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x v="0"/>
    <x v="0"/>
    <x v="12"/>
    <x v="517"/>
    <n v="85.806282722513089"/>
    <x v="4"/>
    <x v="12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x v="0"/>
    <x v="0"/>
    <x v="12"/>
    <x v="518"/>
    <n v="70.82022471910112"/>
    <x v="4"/>
    <x v="12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x v="0"/>
    <x v="0"/>
    <x v="3"/>
    <x v="519"/>
    <n v="40.998484082870135"/>
    <x v="3"/>
    <x v="3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x v="0"/>
    <x v="0"/>
    <x v="8"/>
    <x v="520"/>
    <n v="28.063492063492063"/>
    <x v="2"/>
    <x v="8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x v="0"/>
    <x v="1"/>
    <x v="3"/>
    <x v="521"/>
    <n v="88.054421768707485"/>
    <x v="3"/>
    <x v="3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x v="0"/>
    <x v="0"/>
    <x v="10"/>
    <x v="522"/>
    <n v="31"/>
    <x v="4"/>
    <x v="10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x v="0"/>
    <x v="0"/>
    <x v="7"/>
    <x v="523"/>
    <n v="90.337500000000006"/>
    <x v="1"/>
    <x v="7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x v="0"/>
    <x v="0"/>
    <x v="11"/>
    <x v="524"/>
    <n v="63.777777777777779"/>
    <x v="6"/>
    <x v="11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x v="0"/>
    <x v="1"/>
    <x v="13"/>
    <x v="525"/>
    <n v="53.995515695067262"/>
    <x v="5"/>
    <x v="13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x v="0"/>
    <x v="0"/>
    <x v="11"/>
    <x v="526"/>
    <n v="48.993956043956047"/>
    <x v="6"/>
    <x v="11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x v="0"/>
    <x v="0"/>
    <x v="3"/>
    <x v="527"/>
    <n v="63.857142857142854"/>
    <x v="3"/>
    <x v="3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x v="0"/>
    <x v="0"/>
    <x v="7"/>
    <x v="528"/>
    <n v="82.996393146979258"/>
    <x v="1"/>
    <x v="7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x v="0"/>
    <x v="1"/>
    <x v="6"/>
    <x v="529"/>
    <n v="55.08230452674897"/>
    <x v="4"/>
    <x v="6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x v="0"/>
    <x v="1"/>
    <x v="3"/>
    <x v="530"/>
    <n v="62.044554455445542"/>
    <x v="3"/>
    <x v="3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x v="0"/>
    <x v="0"/>
    <x v="13"/>
    <x v="531"/>
    <n v="104.97857142857143"/>
    <x v="5"/>
    <x v="13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x v="1"/>
    <x v="1"/>
    <x v="4"/>
    <x v="532"/>
    <n v="94.044676806083643"/>
    <x v="4"/>
    <x v="4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x v="0"/>
    <x v="0"/>
    <x v="20"/>
    <x v="533"/>
    <n v="44.007716049382715"/>
    <x v="6"/>
    <x v="20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x v="0"/>
    <x v="1"/>
    <x v="0"/>
    <x v="534"/>
    <n v="92.467532467532465"/>
    <x v="0"/>
    <x v="0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x v="0"/>
    <x v="0"/>
    <x v="14"/>
    <x v="535"/>
    <n v="57.072874493927124"/>
    <x v="7"/>
    <x v="14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x v="0"/>
    <x v="0"/>
    <x v="20"/>
    <x v="536"/>
    <n v="109.07848101265823"/>
    <x v="6"/>
    <x v="20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x v="0"/>
    <x v="0"/>
    <x v="7"/>
    <x v="537"/>
    <n v="39.387755102040813"/>
    <x v="1"/>
    <x v="7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x v="0"/>
    <x v="0"/>
    <x v="11"/>
    <x v="538"/>
    <n v="77.022222222222226"/>
    <x v="6"/>
    <x v="11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x v="0"/>
    <x v="0"/>
    <x v="1"/>
    <x v="539"/>
    <n v="92.166666666666671"/>
    <x v="1"/>
    <x v="1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x v="0"/>
    <x v="0"/>
    <x v="3"/>
    <x v="540"/>
    <n v="61.007063197026021"/>
    <x v="3"/>
    <x v="3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x v="0"/>
    <x v="1"/>
    <x v="3"/>
    <x v="541"/>
    <n v="78.068181818181813"/>
    <x v="3"/>
    <x v="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x v="0"/>
    <x v="0"/>
    <x v="6"/>
    <x v="542"/>
    <n v="80.75"/>
    <x v="4"/>
    <x v="6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x v="0"/>
    <x v="0"/>
    <x v="3"/>
    <x v="543"/>
    <n v="59.991289782244557"/>
    <x v="3"/>
    <x v="3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x v="0"/>
    <x v="0"/>
    <x v="8"/>
    <x v="544"/>
    <n v="110.03018372703411"/>
    <x v="2"/>
    <x v="8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x v="0"/>
    <x v="0"/>
    <x v="7"/>
    <x v="446"/>
    <n v="4"/>
    <x v="1"/>
    <x v="7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x v="0"/>
    <x v="1"/>
    <x v="2"/>
    <x v="545"/>
    <n v="37.99856063332134"/>
    <x v="2"/>
    <x v="2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x v="0"/>
    <x v="0"/>
    <x v="3"/>
    <x v="546"/>
    <n v="96.369565217391298"/>
    <x v="3"/>
    <x v="3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x v="0"/>
    <x v="0"/>
    <x v="1"/>
    <x v="547"/>
    <n v="72.978599221789878"/>
    <x v="1"/>
    <x v="1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x v="0"/>
    <x v="0"/>
    <x v="7"/>
    <x v="548"/>
    <n v="26.007220216606498"/>
    <x v="1"/>
    <x v="7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x v="0"/>
    <x v="0"/>
    <x v="1"/>
    <x v="549"/>
    <n v="104.36296296296297"/>
    <x v="1"/>
    <x v="1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x v="0"/>
    <x v="1"/>
    <x v="18"/>
    <x v="550"/>
    <n v="102.18852459016394"/>
    <x v="5"/>
    <x v="18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x v="0"/>
    <x v="1"/>
    <x v="22"/>
    <x v="551"/>
    <n v="54.117647058823529"/>
    <x v="4"/>
    <x v="22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x v="0"/>
    <x v="0"/>
    <x v="3"/>
    <x v="552"/>
    <n v="63.222222222222221"/>
    <x v="3"/>
    <x v="3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x v="0"/>
    <x v="0"/>
    <x v="3"/>
    <x v="553"/>
    <n v="104.03228962818004"/>
    <x v="3"/>
    <x v="3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x v="0"/>
    <x v="0"/>
    <x v="10"/>
    <x v="554"/>
    <n v="49.994334277620396"/>
    <x v="4"/>
    <x v="10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x v="0"/>
    <x v="0"/>
    <x v="3"/>
    <x v="555"/>
    <n v="56.015151515151516"/>
    <x v="3"/>
    <x v="3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x v="0"/>
    <x v="0"/>
    <x v="1"/>
    <x v="556"/>
    <n v="48.807692307692307"/>
    <x v="1"/>
    <x v="1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x v="0"/>
    <x v="0"/>
    <x v="4"/>
    <x v="557"/>
    <n v="60.082352941176474"/>
    <x v="4"/>
    <x v="4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x v="0"/>
    <x v="0"/>
    <x v="3"/>
    <x v="558"/>
    <n v="78.990502793296088"/>
    <x v="3"/>
    <x v="3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x v="0"/>
    <x v="0"/>
    <x v="3"/>
    <x v="559"/>
    <n v="53.99499443826474"/>
    <x v="3"/>
    <x v="3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x v="0"/>
    <x v="1"/>
    <x v="5"/>
    <x v="560"/>
    <n v="111.45945945945945"/>
    <x v="1"/>
    <x v="5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x v="0"/>
    <x v="0"/>
    <x v="1"/>
    <x v="561"/>
    <n v="60.922131147540981"/>
    <x v="1"/>
    <x v="1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x v="0"/>
    <x v="0"/>
    <x v="3"/>
    <x v="562"/>
    <n v="26.0015444015444"/>
    <x v="3"/>
    <x v="3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x v="0"/>
    <x v="0"/>
    <x v="10"/>
    <x v="563"/>
    <n v="80.993208828522924"/>
    <x v="4"/>
    <x v="10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x v="0"/>
    <x v="1"/>
    <x v="1"/>
    <x v="564"/>
    <n v="34.995963302752294"/>
    <x v="1"/>
    <x v="1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x v="0"/>
    <x v="0"/>
    <x v="12"/>
    <x v="565"/>
    <n v="94.142857142857139"/>
    <x v="4"/>
    <x v="12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x v="0"/>
    <x v="1"/>
    <x v="1"/>
    <x v="566"/>
    <n v="52.085106382978722"/>
    <x v="1"/>
    <x v="1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x v="0"/>
    <x v="0"/>
    <x v="23"/>
    <x v="567"/>
    <n v="24.986666666666668"/>
    <x v="8"/>
    <x v="23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x v="0"/>
    <x v="1"/>
    <x v="0"/>
    <x v="568"/>
    <n v="69.215277777777771"/>
    <x v="0"/>
    <x v="0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x v="0"/>
    <x v="1"/>
    <x v="3"/>
    <x v="569"/>
    <n v="93.944444444444443"/>
    <x v="3"/>
    <x v="3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x v="0"/>
    <x v="0"/>
    <x v="3"/>
    <x v="570"/>
    <n v="98.40625"/>
    <x v="3"/>
    <x v="3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x v="0"/>
    <x v="0"/>
    <x v="17"/>
    <x v="571"/>
    <n v="41.783783783783782"/>
    <x v="1"/>
    <x v="17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x v="0"/>
    <x v="0"/>
    <x v="22"/>
    <x v="572"/>
    <n v="65.991836734693877"/>
    <x v="4"/>
    <x v="22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x v="0"/>
    <x v="0"/>
    <x v="17"/>
    <x v="573"/>
    <n v="72.05747126436782"/>
    <x v="1"/>
    <x v="17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x v="0"/>
    <x v="0"/>
    <x v="3"/>
    <x v="574"/>
    <n v="48.003209242618745"/>
    <x v="3"/>
    <x v="3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x v="0"/>
    <x v="0"/>
    <x v="2"/>
    <x v="575"/>
    <n v="54.098591549295776"/>
    <x v="2"/>
    <x v="2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x v="0"/>
    <x v="1"/>
    <x v="11"/>
    <x v="576"/>
    <n v="107.88095238095238"/>
    <x v="6"/>
    <x v="11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x v="0"/>
    <x v="0"/>
    <x v="4"/>
    <x v="577"/>
    <n v="67.034103410341032"/>
    <x v="4"/>
    <x v="4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x v="0"/>
    <x v="0"/>
    <x v="2"/>
    <x v="578"/>
    <n v="64.01425914445133"/>
    <x v="2"/>
    <x v="2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x v="0"/>
    <x v="0"/>
    <x v="18"/>
    <x v="579"/>
    <n v="96.066176470588232"/>
    <x v="5"/>
    <x v="18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x v="0"/>
    <x v="0"/>
    <x v="1"/>
    <x v="580"/>
    <n v="51.184615384615384"/>
    <x v="1"/>
    <x v="1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x v="0"/>
    <x v="1"/>
    <x v="0"/>
    <x v="581"/>
    <n v="43.92307692307692"/>
    <x v="0"/>
    <x v="0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x v="0"/>
    <x v="0"/>
    <x v="3"/>
    <x v="582"/>
    <n v="91.021198830409361"/>
    <x v="3"/>
    <x v="3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x v="0"/>
    <x v="0"/>
    <x v="4"/>
    <x v="583"/>
    <n v="50.127450980392155"/>
    <x v="4"/>
    <x v="4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x v="0"/>
    <x v="0"/>
    <x v="15"/>
    <x v="584"/>
    <n v="67.720930232558146"/>
    <x v="5"/>
    <x v="15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x v="0"/>
    <x v="0"/>
    <x v="11"/>
    <x v="585"/>
    <n v="61.03921568627451"/>
    <x v="6"/>
    <x v="11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x v="0"/>
    <x v="0"/>
    <x v="3"/>
    <x v="586"/>
    <n v="80.011857707509876"/>
    <x v="3"/>
    <x v="3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x v="0"/>
    <x v="0"/>
    <x v="10"/>
    <x v="587"/>
    <n v="47.001497753369947"/>
    <x v="4"/>
    <x v="10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x v="0"/>
    <x v="1"/>
    <x v="3"/>
    <x v="588"/>
    <n v="71.127388535031841"/>
    <x v="3"/>
    <x v="3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x v="0"/>
    <x v="1"/>
    <x v="3"/>
    <x v="589"/>
    <n v="89.99079189686924"/>
    <x v="3"/>
    <x v="3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x v="0"/>
    <x v="1"/>
    <x v="6"/>
    <x v="590"/>
    <n v="43.032786885245905"/>
    <x v="4"/>
    <x v="6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x v="0"/>
    <x v="0"/>
    <x v="3"/>
    <x v="591"/>
    <n v="67.997714808043881"/>
    <x v="3"/>
    <x v="3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x v="0"/>
    <x v="0"/>
    <x v="1"/>
    <x v="592"/>
    <n v="73.004566210045667"/>
    <x v="1"/>
    <x v="1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x v="0"/>
    <x v="0"/>
    <x v="4"/>
    <x v="593"/>
    <n v="62.341463414634148"/>
    <x v="4"/>
    <x v="4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x v="0"/>
    <x v="0"/>
    <x v="0"/>
    <x v="298"/>
    <n v="5"/>
    <x v="0"/>
    <x v="0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x v="1"/>
    <x v="0"/>
    <x v="8"/>
    <x v="594"/>
    <n v="67.103092783505161"/>
    <x v="2"/>
    <x v="8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x v="0"/>
    <x v="0"/>
    <x v="3"/>
    <x v="595"/>
    <n v="79.978947368421046"/>
    <x v="3"/>
    <x v="3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x v="0"/>
    <x v="0"/>
    <x v="3"/>
    <x v="596"/>
    <n v="62.176470588235297"/>
    <x v="3"/>
    <x v="3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x v="0"/>
    <x v="0"/>
    <x v="3"/>
    <x v="597"/>
    <n v="53.005950297514879"/>
    <x v="3"/>
    <x v="3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x v="0"/>
    <x v="0"/>
    <x v="9"/>
    <x v="598"/>
    <n v="57.738317757009348"/>
    <x v="5"/>
    <x v="9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x v="0"/>
    <x v="0"/>
    <x v="1"/>
    <x v="599"/>
    <n v="40.03125"/>
    <x v="1"/>
    <x v="1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x v="0"/>
    <x v="0"/>
    <x v="0"/>
    <x v="600"/>
    <n v="81.016591928251117"/>
    <x v="0"/>
    <x v="0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x v="0"/>
    <x v="1"/>
    <x v="17"/>
    <x v="601"/>
    <n v="35.047468354430379"/>
    <x v="1"/>
    <x v="17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x v="0"/>
    <x v="0"/>
    <x v="22"/>
    <x v="602"/>
    <n v="102.92307692307692"/>
    <x v="4"/>
    <x v="2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x v="0"/>
    <x v="0"/>
    <x v="3"/>
    <x v="603"/>
    <n v="27.998126756166094"/>
    <x v="3"/>
    <x v="3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x v="0"/>
    <x v="0"/>
    <x v="3"/>
    <x v="604"/>
    <n v="75.733333333333334"/>
    <x v="3"/>
    <x v="3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x v="0"/>
    <x v="0"/>
    <x v="5"/>
    <x v="605"/>
    <n v="45.026041666666664"/>
    <x v="1"/>
    <x v="5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x v="0"/>
    <x v="0"/>
    <x v="3"/>
    <x v="606"/>
    <n v="73.615384615384613"/>
    <x v="3"/>
    <x v="3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x v="0"/>
    <x v="0"/>
    <x v="3"/>
    <x v="607"/>
    <n v="56.991701244813278"/>
    <x v="3"/>
    <x v="3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x v="0"/>
    <x v="0"/>
    <x v="3"/>
    <x v="608"/>
    <n v="85.223529411764702"/>
    <x v="3"/>
    <x v="3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x v="0"/>
    <x v="1"/>
    <x v="7"/>
    <x v="609"/>
    <n v="50.962184873949582"/>
    <x v="1"/>
    <x v="7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x v="0"/>
    <x v="0"/>
    <x v="3"/>
    <x v="610"/>
    <n v="63.563636363636363"/>
    <x v="3"/>
    <x v="3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x v="0"/>
    <x v="0"/>
    <x v="9"/>
    <x v="611"/>
    <n v="80.999165275459092"/>
    <x v="5"/>
    <x v="9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x v="1"/>
    <x v="1"/>
    <x v="3"/>
    <x v="612"/>
    <n v="86.044753086419746"/>
    <x v="3"/>
    <x v="3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x v="0"/>
    <x v="0"/>
    <x v="14"/>
    <x v="613"/>
    <n v="90.0390625"/>
    <x v="7"/>
    <x v="14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x v="0"/>
    <x v="0"/>
    <x v="3"/>
    <x v="614"/>
    <n v="74.006063432835816"/>
    <x v="3"/>
    <x v="3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x v="0"/>
    <x v="0"/>
    <x v="7"/>
    <x v="615"/>
    <n v="92.4375"/>
    <x v="1"/>
    <x v="7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x v="0"/>
    <x v="0"/>
    <x v="3"/>
    <x v="616"/>
    <n v="55.999257333828446"/>
    <x v="3"/>
    <x v="3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x v="0"/>
    <x v="0"/>
    <x v="14"/>
    <x v="617"/>
    <n v="32.983796296296298"/>
    <x v="7"/>
    <x v="14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x v="0"/>
    <x v="0"/>
    <x v="3"/>
    <x v="618"/>
    <n v="93.596774193548384"/>
    <x v="3"/>
    <x v="3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x v="0"/>
    <x v="1"/>
    <x v="3"/>
    <x v="619"/>
    <n v="69.867724867724874"/>
    <x v="3"/>
    <x v="3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x v="1"/>
    <x v="0"/>
    <x v="0"/>
    <x v="620"/>
    <n v="72.129870129870127"/>
    <x v="0"/>
    <x v="0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x v="0"/>
    <x v="0"/>
    <x v="7"/>
    <x v="621"/>
    <n v="30.041666666666668"/>
    <x v="1"/>
    <x v="7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x v="0"/>
    <x v="1"/>
    <x v="3"/>
    <x v="622"/>
    <n v="73.968000000000004"/>
    <x v="3"/>
    <x v="3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x v="0"/>
    <x v="1"/>
    <x v="3"/>
    <x v="623"/>
    <n v="68.65517241379311"/>
    <x v="3"/>
    <x v="3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x v="0"/>
    <x v="0"/>
    <x v="3"/>
    <x v="624"/>
    <n v="59.992164544564154"/>
    <x v="3"/>
    <x v="3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x v="0"/>
    <x v="0"/>
    <x v="3"/>
    <x v="625"/>
    <n v="111.15827338129496"/>
    <x v="3"/>
    <x v="3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x v="0"/>
    <x v="0"/>
    <x v="10"/>
    <x v="626"/>
    <n v="53.038095238095238"/>
    <x v="4"/>
    <x v="10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x v="0"/>
    <x v="0"/>
    <x v="19"/>
    <x v="627"/>
    <n v="55.985524728588658"/>
    <x v="4"/>
    <x v="19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x v="0"/>
    <x v="0"/>
    <x v="19"/>
    <x v="628"/>
    <n v="69.986760812003524"/>
    <x v="4"/>
    <x v="19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x v="0"/>
    <x v="1"/>
    <x v="10"/>
    <x v="629"/>
    <n v="48.998079877112133"/>
    <x v="4"/>
    <x v="10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x v="0"/>
    <x v="0"/>
    <x v="3"/>
    <x v="630"/>
    <n v="103.84615384615384"/>
    <x v="3"/>
    <x v="3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x v="0"/>
    <x v="1"/>
    <x v="3"/>
    <x v="631"/>
    <n v="99.127659574468083"/>
    <x v="3"/>
    <x v="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x v="0"/>
    <x v="1"/>
    <x v="6"/>
    <x v="632"/>
    <n v="107.37777777777778"/>
    <x v="4"/>
    <x v="6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x v="0"/>
    <x v="0"/>
    <x v="3"/>
    <x v="633"/>
    <n v="76.922178988326849"/>
    <x v="3"/>
    <x v="3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x v="0"/>
    <x v="0"/>
    <x v="3"/>
    <x v="634"/>
    <n v="58.128865979381445"/>
    <x v="3"/>
    <x v="3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x v="0"/>
    <x v="0"/>
    <x v="8"/>
    <x v="635"/>
    <n v="103.73643410852713"/>
    <x v="2"/>
    <x v="8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x v="0"/>
    <x v="0"/>
    <x v="3"/>
    <x v="636"/>
    <n v="87.962666666666664"/>
    <x v="3"/>
    <x v="3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x v="0"/>
    <x v="0"/>
    <x v="3"/>
    <x v="637"/>
    <n v="28"/>
    <x v="3"/>
    <x v="3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x v="0"/>
    <x v="1"/>
    <x v="1"/>
    <x v="638"/>
    <n v="37.999361294443261"/>
    <x v="1"/>
    <x v="1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x v="0"/>
    <x v="0"/>
    <x v="11"/>
    <x v="639"/>
    <n v="29.999313893653515"/>
    <x v="6"/>
    <x v="11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x v="0"/>
    <x v="0"/>
    <x v="18"/>
    <x v="640"/>
    <n v="103.5"/>
    <x v="5"/>
    <x v="18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x v="1"/>
    <x v="0"/>
    <x v="0"/>
    <x v="641"/>
    <n v="85.994467496542185"/>
    <x v="0"/>
    <x v="0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x v="1"/>
    <x v="1"/>
    <x v="3"/>
    <x v="642"/>
    <n v="98.011627906976742"/>
    <x v="3"/>
    <x v="3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x v="0"/>
    <x v="0"/>
    <x v="17"/>
    <x v="50"/>
    <n v="2"/>
    <x v="1"/>
    <x v="17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x v="0"/>
    <x v="0"/>
    <x v="12"/>
    <x v="643"/>
    <n v="44.994570837642193"/>
    <x v="4"/>
    <x v="12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x v="0"/>
    <x v="0"/>
    <x v="2"/>
    <x v="644"/>
    <n v="31.012224938875306"/>
    <x v="2"/>
    <x v="2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x v="0"/>
    <x v="0"/>
    <x v="2"/>
    <x v="645"/>
    <n v="59.970085470085472"/>
    <x v="2"/>
    <x v="2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x v="0"/>
    <x v="0"/>
    <x v="16"/>
    <x v="646"/>
    <n v="58.9973474801061"/>
    <x v="1"/>
    <x v="16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x v="1"/>
    <x v="0"/>
    <x v="14"/>
    <x v="647"/>
    <n v="50.045454545454547"/>
    <x v="7"/>
    <x v="14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x v="0"/>
    <x v="0"/>
    <x v="0"/>
    <x v="648"/>
    <n v="98.966269841269835"/>
    <x v="0"/>
    <x v="0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x v="0"/>
    <x v="0"/>
    <x v="22"/>
    <x v="649"/>
    <n v="58.857142857142854"/>
    <x v="4"/>
    <x v="22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x v="0"/>
    <x v="0"/>
    <x v="1"/>
    <x v="650"/>
    <n v="81.010256410256417"/>
    <x v="1"/>
    <x v="1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x v="0"/>
    <x v="0"/>
    <x v="4"/>
    <x v="651"/>
    <n v="76.013333333333335"/>
    <x v="4"/>
    <x v="4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x v="1"/>
    <x v="0"/>
    <x v="3"/>
    <x v="652"/>
    <n v="96.597402597402592"/>
    <x v="3"/>
    <x v="3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x v="0"/>
    <x v="0"/>
    <x v="17"/>
    <x v="653"/>
    <n v="76.957446808510639"/>
    <x v="1"/>
    <x v="17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x v="0"/>
    <x v="0"/>
    <x v="3"/>
    <x v="654"/>
    <n v="67.984732824427482"/>
    <x v="3"/>
    <x v="3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x v="0"/>
    <x v="0"/>
    <x v="3"/>
    <x v="655"/>
    <n v="88.781609195402297"/>
    <x v="3"/>
    <x v="3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x v="0"/>
    <x v="0"/>
    <x v="17"/>
    <x v="656"/>
    <n v="24.99623706491063"/>
    <x v="1"/>
    <x v="17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x v="0"/>
    <x v="1"/>
    <x v="4"/>
    <x v="657"/>
    <n v="44.922794117647058"/>
    <x v="4"/>
    <x v="4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x v="0"/>
    <x v="1"/>
    <x v="3"/>
    <x v="658"/>
    <n v="79.400000000000006"/>
    <x v="3"/>
    <x v="3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x v="0"/>
    <x v="0"/>
    <x v="23"/>
    <x v="659"/>
    <n v="29.009546539379475"/>
    <x v="8"/>
    <x v="23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x v="0"/>
    <x v="0"/>
    <x v="3"/>
    <x v="660"/>
    <n v="73.59210526315789"/>
    <x v="3"/>
    <x v="3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x v="0"/>
    <x v="0"/>
    <x v="3"/>
    <x v="661"/>
    <n v="107.97038864898211"/>
    <x v="3"/>
    <x v="3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x v="0"/>
    <x v="0"/>
    <x v="7"/>
    <x v="662"/>
    <n v="68.987284287011803"/>
    <x v="1"/>
    <x v="7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x v="0"/>
    <x v="1"/>
    <x v="3"/>
    <x v="663"/>
    <n v="111.02236719478098"/>
    <x v="3"/>
    <x v="3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x v="0"/>
    <x v="0"/>
    <x v="3"/>
    <x v="664"/>
    <n v="24.997515808491418"/>
    <x v="3"/>
    <x v="3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x v="0"/>
    <x v="0"/>
    <x v="7"/>
    <x v="665"/>
    <n v="42.155172413793103"/>
    <x v="1"/>
    <x v="7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x v="0"/>
    <x v="0"/>
    <x v="14"/>
    <x v="666"/>
    <n v="47.003284072249592"/>
    <x v="7"/>
    <x v="14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x v="0"/>
    <x v="0"/>
    <x v="23"/>
    <x v="667"/>
    <n v="36.0392749244713"/>
    <x v="8"/>
    <x v="23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x v="0"/>
    <x v="0"/>
    <x v="14"/>
    <x v="668"/>
    <n v="101.03760683760684"/>
    <x v="7"/>
    <x v="1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x v="0"/>
    <x v="0"/>
    <x v="13"/>
    <x v="669"/>
    <n v="39.927927927927925"/>
    <x v="5"/>
    <x v="13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x v="0"/>
    <x v="0"/>
    <x v="6"/>
    <x v="670"/>
    <n v="83.158139534883716"/>
    <x v="4"/>
    <x v="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x v="0"/>
    <x v="1"/>
    <x v="0"/>
    <x v="671"/>
    <n v="39.97520661157025"/>
    <x v="0"/>
    <x v="0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x v="0"/>
    <x v="1"/>
    <x v="20"/>
    <x v="672"/>
    <n v="47.993908629441627"/>
    <x v="6"/>
    <x v="20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x v="0"/>
    <x v="0"/>
    <x v="3"/>
    <x v="673"/>
    <n v="95.978877489438744"/>
    <x v="3"/>
    <x v="3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x v="0"/>
    <x v="0"/>
    <x v="3"/>
    <x v="674"/>
    <n v="78.728155339805824"/>
    <x v="3"/>
    <x v="3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x v="0"/>
    <x v="0"/>
    <x v="3"/>
    <x v="675"/>
    <n v="56.081632653061227"/>
    <x v="3"/>
    <x v="3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x v="0"/>
    <x v="0"/>
    <x v="9"/>
    <x v="676"/>
    <n v="69.090909090909093"/>
    <x v="5"/>
    <x v="9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x v="0"/>
    <x v="0"/>
    <x v="3"/>
    <x v="677"/>
    <n v="102.05291576673866"/>
    <x v="3"/>
    <x v="3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x v="0"/>
    <x v="0"/>
    <x v="8"/>
    <x v="678"/>
    <n v="107.32089552238806"/>
    <x v="2"/>
    <x v="8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x v="0"/>
    <x v="0"/>
    <x v="3"/>
    <x v="679"/>
    <n v="51.970260223048328"/>
    <x v="3"/>
    <x v="3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x v="0"/>
    <x v="1"/>
    <x v="19"/>
    <x v="680"/>
    <n v="71.137142857142862"/>
    <x v="4"/>
    <x v="19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x v="0"/>
    <x v="0"/>
    <x v="2"/>
    <x v="681"/>
    <n v="106.49275362318841"/>
    <x v="2"/>
    <x v="2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x v="0"/>
    <x v="1"/>
    <x v="4"/>
    <x v="682"/>
    <n v="42.93684210526316"/>
    <x v="4"/>
    <x v="4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x v="1"/>
    <x v="1"/>
    <x v="4"/>
    <x v="683"/>
    <n v="30.037974683544302"/>
    <x v="4"/>
    <x v="4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x v="0"/>
    <x v="0"/>
    <x v="1"/>
    <x v="684"/>
    <n v="70.623376623376629"/>
    <x v="1"/>
    <x v="1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x v="0"/>
    <x v="0"/>
    <x v="3"/>
    <x v="685"/>
    <n v="66.016018306636155"/>
    <x v="3"/>
    <x v="3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x v="0"/>
    <x v="0"/>
    <x v="3"/>
    <x v="686"/>
    <n v="96.911392405063296"/>
    <x v="3"/>
    <x v="3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x v="1"/>
    <x v="0"/>
    <x v="1"/>
    <x v="687"/>
    <n v="62.867346938775512"/>
    <x v="1"/>
    <x v="1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x v="0"/>
    <x v="1"/>
    <x v="3"/>
    <x v="688"/>
    <n v="108.98537682789652"/>
    <x v="3"/>
    <x v="3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x v="0"/>
    <x v="0"/>
    <x v="5"/>
    <x v="689"/>
    <n v="26.999314599040439"/>
    <x v="1"/>
    <x v="5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x v="0"/>
    <x v="0"/>
    <x v="8"/>
    <x v="690"/>
    <n v="65.004147943311438"/>
    <x v="2"/>
    <x v="8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x v="0"/>
    <x v="0"/>
    <x v="6"/>
    <x v="691"/>
    <n v="111.51785714285714"/>
    <x v="4"/>
    <x v="6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x v="0"/>
    <x v="0"/>
    <x v="8"/>
    <x v="248"/>
    <n v="3"/>
    <x v="2"/>
    <x v="8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x v="1"/>
    <x v="0"/>
    <x v="3"/>
    <x v="692"/>
    <n v="110.99268292682927"/>
    <x v="3"/>
    <x v="3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x v="0"/>
    <x v="0"/>
    <x v="8"/>
    <x v="693"/>
    <n v="56.746987951807228"/>
    <x v="2"/>
    <x v="8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x v="1"/>
    <x v="1"/>
    <x v="18"/>
    <x v="694"/>
    <n v="97.020608439646708"/>
    <x v="5"/>
    <x v="18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x v="0"/>
    <x v="0"/>
    <x v="10"/>
    <x v="695"/>
    <n v="92.08620689655173"/>
    <x v="4"/>
    <x v="10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x v="0"/>
    <x v="0"/>
    <x v="9"/>
    <x v="696"/>
    <n v="82.986666666666665"/>
    <x v="5"/>
    <x v="9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x v="0"/>
    <x v="1"/>
    <x v="2"/>
    <x v="697"/>
    <n v="103.03791821561339"/>
    <x v="2"/>
    <x v="2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x v="0"/>
    <x v="0"/>
    <x v="6"/>
    <x v="698"/>
    <n v="68.922619047619051"/>
    <x v="4"/>
    <x v="6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x v="0"/>
    <x v="0"/>
    <x v="3"/>
    <x v="699"/>
    <n v="87.737226277372258"/>
    <x v="3"/>
    <x v="3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x v="0"/>
    <x v="0"/>
    <x v="3"/>
    <x v="700"/>
    <n v="75.021505376344081"/>
    <x v="3"/>
    <x v="3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x v="0"/>
    <x v="1"/>
    <x v="3"/>
    <x v="701"/>
    <n v="50.863999999999997"/>
    <x v="3"/>
    <x v="3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x v="1"/>
    <x v="1"/>
    <x v="3"/>
    <x v="702"/>
    <n v="90"/>
    <x v="3"/>
    <x v="3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x v="0"/>
    <x v="0"/>
    <x v="3"/>
    <x v="703"/>
    <n v="72.896039603960389"/>
    <x v="3"/>
    <x v="3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x v="0"/>
    <x v="0"/>
    <x v="15"/>
    <x v="704"/>
    <n v="108.48543689320388"/>
    <x v="5"/>
    <x v="15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x v="0"/>
    <x v="0"/>
    <x v="1"/>
    <x v="705"/>
    <n v="101.98095238095237"/>
    <x v="1"/>
    <x v="1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x v="0"/>
    <x v="0"/>
    <x v="20"/>
    <x v="706"/>
    <n v="44.009146341463413"/>
    <x v="6"/>
    <x v="20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x v="0"/>
    <x v="1"/>
    <x v="3"/>
    <x v="707"/>
    <n v="65.942675159235662"/>
    <x v="3"/>
    <x v="3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x v="0"/>
    <x v="0"/>
    <x v="4"/>
    <x v="708"/>
    <n v="24.987387387387386"/>
    <x v="4"/>
    <x v="4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x v="0"/>
    <x v="0"/>
    <x v="8"/>
    <x v="709"/>
    <n v="28.003367003367003"/>
    <x v="2"/>
    <x v="8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x v="0"/>
    <x v="0"/>
    <x v="13"/>
    <x v="710"/>
    <n v="85.829268292682926"/>
    <x v="5"/>
    <x v="13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x v="0"/>
    <x v="1"/>
    <x v="3"/>
    <x v="711"/>
    <n v="84.921052631578945"/>
    <x v="3"/>
    <x v="3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x v="0"/>
    <x v="0"/>
    <x v="1"/>
    <x v="712"/>
    <n v="90.483333333333334"/>
    <x v="1"/>
    <x v="1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x v="0"/>
    <x v="0"/>
    <x v="4"/>
    <x v="713"/>
    <n v="25.00197628458498"/>
    <x v="4"/>
    <x v="4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x v="0"/>
    <x v="0"/>
    <x v="3"/>
    <x v="714"/>
    <n v="92.013888888888886"/>
    <x v="3"/>
    <x v="3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x v="0"/>
    <x v="1"/>
    <x v="3"/>
    <x v="715"/>
    <n v="93.066115702479337"/>
    <x v="3"/>
    <x v="3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x v="0"/>
    <x v="0"/>
    <x v="20"/>
    <x v="716"/>
    <n v="61.008145363408524"/>
    <x v="6"/>
    <x v="20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x v="0"/>
    <x v="1"/>
    <x v="3"/>
    <x v="717"/>
    <n v="92.036259541984734"/>
    <x v="3"/>
    <x v="3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x v="0"/>
    <x v="0"/>
    <x v="2"/>
    <x v="718"/>
    <n v="81.132596685082873"/>
    <x v="2"/>
    <x v="2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x v="0"/>
    <x v="0"/>
    <x v="3"/>
    <x v="719"/>
    <n v="73.5"/>
    <x v="3"/>
    <x v="3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x v="0"/>
    <x v="0"/>
    <x v="6"/>
    <x v="720"/>
    <n v="85.221311475409834"/>
    <x v="4"/>
    <x v="6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x v="0"/>
    <x v="0"/>
    <x v="8"/>
    <x v="721"/>
    <n v="110.96825396825396"/>
    <x v="2"/>
    <x v="8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x v="0"/>
    <x v="0"/>
    <x v="2"/>
    <x v="722"/>
    <n v="32.968036529680369"/>
    <x v="2"/>
    <x v="2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x v="0"/>
    <x v="1"/>
    <x v="1"/>
    <x v="723"/>
    <n v="96.005352363960753"/>
    <x v="1"/>
    <x v="1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x v="0"/>
    <x v="0"/>
    <x v="16"/>
    <x v="724"/>
    <n v="84.96632653061225"/>
    <x v="1"/>
    <x v="16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x v="0"/>
    <x v="1"/>
    <x v="3"/>
    <x v="725"/>
    <n v="25.007462686567163"/>
    <x v="3"/>
    <x v="3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x v="0"/>
    <x v="0"/>
    <x v="14"/>
    <x v="726"/>
    <n v="65.998995479658461"/>
    <x v="7"/>
    <x v="14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x v="0"/>
    <x v="0"/>
    <x v="9"/>
    <x v="727"/>
    <n v="87.34482758620689"/>
    <x v="5"/>
    <x v="9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x v="0"/>
    <x v="0"/>
    <x v="7"/>
    <x v="728"/>
    <n v="27.933333333333334"/>
    <x v="1"/>
    <x v="7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x v="0"/>
    <x v="1"/>
    <x v="3"/>
    <x v="729"/>
    <n v="103.8"/>
    <x v="3"/>
    <x v="3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x v="0"/>
    <x v="0"/>
    <x v="7"/>
    <x v="730"/>
    <n v="31.937172774869111"/>
    <x v="1"/>
    <x v="7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x v="0"/>
    <x v="0"/>
    <x v="3"/>
    <x v="731"/>
    <n v="99.5"/>
    <x v="3"/>
    <x v="3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x v="0"/>
    <x v="0"/>
    <x v="3"/>
    <x v="732"/>
    <n v="108.84615384615384"/>
    <x v="3"/>
    <x v="3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x v="0"/>
    <x v="0"/>
    <x v="5"/>
    <x v="733"/>
    <n v="110.76229508196721"/>
    <x v="1"/>
    <x v="5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x v="0"/>
    <x v="1"/>
    <x v="3"/>
    <x v="734"/>
    <n v="29.647058823529413"/>
    <x v="3"/>
    <x v="3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x v="0"/>
    <x v="1"/>
    <x v="3"/>
    <x v="735"/>
    <n v="101.71428571428571"/>
    <x v="3"/>
    <x v="3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x v="0"/>
    <x v="0"/>
    <x v="8"/>
    <x v="736"/>
    <n v="61.5"/>
    <x v="2"/>
    <x v="8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x v="0"/>
    <x v="0"/>
    <x v="2"/>
    <x v="737"/>
    <n v="35"/>
    <x v="2"/>
    <x v="2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x v="0"/>
    <x v="0"/>
    <x v="3"/>
    <x v="738"/>
    <n v="40.049999999999997"/>
    <x v="3"/>
    <x v="3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x v="0"/>
    <x v="1"/>
    <x v="10"/>
    <x v="739"/>
    <n v="110.97231270358306"/>
    <x v="4"/>
    <x v="10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x v="0"/>
    <x v="1"/>
    <x v="8"/>
    <x v="740"/>
    <n v="36.959016393442624"/>
    <x v="2"/>
    <x v="8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x v="0"/>
    <x v="0"/>
    <x v="5"/>
    <x v="100"/>
    <n v="1"/>
    <x v="1"/>
    <x v="5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x v="1"/>
    <x v="1"/>
    <x v="9"/>
    <x v="741"/>
    <n v="30.974074074074075"/>
    <x v="5"/>
    <x v="9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x v="0"/>
    <x v="1"/>
    <x v="3"/>
    <x v="742"/>
    <n v="47.035087719298247"/>
    <x v="3"/>
    <x v="3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x v="0"/>
    <x v="0"/>
    <x v="14"/>
    <x v="743"/>
    <n v="88.065693430656935"/>
    <x v="7"/>
    <x v="14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x v="0"/>
    <x v="0"/>
    <x v="3"/>
    <x v="744"/>
    <n v="37.005616224648989"/>
    <x v="3"/>
    <x v="3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x v="0"/>
    <x v="1"/>
    <x v="3"/>
    <x v="745"/>
    <n v="26.027777777777779"/>
    <x v="3"/>
    <x v="3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x v="0"/>
    <x v="0"/>
    <x v="3"/>
    <x v="746"/>
    <n v="67.817567567567565"/>
    <x v="3"/>
    <x v="3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x v="0"/>
    <x v="0"/>
    <x v="6"/>
    <x v="747"/>
    <n v="49.964912280701753"/>
    <x v="4"/>
    <x v="6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x v="0"/>
    <x v="0"/>
    <x v="1"/>
    <x v="748"/>
    <n v="110.01646903820817"/>
    <x v="1"/>
    <x v="1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x v="0"/>
    <x v="0"/>
    <x v="5"/>
    <x v="749"/>
    <n v="89.964678178963894"/>
    <x v="1"/>
    <x v="5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x v="0"/>
    <x v="1"/>
    <x v="11"/>
    <x v="750"/>
    <n v="79.009523809523813"/>
    <x v="6"/>
    <x v="11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x v="0"/>
    <x v="0"/>
    <x v="1"/>
    <x v="751"/>
    <n v="86.867469879518069"/>
    <x v="1"/>
    <x v="1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x v="0"/>
    <x v="0"/>
    <x v="17"/>
    <x v="752"/>
    <n v="62.04"/>
    <x v="1"/>
    <x v="17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x v="0"/>
    <x v="1"/>
    <x v="3"/>
    <x v="753"/>
    <n v="26.970212765957445"/>
    <x v="3"/>
    <x v="3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x v="0"/>
    <x v="0"/>
    <x v="1"/>
    <x v="754"/>
    <n v="54.121621621621621"/>
    <x v="1"/>
    <x v="1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x v="1"/>
    <x v="1"/>
    <x v="7"/>
    <x v="755"/>
    <n v="41.035353535353536"/>
    <x v="1"/>
    <x v="7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x v="0"/>
    <x v="0"/>
    <x v="22"/>
    <x v="756"/>
    <n v="55.052419354838712"/>
    <x v="4"/>
    <x v="22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x v="0"/>
    <x v="0"/>
    <x v="18"/>
    <x v="757"/>
    <n v="107.93762183235867"/>
    <x v="5"/>
    <x v="18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x v="0"/>
    <x v="0"/>
    <x v="3"/>
    <x v="758"/>
    <n v="73.92"/>
    <x v="3"/>
    <x v="3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x v="0"/>
    <x v="0"/>
    <x v="11"/>
    <x v="759"/>
    <n v="31.995894428152493"/>
    <x v="6"/>
    <x v="11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x v="0"/>
    <x v="1"/>
    <x v="3"/>
    <x v="760"/>
    <n v="53.898148148148145"/>
    <x v="3"/>
    <x v="3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x v="0"/>
    <x v="0"/>
    <x v="3"/>
    <x v="761"/>
    <n v="106.5"/>
    <x v="3"/>
    <x v="3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x v="0"/>
    <x v="0"/>
    <x v="7"/>
    <x v="762"/>
    <n v="32.999805409612762"/>
    <x v="1"/>
    <x v="7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x v="0"/>
    <x v="0"/>
    <x v="3"/>
    <x v="763"/>
    <n v="43.00254993625159"/>
    <x v="3"/>
    <x v="3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x v="0"/>
    <x v="0"/>
    <x v="2"/>
    <x v="764"/>
    <n v="86.858974358974365"/>
    <x v="2"/>
    <x v="2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x v="0"/>
    <x v="0"/>
    <x v="1"/>
    <x v="765"/>
    <n v="96.8"/>
    <x v="1"/>
    <x v="1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x v="0"/>
    <x v="0"/>
    <x v="3"/>
    <x v="766"/>
    <n v="32.995456610631528"/>
    <x v="3"/>
    <x v="3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x v="0"/>
    <x v="0"/>
    <x v="3"/>
    <x v="767"/>
    <n v="68.028106508875737"/>
    <x v="3"/>
    <x v="3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x v="0"/>
    <x v="0"/>
    <x v="10"/>
    <x v="768"/>
    <n v="58.867816091954026"/>
    <x v="4"/>
    <x v="10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x v="0"/>
    <x v="1"/>
    <x v="3"/>
    <x v="769"/>
    <n v="105.04572803850782"/>
    <x v="3"/>
    <x v="3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x v="0"/>
    <x v="1"/>
    <x v="6"/>
    <x v="770"/>
    <n v="33.054878048780488"/>
    <x v="4"/>
    <x v="6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x v="0"/>
    <x v="0"/>
    <x v="3"/>
    <x v="771"/>
    <n v="78.821428571428569"/>
    <x v="3"/>
    <x v="3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x v="0"/>
    <x v="1"/>
    <x v="10"/>
    <x v="772"/>
    <n v="68.204968944099377"/>
    <x v="4"/>
    <x v="10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x v="0"/>
    <x v="0"/>
    <x v="1"/>
    <x v="773"/>
    <n v="75.731884057971016"/>
    <x v="1"/>
    <x v="1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x v="0"/>
    <x v="0"/>
    <x v="2"/>
    <x v="774"/>
    <n v="30.996070133010882"/>
    <x v="2"/>
    <x v="2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x v="0"/>
    <x v="1"/>
    <x v="10"/>
    <x v="775"/>
    <n v="101.88188976377953"/>
    <x v="4"/>
    <x v="10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x v="0"/>
    <x v="1"/>
    <x v="17"/>
    <x v="776"/>
    <n v="52.879227053140099"/>
    <x v="1"/>
    <x v="17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x v="0"/>
    <x v="0"/>
    <x v="1"/>
    <x v="777"/>
    <n v="71.005820721769496"/>
    <x v="1"/>
    <x v="1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x v="0"/>
    <x v="0"/>
    <x v="10"/>
    <x v="778"/>
    <n v="102.38709677419355"/>
    <x v="4"/>
    <x v="10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x v="0"/>
    <x v="0"/>
    <x v="3"/>
    <x v="779"/>
    <n v="74.466666666666669"/>
    <x v="3"/>
    <x v="3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x v="0"/>
    <x v="0"/>
    <x v="3"/>
    <x v="780"/>
    <n v="51.009883198562441"/>
    <x v="3"/>
    <x v="3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x v="0"/>
    <x v="0"/>
    <x v="0"/>
    <x v="781"/>
    <n v="90"/>
    <x v="0"/>
    <x v="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x v="0"/>
    <x v="1"/>
    <x v="3"/>
    <x v="782"/>
    <n v="97.142857142857139"/>
    <x v="3"/>
    <x v="3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x v="0"/>
    <x v="0"/>
    <x v="9"/>
    <x v="783"/>
    <n v="72.071823204419886"/>
    <x v="5"/>
    <x v="9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x v="0"/>
    <x v="0"/>
    <x v="1"/>
    <x v="784"/>
    <n v="75.236363636363635"/>
    <x v="1"/>
    <x v="1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x v="0"/>
    <x v="0"/>
    <x v="6"/>
    <x v="785"/>
    <n v="32.967741935483872"/>
    <x v="4"/>
    <x v="6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x v="0"/>
    <x v="1"/>
    <x v="20"/>
    <x v="786"/>
    <n v="54.807692307692307"/>
    <x v="6"/>
    <x v="20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x v="0"/>
    <x v="0"/>
    <x v="2"/>
    <x v="787"/>
    <n v="45.037837837837834"/>
    <x v="2"/>
    <x v="2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x v="0"/>
    <x v="1"/>
    <x v="3"/>
    <x v="788"/>
    <n v="52.958677685950413"/>
    <x v="3"/>
    <x v="3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x v="0"/>
    <x v="0"/>
    <x v="3"/>
    <x v="789"/>
    <n v="60.017959183673469"/>
    <x v="3"/>
    <x v="3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x v="0"/>
    <x v="0"/>
    <x v="1"/>
    <x v="100"/>
    <n v="1"/>
    <x v="1"/>
    <x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x v="0"/>
    <x v="1"/>
    <x v="14"/>
    <x v="790"/>
    <n v="44.028301886792455"/>
    <x v="7"/>
    <x v="14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x v="0"/>
    <x v="0"/>
    <x v="14"/>
    <x v="791"/>
    <n v="86.028169014084511"/>
    <x v="7"/>
    <x v="14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x v="0"/>
    <x v="0"/>
    <x v="3"/>
    <x v="792"/>
    <n v="28.012875536480685"/>
    <x v="3"/>
    <x v="3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x v="0"/>
    <x v="0"/>
    <x v="1"/>
    <x v="793"/>
    <n v="32.050458715596328"/>
    <x v="1"/>
    <x v="1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x v="0"/>
    <x v="0"/>
    <x v="4"/>
    <x v="794"/>
    <n v="73.611940298507463"/>
    <x v="4"/>
    <x v="4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x v="0"/>
    <x v="1"/>
    <x v="6"/>
    <x v="795"/>
    <n v="108.71052631578948"/>
    <x v="4"/>
    <x v="6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x v="0"/>
    <x v="1"/>
    <x v="3"/>
    <x v="796"/>
    <n v="42.97674418604651"/>
    <x v="3"/>
    <x v="3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x v="0"/>
    <x v="0"/>
    <x v="0"/>
    <x v="797"/>
    <n v="83.315789473684205"/>
    <x v="0"/>
    <x v="0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x v="0"/>
    <x v="0"/>
    <x v="4"/>
    <x v="798"/>
    <n v="42"/>
    <x v="4"/>
    <x v="4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x v="0"/>
    <x v="1"/>
    <x v="3"/>
    <x v="799"/>
    <n v="55.927601809954751"/>
    <x v="3"/>
    <x v="3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x v="0"/>
    <x v="1"/>
    <x v="11"/>
    <x v="800"/>
    <n v="105.03681885125184"/>
    <x v="6"/>
    <x v="11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x v="0"/>
    <x v="0"/>
    <x v="9"/>
    <x v="801"/>
    <n v="48"/>
    <x v="5"/>
    <x v="9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x v="0"/>
    <x v="0"/>
    <x v="11"/>
    <x v="802"/>
    <n v="112.66176470588235"/>
    <x v="6"/>
    <x v="11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x v="0"/>
    <x v="1"/>
    <x v="1"/>
    <x v="803"/>
    <n v="81.944444444444443"/>
    <x v="1"/>
    <x v="1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x v="0"/>
    <x v="0"/>
    <x v="1"/>
    <x v="804"/>
    <n v="64.049180327868854"/>
    <x v="1"/>
    <x v="1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x v="1"/>
    <x v="1"/>
    <x v="3"/>
    <x v="805"/>
    <n v="106.39097744360902"/>
    <x v="3"/>
    <x v="3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x v="0"/>
    <x v="1"/>
    <x v="9"/>
    <x v="806"/>
    <n v="76.011249497790274"/>
    <x v="5"/>
    <x v="9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x v="0"/>
    <x v="1"/>
    <x v="3"/>
    <x v="807"/>
    <n v="111.07246376811594"/>
    <x v="3"/>
    <x v="3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x v="1"/>
    <x v="0"/>
    <x v="11"/>
    <x v="808"/>
    <n v="95.936170212765958"/>
    <x v="6"/>
    <x v="11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x v="0"/>
    <x v="1"/>
    <x v="1"/>
    <x v="809"/>
    <n v="43.043010752688176"/>
    <x v="1"/>
    <x v="1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x v="0"/>
    <x v="0"/>
    <x v="4"/>
    <x v="810"/>
    <n v="67.966666666666669"/>
    <x v="4"/>
    <x v="4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x v="0"/>
    <x v="0"/>
    <x v="1"/>
    <x v="811"/>
    <n v="89.991428571428571"/>
    <x v="1"/>
    <x v="1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x v="1"/>
    <x v="1"/>
    <x v="1"/>
    <x v="812"/>
    <n v="58.095238095238095"/>
    <x v="1"/>
    <x v="1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x v="0"/>
    <x v="1"/>
    <x v="9"/>
    <x v="813"/>
    <n v="83.996875000000003"/>
    <x v="5"/>
    <x v="9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x v="0"/>
    <x v="0"/>
    <x v="12"/>
    <x v="814"/>
    <n v="88.853503184713375"/>
    <x v="4"/>
    <x v="12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x v="0"/>
    <x v="1"/>
    <x v="3"/>
    <x v="815"/>
    <n v="65.963917525773198"/>
    <x v="3"/>
    <x v="3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x v="0"/>
    <x v="1"/>
    <x v="6"/>
    <x v="816"/>
    <n v="74.804878048780495"/>
    <x v="4"/>
    <x v="6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x v="0"/>
    <x v="0"/>
    <x v="3"/>
    <x v="817"/>
    <n v="69.98571428571428"/>
    <x v="3"/>
    <x v="3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x v="0"/>
    <x v="0"/>
    <x v="3"/>
    <x v="818"/>
    <n v="32.006493506493506"/>
    <x v="3"/>
    <x v="3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x v="0"/>
    <x v="0"/>
    <x v="3"/>
    <x v="819"/>
    <n v="64.727272727272734"/>
    <x v="3"/>
    <x v="3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x v="0"/>
    <x v="0"/>
    <x v="14"/>
    <x v="820"/>
    <n v="24.998110087408456"/>
    <x v="7"/>
    <x v="14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x v="1"/>
    <x v="0"/>
    <x v="18"/>
    <x v="821"/>
    <n v="104.97764070932922"/>
    <x v="5"/>
    <x v="18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x v="0"/>
    <x v="0"/>
    <x v="18"/>
    <x v="822"/>
    <n v="64.987878787878785"/>
    <x v="5"/>
    <x v="18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x v="0"/>
    <x v="0"/>
    <x v="3"/>
    <x v="823"/>
    <n v="94.352941176470594"/>
    <x v="3"/>
    <x v="3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x v="0"/>
    <x v="0"/>
    <x v="2"/>
    <x v="824"/>
    <n v="44.001706484641637"/>
    <x v="2"/>
    <x v="2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x v="0"/>
    <x v="0"/>
    <x v="7"/>
    <x v="825"/>
    <n v="64.744680851063833"/>
    <x v="1"/>
    <x v="7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x v="0"/>
    <x v="0"/>
    <x v="17"/>
    <x v="826"/>
    <n v="84.00667779632721"/>
    <x v="1"/>
    <x v="17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x v="0"/>
    <x v="0"/>
    <x v="3"/>
    <x v="827"/>
    <n v="34.061302681992338"/>
    <x v="3"/>
    <x v="3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x v="0"/>
    <x v="1"/>
    <x v="4"/>
    <x v="828"/>
    <n v="93.273885350318466"/>
    <x v="4"/>
    <x v="4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x v="0"/>
    <x v="1"/>
    <x v="3"/>
    <x v="829"/>
    <n v="32.998301726577978"/>
    <x v="3"/>
    <x v="3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x v="0"/>
    <x v="0"/>
    <x v="2"/>
    <x v="830"/>
    <n v="83.812903225806451"/>
    <x v="2"/>
    <x v="2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x v="0"/>
    <x v="0"/>
    <x v="8"/>
    <x v="831"/>
    <n v="63.992424242424242"/>
    <x v="2"/>
    <x v="8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x v="0"/>
    <x v="0"/>
    <x v="14"/>
    <x v="832"/>
    <n v="81.909090909090907"/>
    <x v="7"/>
    <x v="14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x v="0"/>
    <x v="0"/>
    <x v="4"/>
    <x v="833"/>
    <n v="93.053191489361708"/>
    <x v="4"/>
    <x v="4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x v="0"/>
    <x v="0"/>
    <x v="2"/>
    <x v="834"/>
    <n v="101.98449039881831"/>
    <x v="2"/>
    <x v="2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x v="1"/>
    <x v="1"/>
    <x v="2"/>
    <x v="835"/>
    <n v="105.9375"/>
    <x v="2"/>
    <x v="2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x v="0"/>
    <x v="0"/>
    <x v="0"/>
    <x v="836"/>
    <n v="101.58181818181818"/>
    <x v="0"/>
    <x v="0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x v="0"/>
    <x v="0"/>
    <x v="6"/>
    <x v="837"/>
    <n v="62.970930232558139"/>
    <x v="4"/>
    <x v="6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x v="0"/>
    <x v="1"/>
    <x v="7"/>
    <x v="838"/>
    <n v="29.045602605863191"/>
    <x v="1"/>
    <x v="7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x v="1"/>
    <x v="0"/>
    <x v="1"/>
    <x v="100"/>
    <n v="1"/>
    <x v="1"/>
    <x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x v="0"/>
    <x v="0"/>
    <x v="5"/>
    <x v="839"/>
    <n v="77.924999999999997"/>
    <x v="1"/>
    <x v="5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x v="0"/>
    <x v="1"/>
    <x v="11"/>
    <x v="840"/>
    <n v="80.806451612903231"/>
    <x v="6"/>
    <x v="1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x v="0"/>
    <x v="1"/>
    <x v="7"/>
    <x v="841"/>
    <n v="76.006816632583508"/>
    <x v="1"/>
    <x v="7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x v="0"/>
    <x v="0"/>
    <x v="13"/>
    <x v="842"/>
    <n v="72.993613824192337"/>
    <x v="5"/>
    <x v="13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x v="0"/>
    <x v="0"/>
    <x v="3"/>
    <x v="843"/>
    <n v="53"/>
    <x v="3"/>
    <x v="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x v="0"/>
    <x v="0"/>
    <x v="0"/>
    <x v="844"/>
    <n v="54.164556962025316"/>
    <x v="0"/>
    <x v="0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x v="1"/>
    <x v="0"/>
    <x v="12"/>
    <x v="845"/>
    <n v="32.946666666666665"/>
    <x v="4"/>
    <x v="12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x v="1"/>
    <x v="0"/>
    <x v="0"/>
    <x v="846"/>
    <n v="79.371428571428567"/>
    <x v="0"/>
    <x v="0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x v="0"/>
    <x v="1"/>
    <x v="3"/>
    <x v="847"/>
    <n v="41.174603174603178"/>
    <x v="3"/>
    <x v="3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x v="0"/>
    <x v="1"/>
    <x v="8"/>
    <x v="848"/>
    <n v="77.430769230769229"/>
    <x v="2"/>
    <x v="8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x v="0"/>
    <x v="0"/>
    <x v="3"/>
    <x v="849"/>
    <n v="57.159509202453989"/>
    <x v="3"/>
    <x v="3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x v="0"/>
    <x v="0"/>
    <x v="3"/>
    <x v="850"/>
    <n v="77.17647058823529"/>
    <x v="3"/>
    <x v="3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x v="0"/>
    <x v="1"/>
    <x v="19"/>
    <x v="851"/>
    <n v="24.953917050691246"/>
    <x v="4"/>
    <x v="19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x v="0"/>
    <x v="0"/>
    <x v="12"/>
    <x v="852"/>
    <n v="97.18"/>
    <x v="4"/>
    <x v="12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x v="0"/>
    <x v="0"/>
    <x v="3"/>
    <x v="853"/>
    <n v="46.000916870415651"/>
    <x v="3"/>
    <x v="3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x v="0"/>
    <x v="0"/>
    <x v="14"/>
    <x v="854"/>
    <n v="88.023385300668153"/>
    <x v="7"/>
    <x v="14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x v="0"/>
    <x v="0"/>
    <x v="0"/>
    <x v="855"/>
    <n v="25.99"/>
    <x v="0"/>
    <x v="0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x v="0"/>
    <x v="0"/>
    <x v="3"/>
    <x v="856"/>
    <n v="102.69047619047619"/>
    <x v="3"/>
    <x v="3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x v="0"/>
    <x v="0"/>
    <x v="6"/>
    <x v="857"/>
    <n v="72.958174904942965"/>
    <x v="4"/>
    <x v="6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x v="0"/>
    <x v="0"/>
    <x v="3"/>
    <x v="858"/>
    <n v="57.190082644628099"/>
    <x v="3"/>
    <x v="3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x v="0"/>
    <x v="1"/>
    <x v="3"/>
    <x v="859"/>
    <n v="84.013793103448279"/>
    <x v="3"/>
    <x v="3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x v="0"/>
    <x v="0"/>
    <x v="22"/>
    <x v="860"/>
    <n v="98.666666666666671"/>
    <x v="4"/>
    <x v="22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x v="0"/>
    <x v="0"/>
    <x v="14"/>
    <x v="861"/>
    <n v="42.007419183889773"/>
    <x v="7"/>
    <x v="14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x v="0"/>
    <x v="1"/>
    <x v="14"/>
    <x v="862"/>
    <n v="32.002753556677376"/>
    <x v="7"/>
    <x v="14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x v="0"/>
    <x v="0"/>
    <x v="1"/>
    <x v="863"/>
    <n v="81.567164179104481"/>
    <x v="1"/>
    <x v="1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x v="0"/>
    <x v="0"/>
    <x v="14"/>
    <x v="864"/>
    <n v="37.035087719298247"/>
    <x v="7"/>
    <x v="14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x v="0"/>
    <x v="0"/>
    <x v="0"/>
    <x v="865"/>
    <n v="103.033360455655"/>
    <x v="0"/>
    <x v="0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x v="0"/>
    <x v="0"/>
    <x v="16"/>
    <x v="866"/>
    <n v="84.333333333333329"/>
    <x v="1"/>
    <x v="16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x v="0"/>
    <x v="0"/>
    <x v="9"/>
    <x v="867"/>
    <n v="102.60377358490567"/>
    <x v="5"/>
    <x v="9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x v="0"/>
    <x v="0"/>
    <x v="5"/>
    <x v="868"/>
    <n v="79.992129246064621"/>
    <x v="1"/>
    <x v="5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x v="0"/>
    <x v="1"/>
    <x v="3"/>
    <x v="869"/>
    <n v="70.055309734513273"/>
    <x v="3"/>
    <x v="3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x v="0"/>
    <x v="0"/>
    <x v="3"/>
    <x v="870"/>
    <n v="37"/>
    <x v="3"/>
    <x v="3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x v="0"/>
    <x v="0"/>
    <x v="12"/>
    <x v="871"/>
    <n v="41.911917098445599"/>
    <x v="4"/>
    <x v="12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x v="0"/>
    <x v="1"/>
    <x v="3"/>
    <x v="872"/>
    <n v="57.992576882290564"/>
    <x v="3"/>
    <x v="3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x v="0"/>
    <x v="0"/>
    <x v="3"/>
    <x v="873"/>
    <n v="40.942307692307693"/>
    <x v="3"/>
    <x v="3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x v="0"/>
    <x v="0"/>
    <x v="7"/>
    <x v="874"/>
    <n v="69.9972602739726"/>
    <x v="1"/>
    <x v="7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x v="0"/>
    <x v="1"/>
    <x v="3"/>
    <x v="875"/>
    <n v="73.838709677419359"/>
    <x v="3"/>
    <x v="3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x v="0"/>
    <x v="0"/>
    <x v="3"/>
    <x v="876"/>
    <n v="41.979310344827589"/>
    <x v="3"/>
    <x v="3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x v="0"/>
    <x v="1"/>
    <x v="5"/>
    <x v="877"/>
    <n v="77.93442622950819"/>
    <x v="1"/>
    <x v="5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x v="0"/>
    <x v="0"/>
    <x v="7"/>
    <x v="878"/>
    <n v="106.01972789115646"/>
    <x v="1"/>
    <x v="7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x v="0"/>
    <x v="0"/>
    <x v="4"/>
    <x v="879"/>
    <n v="47.018181818181816"/>
    <x v="4"/>
    <x v="4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x v="0"/>
    <x v="0"/>
    <x v="18"/>
    <x v="880"/>
    <n v="76.016483516483518"/>
    <x v="5"/>
    <x v="18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x v="0"/>
    <x v="1"/>
    <x v="4"/>
    <x v="881"/>
    <n v="54.120603015075375"/>
    <x v="4"/>
    <x v="4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x v="0"/>
    <x v="1"/>
    <x v="19"/>
    <x v="882"/>
    <n v="57.285714285714285"/>
    <x v="4"/>
    <x v="19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x v="0"/>
    <x v="0"/>
    <x v="3"/>
    <x v="883"/>
    <n v="103.81308411214954"/>
    <x v="3"/>
    <x v="3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x v="0"/>
    <x v="1"/>
    <x v="0"/>
    <x v="884"/>
    <n v="105.02602739726028"/>
    <x v="0"/>
    <x v="0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x v="0"/>
    <x v="0"/>
    <x v="3"/>
    <x v="885"/>
    <n v="90.259259259259252"/>
    <x v="3"/>
    <x v="3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x v="0"/>
    <x v="0"/>
    <x v="4"/>
    <x v="886"/>
    <n v="76.978705978705975"/>
    <x v="4"/>
    <x v="4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x v="0"/>
    <x v="0"/>
    <x v="17"/>
    <x v="887"/>
    <n v="102.60162601626017"/>
    <x v="1"/>
    <x v="17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x v="0"/>
    <x v="1"/>
    <x v="2"/>
    <x v="50"/>
    <n v="2"/>
    <x v="2"/>
    <x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x v="0"/>
    <x v="1"/>
    <x v="1"/>
    <x v="888"/>
    <n v="55.0062893081761"/>
    <x v="1"/>
    <x v="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x v="0"/>
    <x v="0"/>
    <x v="2"/>
    <x v="889"/>
    <n v="32.127272727272725"/>
    <x v="2"/>
    <x v="2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x v="0"/>
    <x v="1"/>
    <x v="9"/>
    <x v="890"/>
    <n v="50.642857142857146"/>
    <x v="5"/>
    <x v="9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x v="0"/>
    <x v="0"/>
    <x v="15"/>
    <x v="891"/>
    <n v="49.6875"/>
    <x v="5"/>
    <x v="15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x v="0"/>
    <x v="0"/>
    <x v="3"/>
    <x v="892"/>
    <n v="54.894067796610166"/>
    <x v="3"/>
    <x v="3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x v="1"/>
    <x v="1"/>
    <x v="4"/>
    <x v="893"/>
    <n v="46.931937172774866"/>
    <x v="4"/>
    <x v="4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x v="0"/>
    <x v="0"/>
    <x v="3"/>
    <x v="894"/>
    <n v="44.951219512195124"/>
    <x v="3"/>
    <x v="3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x v="0"/>
    <x v="0"/>
    <x v="11"/>
    <x v="895"/>
    <n v="30.99898322318251"/>
    <x v="6"/>
    <x v="1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x v="0"/>
    <x v="1"/>
    <x v="3"/>
    <x v="896"/>
    <n v="107.7625"/>
    <x v="3"/>
    <x v="3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x v="0"/>
    <x v="0"/>
    <x v="3"/>
    <x v="897"/>
    <n v="102.07770270270271"/>
    <x v="3"/>
    <x v="3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x v="1"/>
    <x v="0"/>
    <x v="2"/>
    <x v="898"/>
    <n v="24.976190476190474"/>
    <x v="2"/>
    <x v="2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x v="1"/>
    <x v="0"/>
    <x v="6"/>
    <x v="899"/>
    <n v="79.944134078212286"/>
    <x v="4"/>
    <x v="6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x v="0"/>
    <x v="0"/>
    <x v="6"/>
    <x v="900"/>
    <n v="67.946462715105156"/>
    <x v="4"/>
    <x v="6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x v="0"/>
    <x v="0"/>
    <x v="3"/>
    <x v="901"/>
    <n v="26.070921985815602"/>
    <x v="3"/>
    <x v="3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x v="0"/>
    <x v="0"/>
    <x v="19"/>
    <x v="902"/>
    <n v="105.0032154340836"/>
    <x v="4"/>
    <x v="19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x v="0"/>
    <x v="0"/>
    <x v="14"/>
    <x v="903"/>
    <n v="25.826923076923077"/>
    <x v="7"/>
    <x v="14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x v="0"/>
    <x v="1"/>
    <x v="12"/>
    <x v="904"/>
    <n v="77.666666666666671"/>
    <x v="4"/>
    <x v="12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x v="0"/>
    <x v="0"/>
    <x v="15"/>
    <x v="905"/>
    <n v="57.82692307692308"/>
    <x v="5"/>
    <x v="15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x v="0"/>
    <x v="1"/>
    <x v="3"/>
    <x v="906"/>
    <n v="92.955555555555549"/>
    <x v="3"/>
    <x v="3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x v="1"/>
    <x v="0"/>
    <x v="10"/>
    <x v="907"/>
    <n v="37.945098039215686"/>
    <x v="4"/>
    <x v="10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x v="0"/>
    <x v="0"/>
    <x v="2"/>
    <x v="908"/>
    <n v="31.842105263157894"/>
    <x v="2"/>
    <x v="2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x v="0"/>
    <x v="1"/>
    <x v="21"/>
    <x v="909"/>
    <n v="40"/>
    <x v="1"/>
    <x v="21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x v="0"/>
    <x v="0"/>
    <x v="3"/>
    <x v="910"/>
    <n v="101.1"/>
    <x v="3"/>
    <x v="3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x v="0"/>
    <x v="0"/>
    <x v="3"/>
    <x v="911"/>
    <n v="84.006989951944078"/>
    <x v="3"/>
    <x v="3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x v="0"/>
    <x v="0"/>
    <x v="3"/>
    <x v="912"/>
    <n v="103.41538461538461"/>
    <x v="3"/>
    <x v="3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x v="0"/>
    <x v="0"/>
    <x v="0"/>
    <x v="913"/>
    <n v="105.13333333333334"/>
    <x v="0"/>
    <x v="0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x v="0"/>
    <x v="0"/>
    <x v="3"/>
    <x v="914"/>
    <n v="89.21621621621621"/>
    <x v="3"/>
    <x v="3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x v="0"/>
    <x v="0"/>
    <x v="2"/>
    <x v="915"/>
    <n v="51.995234312946785"/>
    <x v="2"/>
    <x v="2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x v="0"/>
    <x v="0"/>
    <x v="3"/>
    <x v="916"/>
    <n v="64.956521739130437"/>
    <x v="3"/>
    <x v="3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x v="0"/>
    <x v="1"/>
    <x v="3"/>
    <x v="917"/>
    <n v="46.235294117647058"/>
    <x v="3"/>
    <x v="3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x v="0"/>
    <x v="1"/>
    <x v="3"/>
    <x v="918"/>
    <n v="51.151785714285715"/>
    <x v="3"/>
    <x v="3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x v="0"/>
    <x v="0"/>
    <x v="1"/>
    <x v="919"/>
    <n v="33.909722222222221"/>
    <x v="1"/>
    <x v="1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x v="0"/>
    <x v="0"/>
    <x v="3"/>
    <x v="920"/>
    <n v="92.016298633017882"/>
    <x v="3"/>
    <x v="3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x v="0"/>
    <x v="0"/>
    <x v="3"/>
    <x v="921"/>
    <n v="107.42857142857143"/>
    <x v="3"/>
    <x v="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x v="0"/>
    <x v="0"/>
    <x v="3"/>
    <x v="922"/>
    <n v="75.848484848484844"/>
    <x v="3"/>
    <x v="3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x v="1"/>
    <x v="0"/>
    <x v="3"/>
    <x v="923"/>
    <n v="80.476190476190482"/>
    <x v="3"/>
    <x v="3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x v="0"/>
    <x v="0"/>
    <x v="4"/>
    <x v="924"/>
    <n v="86.978483606557376"/>
    <x v="4"/>
    <x v="4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x v="0"/>
    <x v="1"/>
    <x v="13"/>
    <x v="925"/>
    <n v="105.13541666666667"/>
    <x v="5"/>
    <x v="13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x v="0"/>
    <x v="1"/>
    <x v="11"/>
    <x v="926"/>
    <n v="57.298507462686565"/>
    <x v="6"/>
    <x v="11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x v="0"/>
    <x v="0"/>
    <x v="2"/>
    <x v="927"/>
    <n v="93.348484848484844"/>
    <x v="2"/>
    <x v="2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x v="1"/>
    <x v="0"/>
    <x v="3"/>
    <x v="928"/>
    <n v="71.987179487179489"/>
    <x v="3"/>
    <x v="3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x v="0"/>
    <x v="0"/>
    <x v="3"/>
    <x v="929"/>
    <n v="92.611940298507463"/>
    <x v="3"/>
    <x v="3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x v="0"/>
    <x v="0"/>
    <x v="0"/>
    <x v="930"/>
    <n v="104.99122807017544"/>
    <x v="0"/>
    <x v="0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x v="0"/>
    <x v="0"/>
    <x v="14"/>
    <x v="931"/>
    <n v="30.958174904942965"/>
    <x v="7"/>
    <x v="14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x v="1"/>
    <x v="0"/>
    <x v="14"/>
    <x v="932"/>
    <n v="33.001182732111175"/>
    <x v="7"/>
    <x v="14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x v="0"/>
    <x v="0"/>
    <x v="3"/>
    <x v="933"/>
    <n v="84.187845303867405"/>
    <x v="3"/>
    <x v="3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x v="0"/>
    <x v="0"/>
    <x v="3"/>
    <x v="934"/>
    <n v="73.92307692307692"/>
    <x v="3"/>
    <x v="3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x v="1"/>
    <x v="1"/>
    <x v="4"/>
    <x v="935"/>
    <n v="36.987499999999997"/>
    <x v="4"/>
    <x v="4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x v="0"/>
    <x v="0"/>
    <x v="2"/>
    <x v="936"/>
    <n v="46.896551724137929"/>
    <x v="2"/>
    <x v="2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x v="0"/>
    <x v="1"/>
    <x v="3"/>
    <x v="298"/>
    <n v="5"/>
    <x v="3"/>
    <x v="3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x v="0"/>
    <x v="1"/>
    <x v="1"/>
    <x v="937"/>
    <n v="102.02437459910199"/>
    <x v="1"/>
    <x v="1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x v="0"/>
    <x v="0"/>
    <x v="4"/>
    <x v="938"/>
    <n v="45.007502206531335"/>
    <x v="4"/>
    <x v="4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x v="0"/>
    <x v="1"/>
    <x v="22"/>
    <x v="939"/>
    <n v="94.285714285714292"/>
    <x v="4"/>
    <x v="22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x v="0"/>
    <x v="0"/>
    <x v="2"/>
    <x v="940"/>
    <n v="101.02325581395348"/>
    <x v="2"/>
    <x v="2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x v="0"/>
    <x v="0"/>
    <x v="3"/>
    <x v="941"/>
    <n v="97.037499999999994"/>
    <x v="3"/>
    <x v="3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x v="0"/>
    <x v="0"/>
    <x v="22"/>
    <x v="942"/>
    <n v="43.00963855421687"/>
    <x v="4"/>
    <x v="22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x v="0"/>
    <x v="0"/>
    <x v="3"/>
    <x v="943"/>
    <n v="94.916030534351151"/>
    <x v="3"/>
    <x v="3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x v="0"/>
    <x v="0"/>
    <x v="10"/>
    <x v="944"/>
    <n v="72.151785714285708"/>
    <x v="4"/>
    <x v="10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x v="0"/>
    <x v="0"/>
    <x v="18"/>
    <x v="945"/>
    <n v="51.007692307692309"/>
    <x v="5"/>
    <x v="18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x v="0"/>
    <x v="0"/>
    <x v="2"/>
    <x v="946"/>
    <n v="85.054545454545448"/>
    <x v="2"/>
    <x v="2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x v="0"/>
    <x v="0"/>
    <x v="18"/>
    <x v="947"/>
    <n v="43.87096774193548"/>
    <x v="5"/>
    <x v="18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x v="0"/>
    <x v="0"/>
    <x v="0"/>
    <x v="948"/>
    <n v="40.063909774436091"/>
    <x v="0"/>
    <x v="0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x v="0"/>
    <x v="1"/>
    <x v="14"/>
    <x v="949"/>
    <n v="43.833333333333336"/>
    <x v="7"/>
    <x v="14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x v="0"/>
    <x v="0"/>
    <x v="3"/>
    <x v="950"/>
    <n v="84.92903225806451"/>
    <x v="3"/>
    <x v="3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x v="0"/>
    <x v="0"/>
    <x v="1"/>
    <x v="951"/>
    <n v="41.067632850241544"/>
    <x v="1"/>
    <x v="1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x v="0"/>
    <x v="0"/>
    <x v="3"/>
    <x v="952"/>
    <n v="54.971428571428568"/>
    <x v="3"/>
    <x v="3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x v="0"/>
    <x v="0"/>
    <x v="21"/>
    <x v="953"/>
    <n v="77.010807374443743"/>
    <x v="1"/>
    <x v="21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x v="0"/>
    <x v="0"/>
    <x v="0"/>
    <x v="954"/>
    <n v="71.201754385964918"/>
    <x v="0"/>
    <x v="0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x v="0"/>
    <x v="0"/>
    <x v="3"/>
    <x v="955"/>
    <n v="91.935483870967744"/>
    <x v="3"/>
    <x v="3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x v="0"/>
    <x v="0"/>
    <x v="3"/>
    <x v="956"/>
    <n v="97.069023569023571"/>
    <x v="3"/>
    <x v="3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x v="0"/>
    <x v="0"/>
    <x v="19"/>
    <x v="957"/>
    <n v="58.916666666666664"/>
    <x v="4"/>
    <x v="19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x v="0"/>
    <x v="1"/>
    <x v="2"/>
    <x v="958"/>
    <n v="58.015466983938133"/>
    <x v="2"/>
    <x v="2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x v="0"/>
    <x v="1"/>
    <x v="3"/>
    <x v="959"/>
    <n v="103.87301587301587"/>
    <x v="3"/>
    <x v="3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x v="0"/>
    <x v="0"/>
    <x v="7"/>
    <x v="960"/>
    <n v="93.46875"/>
    <x v="1"/>
    <x v="7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x v="0"/>
    <x v="1"/>
    <x v="3"/>
    <x v="961"/>
    <n v="61.970370370370368"/>
    <x v="3"/>
    <x v="3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x v="0"/>
    <x v="1"/>
    <x v="3"/>
    <x v="962"/>
    <n v="92.042857142857144"/>
    <x v="3"/>
    <x v="3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x v="0"/>
    <x v="0"/>
    <x v="0"/>
    <x v="963"/>
    <n v="77.268656716417908"/>
    <x v="0"/>
    <x v="0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x v="0"/>
    <x v="0"/>
    <x v="11"/>
    <x v="964"/>
    <n v="93.923913043478265"/>
    <x v="6"/>
    <x v="11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x v="0"/>
    <x v="0"/>
    <x v="3"/>
    <x v="965"/>
    <n v="84.969458128078813"/>
    <x v="3"/>
    <x v="3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x v="1"/>
    <x v="0"/>
    <x v="9"/>
    <x v="966"/>
    <n v="105.97035040431267"/>
    <x v="5"/>
    <x v="9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x v="0"/>
    <x v="0"/>
    <x v="2"/>
    <x v="967"/>
    <n v="36.969040247678016"/>
    <x v="2"/>
    <x v="2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x v="0"/>
    <x v="1"/>
    <x v="4"/>
    <x v="968"/>
    <n v="81.533333333333331"/>
    <x v="4"/>
    <x v="4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x v="0"/>
    <x v="0"/>
    <x v="4"/>
    <x v="969"/>
    <n v="80.999140154772135"/>
    <x v="4"/>
    <x v="4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x v="0"/>
    <x v="0"/>
    <x v="3"/>
    <x v="970"/>
    <n v="26.010498687664043"/>
    <x v="3"/>
    <x v="3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x v="0"/>
    <x v="1"/>
    <x v="1"/>
    <x v="971"/>
    <n v="25.998410896708286"/>
    <x v="1"/>
    <x v="1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x v="0"/>
    <x v="0"/>
    <x v="1"/>
    <x v="972"/>
    <n v="34.173913043478258"/>
    <x v="1"/>
    <x v="1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x v="0"/>
    <x v="0"/>
    <x v="4"/>
    <x v="973"/>
    <n v="28.002083333333335"/>
    <x v="4"/>
    <x v="4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x v="0"/>
    <x v="0"/>
    <x v="15"/>
    <x v="974"/>
    <n v="76.546875"/>
    <x v="5"/>
    <x v="1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x v="0"/>
    <x v="0"/>
    <x v="18"/>
    <x v="975"/>
    <n v="53.053097345132741"/>
    <x v="5"/>
    <x v="18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x v="0"/>
    <x v="1"/>
    <x v="6"/>
    <x v="976"/>
    <n v="106.859375"/>
    <x v="4"/>
    <x v="6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x v="0"/>
    <x v="1"/>
    <x v="1"/>
    <x v="977"/>
    <n v="46.020746887966808"/>
    <x v="1"/>
    <x v="1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x v="0"/>
    <x v="1"/>
    <x v="6"/>
    <x v="978"/>
    <n v="100.17424242424242"/>
    <x v="4"/>
    <x v="6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x v="0"/>
    <x v="1"/>
    <x v="14"/>
    <x v="979"/>
    <n v="101.44"/>
    <x v="7"/>
    <x v="1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x v="0"/>
    <x v="1"/>
    <x v="18"/>
    <x v="980"/>
    <n v="87.972684085510693"/>
    <x v="5"/>
    <x v="18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x v="0"/>
    <x v="1"/>
    <x v="0"/>
    <x v="981"/>
    <n v="74.995594713656388"/>
    <x v="0"/>
    <x v="0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x v="0"/>
    <x v="0"/>
    <x v="3"/>
    <x v="982"/>
    <n v="42.982142857142854"/>
    <x v="3"/>
    <x v="3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x v="0"/>
    <x v="0"/>
    <x v="3"/>
    <x v="983"/>
    <n v="33.115107913669064"/>
    <x v="3"/>
    <x v="3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x v="0"/>
    <x v="1"/>
    <x v="7"/>
    <x v="984"/>
    <n v="101.13101604278074"/>
    <x v="1"/>
    <x v="7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x v="0"/>
    <x v="0"/>
    <x v="0"/>
    <x v="985"/>
    <n v="55.98841354723708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884BF-E12E-4134-83FE-A846585A3A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9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</pivotFields>
  <rowFields count="2">
    <field x="16"/>
    <field x="13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6"/>
    </i>
    <i>
      <x v="2"/>
    </i>
    <i r="1">
      <x v="7"/>
    </i>
    <i r="1">
      <x v="8"/>
    </i>
    <i>
      <x v="3"/>
    </i>
    <i r="1">
      <x v="9"/>
    </i>
    <i>
      <x v="4"/>
    </i>
    <i r="1">
      <x v="10"/>
    </i>
    <i r="1">
      <x v="11"/>
    </i>
    <i r="1">
      <x v="12"/>
    </i>
    <i r="1">
      <x v="13"/>
    </i>
    <i r="1">
      <x v="14"/>
    </i>
    <i r="1">
      <x v="15"/>
    </i>
    <i>
      <x v="5"/>
    </i>
    <i r="1">
      <x v="16"/>
    </i>
    <i>
      <x v="6"/>
    </i>
    <i r="1">
      <x v="17"/>
    </i>
    <i r="1">
      <x v="18"/>
    </i>
    <i r="1">
      <x v="19"/>
    </i>
    <i r="1">
      <x v="20"/>
    </i>
    <i>
      <x v="7"/>
    </i>
    <i r="1">
      <x v="21"/>
    </i>
    <i r="1">
      <x v="22"/>
    </i>
    <i>
      <x v="8"/>
    </i>
    <i r="1"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2" hier="-1"/>
    <pageField fld="11" hier="-1"/>
  </pageFields>
  <dataFields count="1">
    <dataField name="Count of  sub-category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1C452-BC7A-4D21-9618-1E95F33455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category &amp; sub-category" fld="13" subtotal="count" baseField="0" baseItem="0"/>
  </dataFields>
  <chartFormats count="4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043AF-2C92-4A69-BA66-FB6319B92E1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item="6" hier="-1"/>
    <pageField fld="16" hier="-1"/>
  </pageFields>
  <dataFields count="1">
    <dataField name="Count of category &amp; sub-category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6A15E-98BC-4184-96CC-D7F6BEE0399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 sub-category" fld="17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2643-7869-4896-9EAF-2F3689A245A4}">
  <dimension ref="A1:F39"/>
  <sheetViews>
    <sheetView workbookViewId="0">
      <selection activeCell="G26" sqref="G26"/>
    </sheetView>
  </sheetViews>
  <sheetFormatPr defaultRowHeight="15.75" x14ac:dyDescent="0.25"/>
  <cols>
    <col min="1" max="1" width="31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5.75" bestFit="1" customWidth="1"/>
    <col min="8" max="8" width="5.625" bestFit="1" customWidth="1"/>
    <col min="9" max="9" width="3.875" bestFit="1" customWidth="1"/>
    <col min="10" max="10" width="9.25" bestFit="1" customWidth="1"/>
    <col min="11" max="11" width="29" bestFit="1" customWidth="1"/>
    <col min="12" max="12" width="19.625" bestFit="1" customWidth="1"/>
    <col min="13" max="13" width="5.625" bestFit="1" customWidth="1"/>
    <col min="14" max="14" width="3.875" bestFit="1" customWidth="1"/>
    <col min="15" max="15" width="9.25" bestFit="1" customWidth="1"/>
    <col min="16" max="16" width="22.875" bestFit="1" customWidth="1"/>
    <col min="17" max="17" width="26.375" bestFit="1" customWidth="1"/>
    <col min="18" max="18" width="9.25" bestFit="1" customWidth="1"/>
    <col min="19" max="19" width="29.75" bestFit="1" customWidth="1"/>
    <col min="20" max="20" width="19.375" bestFit="1" customWidth="1"/>
    <col min="21" max="21" width="5.625" bestFit="1" customWidth="1"/>
    <col min="22" max="22" width="3.875" bestFit="1" customWidth="1"/>
    <col min="23" max="23" width="9.25" bestFit="1" customWidth="1"/>
    <col min="24" max="24" width="22.625" bestFit="1" customWidth="1"/>
    <col min="25" max="25" width="22.375" bestFit="1" customWidth="1"/>
    <col min="26" max="26" width="5.625" bestFit="1" customWidth="1"/>
    <col min="27" max="27" width="9.25" bestFit="1" customWidth="1"/>
    <col min="28" max="28" width="25.75" bestFit="1" customWidth="1"/>
    <col min="29" max="29" width="17.375" bestFit="1" customWidth="1"/>
    <col min="30" max="30" width="5.625" bestFit="1" customWidth="1"/>
    <col min="31" max="31" width="9.25" bestFit="1" customWidth="1"/>
    <col min="32" max="32" width="20.625" bestFit="1" customWidth="1"/>
    <col min="33" max="33" width="20.875" bestFit="1" customWidth="1"/>
    <col min="34" max="34" width="3.875" bestFit="1" customWidth="1"/>
    <col min="35" max="35" width="9.25" bestFit="1" customWidth="1"/>
    <col min="36" max="36" width="24.125" bestFit="1" customWidth="1"/>
    <col min="37" max="37" width="19.75" bestFit="1" customWidth="1"/>
    <col min="38" max="38" width="5.625" bestFit="1" customWidth="1"/>
    <col min="39" max="39" width="3.875" bestFit="1" customWidth="1"/>
    <col min="40" max="40" width="9.25" bestFit="1" customWidth="1"/>
    <col min="41" max="41" width="23" bestFit="1" customWidth="1"/>
    <col min="42" max="42" width="17.5" bestFit="1" customWidth="1"/>
    <col min="43" max="43" width="20.75" bestFit="1" customWidth="1"/>
    <col min="44" max="44" width="20.25" bestFit="1" customWidth="1"/>
    <col min="45" max="45" width="9.25" bestFit="1" customWidth="1"/>
    <col min="46" max="46" width="23.5" bestFit="1" customWidth="1"/>
    <col min="47" max="47" width="17" bestFit="1" customWidth="1"/>
    <col min="48" max="48" width="5.625" bestFit="1" customWidth="1"/>
    <col min="49" max="49" width="9.25" bestFit="1" customWidth="1"/>
    <col min="50" max="50" width="20.25" bestFit="1" customWidth="1"/>
    <col min="51" max="51" width="11.375" bestFit="1" customWidth="1"/>
    <col min="52" max="52" width="5.62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6.5" bestFit="1" customWidth="1"/>
    <col min="58" max="58" width="12.125" bestFit="1" customWidth="1"/>
    <col min="59" max="59" width="5.625" bestFit="1" customWidth="1"/>
    <col min="60" max="60" width="9.25" bestFit="1" customWidth="1"/>
    <col min="61" max="61" width="15.375" bestFit="1" customWidth="1"/>
    <col min="62" max="62" width="19" bestFit="1" customWidth="1"/>
    <col min="63" max="63" width="22.25" bestFit="1" customWidth="1"/>
    <col min="64" max="64" width="32.25" bestFit="1" customWidth="1"/>
    <col min="65" max="65" width="5.625" bestFit="1" customWidth="1"/>
    <col min="66" max="66" width="3.875" bestFit="1" customWidth="1"/>
    <col min="67" max="67" width="9.25" bestFit="1" customWidth="1"/>
    <col min="68" max="68" width="35.5" bestFit="1" customWidth="1"/>
    <col min="69" max="69" width="18" bestFit="1" customWidth="1"/>
    <col min="70" max="70" width="5.625" bestFit="1" customWidth="1"/>
    <col min="71" max="71" width="9.25" bestFit="1" customWidth="1"/>
    <col min="72" max="72" width="21.375" bestFit="1" customWidth="1"/>
    <col min="73" max="73" width="21.5" bestFit="1" customWidth="1"/>
    <col min="74" max="74" width="5.625" bestFit="1" customWidth="1"/>
    <col min="75" max="75" width="3.875" bestFit="1" customWidth="1"/>
    <col min="76" max="76" width="9.25" bestFit="1" customWidth="1"/>
    <col min="77" max="77" width="24.75" bestFit="1" customWidth="1"/>
    <col min="78" max="78" width="27.25" bestFit="1" customWidth="1"/>
    <col min="79" max="79" width="9.25" bestFit="1" customWidth="1"/>
    <col min="80" max="80" width="30.5" bestFit="1" customWidth="1"/>
    <col min="81" max="81" width="22.75" bestFit="1" customWidth="1"/>
    <col min="82" max="82" width="9.25" bestFit="1" customWidth="1"/>
    <col min="83" max="83" width="26.125" bestFit="1" customWidth="1"/>
    <col min="84" max="84" width="22" bestFit="1" customWidth="1"/>
    <col min="85" max="85" width="3.875" bestFit="1" customWidth="1"/>
    <col min="86" max="86" width="9.25" bestFit="1" customWidth="1"/>
    <col min="87" max="87" width="25.375" bestFit="1" customWidth="1"/>
    <col min="88" max="88" width="16.875" bestFit="1" customWidth="1"/>
    <col min="89" max="89" width="5.625" bestFit="1" customWidth="1"/>
    <col min="90" max="90" width="3.875" bestFit="1" customWidth="1"/>
    <col min="91" max="91" width="9.25" bestFit="1" customWidth="1"/>
    <col min="92" max="92" width="20.125" bestFit="1" customWidth="1"/>
    <col min="93" max="93" width="14.25" bestFit="1" customWidth="1"/>
    <col min="94" max="94" width="5.625" bestFit="1" customWidth="1"/>
    <col min="95" max="95" width="3.875" bestFit="1" customWidth="1"/>
    <col min="96" max="96" width="9.25" bestFit="1" customWidth="1"/>
    <col min="97" max="97" width="17.625" bestFit="1" customWidth="1"/>
    <col min="98" max="98" width="11" bestFit="1" customWidth="1"/>
  </cols>
  <sheetData>
    <row r="1" spans="1:6" x14ac:dyDescent="0.25">
      <c r="A1" s="9" t="s">
        <v>11</v>
      </c>
      <c r="B1" t="s">
        <v>2071</v>
      </c>
    </row>
    <row r="2" spans="1:6" x14ac:dyDescent="0.25">
      <c r="A2" s="9" t="s">
        <v>10</v>
      </c>
      <c r="B2" t="s">
        <v>2071</v>
      </c>
    </row>
    <row r="4" spans="1:6" x14ac:dyDescent="0.25">
      <c r="A4" s="9" t="s">
        <v>2069</v>
      </c>
      <c r="B4" s="9" t="s">
        <v>2066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2039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25">
      <c r="A7" s="12" t="s">
        <v>71</v>
      </c>
      <c r="B7" s="10">
        <v>1</v>
      </c>
      <c r="C7" s="10">
        <v>10</v>
      </c>
      <c r="D7" s="10">
        <v>2</v>
      </c>
      <c r="E7" s="10">
        <v>21</v>
      </c>
      <c r="F7" s="10">
        <v>34</v>
      </c>
    </row>
    <row r="8" spans="1:6" x14ac:dyDescent="0.25">
      <c r="A8" s="12" t="s">
        <v>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12" t="s">
        <v>53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12" t="s">
        <v>474</v>
      </c>
      <c r="B10" s="10"/>
      <c r="C10" s="10">
        <v>9</v>
      </c>
      <c r="D10" s="10"/>
      <c r="E10" s="10">
        <v>5</v>
      </c>
      <c r="F10" s="10">
        <v>14</v>
      </c>
    </row>
    <row r="11" spans="1:6" x14ac:dyDescent="0.25">
      <c r="A11" s="12" t="s">
        <v>100</v>
      </c>
      <c r="B11" s="10">
        <v>1</v>
      </c>
      <c r="C11" s="10">
        <v>5</v>
      </c>
      <c r="D11" s="10">
        <v>1</v>
      </c>
      <c r="E11" s="10">
        <v>9</v>
      </c>
      <c r="F11" s="10">
        <v>16</v>
      </c>
    </row>
    <row r="12" spans="1:6" x14ac:dyDescent="0.25">
      <c r="A12" s="12" t="s">
        <v>269</v>
      </c>
      <c r="B12" s="10">
        <v>3</v>
      </c>
      <c r="C12" s="10">
        <v>3</v>
      </c>
      <c r="D12" s="10"/>
      <c r="E12" s="10">
        <v>11</v>
      </c>
      <c r="F12" s="10">
        <v>17</v>
      </c>
    </row>
    <row r="13" spans="1:6" x14ac:dyDescent="0.25">
      <c r="A13" s="11" t="s">
        <v>2031</v>
      </c>
      <c r="B13" s="10">
        <v>4</v>
      </c>
      <c r="C13" s="10">
        <v>20</v>
      </c>
      <c r="D13" s="10"/>
      <c r="E13" s="10">
        <v>22</v>
      </c>
      <c r="F13" s="10">
        <v>46</v>
      </c>
    </row>
    <row r="14" spans="1:6" x14ac:dyDescent="0.25">
      <c r="A14" s="12" t="s">
        <v>17</v>
      </c>
      <c r="B14" s="10">
        <v>4</v>
      </c>
      <c r="C14" s="10">
        <v>20</v>
      </c>
      <c r="D14" s="10"/>
      <c r="E14" s="10">
        <v>22</v>
      </c>
      <c r="F14" s="10">
        <v>46</v>
      </c>
    </row>
    <row r="15" spans="1:6" x14ac:dyDescent="0.25">
      <c r="A15" s="11" t="s">
        <v>2048</v>
      </c>
      <c r="B15" s="10">
        <v>1</v>
      </c>
      <c r="C15" s="10">
        <v>23</v>
      </c>
      <c r="D15" s="10">
        <v>3</v>
      </c>
      <c r="E15" s="10">
        <v>21</v>
      </c>
      <c r="F15" s="10">
        <v>48</v>
      </c>
    </row>
    <row r="16" spans="1:6" x14ac:dyDescent="0.25">
      <c r="A16" s="12" t="s">
        <v>292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12" t="s">
        <v>89</v>
      </c>
      <c r="B17" s="10">
        <v>1</v>
      </c>
      <c r="C17" s="10">
        <v>15</v>
      </c>
      <c r="D17" s="10">
        <v>2</v>
      </c>
      <c r="E17" s="10">
        <v>17</v>
      </c>
      <c r="F17" s="10">
        <v>35</v>
      </c>
    </row>
    <row r="18" spans="1:6" x14ac:dyDescent="0.25">
      <c r="A18" s="11" t="s">
        <v>2062</v>
      </c>
      <c r="B18" s="10"/>
      <c r="C18" s="10"/>
      <c r="D18" s="10"/>
      <c r="E18" s="10">
        <v>4</v>
      </c>
      <c r="F18" s="10">
        <v>4</v>
      </c>
    </row>
    <row r="19" spans="1:6" x14ac:dyDescent="0.25">
      <c r="A19" s="12" t="s">
        <v>1029</v>
      </c>
      <c r="B19" s="10"/>
      <c r="C19" s="10"/>
      <c r="D19" s="10"/>
      <c r="E19" s="10">
        <v>4</v>
      </c>
      <c r="F19" s="10">
        <v>4</v>
      </c>
    </row>
    <row r="20" spans="1:6" x14ac:dyDescent="0.25">
      <c r="A20" s="11" t="s">
        <v>2033</v>
      </c>
      <c r="B20" s="10">
        <v>10</v>
      </c>
      <c r="C20" s="10">
        <v>66</v>
      </c>
      <c r="D20" s="10"/>
      <c r="E20" s="10">
        <v>99</v>
      </c>
      <c r="F20" s="10">
        <v>175</v>
      </c>
    </row>
    <row r="21" spans="1:6" x14ac:dyDescent="0.25">
      <c r="A21" s="12" t="s">
        <v>50</v>
      </c>
      <c r="B21" s="10"/>
      <c r="C21" s="10">
        <v>8</v>
      </c>
      <c r="D21" s="10"/>
      <c r="E21" s="10">
        <v>10</v>
      </c>
      <c r="F21" s="10">
        <v>18</v>
      </c>
    </row>
    <row r="22" spans="1:6" x14ac:dyDescent="0.25">
      <c r="A22" s="12" t="s">
        <v>60</v>
      </c>
      <c r="B22" s="10">
        <v>3</v>
      </c>
      <c r="C22" s="10">
        <v>19</v>
      </c>
      <c r="D22" s="10"/>
      <c r="E22" s="10">
        <v>23</v>
      </c>
      <c r="F22" s="10">
        <v>45</v>
      </c>
    </row>
    <row r="23" spans="1:6" x14ac:dyDescent="0.25">
      <c r="A23" s="12" t="s">
        <v>159</v>
      </c>
      <c r="B23" s="10">
        <v>1</v>
      </c>
      <c r="C23" s="10">
        <v>6</v>
      </c>
      <c r="D23" s="10"/>
      <c r="E23" s="10">
        <v>10</v>
      </c>
      <c r="F23" s="10">
        <v>17</v>
      </c>
    </row>
    <row r="24" spans="1:6" x14ac:dyDescent="0.25">
      <c r="A24" s="12" t="s">
        <v>148</v>
      </c>
      <c r="B24" s="10"/>
      <c r="C24" s="10">
        <v>3</v>
      </c>
      <c r="D24" s="10"/>
      <c r="E24" s="10">
        <v>4</v>
      </c>
      <c r="F24" s="10">
        <v>7</v>
      </c>
    </row>
    <row r="25" spans="1:6" x14ac:dyDescent="0.25">
      <c r="A25" s="12" t="s">
        <v>23</v>
      </c>
      <c r="B25" s="10">
        <v>6</v>
      </c>
      <c r="C25" s="10">
        <v>30</v>
      </c>
      <c r="D25" s="10"/>
      <c r="E25" s="10">
        <v>49</v>
      </c>
      <c r="F25" s="10">
        <v>85</v>
      </c>
    </row>
    <row r="26" spans="1:6" x14ac:dyDescent="0.25">
      <c r="A26" s="12" t="s">
        <v>319</v>
      </c>
      <c r="B26" s="10"/>
      <c r="C26" s="10"/>
      <c r="D26" s="10"/>
      <c r="E26" s="10">
        <v>3</v>
      </c>
      <c r="F26" s="10">
        <v>3</v>
      </c>
    </row>
    <row r="27" spans="1:6" x14ac:dyDescent="0.25">
      <c r="A27" s="11" t="s">
        <v>2052</v>
      </c>
      <c r="B27" s="10">
        <v>4</v>
      </c>
      <c r="C27" s="10">
        <v>11</v>
      </c>
      <c r="D27" s="10">
        <v>1</v>
      </c>
      <c r="E27" s="10">
        <v>26</v>
      </c>
      <c r="F27" s="10">
        <v>42</v>
      </c>
    </row>
    <row r="28" spans="1:6" x14ac:dyDescent="0.25">
      <c r="A28" s="12" t="s">
        <v>122</v>
      </c>
      <c r="B28" s="10">
        <v>4</v>
      </c>
      <c r="C28" s="10">
        <v>11</v>
      </c>
      <c r="D28" s="10">
        <v>1</v>
      </c>
      <c r="E28" s="10">
        <v>26</v>
      </c>
      <c r="F28" s="10">
        <v>42</v>
      </c>
    </row>
    <row r="29" spans="1:6" x14ac:dyDescent="0.25">
      <c r="A29" s="11" t="s">
        <v>2045</v>
      </c>
      <c r="B29" s="10">
        <v>2</v>
      </c>
      <c r="C29" s="10">
        <v>24</v>
      </c>
      <c r="D29" s="10">
        <v>1</v>
      </c>
      <c r="E29" s="10">
        <v>40</v>
      </c>
      <c r="F29" s="10">
        <v>67</v>
      </c>
    </row>
    <row r="30" spans="1:6" x14ac:dyDescent="0.25">
      <c r="A30" s="12" t="s">
        <v>119</v>
      </c>
      <c r="B30" s="10">
        <v>1</v>
      </c>
      <c r="C30" s="10">
        <v>7</v>
      </c>
      <c r="D30" s="10"/>
      <c r="E30" s="10">
        <v>9</v>
      </c>
      <c r="F30" s="10">
        <v>17</v>
      </c>
    </row>
    <row r="31" spans="1:6" x14ac:dyDescent="0.25">
      <c r="A31" s="12" t="s">
        <v>68</v>
      </c>
      <c r="B31" s="10">
        <v>1</v>
      </c>
      <c r="C31" s="10">
        <v>6</v>
      </c>
      <c r="D31" s="10">
        <v>1</v>
      </c>
      <c r="E31" s="10">
        <v>13</v>
      </c>
      <c r="F31" s="10">
        <v>21</v>
      </c>
    </row>
    <row r="32" spans="1:6" x14ac:dyDescent="0.25">
      <c r="A32" s="12" t="s">
        <v>133</v>
      </c>
      <c r="B32" s="10"/>
      <c r="C32" s="10">
        <v>4</v>
      </c>
      <c r="D32" s="10"/>
      <c r="E32" s="10">
        <v>4</v>
      </c>
      <c r="F32" s="10">
        <v>8</v>
      </c>
    </row>
    <row r="33" spans="1:6" x14ac:dyDescent="0.25">
      <c r="A33" s="12" t="s">
        <v>206</v>
      </c>
      <c r="B33" s="10"/>
      <c r="C33" s="10">
        <v>7</v>
      </c>
      <c r="D33" s="10"/>
      <c r="E33" s="10">
        <v>14</v>
      </c>
      <c r="F33" s="10">
        <v>21</v>
      </c>
    </row>
    <row r="34" spans="1:6" x14ac:dyDescent="0.25">
      <c r="A34" s="11" t="s">
        <v>2035</v>
      </c>
      <c r="B34" s="10">
        <v>2</v>
      </c>
      <c r="C34" s="10">
        <v>28</v>
      </c>
      <c r="D34" s="10">
        <v>2</v>
      </c>
      <c r="E34" s="10">
        <v>64</v>
      </c>
      <c r="F34" s="10">
        <v>96</v>
      </c>
    </row>
    <row r="35" spans="1:6" x14ac:dyDescent="0.25">
      <c r="A35" s="12" t="s">
        <v>65</v>
      </c>
      <c r="B35" s="10"/>
      <c r="C35" s="10">
        <v>16</v>
      </c>
      <c r="D35" s="10">
        <v>1</v>
      </c>
      <c r="E35" s="10">
        <v>28</v>
      </c>
      <c r="F35" s="10">
        <v>45</v>
      </c>
    </row>
    <row r="36" spans="1:6" x14ac:dyDescent="0.25">
      <c r="A36" s="12" t="s">
        <v>28</v>
      </c>
      <c r="B36" s="10">
        <v>2</v>
      </c>
      <c r="C36" s="10">
        <v>12</v>
      </c>
      <c r="D36" s="10">
        <v>1</v>
      </c>
      <c r="E36" s="10">
        <v>36</v>
      </c>
      <c r="F36" s="10">
        <v>51</v>
      </c>
    </row>
    <row r="37" spans="1:6" x14ac:dyDescent="0.25">
      <c r="A37" s="11" t="s">
        <v>2037</v>
      </c>
      <c r="B37" s="10">
        <v>23</v>
      </c>
      <c r="C37" s="10">
        <v>132</v>
      </c>
      <c r="D37" s="10">
        <v>2</v>
      </c>
      <c r="E37" s="10">
        <v>187</v>
      </c>
      <c r="F37" s="10">
        <v>344</v>
      </c>
    </row>
    <row r="38" spans="1:6" x14ac:dyDescent="0.25">
      <c r="A38" s="12" t="s">
        <v>33</v>
      </c>
      <c r="B38" s="10">
        <v>23</v>
      </c>
      <c r="C38" s="10">
        <v>132</v>
      </c>
      <c r="D38" s="10">
        <v>2</v>
      </c>
      <c r="E38" s="10">
        <v>187</v>
      </c>
      <c r="F38" s="10">
        <v>344</v>
      </c>
    </row>
    <row r="39" spans="1:6" x14ac:dyDescent="0.25">
      <c r="A39" s="11" t="s">
        <v>2067</v>
      </c>
      <c r="B39" s="10">
        <v>57</v>
      </c>
      <c r="C39" s="10">
        <v>364</v>
      </c>
      <c r="D39" s="10">
        <v>14</v>
      </c>
      <c r="E39" s="10">
        <v>565</v>
      </c>
      <c r="F39" s="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AC4E-A846-4BDF-91A6-A5068D46A866}">
  <dimension ref="A1:F14"/>
  <sheetViews>
    <sheetView zoomScale="115" zoomScaleNormal="115" workbookViewId="0">
      <selection activeCell="E24" sqref="E24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2071</v>
      </c>
    </row>
    <row r="3" spans="1:6" x14ac:dyDescent="0.25">
      <c r="A3" s="9" t="s">
        <v>2070</v>
      </c>
      <c r="B3" s="9" t="s">
        <v>2066</v>
      </c>
    </row>
    <row r="4" spans="1:6" x14ac:dyDescent="0.25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1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11" t="s">
        <v>2031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11" t="s">
        <v>2048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11" t="s">
        <v>2062</v>
      </c>
      <c r="B8" s="10"/>
      <c r="C8" s="10"/>
      <c r="D8" s="10"/>
      <c r="E8" s="10">
        <v>4</v>
      </c>
      <c r="F8" s="10">
        <v>4</v>
      </c>
    </row>
    <row r="9" spans="1:6" x14ac:dyDescent="0.25">
      <c r="A9" s="11" t="s">
        <v>2033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11" t="s">
        <v>2052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11" t="s">
        <v>2045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11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11" t="s">
        <v>2037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11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834E-D773-476B-B474-E23509D94D51}">
  <dimension ref="A1:F30"/>
  <sheetViews>
    <sheetView zoomScale="115" zoomScaleNormal="115" workbookViewId="0">
      <selection activeCell="M26" sqref="M26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21</v>
      </c>
    </row>
    <row r="2" spans="1:6" x14ac:dyDescent="0.25">
      <c r="A2" s="9" t="s">
        <v>2065</v>
      </c>
      <c r="B2" t="s">
        <v>2071</v>
      </c>
    </row>
    <row r="4" spans="1:6" x14ac:dyDescent="0.25">
      <c r="A4" s="9" t="s">
        <v>2070</v>
      </c>
      <c r="B4" s="9" t="s">
        <v>2066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1" t="s">
        <v>2047</v>
      </c>
      <c r="B6" s="10">
        <v>1</v>
      </c>
      <c r="C6" s="10">
        <v>7</v>
      </c>
      <c r="D6" s="10">
        <v>2</v>
      </c>
      <c r="E6" s="10">
        <v>17</v>
      </c>
      <c r="F6" s="10">
        <v>27</v>
      </c>
    </row>
    <row r="7" spans="1:6" x14ac:dyDescent="0.25">
      <c r="A7" s="11" t="s">
        <v>2063</v>
      </c>
      <c r="B7" s="10"/>
      <c r="C7" s="10"/>
      <c r="D7" s="10"/>
      <c r="E7" s="10">
        <v>4</v>
      </c>
      <c r="F7" s="10">
        <v>4</v>
      </c>
    </row>
    <row r="8" spans="1:6" x14ac:dyDescent="0.25">
      <c r="A8" s="11" t="s">
        <v>2040</v>
      </c>
      <c r="B8" s="10">
        <v>4</v>
      </c>
      <c r="C8" s="10">
        <v>12</v>
      </c>
      <c r="D8" s="10"/>
      <c r="E8" s="10">
        <v>25</v>
      </c>
      <c r="F8" s="10">
        <v>41</v>
      </c>
    </row>
    <row r="9" spans="1:6" x14ac:dyDescent="0.25">
      <c r="A9" s="11" t="s">
        <v>2042</v>
      </c>
      <c r="B9" s="10">
        <v>2</v>
      </c>
      <c r="C9" s="10">
        <v>9</v>
      </c>
      <c r="D9" s="10">
        <v>1</v>
      </c>
      <c r="E9" s="10">
        <v>17</v>
      </c>
      <c r="F9" s="10">
        <v>29</v>
      </c>
    </row>
    <row r="10" spans="1:6" x14ac:dyDescent="0.25">
      <c r="A10" s="11" t="s">
        <v>2041</v>
      </c>
      <c r="B10" s="10"/>
      <c r="C10" s="10">
        <v>6</v>
      </c>
      <c r="D10" s="10"/>
      <c r="E10" s="10">
        <v>10</v>
      </c>
      <c r="F10" s="10">
        <v>16</v>
      </c>
    </row>
    <row r="11" spans="1:6" x14ac:dyDescent="0.25">
      <c r="A11" s="11" t="s">
        <v>2051</v>
      </c>
      <c r="B11" s="10">
        <v>1</v>
      </c>
      <c r="C11" s="10">
        <v>6</v>
      </c>
      <c r="D11" s="10"/>
      <c r="E11" s="10">
        <v>5</v>
      </c>
      <c r="F11" s="10">
        <v>12</v>
      </c>
    </row>
    <row r="12" spans="1:6" x14ac:dyDescent="0.25">
      <c r="A12" s="11" t="s">
        <v>2032</v>
      </c>
      <c r="B12" s="10">
        <v>3</v>
      </c>
      <c r="C12" s="10">
        <v>15</v>
      </c>
      <c r="D12" s="10"/>
      <c r="E12" s="10">
        <v>17</v>
      </c>
      <c r="F12" s="10">
        <v>35</v>
      </c>
    </row>
    <row r="13" spans="1:6" x14ac:dyDescent="0.25">
      <c r="A13" s="11" t="s">
        <v>2043</v>
      </c>
      <c r="B13" s="10">
        <v>1</v>
      </c>
      <c r="C13" s="10">
        <v>15</v>
      </c>
      <c r="D13" s="10"/>
      <c r="E13" s="10">
        <v>18</v>
      </c>
      <c r="F13" s="10">
        <v>34</v>
      </c>
    </row>
    <row r="14" spans="1:6" x14ac:dyDescent="0.25">
      <c r="A14" s="11" t="s">
        <v>2056</v>
      </c>
      <c r="B14" s="10">
        <v>1</v>
      </c>
      <c r="C14" s="10">
        <v>4</v>
      </c>
      <c r="D14" s="10"/>
      <c r="E14" s="10">
        <v>6</v>
      </c>
      <c r="F14" s="10">
        <v>11</v>
      </c>
    </row>
    <row r="15" spans="1:6" x14ac:dyDescent="0.25">
      <c r="A15" s="11" t="s">
        <v>2055</v>
      </c>
      <c r="B15" s="10"/>
      <c r="C15" s="10"/>
      <c r="D15" s="10"/>
      <c r="E15" s="10">
        <v>3</v>
      </c>
      <c r="F15" s="10">
        <v>3</v>
      </c>
    </row>
    <row r="16" spans="1:6" x14ac:dyDescent="0.25">
      <c r="A16" s="11" t="s">
        <v>2059</v>
      </c>
      <c r="B16" s="10"/>
      <c r="C16" s="10">
        <v>7</v>
      </c>
      <c r="D16" s="10">
        <v>1</v>
      </c>
      <c r="E16" s="10">
        <v>3</v>
      </c>
      <c r="F16" s="10">
        <v>11</v>
      </c>
    </row>
    <row r="17" spans="1:6" x14ac:dyDescent="0.25">
      <c r="A17" s="11" t="s">
        <v>2046</v>
      </c>
      <c r="B17" s="10">
        <v>1</v>
      </c>
      <c r="C17" s="10">
        <v>4</v>
      </c>
      <c r="D17" s="10">
        <v>1</v>
      </c>
      <c r="E17" s="10">
        <v>8</v>
      </c>
      <c r="F17" s="10">
        <v>14</v>
      </c>
    </row>
    <row r="18" spans="1:6" x14ac:dyDescent="0.25">
      <c r="A18" s="11" t="s">
        <v>2053</v>
      </c>
      <c r="B18" s="10">
        <v>3</v>
      </c>
      <c r="C18" s="10">
        <v>6</v>
      </c>
      <c r="D18" s="10">
        <v>1</v>
      </c>
      <c r="E18" s="10">
        <v>24</v>
      </c>
      <c r="F18" s="10">
        <v>34</v>
      </c>
    </row>
    <row r="19" spans="1:6" x14ac:dyDescent="0.25">
      <c r="A19" s="11" t="s">
        <v>2038</v>
      </c>
      <c r="B19" s="10">
        <v>17</v>
      </c>
      <c r="C19" s="10">
        <v>106</v>
      </c>
      <c r="D19" s="10">
        <v>1</v>
      </c>
      <c r="E19" s="10">
        <v>149</v>
      </c>
      <c r="F19" s="10">
        <v>273</v>
      </c>
    </row>
    <row r="20" spans="1:6" x14ac:dyDescent="0.25">
      <c r="A20" s="11" t="s">
        <v>2054</v>
      </c>
      <c r="B20" s="10"/>
      <c r="C20" s="10">
        <v>3</v>
      </c>
      <c r="D20" s="10"/>
      <c r="E20" s="10">
        <v>3</v>
      </c>
      <c r="F20" s="10">
        <v>6</v>
      </c>
    </row>
    <row r="21" spans="1:6" x14ac:dyDescent="0.25">
      <c r="A21" s="11" t="s">
        <v>2034</v>
      </c>
      <c r="B21" s="10">
        <v>4</v>
      </c>
      <c r="C21" s="10">
        <v>19</v>
      </c>
      <c r="D21" s="10"/>
      <c r="E21" s="10">
        <v>39</v>
      </c>
      <c r="F21" s="10">
        <v>62</v>
      </c>
    </row>
    <row r="22" spans="1:6" x14ac:dyDescent="0.25">
      <c r="A22" s="11" t="s">
        <v>2061</v>
      </c>
      <c r="B22" s="10"/>
      <c r="C22" s="10">
        <v>7</v>
      </c>
      <c r="D22" s="10"/>
      <c r="E22" s="10">
        <v>4</v>
      </c>
      <c r="F22" s="10">
        <v>11</v>
      </c>
    </row>
    <row r="23" spans="1:6" x14ac:dyDescent="0.25">
      <c r="A23" s="11" t="s">
        <v>2050</v>
      </c>
      <c r="B23" s="10">
        <v>1</v>
      </c>
      <c r="C23" s="10">
        <v>3</v>
      </c>
      <c r="D23" s="10"/>
      <c r="E23" s="10">
        <v>4</v>
      </c>
      <c r="F23" s="10">
        <v>8</v>
      </c>
    </row>
    <row r="24" spans="1:6" x14ac:dyDescent="0.25">
      <c r="A24" s="11" t="s">
        <v>2058</v>
      </c>
      <c r="B24" s="10">
        <v>2</v>
      </c>
      <c r="C24" s="10">
        <v>3</v>
      </c>
      <c r="D24" s="10"/>
      <c r="E24" s="10">
        <v>9</v>
      </c>
      <c r="F24" s="10">
        <v>14</v>
      </c>
    </row>
    <row r="25" spans="1:6" x14ac:dyDescent="0.25">
      <c r="A25" s="11" t="s">
        <v>2057</v>
      </c>
      <c r="B25" s="10"/>
      <c r="C25" s="10">
        <v>5</v>
      </c>
      <c r="D25" s="10"/>
      <c r="E25" s="10">
        <v>12</v>
      </c>
      <c r="F25" s="10">
        <v>17</v>
      </c>
    </row>
    <row r="26" spans="1:6" x14ac:dyDescent="0.25">
      <c r="A26" s="11" t="s">
        <v>2049</v>
      </c>
      <c r="B26" s="10">
        <v>1</v>
      </c>
      <c r="C26" s="10">
        <v>13</v>
      </c>
      <c r="D26" s="10">
        <v>1</v>
      </c>
      <c r="E26" s="10">
        <v>11</v>
      </c>
      <c r="F26" s="10">
        <v>26</v>
      </c>
    </row>
    <row r="27" spans="1:6" x14ac:dyDescent="0.25">
      <c r="A27" s="11" t="s">
        <v>2044</v>
      </c>
      <c r="B27" s="10"/>
      <c r="C27" s="10">
        <v>14</v>
      </c>
      <c r="D27" s="10">
        <v>1</v>
      </c>
      <c r="E27" s="10">
        <v>19</v>
      </c>
      <c r="F27" s="10">
        <v>34</v>
      </c>
    </row>
    <row r="28" spans="1:6" x14ac:dyDescent="0.25">
      <c r="A28" s="11" t="s">
        <v>2036</v>
      </c>
      <c r="B28" s="10">
        <v>2</v>
      </c>
      <c r="C28" s="10">
        <v>10</v>
      </c>
      <c r="D28" s="10"/>
      <c r="E28" s="10">
        <v>26</v>
      </c>
      <c r="F28" s="10">
        <v>38</v>
      </c>
    </row>
    <row r="29" spans="1:6" x14ac:dyDescent="0.25">
      <c r="A29" s="11" t="s">
        <v>2060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11" t="s">
        <v>2067</v>
      </c>
      <c r="B30" s="10">
        <v>44</v>
      </c>
      <c r="C30" s="10">
        <v>274</v>
      </c>
      <c r="D30" s="10">
        <v>9</v>
      </c>
      <c r="E30" s="10">
        <v>436</v>
      </c>
      <c r="F30" s="10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7019-747F-4DFA-97D7-B2648A64D7E3}">
  <dimension ref="A1:F18"/>
  <sheetViews>
    <sheetView zoomScale="115" zoomScaleNormal="115" workbookViewId="0">
      <selection activeCell="F24" sqref="F24"/>
    </sheetView>
  </sheetViews>
  <sheetFormatPr defaultRowHeight="15.75" x14ac:dyDescent="0.25"/>
  <cols>
    <col min="1" max="1" width="20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2086</v>
      </c>
      <c r="B1" t="s">
        <v>2071</v>
      </c>
    </row>
    <row r="2" spans="1:6" x14ac:dyDescent="0.25">
      <c r="A2" s="9" t="s">
        <v>2065</v>
      </c>
      <c r="B2" t="s">
        <v>2071</v>
      </c>
    </row>
    <row r="4" spans="1:6" x14ac:dyDescent="0.25">
      <c r="A4" s="9" t="s">
        <v>2069</v>
      </c>
      <c r="B4" s="9" t="s">
        <v>2066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5" t="s">
        <v>2074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15" t="s">
        <v>2075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15" t="s">
        <v>2076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15" t="s">
        <v>2077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15" t="s">
        <v>2078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15" t="s">
        <v>2079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15" t="s">
        <v>2080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15" t="s">
        <v>2081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15" t="s">
        <v>2082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15" t="s">
        <v>2083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15" t="s">
        <v>2084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15" t="s">
        <v>2085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15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307" workbookViewId="0">
      <selection activeCell="F14" sqref="F14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4" customWidth="1"/>
    <col min="10" max="10" width="14.125" customWidth="1"/>
    <col min="11" max="11" width="11.125" bestFit="1" customWidth="1"/>
    <col min="14" max="14" width="28" bestFit="1" customWidth="1"/>
    <col min="15" max="15" width="15.5" style="5" customWidth="1"/>
    <col min="16" max="16" width="16.875" style="8" customWidth="1"/>
    <col min="17" max="17" width="15.75" customWidth="1"/>
    <col min="18" max="18" width="16.125" customWidth="1"/>
    <col min="19" max="19" width="23" customWidth="1"/>
    <col min="20" max="20" width="20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6" t="s">
        <v>2029</v>
      </c>
      <c r="P1" s="7" t="s">
        <v>2030</v>
      </c>
      <c r="Q1" s="1" t="s">
        <v>2065</v>
      </c>
      <c r="R1" s="1" t="s">
        <v>2064</v>
      </c>
      <c r="S1" s="1" t="s">
        <v>2072</v>
      </c>
      <c r="T1" s="1" t="s">
        <v>2073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8">
        <v>0</v>
      </c>
      <c r="Q2" t="s">
        <v>2031</v>
      </c>
      <c r="R2" t="s">
        <v>2032</v>
      </c>
      <c r="S2" s="13">
        <f>(J2/86400)+DATE(1970,1,1)</f>
        <v>42336.25</v>
      </c>
      <c r="T2" s="14">
        <f>(K2/86400)+DATE(1970,1,1)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 s="8">
        <f>E3/G3</f>
        <v>92.151898734177209</v>
      </c>
      <c r="Q3" t="s">
        <v>2033</v>
      </c>
      <c r="R3" t="s">
        <v>2034</v>
      </c>
      <c r="S3" s="13">
        <f t="shared" ref="S3:S66" si="0">(J3/86400)+DATE(1970,1,1)</f>
        <v>41870.208333333336</v>
      </c>
      <c r="T3" s="14">
        <f t="shared" ref="T3:T66" si="1">(K3/86400)+DATE(1970,1,1)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E4/D4</f>
        <v>1.3147878228782288</v>
      </c>
      <c r="P4" s="8">
        <f t="shared" ref="P4:P67" si="2">E4/G4</f>
        <v>100.01614035087719</v>
      </c>
      <c r="Q4" t="s">
        <v>2035</v>
      </c>
      <c r="R4" t="s">
        <v>2036</v>
      </c>
      <c r="S4" s="13">
        <f t="shared" si="0"/>
        <v>41595.25</v>
      </c>
      <c r="T4" s="14">
        <f t="shared" si="1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E5/D5</f>
        <v>0.58976190476190471</v>
      </c>
      <c r="P5" s="8">
        <f t="shared" si="2"/>
        <v>103.20833333333333</v>
      </c>
      <c r="Q5" t="s">
        <v>2033</v>
      </c>
      <c r="R5" t="s">
        <v>2034</v>
      </c>
      <c r="S5" s="13">
        <f t="shared" si="0"/>
        <v>43688.208333333328</v>
      </c>
      <c r="T5" s="14">
        <f t="shared" si="1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ref="O6:O69" si="3">E6/D6</f>
        <v>0.69276315789473686</v>
      </c>
      <c r="P6" s="8">
        <f t="shared" si="2"/>
        <v>99.339622641509436</v>
      </c>
      <c r="Q6" t="s">
        <v>2037</v>
      </c>
      <c r="R6" t="s">
        <v>2038</v>
      </c>
      <c r="S6" s="13">
        <f t="shared" si="0"/>
        <v>43485.25</v>
      </c>
      <c r="T6" s="14">
        <f t="shared" si="1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3"/>
        <v>1.7361842105263159</v>
      </c>
      <c r="P7" s="8">
        <f t="shared" si="2"/>
        <v>75.833333333333329</v>
      </c>
      <c r="Q7" t="s">
        <v>2037</v>
      </c>
      <c r="R7" t="s">
        <v>2038</v>
      </c>
      <c r="S7" s="13">
        <f t="shared" si="0"/>
        <v>41149.208333333336</v>
      </c>
      <c r="T7" s="14">
        <f t="shared" si="1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3"/>
        <v>0.20961538461538462</v>
      </c>
      <c r="P8" s="8">
        <f t="shared" si="2"/>
        <v>60.555555555555557</v>
      </c>
      <c r="Q8" t="s">
        <v>2039</v>
      </c>
      <c r="R8" t="s">
        <v>2040</v>
      </c>
      <c r="S8" s="13">
        <f t="shared" si="0"/>
        <v>42991.208333333328</v>
      </c>
      <c r="T8" s="14">
        <f t="shared" si="1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3"/>
        <v>3.2757777777777779</v>
      </c>
      <c r="P9" s="8">
        <f t="shared" si="2"/>
        <v>64.93832599118943</v>
      </c>
      <c r="Q9" t="s">
        <v>2037</v>
      </c>
      <c r="R9" t="s">
        <v>2038</v>
      </c>
      <c r="S9" s="13">
        <f t="shared" si="0"/>
        <v>42229.208333333328</v>
      </c>
      <c r="T9" s="14">
        <f t="shared" si="1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E10/D10</f>
        <v>0.19932788374205268</v>
      </c>
      <c r="P10" s="8">
        <f t="shared" si="2"/>
        <v>30.997175141242938</v>
      </c>
      <c r="Q10" t="s">
        <v>2037</v>
      </c>
      <c r="R10" t="s">
        <v>2038</v>
      </c>
      <c r="S10" s="13">
        <f t="shared" si="0"/>
        <v>40399.208333333336</v>
      </c>
      <c r="T10" s="14">
        <f t="shared" si="1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3"/>
        <v>0.51741935483870971</v>
      </c>
      <c r="P11" s="8">
        <f t="shared" si="2"/>
        <v>72.909090909090907</v>
      </c>
      <c r="Q11" t="s">
        <v>2033</v>
      </c>
      <c r="R11" t="s">
        <v>2041</v>
      </c>
      <c r="S11" s="13">
        <f t="shared" si="0"/>
        <v>41536.208333333336</v>
      </c>
      <c r="T11" s="14">
        <f t="shared" si="1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3"/>
        <v>2.6611538461538462</v>
      </c>
      <c r="P12" s="8">
        <f t="shared" si="2"/>
        <v>62.9</v>
      </c>
      <c r="Q12" t="s">
        <v>2039</v>
      </c>
      <c r="R12" t="s">
        <v>2042</v>
      </c>
      <c r="S12" s="13">
        <f t="shared" si="0"/>
        <v>40404.208333333336</v>
      </c>
      <c r="T12" s="14">
        <f t="shared" si="1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3"/>
        <v>0.48095238095238096</v>
      </c>
      <c r="P13" s="8">
        <f t="shared" si="2"/>
        <v>112.22222222222223</v>
      </c>
      <c r="Q13" t="s">
        <v>2037</v>
      </c>
      <c r="R13" t="s">
        <v>2038</v>
      </c>
      <c r="S13" s="13">
        <f t="shared" si="0"/>
        <v>40442.208333333336</v>
      </c>
      <c r="T13" s="14">
        <f t="shared" si="1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3"/>
        <v>0.89349206349206345</v>
      </c>
      <c r="P14" s="8">
        <f t="shared" si="2"/>
        <v>102.34545454545454</v>
      </c>
      <c r="Q14" t="s">
        <v>2039</v>
      </c>
      <c r="R14" t="s">
        <v>2042</v>
      </c>
      <c r="S14" s="13">
        <f t="shared" si="0"/>
        <v>43760.208333333328</v>
      </c>
      <c r="T14" s="14">
        <f t="shared" si="1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3"/>
        <v>2.4511904761904764</v>
      </c>
      <c r="P15" s="8">
        <f t="shared" si="2"/>
        <v>105.05102040816327</v>
      </c>
      <c r="Q15" t="s">
        <v>2033</v>
      </c>
      <c r="R15" t="s">
        <v>2043</v>
      </c>
      <c r="S15" s="13">
        <f t="shared" si="0"/>
        <v>42532.208333333328</v>
      </c>
      <c r="T15" s="14">
        <f t="shared" si="1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3"/>
        <v>0.66769503546099296</v>
      </c>
      <c r="P16" s="8">
        <f t="shared" si="2"/>
        <v>94.144999999999996</v>
      </c>
      <c r="Q16" t="s">
        <v>2033</v>
      </c>
      <c r="R16" t="s">
        <v>2043</v>
      </c>
      <c r="S16" s="13">
        <f t="shared" si="0"/>
        <v>40974.25</v>
      </c>
      <c r="T16" s="14">
        <f t="shared" si="1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3"/>
        <v>0.47307881773399013</v>
      </c>
      <c r="P17" s="8">
        <f t="shared" si="2"/>
        <v>84.986725663716811</v>
      </c>
      <c r="Q17" t="s">
        <v>2035</v>
      </c>
      <c r="R17" t="s">
        <v>2044</v>
      </c>
      <c r="S17" s="13">
        <f t="shared" si="0"/>
        <v>43809.25</v>
      </c>
      <c r="T17" s="14">
        <f t="shared" si="1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3"/>
        <v>6.4947058823529416</v>
      </c>
      <c r="P18" s="8">
        <f t="shared" si="2"/>
        <v>110.41</v>
      </c>
      <c r="Q18" t="s">
        <v>2045</v>
      </c>
      <c r="R18" t="s">
        <v>2046</v>
      </c>
      <c r="S18" s="13">
        <f t="shared" si="0"/>
        <v>41661.25</v>
      </c>
      <c r="T18" s="14">
        <f t="shared" si="1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3"/>
        <v>1.5939125295508274</v>
      </c>
      <c r="P19" s="8">
        <f t="shared" si="2"/>
        <v>107.96236989591674</v>
      </c>
      <c r="Q19" t="s">
        <v>2039</v>
      </c>
      <c r="R19" t="s">
        <v>2047</v>
      </c>
      <c r="S19" s="13">
        <f t="shared" si="0"/>
        <v>40555.25</v>
      </c>
      <c r="T19" s="14">
        <f t="shared" si="1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3"/>
        <v>0.66912087912087914</v>
      </c>
      <c r="P20" s="8">
        <f t="shared" si="2"/>
        <v>45.103703703703701</v>
      </c>
      <c r="Q20" t="s">
        <v>2037</v>
      </c>
      <c r="R20" t="s">
        <v>2038</v>
      </c>
      <c r="S20" s="13">
        <f t="shared" si="0"/>
        <v>43351.208333333328</v>
      </c>
      <c r="T20" s="14">
        <f t="shared" si="1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3"/>
        <v>0.48529600000000001</v>
      </c>
      <c r="P21" s="8">
        <f t="shared" si="2"/>
        <v>45.001483679525222</v>
      </c>
      <c r="Q21" t="s">
        <v>2037</v>
      </c>
      <c r="R21" t="s">
        <v>2038</v>
      </c>
      <c r="S21" s="13">
        <f t="shared" si="0"/>
        <v>43528.25</v>
      </c>
      <c r="T21" s="14">
        <f t="shared" si="1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3"/>
        <v>1.1224279210925645</v>
      </c>
      <c r="P22" s="8">
        <f t="shared" si="2"/>
        <v>105.97134670487107</v>
      </c>
      <c r="Q22" t="s">
        <v>2039</v>
      </c>
      <c r="R22" t="s">
        <v>2042</v>
      </c>
      <c r="S22" s="13">
        <f t="shared" si="0"/>
        <v>41848.208333333336</v>
      </c>
      <c r="T22" s="14">
        <f t="shared" si="1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3"/>
        <v>0.40992553191489361</v>
      </c>
      <c r="P23" s="8">
        <f t="shared" si="2"/>
        <v>69.055555555555557</v>
      </c>
      <c r="Q23" t="s">
        <v>2037</v>
      </c>
      <c r="R23" t="s">
        <v>2038</v>
      </c>
      <c r="S23" s="13">
        <f t="shared" si="0"/>
        <v>40770.208333333336</v>
      </c>
      <c r="T23" s="14">
        <f t="shared" si="1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3"/>
        <v>1.2807106598984772</v>
      </c>
      <c r="P24" s="8">
        <f t="shared" si="2"/>
        <v>85.044943820224717</v>
      </c>
      <c r="Q24" t="s">
        <v>2037</v>
      </c>
      <c r="R24" t="s">
        <v>2038</v>
      </c>
      <c r="S24" s="13">
        <f t="shared" si="0"/>
        <v>43193.208333333328</v>
      </c>
      <c r="T24" s="14">
        <f t="shared" si="1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3"/>
        <v>3.3204444444444445</v>
      </c>
      <c r="P25" s="8">
        <f t="shared" si="2"/>
        <v>105.22535211267606</v>
      </c>
      <c r="Q25" t="s">
        <v>2039</v>
      </c>
      <c r="R25" t="s">
        <v>2040</v>
      </c>
      <c r="S25" s="13">
        <f t="shared" si="0"/>
        <v>43510.25</v>
      </c>
      <c r="T25" s="14">
        <f t="shared" si="1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3"/>
        <v>1.1283225108225108</v>
      </c>
      <c r="P26" s="8">
        <f t="shared" si="2"/>
        <v>39.003741114852225</v>
      </c>
      <c r="Q26" t="s">
        <v>2035</v>
      </c>
      <c r="R26" t="s">
        <v>2044</v>
      </c>
      <c r="S26" s="13">
        <f t="shared" si="0"/>
        <v>41811.208333333336</v>
      </c>
      <c r="T26" s="14">
        <f t="shared" si="1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3"/>
        <v>2.1643636363636363</v>
      </c>
      <c r="P27" s="8">
        <f t="shared" si="2"/>
        <v>73.030674846625772</v>
      </c>
      <c r="Q27" t="s">
        <v>2048</v>
      </c>
      <c r="R27" t="s">
        <v>2049</v>
      </c>
      <c r="S27" s="13">
        <f t="shared" si="0"/>
        <v>40681.208333333336</v>
      </c>
      <c r="T27" s="14">
        <f t="shared" si="1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3"/>
        <v>0.4819906976744186</v>
      </c>
      <c r="P28" s="8">
        <f t="shared" si="2"/>
        <v>35.009459459459457</v>
      </c>
      <c r="Q28" t="s">
        <v>2037</v>
      </c>
      <c r="R28" t="s">
        <v>2038</v>
      </c>
      <c r="S28" s="13">
        <f t="shared" si="0"/>
        <v>43312.208333333328</v>
      </c>
      <c r="T28" s="14">
        <f t="shared" si="1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3"/>
        <v>0.79949999999999999</v>
      </c>
      <c r="P29" s="8">
        <f t="shared" si="2"/>
        <v>106.6</v>
      </c>
      <c r="Q29" t="s">
        <v>2033</v>
      </c>
      <c r="R29" t="s">
        <v>2034</v>
      </c>
      <c r="S29" s="13">
        <f t="shared" si="0"/>
        <v>42280.208333333328</v>
      </c>
      <c r="T29" s="14">
        <f t="shared" si="1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3"/>
        <v>1.0522553516819573</v>
      </c>
      <c r="P30" s="8">
        <f t="shared" si="2"/>
        <v>61.997747747747745</v>
      </c>
      <c r="Q30" t="s">
        <v>2037</v>
      </c>
      <c r="R30" t="s">
        <v>2038</v>
      </c>
      <c r="S30" s="13">
        <f t="shared" si="0"/>
        <v>40218.25</v>
      </c>
      <c r="T30" s="14">
        <f t="shared" si="1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3"/>
        <v>3.2889978213507627</v>
      </c>
      <c r="P31" s="8">
        <f t="shared" si="2"/>
        <v>94.000622665006233</v>
      </c>
      <c r="Q31" t="s">
        <v>2039</v>
      </c>
      <c r="R31" t="s">
        <v>2050</v>
      </c>
      <c r="S31" s="13">
        <f t="shared" si="0"/>
        <v>43301.208333333328</v>
      </c>
      <c r="T31" s="14">
        <f t="shared" si="1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3"/>
        <v>1.606111111111111</v>
      </c>
      <c r="P32" s="8">
        <f t="shared" si="2"/>
        <v>112.05426356589147</v>
      </c>
      <c r="Q32" t="s">
        <v>2039</v>
      </c>
      <c r="R32" t="s">
        <v>2047</v>
      </c>
      <c r="S32" s="13">
        <f t="shared" si="0"/>
        <v>43609.208333333328</v>
      </c>
      <c r="T32" s="14">
        <f t="shared" si="1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3"/>
        <v>3.1</v>
      </c>
      <c r="P33" s="8">
        <f t="shared" si="2"/>
        <v>48.008849557522126</v>
      </c>
      <c r="Q33" t="s">
        <v>2048</v>
      </c>
      <c r="R33" t="s">
        <v>2049</v>
      </c>
      <c r="S33" s="13">
        <f t="shared" si="0"/>
        <v>42374.25</v>
      </c>
      <c r="T33" s="14">
        <f t="shared" si="1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3"/>
        <v>0.86807920792079207</v>
      </c>
      <c r="P34" s="8">
        <f t="shared" si="2"/>
        <v>38.004334633723452</v>
      </c>
      <c r="Q34" t="s">
        <v>2039</v>
      </c>
      <c r="R34" t="s">
        <v>2040</v>
      </c>
      <c r="S34" s="13">
        <f t="shared" si="0"/>
        <v>43110.25</v>
      </c>
      <c r="T34" s="14">
        <f t="shared" si="1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3"/>
        <v>3.7782071713147412</v>
      </c>
      <c r="P35" s="8">
        <f t="shared" si="2"/>
        <v>35.000184535892231</v>
      </c>
      <c r="Q35" t="s">
        <v>2037</v>
      </c>
      <c r="R35" t="s">
        <v>2038</v>
      </c>
      <c r="S35" s="13">
        <f t="shared" si="0"/>
        <v>41917.208333333336</v>
      </c>
      <c r="T35" s="14">
        <f t="shared" si="1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3"/>
        <v>1.5080645161290323</v>
      </c>
      <c r="P36" s="8">
        <f t="shared" si="2"/>
        <v>85</v>
      </c>
      <c r="Q36" t="s">
        <v>2039</v>
      </c>
      <c r="R36" t="s">
        <v>2040</v>
      </c>
      <c r="S36" s="13">
        <f t="shared" si="0"/>
        <v>42817.208333333328</v>
      </c>
      <c r="T36" s="14">
        <f t="shared" si="1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3"/>
        <v>1.5030119521912351</v>
      </c>
      <c r="P37" s="8">
        <f t="shared" si="2"/>
        <v>95.993893129770996</v>
      </c>
      <c r="Q37" t="s">
        <v>2039</v>
      </c>
      <c r="R37" t="s">
        <v>2042</v>
      </c>
      <c r="S37" s="13">
        <f t="shared" si="0"/>
        <v>43484.25</v>
      </c>
      <c r="T37" s="14">
        <f t="shared" si="1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3"/>
        <v>1.572857142857143</v>
      </c>
      <c r="P38" s="8">
        <f t="shared" si="2"/>
        <v>68.8125</v>
      </c>
      <c r="Q38" t="s">
        <v>2037</v>
      </c>
      <c r="R38" t="s">
        <v>2038</v>
      </c>
      <c r="S38" s="13">
        <f t="shared" si="0"/>
        <v>40600.25</v>
      </c>
      <c r="T38" s="14">
        <f t="shared" si="1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3"/>
        <v>1.3998765432098765</v>
      </c>
      <c r="P39" s="8">
        <f t="shared" si="2"/>
        <v>105.97196261682242</v>
      </c>
      <c r="Q39" t="s">
        <v>2045</v>
      </c>
      <c r="R39" t="s">
        <v>2051</v>
      </c>
      <c r="S39" s="13">
        <f t="shared" si="0"/>
        <v>43744.208333333328</v>
      </c>
      <c r="T39" s="14">
        <f t="shared" si="1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3"/>
        <v>3.2532258064516131</v>
      </c>
      <c r="P40" s="8">
        <f t="shared" si="2"/>
        <v>75.261194029850742</v>
      </c>
      <c r="Q40" t="s">
        <v>2052</v>
      </c>
      <c r="R40" t="s">
        <v>2053</v>
      </c>
      <c r="S40" s="13">
        <f t="shared" si="0"/>
        <v>40469.208333333336</v>
      </c>
      <c r="T40" s="14">
        <f t="shared" si="1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3"/>
        <v>0.50777777777777777</v>
      </c>
      <c r="P41" s="8">
        <f t="shared" si="2"/>
        <v>57.125</v>
      </c>
      <c r="Q41" t="s">
        <v>2037</v>
      </c>
      <c r="R41" t="s">
        <v>2038</v>
      </c>
      <c r="S41" s="13">
        <f t="shared" si="0"/>
        <v>41330.25</v>
      </c>
      <c r="T41" s="14">
        <f t="shared" si="1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3"/>
        <v>1.6906818181818182</v>
      </c>
      <c r="P42" s="8">
        <f t="shared" si="2"/>
        <v>75.141414141414145</v>
      </c>
      <c r="Q42" t="s">
        <v>2035</v>
      </c>
      <c r="R42" t="s">
        <v>2044</v>
      </c>
      <c r="S42" s="13">
        <f t="shared" si="0"/>
        <v>40334.208333333336</v>
      </c>
      <c r="T42" s="14">
        <f t="shared" si="1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3"/>
        <v>2.1292857142857144</v>
      </c>
      <c r="P43" s="8">
        <f t="shared" si="2"/>
        <v>107.42342342342343</v>
      </c>
      <c r="Q43" t="s">
        <v>2033</v>
      </c>
      <c r="R43" t="s">
        <v>2034</v>
      </c>
      <c r="S43" s="13">
        <f t="shared" si="0"/>
        <v>41156.208333333336</v>
      </c>
      <c r="T43" s="14">
        <f t="shared" si="1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3"/>
        <v>4.4394444444444447</v>
      </c>
      <c r="P44" s="8">
        <f t="shared" si="2"/>
        <v>35.995495495495497</v>
      </c>
      <c r="Q44" t="s">
        <v>2031</v>
      </c>
      <c r="R44" t="s">
        <v>2032</v>
      </c>
      <c r="S44" s="13">
        <f t="shared" si="0"/>
        <v>40728.208333333336</v>
      </c>
      <c r="T44" s="14">
        <f t="shared" si="1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3"/>
        <v>1.859390243902439</v>
      </c>
      <c r="P45" s="8">
        <f t="shared" si="2"/>
        <v>26.998873148744366</v>
      </c>
      <c r="Q45" t="s">
        <v>2045</v>
      </c>
      <c r="R45" t="s">
        <v>2054</v>
      </c>
      <c r="S45" s="13">
        <f t="shared" si="0"/>
        <v>41844.208333333336</v>
      </c>
      <c r="T45" s="14">
        <f t="shared" si="1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3"/>
        <v>6.5881249999999998</v>
      </c>
      <c r="P46" s="8">
        <f t="shared" si="2"/>
        <v>107.56122448979592</v>
      </c>
      <c r="Q46" t="s">
        <v>2045</v>
      </c>
      <c r="R46" t="s">
        <v>2051</v>
      </c>
      <c r="S46" s="13">
        <f t="shared" si="0"/>
        <v>43541.208333333328</v>
      </c>
      <c r="T46" s="14">
        <f t="shared" si="1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3"/>
        <v>0.4768421052631579</v>
      </c>
      <c r="P47" s="8">
        <f t="shared" si="2"/>
        <v>94.375</v>
      </c>
      <c r="Q47" t="s">
        <v>2037</v>
      </c>
      <c r="R47" t="s">
        <v>2038</v>
      </c>
      <c r="S47" s="13">
        <f t="shared" si="0"/>
        <v>42676.208333333328</v>
      </c>
      <c r="T47" s="14">
        <f t="shared" si="1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3"/>
        <v>1.1478378378378378</v>
      </c>
      <c r="P48" s="8">
        <f t="shared" si="2"/>
        <v>46.163043478260867</v>
      </c>
      <c r="Q48" t="s">
        <v>2033</v>
      </c>
      <c r="R48" t="s">
        <v>2034</v>
      </c>
      <c r="S48" s="13">
        <f t="shared" si="0"/>
        <v>40367.208333333336</v>
      </c>
      <c r="T48" s="14">
        <f t="shared" si="1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3"/>
        <v>4.7526666666666664</v>
      </c>
      <c r="P49" s="8">
        <f t="shared" si="2"/>
        <v>47.845637583892618</v>
      </c>
      <c r="Q49" t="s">
        <v>2037</v>
      </c>
      <c r="R49" t="s">
        <v>2038</v>
      </c>
      <c r="S49" s="13">
        <f t="shared" si="0"/>
        <v>41727.208333333336</v>
      </c>
      <c r="T49" s="14">
        <f t="shared" si="1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3"/>
        <v>3.86972972972973</v>
      </c>
      <c r="P50" s="8">
        <f t="shared" si="2"/>
        <v>53.007815713698065</v>
      </c>
      <c r="Q50" t="s">
        <v>2037</v>
      </c>
      <c r="R50" t="s">
        <v>2038</v>
      </c>
      <c r="S50" s="13">
        <f t="shared" si="0"/>
        <v>42180.208333333328</v>
      </c>
      <c r="T50" s="14">
        <f t="shared" si="1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3"/>
        <v>1.89625</v>
      </c>
      <c r="P51" s="8">
        <f t="shared" si="2"/>
        <v>45.059405940594061</v>
      </c>
      <c r="Q51" t="s">
        <v>2033</v>
      </c>
      <c r="R51" t="s">
        <v>2034</v>
      </c>
      <c r="S51" s="13">
        <f t="shared" si="0"/>
        <v>43758.208333333328</v>
      </c>
      <c r="T51" s="14">
        <f t="shared" si="1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3"/>
        <v>0.02</v>
      </c>
      <c r="P52" s="8">
        <f t="shared" si="2"/>
        <v>2</v>
      </c>
      <c r="Q52" t="s">
        <v>2033</v>
      </c>
      <c r="R52" t="s">
        <v>2055</v>
      </c>
      <c r="S52" s="13">
        <f t="shared" si="0"/>
        <v>41487.208333333336</v>
      </c>
      <c r="T52" s="14">
        <f t="shared" si="1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3"/>
        <v>0.91867805186590767</v>
      </c>
      <c r="P53" s="8">
        <f t="shared" si="2"/>
        <v>99.006816632583508</v>
      </c>
      <c r="Q53" t="s">
        <v>2035</v>
      </c>
      <c r="R53" t="s">
        <v>2044</v>
      </c>
      <c r="S53" s="13">
        <f t="shared" si="0"/>
        <v>40995.208333333336</v>
      </c>
      <c r="T53" s="14">
        <f t="shared" si="1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3"/>
        <v>0.34152777777777776</v>
      </c>
      <c r="P54" s="8">
        <f t="shared" si="2"/>
        <v>32.786666666666669</v>
      </c>
      <c r="Q54" t="s">
        <v>2037</v>
      </c>
      <c r="R54" t="s">
        <v>2038</v>
      </c>
      <c r="S54" s="13">
        <f t="shared" si="0"/>
        <v>40436.208333333336</v>
      </c>
      <c r="T54" s="14">
        <f t="shared" si="1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3"/>
        <v>1.4040909090909091</v>
      </c>
      <c r="P55" s="8">
        <f t="shared" si="2"/>
        <v>59.119617224880386</v>
      </c>
      <c r="Q55" t="s">
        <v>2039</v>
      </c>
      <c r="R55" t="s">
        <v>2042</v>
      </c>
      <c r="S55" s="13">
        <f t="shared" si="0"/>
        <v>41779.208333333336</v>
      </c>
      <c r="T55" s="14">
        <f t="shared" si="1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3"/>
        <v>0.89866666666666661</v>
      </c>
      <c r="P56" s="8">
        <f t="shared" si="2"/>
        <v>44.93333333333333</v>
      </c>
      <c r="Q56" t="s">
        <v>2035</v>
      </c>
      <c r="R56" t="s">
        <v>2044</v>
      </c>
      <c r="S56" s="13">
        <f t="shared" si="0"/>
        <v>43170.25</v>
      </c>
      <c r="T56" s="14">
        <f t="shared" si="1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3"/>
        <v>1.7796969696969698</v>
      </c>
      <c r="P57" s="8">
        <f t="shared" si="2"/>
        <v>89.664122137404576</v>
      </c>
      <c r="Q57" t="s">
        <v>2033</v>
      </c>
      <c r="R57" t="s">
        <v>2056</v>
      </c>
      <c r="S57" s="13">
        <f t="shared" si="0"/>
        <v>43311.208333333328</v>
      </c>
      <c r="T57" s="14">
        <f t="shared" si="1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3"/>
        <v>1.436625</v>
      </c>
      <c r="P58" s="8">
        <f t="shared" si="2"/>
        <v>70.079268292682926</v>
      </c>
      <c r="Q58" t="s">
        <v>2035</v>
      </c>
      <c r="R58" t="s">
        <v>2044</v>
      </c>
      <c r="S58" s="13">
        <f t="shared" si="0"/>
        <v>42014.25</v>
      </c>
      <c r="T58" s="14">
        <f t="shared" si="1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3"/>
        <v>2.1527586206896552</v>
      </c>
      <c r="P59" s="8">
        <f t="shared" si="2"/>
        <v>31.059701492537314</v>
      </c>
      <c r="Q59" t="s">
        <v>2048</v>
      </c>
      <c r="R59" t="s">
        <v>2049</v>
      </c>
      <c r="S59" s="13">
        <f t="shared" si="0"/>
        <v>42979.208333333328</v>
      </c>
      <c r="T59" s="14">
        <f t="shared" si="1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3"/>
        <v>2.2711111111111113</v>
      </c>
      <c r="P60" s="8">
        <f t="shared" si="2"/>
        <v>29.061611374407583</v>
      </c>
      <c r="Q60" t="s">
        <v>2037</v>
      </c>
      <c r="R60" t="s">
        <v>2038</v>
      </c>
      <c r="S60" s="13">
        <f t="shared" si="0"/>
        <v>42268.208333333328</v>
      </c>
      <c r="T60" s="14">
        <f t="shared" si="1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3"/>
        <v>2.7507142857142859</v>
      </c>
      <c r="P61" s="8">
        <f t="shared" si="2"/>
        <v>30.0859375</v>
      </c>
      <c r="Q61" t="s">
        <v>2037</v>
      </c>
      <c r="R61" t="s">
        <v>2038</v>
      </c>
      <c r="S61" s="13">
        <f t="shared" si="0"/>
        <v>42898.208333333328</v>
      </c>
      <c r="T61" s="14">
        <f t="shared" si="1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3"/>
        <v>1.4437048832271762</v>
      </c>
      <c r="P62" s="8">
        <f t="shared" si="2"/>
        <v>84.998125000000002</v>
      </c>
      <c r="Q62" t="s">
        <v>2037</v>
      </c>
      <c r="R62" t="s">
        <v>2038</v>
      </c>
      <c r="S62" s="13">
        <f t="shared" si="0"/>
        <v>41107.208333333336</v>
      </c>
      <c r="T62" s="14">
        <f t="shared" si="1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3"/>
        <v>0.92745983935742971</v>
      </c>
      <c r="P63" s="8">
        <f t="shared" si="2"/>
        <v>82.001775410563695</v>
      </c>
      <c r="Q63" t="s">
        <v>2037</v>
      </c>
      <c r="R63" t="s">
        <v>2038</v>
      </c>
      <c r="S63" s="13">
        <f t="shared" si="0"/>
        <v>40595.25</v>
      </c>
      <c r="T63" s="14">
        <f t="shared" si="1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3"/>
        <v>7.226</v>
      </c>
      <c r="P64" s="8">
        <f t="shared" si="2"/>
        <v>58.040160642570278</v>
      </c>
      <c r="Q64" t="s">
        <v>2035</v>
      </c>
      <c r="R64" t="s">
        <v>2036</v>
      </c>
      <c r="S64" s="13">
        <f t="shared" si="0"/>
        <v>42160.208333333328</v>
      </c>
      <c r="T64" s="14">
        <f t="shared" si="1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3"/>
        <v>0.11851063829787234</v>
      </c>
      <c r="P65" s="8">
        <f t="shared" si="2"/>
        <v>111.4</v>
      </c>
      <c r="Q65" t="s">
        <v>2037</v>
      </c>
      <c r="R65" t="s">
        <v>2038</v>
      </c>
      <c r="S65" s="13">
        <f t="shared" si="0"/>
        <v>42853.208333333328</v>
      </c>
      <c r="T65" s="14">
        <f t="shared" si="1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3"/>
        <v>0.97642857142857142</v>
      </c>
      <c r="P66" s="8">
        <f t="shared" si="2"/>
        <v>71.94736842105263</v>
      </c>
      <c r="Q66" t="s">
        <v>2035</v>
      </c>
      <c r="R66" t="s">
        <v>2036</v>
      </c>
      <c r="S66" s="13">
        <f t="shared" si="0"/>
        <v>43283.208333333328</v>
      </c>
      <c r="T66" s="14">
        <f t="shared" si="1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3"/>
        <v>2.3614754098360655</v>
      </c>
      <c r="P67" s="8">
        <f t="shared" si="2"/>
        <v>61.038135593220339</v>
      </c>
      <c r="Q67" t="s">
        <v>2037</v>
      </c>
      <c r="R67" t="s">
        <v>2038</v>
      </c>
      <c r="S67" s="13">
        <f t="shared" ref="S67:S130" si="4">(J67/86400)+DATE(1970,1,1)</f>
        <v>40570.25</v>
      </c>
      <c r="T67" s="14">
        <f t="shared" ref="T67:T130" si="5">(K67/86400)+DATE(1970,1,1)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3"/>
        <v>0.45068965517241377</v>
      </c>
      <c r="P68" s="8">
        <f t="shared" ref="P68:P131" si="6">E68/G68</f>
        <v>108.91666666666667</v>
      </c>
      <c r="Q68" t="s">
        <v>2037</v>
      </c>
      <c r="R68" t="s">
        <v>2038</v>
      </c>
      <c r="S68" s="13">
        <f t="shared" si="4"/>
        <v>42102.208333333328</v>
      </c>
      <c r="T68" s="14">
        <f t="shared" si="5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3"/>
        <v>1.6238567493112948</v>
      </c>
      <c r="P69" s="8">
        <f t="shared" si="6"/>
        <v>29.001722017220171</v>
      </c>
      <c r="Q69" t="s">
        <v>2035</v>
      </c>
      <c r="R69" t="s">
        <v>2044</v>
      </c>
      <c r="S69" s="13">
        <f t="shared" si="4"/>
        <v>40203.25</v>
      </c>
      <c r="T69" s="14">
        <f t="shared" si="5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ref="O70:O133" si="7">E70/D70</f>
        <v>2.5452631578947367</v>
      </c>
      <c r="P70" s="8">
        <f t="shared" si="6"/>
        <v>58.975609756097562</v>
      </c>
      <c r="Q70" t="s">
        <v>2037</v>
      </c>
      <c r="R70" t="s">
        <v>2038</v>
      </c>
      <c r="S70" s="13">
        <f t="shared" si="4"/>
        <v>42943.208333333328</v>
      </c>
      <c r="T70" s="14">
        <f t="shared" si="5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7"/>
        <v>0.24063291139240506</v>
      </c>
      <c r="P71" s="8">
        <f t="shared" si="6"/>
        <v>111.82352941176471</v>
      </c>
      <c r="Q71" t="s">
        <v>2037</v>
      </c>
      <c r="R71" t="s">
        <v>2038</v>
      </c>
      <c r="S71" s="13">
        <f t="shared" si="4"/>
        <v>40531.25</v>
      </c>
      <c r="T71" s="14">
        <f t="shared" si="5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7"/>
        <v>1.2374140625000001</v>
      </c>
      <c r="P72" s="8">
        <f t="shared" si="6"/>
        <v>63.995555555555555</v>
      </c>
      <c r="Q72" t="s">
        <v>2037</v>
      </c>
      <c r="R72" t="s">
        <v>2038</v>
      </c>
      <c r="S72" s="13">
        <f t="shared" si="4"/>
        <v>40484.208333333336</v>
      </c>
      <c r="T72" s="14">
        <f t="shared" si="5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7"/>
        <v>1.0806666666666667</v>
      </c>
      <c r="P73" s="8">
        <f t="shared" si="6"/>
        <v>85.315789473684205</v>
      </c>
      <c r="Q73" t="s">
        <v>2037</v>
      </c>
      <c r="R73" t="s">
        <v>2038</v>
      </c>
      <c r="S73" s="13">
        <f t="shared" si="4"/>
        <v>43799.25</v>
      </c>
      <c r="T73" s="14">
        <f t="shared" si="5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7"/>
        <v>6.7033333333333331</v>
      </c>
      <c r="P74" s="8">
        <f t="shared" si="6"/>
        <v>74.481481481481481</v>
      </c>
      <c r="Q74" t="s">
        <v>2039</v>
      </c>
      <c r="R74" t="s">
        <v>2047</v>
      </c>
      <c r="S74" s="13">
        <f t="shared" si="4"/>
        <v>42186.208333333328</v>
      </c>
      <c r="T74" s="14">
        <f t="shared" si="5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7"/>
        <v>6.609285714285714</v>
      </c>
      <c r="P75" s="8">
        <f t="shared" si="6"/>
        <v>105.14772727272727</v>
      </c>
      <c r="Q75" t="s">
        <v>2033</v>
      </c>
      <c r="R75" t="s">
        <v>2056</v>
      </c>
      <c r="S75" s="13">
        <f t="shared" si="4"/>
        <v>42701.25</v>
      </c>
      <c r="T75" s="14">
        <f t="shared" si="5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7"/>
        <v>1.2246153846153847</v>
      </c>
      <c r="P76" s="8">
        <f t="shared" si="6"/>
        <v>56.188235294117646</v>
      </c>
      <c r="Q76" t="s">
        <v>2033</v>
      </c>
      <c r="R76" t="s">
        <v>2055</v>
      </c>
      <c r="S76" s="13">
        <f t="shared" si="4"/>
        <v>42456.208333333328</v>
      </c>
      <c r="T76" s="14">
        <f t="shared" si="5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7"/>
        <v>1.5057731958762886</v>
      </c>
      <c r="P77" s="8">
        <f t="shared" si="6"/>
        <v>85.917647058823533</v>
      </c>
      <c r="Q77" t="s">
        <v>2052</v>
      </c>
      <c r="R77" t="s">
        <v>2053</v>
      </c>
      <c r="S77" s="13">
        <f t="shared" si="4"/>
        <v>43296.208333333328</v>
      </c>
      <c r="T77" s="14">
        <f t="shared" si="5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7"/>
        <v>0.78106590724165992</v>
      </c>
      <c r="P78" s="8">
        <f t="shared" si="6"/>
        <v>57.00296912114014</v>
      </c>
      <c r="Q78" t="s">
        <v>2037</v>
      </c>
      <c r="R78" t="s">
        <v>2038</v>
      </c>
      <c r="S78" s="13">
        <f t="shared" si="4"/>
        <v>42027.25</v>
      </c>
      <c r="T78" s="14">
        <f t="shared" si="5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7"/>
        <v>0.46947368421052632</v>
      </c>
      <c r="P79" s="8">
        <f t="shared" si="6"/>
        <v>79.642857142857139</v>
      </c>
      <c r="Q79" t="s">
        <v>2039</v>
      </c>
      <c r="R79" t="s">
        <v>2047</v>
      </c>
      <c r="S79" s="13">
        <f t="shared" si="4"/>
        <v>40448.208333333336</v>
      </c>
      <c r="T79" s="14">
        <f t="shared" si="5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7"/>
        <v>3.008</v>
      </c>
      <c r="P80" s="8">
        <f t="shared" si="6"/>
        <v>41.018181818181816</v>
      </c>
      <c r="Q80" t="s">
        <v>2045</v>
      </c>
      <c r="R80" t="s">
        <v>2057</v>
      </c>
      <c r="S80" s="13">
        <f t="shared" si="4"/>
        <v>43206.208333333328</v>
      </c>
      <c r="T80" s="14">
        <f t="shared" si="5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7"/>
        <v>0.6959861591695502</v>
      </c>
      <c r="P81" s="8">
        <f t="shared" si="6"/>
        <v>48.004773269689736</v>
      </c>
      <c r="Q81" t="s">
        <v>2037</v>
      </c>
      <c r="R81" t="s">
        <v>2038</v>
      </c>
      <c r="S81" s="13">
        <f t="shared" si="4"/>
        <v>43267.208333333328</v>
      </c>
      <c r="T81" s="14">
        <f t="shared" si="5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7"/>
        <v>6.374545454545455</v>
      </c>
      <c r="P82" s="8">
        <f t="shared" si="6"/>
        <v>55.212598425196852</v>
      </c>
      <c r="Q82" t="s">
        <v>2048</v>
      </c>
      <c r="R82" t="s">
        <v>2049</v>
      </c>
      <c r="S82" s="13">
        <f t="shared" si="4"/>
        <v>42976.208333333328</v>
      </c>
      <c r="T82" s="14">
        <f t="shared" si="5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7"/>
        <v>2.253392857142857</v>
      </c>
      <c r="P83" s="8">
        <f t="shared" si="6"/>
        <v>92.109489051094897</v>
      </c>
      <c r="Q83" t="s">
        <v>2033</v>
      </c>
      <c r="R83" t="s">
        <v>2034</v>
      </c>
      <c r="S83" s="13">
        <f t="shared" si="4"/>
        <v>43062.25</v>
      </c>
      <c r="T83" s="14">
        <f t="shared" si="5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7"/>
        <v>14.973000000000001</v>
      </c>
      <c r="P84" s="8">
        <f t="shared" si="6"/>
        <v>83.183333333333337</v>
      </c>
      <c r="Q84" t="s">
        <v>2048</v>
      </c>
      <c r="R84" t="s">
        <v>2049</v>
      </c>
      <c r="S84" s="13">
        <f t="shared" si="4"/>
        <v>43482.25</v>
      </c>
      <c r="T84" s="14">
        <f t="shared" si="5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7"/>
        <v>0.37590225563909774</v>
      </c>
      <c r="P85" s="8">
        <f t="shared" si="6"/>
        <v>39.996000000000002</v>
      </c>
      <c r="Q85" t="s">
        <v>2033</v>
      </c>
      <c r="R85" t="s">
        <v>2041</v>
      </c>
      <c r="S85" s="13">
        <f t="shared" si="4"/>
        <v>42579.208333333328</v>
      </c>
      <c r="T85" s="14">
        <f t="shared" si="5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7"/>
        <v>1.3236942675159236</v>
      </c>
      <c r="P86" s="8">
        <f t="shared" si="6"/>
        <v>111.1336898395722</v>
      </c>
      <c r="Q86" t="s">
        <v>2035</v>
      </c>
      <c r="R86" t="s">
        <v>2044</v>
      </c>
      <c r="S86" s="13">
        <f t="shared" si="4"/>
        <v>41118.208333333336</v>
      </c>
      <c r="T86" s="14">
        <f t="shared" si="5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7"/>
        <v>1.3122448979591836</v>
      </c>
      <c r="P87" s="8">
        <f t="shared" si="6"/>
        <v>90.563380281690144</v>
      </c>
      <c r="Q87" t="s">
        <v>2033</v>
      </c>
      <c r="R87" t="s">
        <v>2043</v>
      </c>
      <c r="S87" s="13">
        <f t="shared" si="4"/>
        <v>40797.208333333336</v>
      </c>
      <c r="T87" s="14">
        <f t="shared" si="5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7"/>
        <v>1.6763513513513513</v>
      </c>
      <c r="P88" s="8">
        <f t="shared" si="6"/>
        <v>61.108374384236456</v>
      </c>
      <c r="Q88" t="s">
        <v>2037</v>
      </c>
      <c r="R88" t="s">
        <v>2038</v>
      </c>
      <c r="S88" s="13">
        <f t="shared" si="4"/>
        <v>42128.208333333328</v>
      </c>
      <c r="T88" s="14">
        <f t="shared" si="5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7"/>
        <v>0.6198488664987406</v>
      </c>
      <c r="P89" s="8">
        <f t="shared" si="6"/>
        <v>83.022941970310384</v>
      </c>
      <c r="Q89" t="s">
        <v>2033</v>
      </c>
      <c r="R89" t="s">
        <v>2034</v>
      </c>
      <c r="S89" s="13">
        <f t="shared" si="4"/>
        <v>40610.25</v>
      </c>
      <c r="T89" s="14">
        <f t="shared" si="5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7"/>
        <v>2.6074999999999999</v>
      </c>
      <c r="P90" s="8">
        <f t="shared" si="6"/>
        <v>110.76106194690266</v>
      </c>
      <c r="Q90" t="s">
        <v>2045</v>
      </c>
      <c r="R90" t="s">
        <v>2057</v>
      </c>
      <c r="S90" s="13">
        <f t="shared" si="4"/>
        <v>42110.208333333328</v>
      </c>
      <c r="T90" s="14">
        <f t="shared" si="5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7"/>
        <v>2.5258823529411765</v>
      </c>
      <c r="P91" s="8">
        <f t="shared" si="6"/>
        <v>89.458333333333329</v>
      </c>
      <c r="Q91" t="s">
        <v>2037</v>
      </c>
      <c r="R91" t="s">
        <v>2038</v>
      </c>
      <c r="S91" s="13">
        <f t="shared" si="4"/>
        <v>40283.208333333336</v>
      </c>
      <c r="T91" s="14">
        <f t="shared" si="5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7"/>
        <v>0.7861538461538462</v>
      </c>
      <c r="P92" s="8">
        <f t="shared" si="6"/>
        <v>57.849056603773583</v>
      </c>
      <c r="Q92" t="s">
        <v>2037</v>
      </c>
      <c r="R92" t="s">
        <v>2038</v>
      </c>
      <c r="S92" s="13">
        <f t="shared" si="4"/>
        <v>42425.25</v>
      </c>
      <c r="T92" s="14">
        <f t="shared" si="5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7"/>
        <v>0.48404406999351912</v>
      </c>
      <c r="P93" s="8">
        <f t="shared" si="6"/>
        <v>109.99705449189985</v>
      </c>
      <c r="Q93" t="s">
        <v>2045</v>
      </c>
      <c r="R93" t="s">
        <v>2057</v>
      </c>
      <c r="S93" s="13">
        <f t="shared" si="4"/>
        <v>42588.208333333328</v>
      </c>
      <c r="T93" s="14">
        <f t="shared" si="5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7"/>
        <v>2.5887500000000001</v>
      </c>
      <c r="P94" s="8">
        <f t="shared" si="6"/>
        <v>103.96586345381526</v>
      </c>
      <c r="Q94" t="s">
        <v>2048</v>
      </c>
      <c r="R94" t="s">
        <v>2049</v>
      </c>
      <c r="S94" s="13">
        <f t="shared" si="4"/>
        <v>40352.208333333336</v>
      </c>
      <c r="T94" s="14">
        <f t="shared" si="5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7"/>
        <v>0.60548713235294116</v>
      </c>
      <c r="P95" s="8">
        <f t="shared" si="6"/>
        <v>107.99508196721311</v>
      </c>
      <c r="Q95" t="s">
        <v>2037</v>
      </c>
      <c r="R95" t="s">
        <v>2038</v>
      </c>
      <c r="S95" s="13">
        <f t="shared" si="4"/>
        <v>41202.208333333336</v>
      </c>
      <c r="T95" s="14">
        <f t="shared" si="5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7"/>
        <v>3.036896551724138</v>
      </c>
      <c r="P96" s="8">
        <f t="shared" si="6"/>
        <v>48.927777777777777</v>
      </c>
      <c r="Q96" t="s">
        <v>2035</v>
      </c>
      <c r="R96" t="s">
        <v>2036</v>
      </c>
      <c r="S96" s="13">
        <f t="shared" si="4"/>
        <v>43562.208333333328</v>
      </c>
      <c r="T96" s="14">
        <f t="shared" si="5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7"/>
        <v>1.1299999999999999</v>
      </c>
      <c r="P97" s="8">
        <f t="shared" si="6"/>
        <v>37.666666666666664</v>
      </c>
      <c r="Q97" t="s">
        <v>2039</v>
      </c>
      <c r="R97" t="s">
        <v>2040</v>
      </c>
      <c r="S97" s="13">
        <f t="shared" si="4"/>
        <v>43752.208333333328</v>
      </c>
      <c r="T97" s="14">
        <f t="shared" si="5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7"/>
        <v>2.1737876614060259</v>
      </c>
      <c r="P98" s="8">
        <f t="shared" si="6"/>
        <v>64.999141999141997</v>
      </c>
      <c r="Q98" t="s">
        <v>2037</v>
      </c>
      <c r="R98" t="s">
        <v>2038</v>
      </c>
      <c r="S98" s="13">
        <f t="shared" si="4"/>
        <v>40612.25</v>
      </c>
      <c r="T98" s="14">
        <f t="shared" si="5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7"/>
        <v>9.2669230769230762</v>
      </c>
      <c r="P99" s="8">
        <f t="shared" si="6"/>
        <v>106.61061946902655</v>
      </c>
      <c r="Q99" t="s">
        <v>2031</v>
      </c>
      <c r="R99" t="s">
        <v>2032</v>
      </c>
      <c r="S99" s="13">
        <f t="shared" si="4"/>
        <v>42180.208333333328</v>
      </c>
      <c r="T99" s="14">
        <f t="shared" si="5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7"/>
        <v>0.33692229038854804</v>
      </c>
      <c r="P100" s="8">
        <f t="shared" si="6"/>
        <v>27.009016393442622</v>
      </c>
      <c r="Q100" t="s">
        <v>2048</v>
      </c>
      <c r="R100" t="s">
        <v>2049</v>
      </c>
      <c r="S100" s="13">
        <f t="shared" si="4"/>
        <v>42212.208333333328</v>
      </c>
      <c r="T100" s="14">
        <f t="shared" si="5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7"/>
        <v>1.9672368421052631</v>
      </c>
      <c r="P101" s="8">
        <f t="shared" si="6"/>
        <v>91.16463414634147</v>
      </c>
      <c r="Q101" t="s">
        <v>2037</v>
      </c>
      <c r="R101" t="s">
        <v>2038</v>
      </c>
      <c r="S101" s="13">
        <f t="shared" si="4"/>
        <v>41968.25</v>
      </c>
      <c r="T101" s="14">
        <f t="shared" si="5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7"/>
        <v>0.01</v>
      </c>
      <c r="P102" s="8">
        <f t="shared" si="6"/>
        <v>1</v>
      </c>
      <c r="Q102" t="s">
        <v>2037</v>
      </c>
      <c r="R102" t="s">
        <v>2038</v>
      </c>
      <c r="S102" s="13">
        <f t="shared" si="4"/>
        <v>40835.208333333336</v>
      </c>
      <c r="T102" s="14">
        <f t="shared" si="5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7"/>
        <v>10.214444444444444</v>
      </c>
      <c r="P103" s="8">
        <f t="shared" si="6"/>
        <v>56.054878048780488</v>
      </c>
      <c r="Q103" t="s">
        <v>2033</v>
      </c>
      <c r="R103" t="s">
        <v>2041</v>
      </c>
      <c r="S103" s="13">
        <f t="shared" si="4"/>
        <v>42056.25</v>
      </c>
      <c r="T103" s="14">
        <f t="shared" si="5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7"/>
        <v>2.8167567567567566</v>
      </c>
      <c r="P104" s="8">
        <f t="shared" si="6"/>
        <v>31.017857142857142</v>
      </c>
      <c r="Q104" t="s">
        <v>2035</v>
      </c>
      <c r="R104" t="s">
        <v>2044</v>
      </c>
      <c r="S104" s="13">
        <f t="shared" si="4"/>
        <v>43234.208333333328</v>
      </c>
      <c r="T104" s="14">
        <f t="shared" si="5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7"/>
        <v>0.24610000000000001</v>
      </c>
      <c r="P105" s="8">
        <f t="shared" si="6"/>
        <v>66.513513513513516</v>
      </c>
      <c r="Q105" t="s">
        <v>2033</v>
      </c>
      <c r="R105" t="s">
        <v>2041</v>
      </c>
      <c r="S105" s="13">
        <f t="shared" si="4"/>
        <v>40475.208333333336</v>
      </c>
      <c r="T105" s="14">
        <f t="shared" si="5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7"/>
        <v>1.4314010067114094</v>
      </c>
      <c r="P106" s="8">
        <f t="shared" si="6"/>
        <v>89.005216484089729</v>
      </c>
      <c r="Q106" t="s">
        <v>2033</v>
      </c>
      <c r="R106" t="s">
        <v>2043</v>
      </c>
      <c r="S106" s="13">
        <f t="shared" si="4"/>
        <v>42878.208333333328</v>
      </c>
      <c r="T106" s="14">
        <f t="shared" si="5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7"/>
        <v>1.4454411764705883</v>
      </c>
      <c r="P107" s="8">
        <f t="shared" si="6"/>
        <v>103.46315789473684</v>
      </c>
      <c r="Q107" t="s">
        <v>2035</v>
      </c>
      <c r="R107" t="s">
        <v>2036</v>
      </c>
      <c r="S107" s="13">
        <f t="shared" si="4"/>
        <v>41366.208333333336</v>
      </c>
      <c r="T107" s="14">
        <f t="shared" si="5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7"/>
        <v>3.5912820512820511</v>
      </c>
      <c r="P108" s="8">
        <f t="shared" si="6"/>
        <v>95.278911564625844</v>
      </c>
      <c r="Q108" t="s">
        <v>2037</v>
      </c>
      <c r="R108" t="s">
        <v>2038</v>
      </c>
      <c r="S108" s="13">
        <f t="shared" si="4"/>
        <v>43716.208333333328</v>
      </c>
      <c r="T108" s="14">
        <f t="shared" si="5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7"/>
        <v>1.8648571428571428</v>
      </c>
      <c r="P109" s="8">
        <f t="shared" si="6"/>
        <v>75.895348837209298</v>
      </c>
      <c r="Q109" t="s">
        <v>2037</v>
      </c>
      <c r="R109" t="s">
        <v>2038</v>
      </c>
      <c r="S109" s="13">
        <f t="shared" si="4"/>
        <v>43213.208333333328</v>
      </c>
      <c r="T109" s="14">
        <f t="shared" si="5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7"/>
        <v>5.9526666666666666</v>
      </c>
      <c r="P110" s="8">
        <f t="shared" si="6"/>
        <v>107.57831325301204</v>
      </c>
      <c r="Q110" t="s">
        <v>2039</v>
      </c>
      <c r="R110" t="s">
        <v>2040</v>
      </c>
      <c r="S110" s="13">
        <f t="shared" si="4"/>
        <v>41005.208333333336</v>
      </c>
      <c r="T110" s="14">
        <f t="shared" si="5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7"/>
        <v>0.5921153846153846</v>
      </c>
      <c r="P111" s="8">
        <f t="shared" si="6"/>
        <v>51.31666666666667</v>
      </c>
      <c r="Q111" t="s">
        <v>2039</v>
      </c>
      <c r="R111" t="s">
        <v>2058</v>
      </c>
      <c r="S111" s="13">
        <f t="shared" si="4"/>
        <v>41651.25</v>
      </c>
      <c r="T111" s="14">
        <f t="shared" si="5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7"/>
        <v>0.14962780898876404</v>
      </c>
      <c r="P112" s="8">
        <f t="shared" si="6"/>
        <v>71.983108108108112</v>
      </c>
      <c r="Q112" t="s">
        <v>2031</v>
      </c>
      <c r="R112" t="s">
        <v>2032</v>
      </c>
      <c r="S112" s="13">
        <f t="shared" si="4"/>
        <v>43354.208333333328</v>
      </c>
      <c r="T112" s="14">
        <f t="shared" si="5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7"/>
        <v>1.1995602605863191</v>
      </c>
      <c r="P113" s="8">
        <f t="shared" si="6"/>
        <v>108.95414201183432</v>
      </c>
      <c r="Q113" t="s">
        <v>2045</v>
      </c>
      <c r="R113" t="s">
        <v>2054</v>
      </c>
      <c r="S113" s="13">
        <f t="shared" si="4"/>
        <v>41174.208333333336</v>
      </c>
      <c r="T113" s="14">
        <f t="shared" si="5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7"/>
        <v>2.6882978723404256</v>
      </c>
      <c r="P114" s="8">
        <f t="shared" si="6"/>
        <v>35</v>
      </c>
      <c r="Q114" t="s">
        <v>2035</v>
      </c>
      <c r="R114" t="s">
        <v>2036</v>
      </c>
      <c r="S114" s="13">
        <f t="shared" si="4"/>
        <v>41875.208333333336</v>
      </c>
      <c r="T114" s="14">
        <f t="shared" si="5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7"/>
        <v>3.7687878787878786</v>
      </c>
      <c r="P115" s="8">
        <f t="shared" si="6"/>
        <v>94.938931297709928</v>
      </c>
      <c r="Q115" t="s">
        <v>2031</v>
      </c>
      <c r="R115" t="s">
        <v>2032</v>
      </c>
      <c r="S115" s="13">
        <f t="shared" si="4"/>
        <v>42990.208333333328</v>
      </c>
      <c r="T115" s="14">
        <f t="shared" si="5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7"/>
        <v>7.2715789473684209</v>
      </c>
      <c r="P116" s="8">
        <f t="shared" si="6"/>
        <v>109.65079365079364</v>
      </c>
      <c r="Q116" t="s">
        <v>2035</v>
      </c>
      <c r="R116" t="s">
        <v>2044</v>
      </c>
      <c r="S116" s="13">
        <f t="shared" si="4"/>
        <v>43564.208333333328</v>
      </c>
      <c r="T116" s="14">
        <f t="shared" si="5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7"/>
        <v>0.87211757648470301</v>
      </c>
      <c r="P117" s="8">
        <f t="shared" si="6"/>
        <v>44.001815980629537</v>
      </c>
      <c r="Q117" t="s">
        <v>2045</v>
      </c>
      <c r="R117" t="s">
        <v>2051</v>
      </c>
      <c r="S117" s="13">
        <f t="shared" si="4"/>
        <v>43056.25</v>
      </c>
      <c r="T117" s="14">
        <f t="shared" si="5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7"/>
        <v>0.88</v>
      </c>
      <c r="P118" s="8">
        <f t="shared" si="6"/>
        <v>86.794520547945211</v>
      </c>
      <c r="Q118" t="s">
        <v>2037</v>
      </c>
      <c r="R118" t="s">
        <v>2038</v>
      </c>
      <c r="S118" s="13">
        <f t="shared" si="4"/>
        <v>42265.208333333328</v>
      </c>
      <c r="T118" s="14">
        <f t="shared" si="5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7"/>
        <v>1.7393877551020409</v>
      </c>
      <c r="P119" s="8">
        <f t="shared" si="6"/>
        <v>30.992727272727272</v>
      </c>
      <c r="Q119" t="s">
        <v>2039</v>
      </c>
      <c r="R119" t="s">
        <v>2058</v>
      </c>
      <c r="S119" s="13">
        <f t="shared" si="4"/>
        <v>40808.208333333336</v>
      </c>
      <c r="T119" s="14">
        <f t="shared" si="5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7"/>
        <v>1.1761111111111111</v>
      </c>
      <c r="P120" s="8">
        <f t="shared" si="6"/>
        <v>94.791044776119406</v>
      </c>
      <c r="Q120" t="s">
        <v>2052</v>
      </c>
      <c r="R120" t="s">
        <v>2053</v>
      </c>
      <c r="S120" s="13">
        <f t="shared" si="4"/>
        <v>41665.25</v>
      </c>
      <c r="T120" s="14">
        <f t="shared" si="5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7"/>
        <v>2.1496</v>
      </c>
      <c r="P121" s="8">
        <f t="shared" si="6"/>
        <v>69.79220779220779</v>
      </c>
      <c r="Q121" t="s">
        <v>2039</v>
      </c>
      <c r="R121" t="s">
        <v>2040</v>
      </c>
      <c r="S121" s="13">
        <f t="shared" si="4"/>
        <v>41806.208333333336</v>
      </c>
      <c r="T121" s="14">
        <f t="shared" si="5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7"/>
        <v>1.4949667110519307</v>
      </c>
      <c r="P122" s="8">
        <f t="shared" si="6"/>
        <v>63.003367003367003</v>
      </c>
      <c r="Q122" t="s">
        <v>2048</v>
      </c>
      <c r="R122" t="s">
        <v>2059</v>
      </c>
      <c r="S122" s="13">
        <f t="shared" si="4"/>
        <v>42111.208333333328</v>
      </c>
      <c r="T122" s="14">
        <f t="shared" si="5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7"/>
        <v>2.1933995584988963</v>
      </c>
      <c r="P123" s="8">
        <f t="shared" si="6"/>
        <v>110.0343300110742</v>
      </c>
      <c r="Q123" t="s">
        <v>2048</v>
      </c>
      <c r="R123" t="s">
        <v>2049</v>
      </c>
      <c r="S123" s="13">
        <f t="shared" si="4"/>
        <v>41917.208333333336</v>
      </c>
      <c r="T123" s="14">
        <f t="shared" si="5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7"/>
        <v>0.64367690058479532</v>
      </c>
      <c r="P124" s="8">
        <f t="shared" si="6"/>
        <v>25.997933274284026</v>
      </c>
      <c r="Q124" t="s">
        <v>2045</v>
      </c>
      <c r="R124" t="s">
        <v>2051</v>
      </c>
      <c r="S124" s="13">
        <f t="shared" si="4"/>
        <v>41970.25</v>
      </c>
      <c r="T124" s="14">
        <f t="shared" si="5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7"/>
        <v>0.18622397298818233</v>
      </c>
      <c r="P125" s="8">
        <f t="shared" si="6"/>
        <v>49.987915407854985</v>
      </c>
      <c r="Q125" t="s">
        <v>2037</v>
      </c>
      <c r="R125" t="s">
        <v>2038</v>
      </c>
      <c r="S125" s="13">
        <f t="shared" si="4"/>
        <v>42332.25</v>
      </c>
      <c r="T125" s="14">
        <f t="shared" si="5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7"/>
        <v>3.6776923076923076</v>
      </c>
      <c r="P126" s="8">
        <f t="shared" si="6"/>
        <v>101.72340425531915</v>
      </c>
      <c r="Q126" t="s">
        <v>2052</v>
      </c>
      <c r="R126" t="s">
        <v>2053</v>
      </c>
      <c r="S126" s="13">
        <f t="shared" si="4"/>
        <v>43598.208333333328</v>
      </c>
      <c r="T126" s="14">
        <f t="shared" si="5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7"/>
        <v>1.5990566037735849</v>
      </c>
      <c r="P127" s="8">
        <f t="shared" si="6"/>
        <v>47.083333333333336</v>
      </c>
      <c r="Q127" t="s">
        <v>2037</v>
      </c>
      <c r="R127" t="s">
        <v>2038</v>
      </c>
      <c r="S127" s="13">
        <f t="shared" si="4"/>
        <v>43362.208333333328</v>
      </c>
      <c r="T127" s="14">
        <f t="shared" si="5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7"/>
        <v>0.38633185349611543</v>
      </c>
      <c r="P128" s="8">
        <f t="shared" si="6"/>
        <v>89.944444444444443</v>
      </c>
      <c r="Q128" t="s">
        <v>2037</v>
      </c>
      <c r="R128" t="s">
        <v>2038</v>
      </c>
      <c r="S128" s="13">
        <f t="shared" si="4"/>
        <v>42596.208333333328</v>
      </c>
      <c r="T128" s="14">
        <f t="shared" si="5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7"/>
        <v>0.51421511627906979</v>
      </c>
      <c r="P129" s="8">
        <f t="shared" si="6"/>
        <v>78.96875</v>
      </c>
      <c r="Q129" t="s">
        <v>2037</v>
      </c>
      <c r="R129" t="s">
        <v>2038</v>
      </c>
      <c r="S129" s="13">
        <f t="shared" si="4"/>
        <v>40310.208333333336</v>
      </c>
      <c r="T129" s="14">
        <f t="shared" si="5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7"/>
        <v>0.60334277620396604</v>
      </c>
      <c r="P130" s="8">
        <f t="shared" si="6"/>
        <v>80.067669172932327</v>
      </c>
      <c r="Q130" t="s">
        <v>2033</v>
      </c>
      <c r="R130" t="s">
        <v>2034</v>
      </c>
      <c r="S130" s="13">
        <f t="shared" si="4"/>
        <v>40417.208333333336</v>
      </c>
      <c r="T130" s="14">
        <f t="shared" si="5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7"/>
        <v>3.2026936026936029E-2</v>
      </c>
      <c r="P131" s="8">
        <f t="shared" si="6"/>
        <v>86.472727272727269</v>
      </c>
      <c r="Q131" t="s">
        <v>2031</v>
      </c>
      <c r="R131" t="s">
        <v>2032</v>
      </c>
      <c r="S131" s="13">
        <f t="shared" ref="S131:S194" si="8">(J131/86400)+DATE(1970,1,1)</f>
        <v>42038.25</v>
      </c>
      <c r="T131" s="14">
        <f t="shared" ref="T131:T194" si="9">(K131/86400)+DATE(1970,1,1)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7"/>
        <v>1.5546875</v>
      </c>
      <c r="P132" s="8">
        <f t="shared" ref="P132:P195" si="10">E132/G132</f>
        <v>28.001876172607879</v>
      </c>
      <c r="Q132" t="s">
        <v>2039</v>
      </c>
      <c r="R132" t="s">
        <v>2042</v>
      </c>
      <c r="S132" s="13">
        <f t="shared" si="8"/>
        <v>40842.208333333336</v>
      </c>
      <c r="T132" s="14">
        <f t="shared" si="9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7"/>
        <v>1.0085974499089254</v>
      </c>
      <c r="P133" s="8">
        <f t="shared" si="10"/>
        <v>67.996725337699544</v>
      </c>
      <c r="Q133" t="s">
        <v>2035</v>
      </c>
      <c r="R133" t="s">
        <v>2036</v>
      </c>
      <c r="S133" s="13">
        <f t="shared" si="8"/>
        <v>41607.25</v>
      </c>
      <c r="T133" s="14">
        <f t="shared" si="9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ref="O134:O197" si="11">E134/D134</f>
        <v>1.1618181818181819</v>
      </c>
      <c r="P134" s="8">
        <f t="shared" si="10"/>
        <v>43.078651685393261</v>
      </c>
      <c r="Q134" t="s">
        <v>2037</v>
      </c>
      <c r="R134" t="s">
        <v>2038</v>
      </c>
      <c r="S134" s="13">
        <f t="shared" si="8"/>
        <v>43112.25</v>
      </c>
      <c r="T134" s="14">
        <f t="shared" si="9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1"/>
        <v>3.1077777777777778</v>
      </c>
      <c r="P135" s="8">
        <f t="shared" si="10"/>
        <v>87.95597484276729</v>
      </c>
      <c r="Q135" t="s">
        <v>2033</v>
      </c>
      <c r="R135" t="s">
        <v>2060</v>
      </c>
      <c r="S135" s="13">
        <f t="shared" si="8"/>
        <v>40767.208333333336</v>
      </c>
      <c r="T135" s="14">
        <f t="shared" si="9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1"/>
        <v>0.89736683417085428</v>
      </c>
      <c r="P136" s="8">
        <f t="shared" si="10"/>
        <v>94.987234042553197</v>
      </c>
      <c r="Q136" t="s">
        <v>2039</v>
      </c>
      <c r="R136" t="s">
        <v>2040</v>
      </c>
      <c r="S136" s="13">
        <f t="shared" si="8"/>
        <v>40713.208333333336</v>
      </c>
      <c r="T136" s="14">
        <f t="shared" si="9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1"/>
        <v>0.71272727272727276</v>
      </c>
      <c r="P137" s="8">
        <f t="shared" si="10"/>
        <v>46.905982905982903</v>
      </c>
      <c r="Q137" t="s">
        <v>2037</v>
      </c>
      <c r="R137" t="s">
        <v>2038</v>
      </c>
      <c r="S137" s="13">
        <f t="shared" si="8"/>
        <v>41340.25</v>
      </c>
      <c r="T137" s="14">
        <f t="shared" si="9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1"/>
        <v>3.2862318840579711E-2</v>
      </c>
      <c r="P138" s="8">
        <f t="shared" si="10"/>
        <v>46.913793103448278</v>
      </c>
      <c r="Q138" t="s">
        <v>2039</v>
      </c>
      <c r="R138" t="s">
        <v>2042</v>
      </c>
      <c r="S138" s="13">
        <f t="shared" si="8"/>
        <v>41797.208333333336</v>
      </c>
      <c r="T138" s="14">
        <f t="shared" si="9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1"/>
        <v>2.617777777777778</v>
      </c>
      <c r="P139" s="8">
        <f t="shared" si="10"/>
        <v>94.24</v>
      </c>
      <c r="Q139" t="s">
        <v>2045</v>
      </c>
      <c r="R139" t="s">
        <v>2046</v>
      </c>
      <c r="S139" s="13">
        <f t="shared" si="8"/>
        <v>40457.208333333336</v>
      </c>
      <c r="T139" s="14">
        <f t="shared" si="9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1"/>
        <v>0.96</v>
      </c>
      <c r="P140" s="8">
        <f t="shared" si="10"/>
        <v>80.139130434782615</v>
      </c>
      <c r="Q140" t="s">
        <v>2048</v>
      </c>
      <c r="R140" t="s">
        <v>2059</v>
      </c>
      <c r="S140" s="13">
        <f t="shared" si="8"/>
        <v>41180.208333333336</v>
      </c>
      <c r="T140" s="14">
        <f t="shared" si="9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1"/>
        <v>0.20896851248642778</v>
      </c>
      <c r="P141" s="8">
        <f t="shared" si="10"/>
        <v>59.036809815950917</v>
      </c>
      <c r="Q141" t="s">
        <v>2035</v>
      </c>
      <c r="R141" t="s">
        <v>2044</v>
      </c>
      <c r="S141" s="13">
        <f t="shared" si="8"/>
        <v>42115.208333333328</v>
      </c>
      <c r="T141" s="14">
        <f t="shared" si="9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1"/>
        <v>2.2316363636363636</v>
      </c>
      <c r="P142" s="8">
        <f t="shared" si="10"/>
        <v>65.989247311827953</v>
      </c>
      <c r="Q142" t="s">
        <v>2039</v>
      </c>
      <c r="R142" t="s">
        <v>2040</v>
      </c>
      <c r="S142" s="13">
        <f t="shared" si="8"/>
        <v>43156.25</v>
      </c>
      <c r="T142" s="14">
        <f t="shared" si="9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1"/>
        <v>1.0159097978227061</v>
      </c>
      <c r="P143" s="8">
        <f t="shared" si="10"/>
        <v>60.992530345471522</v>
      </c>
      <c r="Q143" t="s">
        <v>2035</v>
      </c>
      <c r="R143" t="s">
        <v>2036</v>
      </c>
      <c r="S143" s="13">
        <f t="shared" si="8"/>
        <v>42167.208333333328</v>
      </c>
      <c r="T143" s="14">
        <f t="shared" si="9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1"/>
        <v>2.3003999999999998</v>
      </c>
      <c r="P144" s="8">
        <f t="shared" si="10"/>
        <v>98.307692307692307</v>
      </c>
      <c r="Q144" t="s">
        <v>2035</v>
      </c>
      <c r="R144" t="s">
        <v>2036</v>
      </c>
      <c r="S144" s="13">
        <f t="shared" si="8"/>
        <v>41005.208333333336</v>
      </c>
      <c r="T144" s="14">
        <f t="shared" si="9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1"/>
        <v>1.355925925925926</v>
      </c>
      <c r="P145" s="8">
        <f t="shared" si="10"/>
        <v>104.6</v>
      </c>
      <c r="Q145" t="s">
        <v>2033</v>
      </c>
      <c r="R145" t="s">
        <v>2043</v>
      </c>
      <c r="S145" s="13">
        <f t="shared" si="8"/>
        <v>40357.208333333336</v>
      </c>
      <c r="T145" s="14">
        <f t="shared" si="9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1"/>
        <v>1.2909999999999999</v>
      </c>
      <c r="P146" s="8">
        <f t="shared" si="10"/>
        <v>86.066666666666663</v>
      </c>
      <c r="Q146" t="s">
        <v>2037</v>
      </c>
      <c r="R146" t="s">
        <v>2038</v>
      </c>
      <c r="S146" s="13">
        <f t="shared" si="8"/>
        <v>43633.208333333328</v>
      </c>
      <c r="T146" s="14">
        <f t="shared" si="9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1"/>
        <v>2.3651200000000001</v>
      </c>
      <c r="P147" s="8">
        <f t="shared" si="10"/>
        <v>76.989583333333329</v>
      </c>
      <c r="Q147" t="s">
        <v>2035</v>
      </c>
      <c r="R147" t="s">
        <v>2044</v>
      </c>
      <c r="S147" s="13">
        <f t="shared" si="8"/>
        <v>41889.208333333336</v>
      </c>
      <c r="T147" s="14">
        <f t="shared" si="9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1"/>
        <v>0.17249999999999999</v>
      </c>
      <c r="P148" s="8">
        <f t="shared" si="10"/>
        <v>29.764705882352942</v>
      </c>
      <c r="Q148" t="s">
        <v>2037</v>
      </c>
      <c r="R148" t="s">
        <v>2038</v>
      </c>
      <c r="S148" s="13">
        <f t="shared" si="8"/>
        <v>40855.25</v>
      </c>
      <c r="T148" s="14">
        <f t="shared" si="9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1"/>
        <v>1.1249397590361445</v>
      </c>
      <c r="P149" s="8">
        <f t="shared" si="10"/>
        <v>46.91959798994975</v>
      </c>
      <c r="Q149" t="s">
        <v>2037</v>
      </c>
      <c r="R149" t="s">
        <v>2038</v>
      </c>
      <c r="S149" s="13">
        <f t="shared" si="8"/>
        <v>42534.208333333328</v>
      </c>
      <c r="T149" s="14">
        <f t="shared" si="9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1"/>
        <v>1.2102150537634409</v>
      </c>
      <c r="P150" s="8">
        <f t="shared" si="10"/>
        <v>105.18691588785046</v>
      </c>
      <c r="Q150" t="s">
        <v>2035</v>
      </c>
      <c r="R150" t="s">
        <v>2044</v>
      </c>
      <c r="S150" s="13">
        <f t="shared" si="8"/>
        <v>42941.208333333328</v>
      </c>
      <c r="T150" s="14">
        <f t="shared" si="9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1"/>
        <v>2.1987096774193549</v>
      </c>
      <c r="P151" s="8">
        <f t="shared" si="10"/>
        <v>69.907692307692301</v>
      </c>
      <c r="Q151" t="s">
        <v>2033</v>
      </c>
      <c r="R151" t="s">
        <v>2043</v>
      </c>
      <c r="S151" s="13">
        <f t="shared" si="8"/>
        <v>41275.25</v>
      </c>
      <c r="T151" s="14">
        <f t="shared" si="9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1"/>
        <v>0.01</v>
      </c>
      <c r="P152" s="8">
        <f t="shared" si="10"/>
        <v>1</v>
      </c>
      <c r="Q152" t="s">
        <v>2033</v>
      </c>
      <c r="R152" t="s">
        <v>2034</v>
      </c>
      <c r="S152" s="13">
        <f t="shared" si="8"/>
        <v>43450.25</v>
      </c>
      <c r="T152" s="14">
        <f t="shared" si="9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1"/>
        <v>0.64166909620991253</v>
      </c>
      <c r="P153" s="8">
        <f t="shared" si="10"/>
        <v>60.011588275391958</v>
      </c>
      <c r="Q153" t="s">
        <v>2033</v>
      </c>
      <c r="R153" t="s">
        <v>2041</v>
      </c>
      <c r="S153" s="13">
        <f t="shared" si="8"/>
        <v>41799.208333333336</v>
      </c>
      <c r="T153" s="14">
        <f t="shared" si="9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1"/>
        <v>4.2306746987951804</v>
      </c>
      <c r="P154" s="8">
        <f t="shared" si="10"/>
        <v>52.006220379146917</v>
      </c>
      <c r="Q154" t="s">
        <v>2033</v>
      </c>
      <c r="R154" t="s">
        <v>2043</v>
      </c>
      <c r="S154" s="13">
        <f t="shared" si="8"/>
        <v>42783.25</v>
      </c>
      <c r="T154" s="14">
        <f t="shared" si="9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1"/>
        <v>0.92984160506863778</v>
      </c>
      <c r="P155" s="8">
        <f t="shared" si="10"/>
        <v>31.000176025347649</v>
      </c>
      <c r="Q155" t="s">
        <v>2037</v>
      </c>
      <c r="R155" t="s">
        <v>2038</v>
      </c>
      <c r="S155" s="13">
        <f t="shared" si="8"/>
        <v>41201.208333333336</v>
      </c>
      <c r="T155" s="14">
        <f t="shared" si="9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1"/>
        <v>0.58756567425569173</v>
      </c>
      <c r="P156" s="8">
        <f t="shared" si="10"/>
        <v>95.042492917847028</v>
      </c>
      <c r="Q156" t="s">
        <v>2033</v>
      </c>
      <c r="R156" t="s">
        <v>2043</v>
      </c>
      <c r="S156" s="13">
        <f t="shared" si="8"/>
        <v>42502.208333333328</v>
      </c>
      <c r="T156" s="14">
        <f t="shared" si="9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1"/>
        <v>0.65022222222222226</v>
      </c>
      <c r="P157" s="8">
        <f t="shared" si="10"/>
        <v>75.968174204355108</v>
      </c>
      <c r="Q157" t="s">
        <v>2037</v>
      </c>
      <c r="R157" t="s">
        <v>2038</v>
      </c>
      <c r="S157" s="13">
        <f t="shared" si="8"/>
        <v>40262.208333333336</v>
      </c>
      <c r="T157" s="14">
        <f t="shared" si="9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1"/>
        <v>0.73939560439560437</v>
      </c>
      <c r="P158" s="8">
        <f t="shared" si="10"/>
        <v>71.013192612137203</v>
      </c>
      <c r="Q158" t="s">
        <v>2033</v>
      </c>
      <c r="R158" t="s">
        <v>2034</v>
      </c>
      <c r="S158" s="13">
        <f t="shared" si="8"/>
        <v>43743.208333333328</v>
      </c>
      <c r="T158" s="14">
        <f t="shared" si="9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1"/>
        <v>0.52666666666666662</v>
      </c>
      <c r="P159" s="8">
        <f t="shared" si="10"/>
        <v>73.733333333333334</v>
      </c>
      <c r="Q159" t="s">
        <v>2052</v>
      </c>
      <c r="R159" t="s">
        <v>2053</v>
      </c>
      <c r="S159" s="13">
        <f t="shared" si="8"/>
        <v>41638.25</v>
      </c>
      <c r="T159" s="14">
        <f t="shared" si="9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1"/>
        <v>2.2095238095238097</v>
      </c>
      <c r="P160" s="8">
        <f t="shared" si="10"/>
        <v>113.17073170731707</v>
      </c>
      <c r="Q160" t="s">
        <v>2033</v>
      </c>
      <c r="R160" t="s">
        <v>2034</v>
      </c>
      <c r="S160" s="13">
        <f t="shared" si="8"/>
        <v>42346.25</v>
      </c>
      <c r="T160" s="14">
        <f t="shared" si="9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1"/>
        <v>1.0001150627615063</v>
      </c>
      <c r="P161" s="8">
        <f t="shared" si="10"/>
        <v>105.00933552992861</v>
      </c>
      <c r="Q161" t="s">
        <v>2037</v>
      </c>
      <c r="R161" t="s">
        <v>2038</v>
      </c>
      <c r="S161" s="13">
        <f t="shared" si="8"/>
        <v>43551.208333333328</v>
      </c>
      <c r="T161" s="14">
        <f t="shared" si="9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1"/>
        <v>1.6231249999999999</v>
      </c>
      <c r="P162" s="8">
        <f t="shared" si="10"/>
        <v>79.176829268292678</v>
      </c>
      <c r="Q162" t="s">
        <v>2035</v>
      </c>
      <c r="R162" t="s">
        <v>2044</v>
      </c>
      <c r="S162" s="13">
        <f t="shared" si="8"/>
        <v>43582.208333333328</v>
      </c>
      <c r="T162" s="14">
        <f t="shared" si="9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1"/>
        <v>0.78181818181818186</v>
      </c>
      <c r="P163" s="8">
        <f t="shared" si="10"/>
        <v>57.333333333333336</v>
      </c>
      <c r="Q163" t="s">
        <v>2035</v>
      </c>
      <c r="R163" t="s">
        <v>2036</v>
      </c>
      <c r="S163" s="13">
        <f t="shared" si="8"/>
        <v>42270.208333333328</v>
      </c>
      <c r="T163" s="14">
        <f t="shared" si="9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1"/>
        <v>1.4973770491803278</v>
      </c>
      <c r="P164" s="8">
        <f t="shared" si="10"/>
        <v>58.178343949044589</v>
      </c>
      <c r="Q164" t="s">
        <v>2033</v>
      </c>
      <c r="R164" t="s">
        <v>2034</v>
      </c>
      <c r="S164" s="13">
        <f t="shared" si="8"/>
        <v>43442.25</v>
      </c>
      <c r="T164" s="14">
        <f t="shared" si="9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1"/>
        <v>2.5325714285714285</v>
      </c>
      <c r="P165" s="8">
        <f t="shared" si="10"/>
        <v>36.032520325203251</v>
      </c>
      <c r="Q165" t="s">
        <v>2052</v>
      </c>
      <c r="R165" t="s">
        <v>2053</v>
      </c>
      <c r="S165" s="13">
        <f t="shared" si="8"/>
        <v>43028.208333333328</v>
      </c>
      <c r="T165" s="14">
        <f t="shared" si="9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1"/>
        <v>1.0016943521594683</v>
      </c>
      <c r="P166" s="8">
        <f t="shared" si="10"/>
        <v>107.99068767908309</v>
      </c>
      <c r="Q166" t="s">
        <v>2037</v>
      </c>
      <c r="R166" t="s">
        <v>2038</v>
      </c>
      <c r="S166" s="13">
        <f t="shared" si="8"/>
        <v>43016.208333333328</v>
      </c>
      <c r="T166" s="14">
        <f t="shared" si="9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1"/>
        <v>1.2199004424778761</v>
      </c>
      <c r="P167" s="8">
        <f t="shared" si="10"/>
        <v>44.005985634477256</v>
      </c>
      <c r="Q167" t="s">
        <v>2035</v>
      </c>
      <c r="R167" t="s">
        <v>2036</v>
      </c>
      <c r="S167" s="13">
        <f t="shared" si="8"/>
        <v>42948.208333333328</v>
      </c>
      <c r="T167" s="14">
        <f t="shared" si="9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1"/>
        <v>1.3713265306122449</v>
      </c>
      <c r="P168" s="8">
        <f t="shared" si="10"/>
        <v>55.077868852459019</v>
      </c>
      <c r="Q168" t="s">
        <v>2052</v>
      </c>
      <c r="R168" t="s">
        <v>2053</v>
      </c>
      <c r="S168" s="13">
        <f t="shared" si="8"/>
        <v>40534.25</v>
      </c>
      <c r="T168" s="14">
        <f t="shared" si="9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1"/>
        <v>4.155384615384615</v>
      </c>
      <c r="P169" s="8">
        <f t="shared" si="10"/>
        <v>74</v>
      </c>
      <c r="Q169" t="s">
        <v>2037</v>
      </c>
      <c r="R169" t="s">
        <v>2038</v>
      </c>
      <c r="S169" s="13">
        <f t="shared" si="8"/>
        <v>41435.208333333336</v>
      </c>
      <c r="T169" s="14">
        <f t="shared" si="9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1"/>
        <v>0.3130913348946136</v>
      </c>
      <c r="P170" s="8">
        <f t="shared" si="10"/>
        <v>41.996858638743454</v>
      </c>
      <c r="Q170" t="s">
        <v>2033</v>
      </c>
      <c r="R170" t="s">
        <v>2043</v>
      </c>
      <c r="S170" s="13">
        <f t="shared" si="8"/>
        <v>43518.25</v>
      </c>
      <c r="T170" s="14">
        <f t="shared" si="9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1"/>
        <v>4.240815450643777</v>
      </c>
      <c r="P171" s="8">
        <f t="shared" si="10"/>
        <v>77.988161010260455</v>
      </c>
      <c r="Q171" t="s">
        <v>2039</v>
      </c>
      <c r="R171" t="s">
        <v>2050</v>
      </c>
      <c r="S171" s="13">
        <f t="shared" si="8"/>
        <v>41077.208333333336</v>
      </c>
      <c r="T171" s="14">
        <f t="shared" si="9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1"/>
        <v>2.9388623072833599E-2</v>
      </c>
      <c r="P172" s="8">
        <f t="shared" si="10"/>
        <v>82.507462686567166</v>
      </c>
      <c r="Q172" t="s">
        <v>2033</v>
      </c>
      <c r="R172" t="s">
        <v>2043</v>
      </c>
      <c r="S172" s="13">
        <f t="shared" si="8"/>
        <v>42950.208333333328</v>
      </c>
      <c r="T172" s="14">
        <f t="shared" si="9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1"/>
        <v>0.1063265306122449</v>
      </c>
      <c r="P173" s="8">
        <f t="shared" si="10"/>
        <v>104.2</v>
      </c>
      <c r="Q173" t="s">
        <v>2045</v>
      </c>
      <c r="R173" t="s">
        <v>2057</v>
      </c>
      <c r="S173" s="13">
        <f t="shared" si="8"/>
        <v>41718.208333333336</v>
      </c>
      <c r="T173" s="14">
        <f t="shared" si="9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1"/>
        <v>0.82874999999999999</v>
      </c>
      <c r="P174" s="8">
        <f t="shared" si="10"/>
        <v>25.5</v>
      </c>
      <c r="Q174" t="s">
        <v>2039</v>
      </c>
      <c r="R174" t="s">
        <v>2040</v>
      </c>
      <c r="S174" s="13">
        <f t="shared" si="8"/>
        <v>41839.208333333336</v>
      </c>
      <c r="T174" s="14">
        <f t="shared" si="9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1"/>
        <v>1.6301447776628748</v>
      </c>
      <c r="P175" s="8">
        <f t="shared" si="10"/>
        <v>100.98334401024984</v>
      </c>
      <c r="Q175" t="s">
        <v>2037</v>
      </c>
      <c r="R175" t="s">
        <v>2038</v>
      </c>
      <c r="S175" s="13">
        <f t="shared" si="8"/>
        <v>41412.208333333336</v>
      </c>
      <c r="T175" s="14">
        <f t="shared" si="9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1"/>
        <v>8.9466666666666672</v>
      </c>
      <c r="P176" s="8">
        <f t="shared" si="10"/>
        <v>111.83333333333333</v>
      </c>
      <c r="Q176" t="s">
        <v>2035</v>
      </c>
      <c r="R176" t="s">
        <v>2044</v>
      </c>
      <c r="S176" s="13">
        <f t="shared" si="8"/>
        <v>42282.208333333328</v>
      </c>
      <c r="T176" s="14">
        <f t="shared" si="9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1"/>
        <v>0.26191501103752757</v>
      </c>
      <c r="P177" s="8">
        <f t="shared" si="10"/>
        <v>41.999115044247787</v>
      </c>
      <c r="Q177" t="s">
        <v>2037</v>
      </c>
      <c r="R177" t="s">
        <v>2038</v>
      </c>
      <c r="S177" s="13">
        <f t="shared" si="8"/>
        <v>42613.208333333328</v>
      </c>
      <c r="T177" s="14">
        <f t="shared" si="9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1"/>
        <v>0.74834782608695649</v>
      </c>
      <c r="P178" s="8">
        <f t="shared" si="10"/>
        <v>110.05115089514067</v>
      </c>
      <c r="Q178" t="s">
        <v>2037</v>
      </c>
      <c r="R178" t="s">
        <v>2038</v>
      </c>
      <c r="S178" s="13">
        <f t="shared" si="8"/>
        <v>42616.208333333328</v>
      </c>
      <c r="T178" s="14">
        <f t="shared" si="9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1"/>
        <v>4.1647680412371137</v>
      </c>
      <c r="P179" s="8">
        <f t="shared" si="10"/>
        <v>58.997079225994888</v>
      </c>
      <c r="Q179" t="s">
        <v>2037</v>
      </c>
      <c r="R179" t="s">
        <v>2038</v>
      </c>
      <c r="S179" s="13">
        <f t="shared" si="8"/>
        <v>40497.25</v>
      </c>
      <c r="T179" s="14">
        <f t="shared" si="9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1"/>
        <v>0.96208333333333329</v>
      </c>
      <c r="P180" s="8">
        <f t="shared" si="10"/>
        <v>32.985714285714288</v>
      </c>
      <c r="Q180" t="s">
        <v>2031</v>
      </c>
      <c r="R180" t="s">
        <v>2032</v>
      </c>
      <c r="S180" s="13">
        <f t="shared" si="8"/>
        <v>42999.208333333328</v>
      </c>
      <c r="T180" s="14">
        <f t="shared" si="9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1"/>
        <v>3.5771910112359548</v>
      </c>
      <c r="P181" s="8">
        <f t="shared" si="10"/>
        <v>45.005654509471306</v>
      </c>
      <c r="Q181" t="s">
        <v>2037</v>
      </c>
      <c r="R181" t="s">
        <v>2038</v>
      </c>
      <c r="S181" s="13">
        <f t="shared" si="8"/>
        <v>41350.208333333336</v>
      </c>
      <c r="T181" s="14">
        <f t="shared" si="9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1"/>
        <v>3.0845714285714285</v>
      </c>
      <c r="P182" s="8">
        <f t="shared" si="10"/>
        <v>81.98196487897485</v>
      </c>
      <c r="Q182" t="s">
        <v>2035</v>
      </c>
      <c r="R182" t="s">
        <v>2044</v>
      </c>
      <c r="S182" s="13">
        <f t="shared" si="8"/>
        <v>40259.208333333336</v>
      </c>
      <c r="T182" s="14">
        <f t="shared" si="9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1"/>
        <v>0.61802325581395345</v>
      </c>
      <c r="P183" s="8">
        <f t="shared" si="10"/>
        <v>39.080882352941174</v>
      </c>
      <c r="Q183" t="s">
        <v>2035</v>
      </c>
      <c r="R183" t="s">
        <v>2036</v>
      </c>
      <c r="S183" s="13">
        <f t="shared" si="8"/>
        <v>43012.208333333328</v>
      </c>
      <c r="T183" s="14">
        <f t="shared" si="9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1"/>
        <v>7.2232472324723247</v>
      </c>
      <c r="P184" s="8">
        <f t="shared" si="10"/>
        <v>58.996383363471971</v>
      </c>
      <c r="Q184" t="s">
        <v>2037</v>
      </c>
      <c r="R184" t="s">
        <v>2038</v>
      </c>
      <c r="S184" s="13">
        <f t="shared" si="8"/>
        <v>43631.208333333328</v>
      </c>
      <c r="T184" s="14">
        <f t="shared" si="9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1"/>
        <v>0.69117647058823528</v>
      </c>
      <c r="P185" s="8">
        <f t="shared" si="10"/>
        <v>40.988372093023258</v>
      </c>
      <c r="Q185" t="s">
        <v>2033</v>
      </c>
      <c r="R185" t="s">
        <v>2034</v>
      </c>
      <c r="S185" s="13">
        <f t="shared" si="8"/>
        <v>40430.208333333336</v>
      </c>
      <c r="T185" s="14">
        <f t="shared" si="9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1"/>
        <v>2.9305555555555554</v>
      </c>
      <c r="P186" s="8">
        <f t="shared" si="10"/>
        <v>31.029411764705884</v>
      </c>
      <c r="Q186" t="s">
        <v>2037</v>
      </c>
      <c r="R186" t="s">
        <v>2038</v>
      </c>
      <c r="S186" s="13">
        <f t="shared" si="8"/>
        <v>43588.208333333328</v>
      </c>
      <c r="T186" s="14">
        <f t="shared" si="9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1"/>
        <v>0.71799999999999997</v>
      </c>
      <c r="P187" s="8">
        <f t="shared" si="10"/>
        <v>37.789473684210527</v>
      </c>
      <c r="Q187" t="s">
        <v>2039</v>
      </c>
      <c r="R187" t="s">
        <v>2058</v>
      </c>
      <c r="S187" s="13">
        <f t="shared" si="8"/>
        <v>43233.208333333328</v>
      </c>
      <c r="T187" s="14">
        <f t="shared" si="9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1"/>
        <v>0.31934684684684683</v>
      </c>
      <c r="P188" s="8">
        <f t="shared" si="10"/>
        <v>32.006772009029348</v>
      </c>
      <c r="Q188" t="s">
        <v>2037</v>
      </c>
      <c r="R188" t="s">
        <v>2038</v>
      </c>
      <c r="S188" s="13">
        <f t="shared" si="8"/>
        <v>41782.208333333336</v>
      </c>
      <c r="T188" s="14">
        <f t="shared" si="9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1"/>
        <v>2.2987375415282392</v>
      </c>
      <c r="P189" s="8">
        <f t="shared" si="10"/>
        <v>95.966712898751737</v>
      </c>
      <c r="Q189" t="s">
        <v>2039</v>
      </c>
      <c r="R189" t="s">
        <v>2050</v>
      </c>
      <c r="S189" s="13">
        <f t="shared" si="8"/>
        <v>41328.25</v>
      </c>
      <c r="T189" s="14">
        <f t="shared" si="9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1"/>
        <v>0.3201219512195122</v>
      </c>
      <c r="P190" s="8">
        <f t="shared" si="10"/>
        <v>75</v>
      </c>
      <c r="Q190" t="s">
        <v>2037</v>
      </c>
      <c r="R190" t="s">
        <v>2038</v>
      </c>
      <c r="S190" s="13">
        <f t="shared" si="8"/>
        <v>41975.25</v>
      </c>
      <c r="T190" s="14">
        <f t="shared" si="9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1"/>
        <v>0.23525352848928385</v>
      </c>
      <c r="P191" s="8">
        <f t="shared" si="10"/>
        <v>102.0498866213152</v>
      </c>
      <c r="Q191" t="s">
        <v>2037</v>
      </c>
      <c r="R191" t="s">
        <v>2038</v>
      </c>
      <c r="S191" s="13">
        <f t="shared" si="8"/>
        <v>42433.25</v>
      </c>
      <c r="T191" s="14">
        <f t="shared" si="9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1"/>
        <v>0.68594594594594593</v>
      </c>
      <c r="P192" s="8">
        <f t="shared" si="10"/>
        <v>105.75</v>
      </c>
      <c r="Q192" t="s">
        <v>2037</v>
      </c>
      <c r="R192" t="s">
        <v>2038</v>
      </c>
      <c r="S192" s="13">
        <f t="shared" si="8"/>
        <v>41429.208333333336</v>
      </c>
      <c r="T192" s="14">
        <f t="shared" si="9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1"/>
        <v>0.37952380952380954</v>
      </c>
      <c r="P193" s="8">
        <f t="shared" si="10"/>
        <v>37.069767441860463</v>
      </c>
      <c r="Q193" t="s">
        <v>2037</v>
      </c>
      <c r="R193" t="s">
        <v>2038</v>
      </c>
      <c r="S193" s="13">
        <f t="shared" si="8"/>
        <v>43536.208333333328</v>
      </c>
      <c r="T193" s="14">
        <f t="shared" si="9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1"/>
        <v>0.19992957746478873</v>
      </c>
      <c r="P194" s="8">
        <f t="shared" si="10"/>
        <v>35.049382716049379</v>
      </c>
      <c r="Q194" t="s">
        <v>2033</v>
      </c>
      <c r="R194" t="s">
        <v>2034</v>
      </c>
      <c r="S194" s="13">
        <f t="shared" si="8"/>
        <v>41817.208333333336</v>
      </c>
      <c r="T194" s="14">
        <f t="shared" si="9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1"/>
        <v>0.45636363636363636</v>
      </c>
      <c r="P195" s="8">
        <f t="shared" si="10"/>
        <v>46.338461538461537</v>
      </c>
      <c r="Q195" t="s">
        <v>2033</v>
      </c>
      <c r="R195" t="s">
        <v>2043</v>
      </c>
      <c r="S195" s="13">
        <f t="shared" ref="S195:S258" si="12">(J195/86400)+DATE(1970,1,1)</f>
        <v>43198.208333333328</v>
      </c>
      <c r="T195" s="14">
        <f t="shared" ref="T195:T258" si="13">(K195/86400)+DATE(1970,1,1)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1"/>
        <v>1.227605633802817</v>
      </c>
      <c r="P196" s="8">
        <f t="shared" ref="P196:P259" si="14">E196/G196</f>
        <v>69.174603174603178</v>
      </c>
      <c r="Q196" t="s">
        <v>2033</v>
      </c>
      <c r="R196" t="s">
        <v>2055</v>
      </c>
      <c r="S196" s="13">
        <f t="shared" si="12"/>
        <v>42261.208333333328</v>
      </c>
      <c r="T196" s="14">
        <f t="shared" si="13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1"/>
        <v>3.61753164556962</v>
      </c>
      <c r="P197" s="8">
        <f t="shared" si="14"/>
        <v>109.07824427480917</v>
      </c>
      <c r="Q197" t="s">
        <v>2033</v>
      </c>
      <c r="R197" t="s">
        <v>2041</v>
      </c>
      <c r="S197" s="13">
        <f t="shared" si="12"/>
        <v>43310.208333333328</v>
      </c>
      <c r="T197" s="14">
        <f t="shared" si="13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ref="O198:O261" si="15">E198/D198</f>
        <v>0.63146341463414635</v>
      </c>
      <c r="P198" s="8">
        <f t="shared" si="14"/>
        <v>51.78</v>
      </c>
      <c r="Q198" t="s">
        <v>2035</v>
      </c>
      <c r="R198" t="s">
        <v>2044</v>
      </c>
      <c r="S198" s="13">
        <f t="shared" si="12"/>
        <v>42616.208333333328</v>
      </c>
      <c r="T198" s="14">
        <f t="shared" si="13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5"/>
        <v>2.9820475319926874</v>
      </c>
      <c r="P199" s="8">
        <f t="shared" si="14"/>
        <v>82.010055304172951</v>
      </c>
      <c r="Q199" t="s">
        <v>2039</v>
      </c>
      <c r="R199" t="s">
        <v>2042</v>
      </c>
      <c r="S199" s="13">
        <f t="shared" si="12"/>
        <v>42909.208333333328</v>
      </c>
      <c r="T199" s="14">
        <f t="shared" si="13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5"/>
        <v>9.5585443037974685E-2</v>
      </c>
      <c r="P200" s="8">
        <f t="shared" si="14"/>
        <v>35.958333333333336</v>
      </c>
      <c r="Q200" t="s">
        <v>2033</v>
      </c>
      <c r="R200" t="s">
        <v>2041</v>
      </c>
      <c r="S200" s="13">
        <f t="shared" si="12"/>
        <v>40396.208333333336</v>
      </c>
      <c r="T200" s="14">
        <f t="shared" si="13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5"/>
        <v>0.5377777777777778</v>
      </c>
      <c r="P201" s="8">
        <f t="shared" si="14"/>
        <v>74.461538461538467</v>
      </c>
      <c r="Q201" t="s">
        <v>2033</v>
      </c>
      <c r="R201" t="s">
        <v>2034</v>
      </c>
      <c r="S201" s="13">
        <f t="shared" si="12"/>
        <v>42192.208333333328</v>
      </c>
      <c r="T201" s="14">
        <f t="shared" si="13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5"/>
        <v>0.02</v>
      </c>
      <c r="P202" s="8">
        <f t="shared" si="14"/>
        <v>2</v>
      </c>
      <c r="Q202" t="s">
        <v>2037</v>
      </c>
      <c r="R202" t="s">
        <v>2038</v>
      </c>
      <c r="S202" s="13">
        <f t="shared" si="12"/>
        <v>40262.208333333336</v>
      </c>
      <c r="T202" s="14">
        <f t="shared" si="13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5"/>
        <v>6.8119047619047617</v>
      </c>
      <c r="P203" s="8">
        <f t="shared" si="14"/>
        <v>91.114649681528661</v>
      </c>
      <c r="Q203" t="s">
        <v>2035</v>
      </c>
      <c r="R203" t="s">
        <v>2036</v>
      </c>
      <c r="S203" s="13">
        <f t="shared" si="12"/>
        <v>41845.208333333336</v>
      </c>
      <c r="T203" s="14">
        <f t="shared" si="13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5"/>
        <v>0.78831325301204824</v>
      </c>
      <c r="P204" s="8">
        <f t="shared" si="14"/>
        <v>79.792682926829272</v>
      </c>
      <c r="Q204" t="s">
        <v>2031</v>
      </c>
      <c r="R204" t="s">
        <v>2032</v>
      </c>
      <c r="S204" s="13">
        <f t="shared" si="12"/>
        <v>40818.208333333336</v>
      </c>
      <c r="T204" s="14">
        <f t="shared" si="13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5"/>
        <v>1.3440792216817234</v>
      </c>
      <c r="P205" s="8">
        <f t="shared" si="14"/>
        <v>42.999777678968428</v>
      </c>
      <c r="Q205" t="s">
        <v>2037</v>
      </c>
      <c r="R205" t="s">
        <v>2038</v>
      </c>
      <c r="S205" s="13">
        <f t="shared" si="12"/>
        <v>42752.25</v>
      </c>
      <c r="T205" s="14">
        <f t="shared" si="13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5"/>
        <v>3.372E-2</v>
      </c>
      <c r="P206" s="8">
        <f t="shared" si="14"/>
        <v>63.225000000000001</v>
      </c>
      <c r="Q206" t="s">
        <v>2033</v>
      </c>
      <c r="R206" t="s">
        <v>2056</v>
      </c>
      <c r="S206" s="13">
        <f t="shared" si="12"/>
        <v>40636.208333333336</v>
      </c>
      <c r="T206" s="14">
        <f t="shared" si="13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5"/>
        <v>4.3184615384615386</v>
      </c>
      <c r="P207" s="8">
        <f t="shared" si="14"/>
        <v>70.174999999999997</v>
      </c>
      <c r="Q207" t="s">
        <v>2037</v>
      </c>
      <c r="R207" t="s">
        <v>2038</v>
      </c>
      <c r="S207" s="13">
        <f t="shared" si="12"/>
        <v>43390.208333333328</v>
      </c>
      <c r="T207" s="14">
        <f t="shared" si="13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5"/>
        <v>0.38844444444444443</v>
      </c>
      <c r="P208" s="8">
        <f t="shared" si="14"/>
        <v>61.333333333333336</v>
      </c>
      <c r="Q208" t="s">
        <v>2045</v>
      </c>
      <c r="R208" t="s">
        <v>2051</v>
      </c>
      <c r="S208" s="13">
        <f t="shared" si="12"/>
        <v>40236.25</v>
      </c>
      <c r="T208" s="14">
        <f t="shared" si="13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5"/>
        <v>4.2569999999999997</v>
      </c>
      <c r="P209" s="8">
        <f t="shared" si="14"/>
        <v>99</v>
      </c>
      <c r="Q209" t="s">
        <v>2033</v>
      </c>
      <c r="R209" t="s">
        <v>2034</v>
      </c>
      <c r="S209" s="13">
        <f t="shared" si="12"/>
        <v>43340.208333333328</v>
      </c>
      <c r="T209" s="14">
        <f t="shared" si="13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5"/>
        <v>1.0112239715591671</v>
      </c>
      <c r="P210" s="8">
        <f t="shared" si="14"/>
        <v>96.984900146127615</v>
      </c>
      <c r="Q210" t="s">
        <v>2039</v>
      </c>
      <c r="R210" t="s">
        <v>2040</v>
      </c>
      <c r="S210" s="13">
        <f t="shared" si="12"/>
        <v>43048.25</v>
      </c>
      <c r="T210" s="14">
        <f t="shared" si="13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5"/>
        <v>0.21188688946015424</v>
      </c>
      <c r="P211" s="8">
        <f t="shared" si="14"/>
        <v>51.004950495049506</v>
      </c>
      <c r="Q211" t="s">
        <v>2039</v>
      </c>
      <c r="R211" t="s">
        <v>2040</v>
      </c>
      <c r="S211" s="13">
        <f t="shared" si="12"/>
        <v>42496.208333333328</v>
      </c>
      <c r="T211" s="14">
        <f t="shared" si="13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5"/>
        <v>0.67425531914893622</v>
      </c>
      <c r="P212" s="8">
        <f t="shared" si="14"/>
        <v>28.044247787610619</v>
      </c>
      <c r="Q212" t="s">
        <v>2039</v>
      </c>
      <c r="R212" t="s">
        <v>2061</v>
      </c>
      <c r="S212" s="13">
        <f t="shared" si="12"/>
        <v>42797.25</v>
      </c>
      <c r="T212" s="14">
        <f t="shared" si="13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5"/>
        <v>0.9492337164750958</v>
      </c>
      <c r="P213" s="8">
        <f t="shared" si="14"/>
        <v>60.984615384615381</v>
      </c>
      <c r="Q213" t="s">
        <v>2037</v>
      </c>
      <c r="R213" t="s">
        <v>2038</v>
      </c>
      <c r="S213" s="13">
        <f t="shared" si="12"/>
        <v>41513.208333333336</v>
      </c>
      <c r="T213" s="14">
        <f t="shared" si="13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5"/>
        <v>1.5185185185185186</v>
      </c>
      <c r="P214" s="8">
        <f t="shared" si="14"/>
        <v>73.214285714285708</v>
      </c>
      <c r="Q214" t="s">
        <v>2037</v>
      </c>
      <c r="R214" t="s">
        <v>2038</v>
      </c>
      <c r="S214" s="13">
        <f t="shared" si="12"/>
        <v>43814.25</v>
      </c>
      <c r="T214" s="14">
        <f t="shared" si="13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5"/>
        <v>1.9516382252559727</v>
      </c>
      <c r="P215" s="8">
        <f t="shared" si="14"/>
        <v>39.997435299603637</v>
      </c>
      <c r="Q215" t="s">
        <v>2033</v>
      </c>
      <c r="R215" t="s">
        <v>2043</v>
      </c>
      <c r="S215" s="13">
        <f t="shared" si="12"/>
        <v>40488.208333333336</v>
      </c>
      <c r="T215" s="14">
        <f t="shared" si="13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5"/>
        <v>10.231428571428571</v>
      </c>
      <c r="P216" s="8">
        <f t="shared" si="14"/>
        <v>86.812121212121212</v>
      </c>
      <c r="Q216" t="s">
        <v>2033</v>
      </c>
      <c r="R216" t="s">
        <v>2034</v>
      </c>
      <c r="S216" s="13">
        <f t="shared" si="12"/>
        <v>40409.208333333336</v>
      </c>
      <c r="T216" s="14">
        <f t="shared" si="13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5"/>
        <v>3.8418367346938778E-2</v>
      </c>
      <c r="P217" s="8">
        <f t="shared" si="14"/>
        <v>42.125874125874127</v>
      </c>
      <c r="Q217" t="s">
        <v>2037</v>
      </c>
      <c r="R217" t="s">
        <v>2038</v>
      </c>
      <c r="S217" s="13">
        <f t="shared" si="12"/>
        <v>43509.25</v>
      </c>
      <c r="T217" s="14">
        <f t="shared" si="13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5"/>
        <v>1.5507066557107643</v>
      </c>
      <c r="P218" s="8">
        <f t="shared" si="14"/>
        <v>103.97851239669421</v>
      </c>
      <c r="Q218" t="s">
        <v>2037</v>
      </c>
      <c r="R218" t="s">
        <v>2038</v>
      </c>
      <c r="S218" s="13">
        <f t="shared" si="12"/>
        <v>40869.25</v>
      </c>
      <c r="T218" s="14">
        <f t="shared" si="13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5"/>
        <v>0.44753477588871715</v>
      </c>
      <c r="P219" s="8">
        <f t="shared" si="14"/>
        <v>62.003211991434689</v>
      </c>
      <c r="Q219" t="s">
        <v>2039</v>
      </c>
      <c r="R219" t="s">
        <v>2061</v>
      </c>
      <c r="S219" s="13">
        <f t="shared" si="12"/>
        <v>43583.208333333328</v>
      </c>
      <c r="T219" s="14">
        <f t="shared" si="13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5"/>
        <v>2.1594736842105262</v>
      </c>
      <c r="P220" s="8">
        <f t="shared" si="14"/>
        <v>31.005037783375315</v>
      </c>
      <c r="Q220" t="s">
        <v>2039</v>
      </c>
      <c r="R220" t="s">
        <v>2050</v>
      </c>
      <c r="S220" s="13">
        <f t="shared" si="12"/>
        <v>40858.25</v>
      </c>
      <c r="T220" s="14">
        <f t="shared" si="13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5"/>
        <v>3.3212709832134291</v>
      </c>
      <c r="P221" s="8">
        <f t="shared" si="14"/>
        <v>89.991552956465242</v>
      </c>
      <c r="Q221" t="s">
        <v>2039</v>
      </c>
      <c r="R221" t="s">
        <v>2047</v>
      </c>
      <c r="S221" s="13">
        <f t="shared" si="12"/>
        <v>41137.208333333336</v>
      </c>
      <c r="T221" s="14">
        <f t="shared" si="13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5"/>
        <v>8.4430379746835441E-2</v>
      </c>
      <c r="P222" s="8">
        <f t="shared" si="14"/>
        <v>39.235294117647058</v>
      </c>
      <c r="Q222" t="s">
        <v>2037</v>
      </c>
      <c r="R222" t="s">
        <v>2038</v>
      </c>
      <c r="S222" s="13">
        <f t="shared" si="12"/>
        <v>40725.208333333336</v>
      </c>
      <c r="T222" s="14">
        <f t="shared" si="13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5"/>
        <v>0.9862551440329218</v>
      </c>
      <c r="P223" s="8">
        <f t="shared" si="14"/>
        <v>54.993116108306566</v>
      </c>
      <c r="Q223" t="s">
        <v>2031</v>
      </c>
      <c r="R223" t="s">
        <v>2032</v>
      </c>
      <c r="S223" s="13">
        <f t="shared" si="12"/>
        <v>41081.208333333336</v>
      </c>
      <c r="T223" s="14">
        <f t="shared" si="13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5"/>
        <v>1.3797916666666667</v>
      </c>
      <c r="P224" s="8">
        <f t="shared" si="14"/>
        <v>47.992753623188406</v>
      </c>
      <c r="Q224" t="s">
        <v>2052</v>
      </c>
      <c r="R224" t="s">
        <v>2053</v>
      </c>
      <c r="S224" s="13">
        <f t="shared" si="12"/>
        <v>41914.208333333336</v>
      </c>
      <c r="T224" s="14">
        <f t="shared" si="13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5"/>
        <v>0.93810996563573879</v>
      </c>
      <c r="P225" s="8">
        <f t="shared" si="14"/>
        <v>87.966702470461868</v>
      </c>
      <c r="Q225" t="s">
        <v>2037</v>
      </c>
      <c r="R225" t="s">
        <v>2038</v>
      </c>
      <c r="S225" s="13">
        <f t="shared" si="12"/>
        <v>42445.208333333328</v>
      </c>
      <c r="T225" s="14">
        <f t="shared" si="13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5"/>
        <v>4.0363930885529156</v>
      </c>
      <c r="P226" s="8">
        <f t="shared" si="14"/>
        <v>51.999165275459099</v>
      </c>
      <c r="Q226" t="s">
        <v>2039</v>
      </c>
      <c r="R226" t="s">
        <v>2061</v>
      </c>
      <c r="S226" s="13">
        <f t="shared" si="12"/>
        <v>41906.208333333336</v>
      </c>
      <c r="T226" s="14">
        <f t="shared" si="13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5"/>
        <v>2.6017404129793511</v>
      </c>
      <c r="P227" s="8">
        <f t="shared" si="14"/>
        <v>29.999659863945578</v>
      </c>
      <c r="Q227" t="s">
        <v>2033</v>
      </c>
      <c r="R227" t="s">
        <v>2034</v>
      </c>
      <c r="S227" s="13">
        <f t="shared" si="12"/>
        <v>41762.208333333336</v>
      </c>
      <c r="T227" s="14">
        <f t="shared" si="13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5"/>
        <v>3.6663333333333332</v>
      </c>
      <c r="P228" s="8">
        <f t="shared" si="14"/>
        <v>98.205357142857139</v>
      </c>
      <c r="Q228" t="s">
        <v>2052</v>
      </c>
      <c r="R228" t="s">
        <v>2053</v>
      </c>
      <c r="S228" s="13">
        <f t="shared" si="12"/>
        <v>40276.208333333336</v>
      </c>
      <c r="T228" s="14">
        <f t="shared" si="13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5"/>
        <v>1.687208538587849</v>
      </c>
      <c r="P229" s="8">
        <f t="shared" si="14"/>
        <v>108.96182396606575</v>
      </c>
      <c r="Q229" t="s">
        <v>2048</v>
      </c>
      <c r="R229" t="s">
        <v>2059</v>
      </c>
      <c r="S229" s="13">
        <f t="shared" si="12"/>
        <v>42139.208333333328</v>
      </c>
      <c r="T229" s="14">
        <f t="shared" si="13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5"/>
        <v>1.1990717911530093</v>
      </c>
      <c r="P230" s="8">
        <f t="shared" si="14"/>
        <v>66.998379254457049</v>
      </c>
      <c r="Q230" t="s">
        <v>2039</v>
      </c>
      <c r="R230" t="s">
        <v>2047</v>
      </c>
      <c r="S230" s="13">
        <f t="shared" si="12"/>
        <v>42613.208333333328</v>
      </c>
      <c r="T230" s="14">
        <f t="shared" si="13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5"/>
        <v>1.936892523364486</v>
      </c>
      <c r="P231" s="8">
        <f t="shared" si="14"/>
        <v>64.99333594668758</v>
      </c>
      <c r="Q231" t="s">
        <v>2048</v>
      </c>
      <c r="R231" t="s">
        <v>2059</v>
      </c>
      <c r="S231" s="13">
        <f t="shared" si="12"/>
        <v>42887.208333333328</v>
      </c>
      <c r="T231" s="14">
        <f t="shared" si="13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5"/>
        <v>4.2016666666666671</v>
      </c>
      <c r="P232" s="8">
        <f t="shared" si="14"/>
        <v>99.841584158415841</v>
      </c>
      <c r="Q232" t="s">
        <v>2048</v>
      </c>
      <c r="R232" t="s">
        <v>2049</v>
      </c>
      <c r="S232" s="13">
        <f t="shared" si="12"/>
        <v>43805.25</v>
      </c>
      <c r="T232" s="14">
        <f t="shared" si="13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5"/>
        <v>0.76708333333333334</v>
      </c>
      <c r="P233" s="8">
        <f t="shared" si="14"/>
        <v>82.432835820895519</v>
      </c>
      <c r="Q233" t="s">
        <v>2037</v>
      </c>
      <c r="R233" t="s">
        <v>2038</v>
      </c>
      <c r="S233" s="13">
        <f t="shared" si="12"/>
        <v>41415.208333333336</v>
      </c>
      <c r="T233" s="14">
        <f t="shared" si="13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5"/>
        <v>1.7126470588235294</v>
      </c>
      <c r="P234" s="8">
        <f t="shared" si="14"/>
        <v>63.293478260869563</v>
      </c>
      <c r="Q234" t="s">
        <v>2037</v>
      </c>
      <c r="R234" t="s">
        <v>2038</v>
      </c>
      <c r="S234" s="13">
        <f t="shared" si="12"/>
        <v>42576.208333333328</v>
      </c>
      <c r="T234" s="14">
        <f t="shared" si="13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5"/>
        <v>1.5789473684210527</v>
      </c>
      <c r="P235" s="8">
        <f t="shared" si="14"/>
        <v>96.774193548387103</v>
      </c>
      <c r="Q235" t="s">
        <v>2039</v>
      </c>
      <c r="R235" t="s">
        <v>2047</v>
      </c>
      <c r="S235" s="13">
        <f t="shared" si="12"/>
        <v>40706.208333333336</v>
      </c>
      <c r="T235" s="14">
        <f t="shared" si="13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5"/>
        <v>1.0908</v>
      </c>
      <c r="P236" s="8">
        <f t="shared" si="14"/>
        <v>54.906040268456373</v>
      </c>
      <c r="Q236" t="s">
        <v>2048</v>
      </c>
      <c r="R236" t="s">
        <v>2049</v>
      </c>
      <c r="S236" s="13">
        <f t="shared" si="12"/>
        <v>42969.208333333328</v>
      </c>
      <c r="T236" s="14">
        <f t="shared" si="13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5"/>
        <v>0.41732558139534881</v>
      </c>
      <c r="P237" s="8">
        <f t="shared" si="14"/>
        <v>39.010869565217391</v>
      </c>
      <c r="Q237" t="s">
        <v>2039</v>
      </c>
      <c r="R237" t="s">
        <v>2047</v>
      </c>
      <c r="S237" s="13">
        <f t="shared" si="12"/>
        <v>42779.25</v>
      </c>
      <c r="T237" s="14">
        <f t="shared" si="13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5"/>
        <v>0.10944303797468355</v>
      </c>
      <c r="P238" s="8">
        <f t="shared" si="14"/>
        <v>75.84210526315789</v>
      </c>
      <c r="Q238" t="s">
        <v>2033</v>
      </c>
      <c r="R238" t="s">
        <v>2034</v>
      </c>
      <c r="S238" s="13">
        <f t="shared" si="12"/>
        <v>43641.208333333328</v>
      </c>
      <c r="T238" s="14">
        <f t="shared" si="13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5"/>
        <v>1.593763440860215</v>
      </c>
      <c r="P239" s="8">
        <f t="shared" si="14"/>
        <v>45.051671732522799</v>
      </c>
      <c r="Q239" t="s">
        <v>2039</v>
      </c>
      <c r="R239" t="s">
        <v>2047</v>
      </c>
      <c r="S239" s="13">
        <f t="shared" si="12"/>
        <v>41754.208333333336</v>
      </c>
      <c r="T239" s="14">
        <f t="shared" si="13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5"/>
        <v>4.2241666666666671</v>
      </c>
      <c r="P240" s="8">
        <f t="shared" si="14"/>
        <v>104.51546391752578</v>
      </c>
      <c r="Q240" t="s">
        <v>2037</v>
      </c>
      <c r="R240" t="s">
        <v>2038</v>
      </c>
      <c r="S240" s="13">
        <f t="shared" si="12"/>
        <v>43083.25</v>
      </c>
      <c r="T240" s="14">
        <f t="shared" si="13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5"/>
        <v>0.97718749999999999</v>
      </c>
      <c r="P241" s="8">
        <f t="shared" si="14"/>
        <v>76.268292682926827</v>
      </c>
      <c r="Q241" t="s">
        <v>2035</v>
      </c>
      <c r="R241" t="s">
        <v>2044</v>
      </c>
      <c r="S241" s="13">
        <f t="shared" si="12"/>
        <v>42245.208333333328</v>
      </c>
      <c r="T241" s="14">
        <f t="shared" si="13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5"/>
        <v>4.1878911564625847</v>
      </c>
      <c r="P242" s="8">
        <f t="shared" si="14"/>
        <v>69.015695067264573</v>
      </c>
      <c r="Q242" t="s">
        <v>2037</v>
      </c>
      <c r="R242" t="s">
        <v>2038</v>
      </c>
      <c r="S242" s="13">
        <f t="shared" si="12"/>
        <v>40396.208333333336</v>
      </c>
      <c r="T242" s="14">
        <f t="shared" si="13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5"/>
        <v>1.0191632047477746</v>
      </c>
      <c r="P243" s="8">
        <f t="shared" si="14"/>
        <v>101.97684085510689</v>
      </c>
      <c r="Q243" t="s">
        <v>2045</v>
      </c>
      <c r="R243" t="s">
        <v>2046</v>
      </c>
      <c r="S243" s="13">
        <f t="shared" si="12"/>
        <v>41742.208333333336</v>
      </c>
      <c r="T243" s="14">
        <f t="shared" si="13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5"/>
        <v>1.2772619047619047</v>
      </c>
      <c r="P244" s="8">
        <f t="shared" si="14"/>
        <v>42.915999999999997</v>
      </c>
      <c r="Q244" t="s">
        <v>2033</v>
      </c>
      <c r="R244" t="s">
        <v>2034</v>
      </c>
      <c r="S244" s="13">
        <f t="shared" si="12"/>
        <v>42865.208333333328</v>
      </c>
      <c r="T244" s="14">
        <f t="shared" si="13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5"/>
        <v>4.4521739130434783</v>
      </c>
      <c r="P245" s="8">
        <f t="shared" si="14"/>
        <v>43.025210084033617</v>
      </c>
      <c r="Q245" t="s">
        <v>2037</v>
      </c>
      <c r="R245" t="s">
        <v>2038</v>
      </c>
      <c r="S245" s="13">
        <f t="shared" si="12"/>
        <v>43163.25</v>
      </c>
      <c r="T245" s="14">
        <f t="shared" si="13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5"/>
        <v>5.6971428571428575</v>
      </c>
      <c r="P246" s="8">
        <f t="shared" si="14"/>
        <v>75.245283018867923</v>
      </c>
      <c r="Q246" t="s">
        <v>2037</v>
      </c>
      <c r="R246" t="s">
        <v>2038</v>
      </c>
      <c r="S246" s="13">
        <f t="shared" si="12"/>
        <v>41834.208333333336</v>
      </c>
      <c r="T246" s="14">
        <f t="shared" si="13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5"/>
        <v>5.0934482758620687</v>
      </c>
      <c r="P247" s="8">
        <f t="shared" si="14"/>
        <v>69.023364485981304</v>
      </c>
      <c r="Q247" t="s">
        <v>2037</v>
      </c>
      <c r="R247" t="s">
        <v>2038</v>
      </c>
      <c r="S247" s="13">
        <f t="shared" si="12"/>
        <v>41736.208333333336</v>
      </c>
      <c r="T247" s="14">
        <f t="shared" si="13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5"/>
        <v>3.2553333333333332</v>
      </c>
      <c r="P248" s="8">
        <f t="shared" si="14"/>
        <v>65.986486486486484</v>
      </c>
      <c r="Q248" t="s">
        <v>2035</v>
      </c>
      <c r="R248" t="s">
        <v>2036</v>
      </c>
      <c r="S248" s="13">
        <f t="shared" si="12"/>
        <v>41491.208333333336</v>
      </c>
      <c r="T248" s="14">
        <f t="shared" si="13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5"/>
        <v>9.3261616161616168</v>
      </c>
      <c r="P249" s="8">
        <f t="shared" si="14"/>
        <v>98.013800424628457</v>
      </c>
      <c r="Q249" t="s">
        <v>2045</v>
      </c>
      <c r="R249" t="s">
        <v>2051</v>
      </c>
      <c r="S249" s="13">
        <f t="shared" si="12"/>
        <v>42726.25</v>
      </c>
      <c r="T249" s="14">
        <f t="shared" si="13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5"/>
        <v>2.1133870967741935</v>
      </c>
      <c r="P250" s="8">
        <f t="shared" si="14"/>
        <v>60.105504587155963</v>
      </c>
      <c r="Q250" t="s">
        <v>2048</v>
      </c>
      <c r="R250" t="s">
        <v>2059</v>
      </c>
      <c r="S250" s="13">
        <f t="shared" si="12"/>
        <v>42004.25</v>
      </c>
      <c r="T250" s="14">
        <f t="shared" si="13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5"/>
        <v>2.7332520325203253</v>
      </c>
      <c r="P251" s="8">
        <f t="shared" si="14"/>
        <v>26.000773395204948</v>
      </c>
      <c r="Q251" t="s">
        <v>2045</v>
      </c>
      <c r="R251" t="s">
        <v>2057</v>
      </c>
      <c r="S251" s="13">
        <f t="shared" si="12"/>
        <v>42006.25</v>
      </c>
      <c r="T251" s="14">
        <f t="shared" si="13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5"/>
        <v>0.03</v>
      </c>
      <c r="P252" s="8">
        <f t="shared" si="14"/>
        <v>3</v>
      </c>
      <c r="Q252" t="s">
        <v>2033</v>
      </c>
      <c r="R252" t="s">
        <v>2034</v>
      </c>
      <c r="S252" s="13">
        <f t="shared" si="12"/>
        <v>40203.25</v>
      </c>
      <c r="T252" s="14">
        <f t="shared" si="13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5"/>
        <v>0.54084507042253516</v>
      </c>
      <c r="P253" s="8">
        <f t="shared" si="14"/>
        <v>38.019801980198018</v>
      </c>
      <c r="Q253" t="s">
        <v>2037</v>
      </c>
      <c r="R253" t="s">
        <v>2038</v>
      </c>
      <c r="S253" s="13">
        <f t="shared" si="12"/>
        <v>41252.25</v>
      </c>
      <c r="T253" s="14">
        <f t="shared" si="13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5"/>
        <v>6.2629999999999999</v>
      </c>
      <c r="P254" s="8">
        <f t="shared" si="14"/>
        <v>106.15254237288136</v>
      </c>
      <c r="Q254" t="s">
        <v>2037</v>
      </c>
      <c r="R254" t="s">
        <v>2038</v>
      </c>
      <c r="S254" s="13">
        <f t="shared" si="12"/>
        <v>41572.208333333336</v>
      </c>
      <c r="T254" s="14">
        <f t="shared" si="13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5"/>
        <v>0.8902139917695473</v>
      </c>
      <c r="P255" s="8">
        <f t="shared" si="14"/>
        <v>81.019475655430711</v>
      </c>
      <c r="Q255" t="s">
        <v>2039</v>
      </c>
      <c r="R255" t="s">
        <v>2042</v>
      </c>
      <c r="S255" s="13">
        <f t="shared" si="12"/>
        <v>40641.208333333336</v>
      </c>
      <c r="T255" s="14">
        <f t="shared" si="13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5"/>
        <v>1.8489130434782608</v>
      </c>
      <c r="P256" s="8">
        <f t="shared" si="14"/>
        <v>96.647727272727266</v>
      </c>
      <c r="Q256" t="s">
        <v>2045</v>
      </c>
      <c r="R256" t="s">
        <v>2046</v>
      </c>
      <c r="S256" s="13">
        <f t="shared" si="12"/>
        <v>42787.25</v>
      </c>
      <c r="T256" s="14">
        <f t="shared" si="13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5"/>
        <v>1.2016770186335404</v>
      </c>
      <c r="P257" s="8">
        <f t="shared" si="14"/>
        <v>57.003535651149086</v>
      </c>
      <c r="Q257" t="s">
        <v>2033</v>
      </c>
      <c r="R257" t="s">
        <v>2034</v>
      </c>
      <c r="S257" s="13">
        <f t="shared" si="12"/>
        <v>40590.25</v>
      </c>
      <c r="T257" s="14">
        <f t="shared" si="13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5"/>
        <v>0.23390243902439026</v>
      </c>
      <c r="P258" s="8">
        <f t="shared" si="14"/>
        <v>63.93333333333333</v>
      </c>
      <c r="Q258" t="s">
        <v>2033</v>
      </c>
      <c r="R258" t="s">
        <v>2034</v>
      </c>
      <c r="S258" s="13">
        <f t="shared" si="12"/>
        <v>42393.25</v>
      </c>
      <c r="T258" s="14">
        <f t="shared" si="13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5"/>
        <v>1.46</v>
      </c>
      <c r="P259" s="8">
        <f t="shared" si="14"/>
        <v>90.456521739130437</v>
      </c>
      <c r="Q259" t="s">
        <v>2037</v>
      </c>
      <c r="R259" t="s">
        <v>2038</v>
      </c>
      <c r="S259" s="13">
        <f t="shared" ref="S259:S322" si="16">(J259/86400)+DATE(1970,1,1)</f>
        <v>41338.25</v>
      </c>
      <c r="T259" s="14">
        <f t="shared" ref="T259:T322" si="17">(K259/86400)+DATE(1970,1,1)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5"/>
        <v>2.6848000000000001</v>
      </c>
      <c r="P260" s="8">
        <f t="shared" ref="P260:P323" si="18">E260/G260</f>
        <v>72.172043010752688</v>
      </c>
      <c r="Q260" t="s">
        <v>2037</v>
      </c>
      <c r="R260" t="s">
        <v>2038</v>
      </c>
      <c r="S260" s="13">
        <f t="shared" si="16"/>
        <v>42712.25</v>
      </c>
      <c r="T260" s="14">
        <f t="shared" si="17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5"/>
        <v>5.9749999999999996</v>
      </c>
      <c r="P261" s="8">
        <f t="shared" si="18"/>
        <v>77.934782608695656</v>
      </c>
      <c r="Q261" t="s">
        <v>2052</v>
      </c>
      <c r="R261" t="s">
        <v>2053</v>
      </c>
      <c r="S261" s="13">
        <f t="shared" si="16"/>
        <v>41251.25</v>
      </c>
      <c r="T261" s="14">
        <f t="shared" si="17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ref="O262:O325" si="19">E262/D262</f>
        <v>1.5769841269841269</v>
      </c>
      <c r="P262" s="8">
        <f t="shared" si="18"/>
        <v>38.065134099616856</v>
      </c>
      <c r="Q262" t="s">
        <v>2033</v>
      </c>
      <c r="R262" t="s">
        <v>2034</v>
      </c>
      <c r="S262" s="13">
        <f t="shared" si="16"/>
        <v>41180.208333333336</v>
      </c>
      <c r="T262" s="14">
        <f t="shared" si="17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9"/>
        <v>0.31201660735468567</v>
      </c>
      <c r="P263" s="8">
        <f t="shared" si="18"/>
        <v>57.936123348017624</v>
      </c>
      <c r="Q263" t="s">
        <v>2033</v>
      </c>
      <c r="R263" t="s">
        <v>2034</v>
      </c>
      <c r="S263" s="13">
        <f t="shared" si="16"/>
        <v>40415.208333333336</v>
      </c>
      <c r="T263" s="14">
        <f t="shared" si="17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9"/>
        <v>3.1341176470588237</v>
      </c>
      <c r="P264" s="8">
        <f t="shared" si="18"/>
        <v>49.794392523364486</v>
      </c>
      <c r="Q264" t="s">
        <v>2033</v>
      </c>
      <c r="R264" t="s">
        <v>2043</v>
      </c>
      <c r="S264" s="13">
        <f t="shared" si="16"/>
        <v>40638.208333333336</v>
      </c>
      <c r="T264" s="14">
        <f t="shared" si="17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9"/>
        <v>3.7089655172413791</v>
      </c>
      <c r="P265" s="8">
        <f t="shared" si="18"/>
        <v>54.050251256281406</v>
      </c>
      <c r="Q265" t="s">
        <v>2052</v>
      </c>
      <c r="R265" t="s">
        <v>2053</v>
      </c>
      <c r="S265" s="13">
        <f t="shared" si="16"/>
        <v>40187.25</v>
      </c>
      <c r="T265" s="14">
        <f t="shared" si="17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9"/>
        <v>3.6266447368421053</v>
      </c>
      <c r="P266" s="8">
        <f t="shared" si="18"/>
        <v>30.002721335268504</v>
      </c>
      <c r="Q266" t="s">
        <v>2037</v>
      </c>
      <c r="R266" t="s">
        <v>2038</v>
      </c>
      <c r="S266" s="13">
        <f t="shared" si="16"/>
        <v>41317.25</v>
      </c>
      <c r="T266" s="14">
        <f t="shared" si="17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9"/>
        <v>1.2308163265306122</v>
      </c>
      <c r="P267" s="8">
        <f t="shared" si="18"/>
        <v>70.127906976744185</v>
      </c>
      <c r="Q267" t="s">
        <v>2037</v>
      </c>
      <c r="R267" t="s">
        <v>2038</v>
      </c>
      <c r="S267" s="13">
        <f t="shared" si="16"/>
        <v>42372.25</v>
      </c>
      <c r="T267" s="14">
        <f t="shared" si="17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9"/>
        <v>0.76766756032171579</v>
      </c>
      <c r="P268" s="8">
        <f t="shared" si="18"/>
        <v>26.996228786926462</v>
      </c>
      <c r="Q268" t="s">
        <v>2033</v>
      </c>
      <c r="R268" t="s">
        <v>2056</v>
      </c>
      <c r="S268" s="13">
        <f t="shared" si="16"/>
        <v>41950.25</v>
      </c>
      <c r="T268" s="14">
        <f t="shared" si="17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9"/>
        <v>2.3362012987012988</v>
      </c>
      <c r="P269" s="8">
        <f t="shared" si="18"/>
        <v>51.990606936416185</v>
      </c>
      <c r="Q269" t="s">
        <v>2037</v>
      </c>
      <c r="R269" t="s">
        <v>2038</v>
      </c>
      <c r="S269" s="13">
        <f t="shared" si="16"/>
        <v>41206.208333333336</v>
      </c>
      <c r="T269" s="14">
        <f t="shared" si="17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9"/>
        <v>1.8053333333333332</v>
      </c>
      <c r="P270" s="8">
        <f t="shared" si="18"/>
        <v>56.416666666666664</v>
      </c>
      <c r="Q270" t="s">
        <v>2039</v>
      </c>
      <c r="R270" t="s">
        <v>2040</v>
      </c>
      <c r="S270" s="13">
        <f t="shared" si="16"/>
        <v>41186.208333333336</v>
      </c>
      <c r="T270" s="14">
        <f t="shared" si="17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9"/>
        <v>2.5262857142857142</v>
      </c>
      <c r="P271" s="8">
        <f t="shared" si="18"/>
        <v>101.63218390804597</v>
      </c>
      <c r="Q271" t="s">
        <v>2039</v>
      </c>
      <c r="R271" t="s">
        <v>2058</v>
      </c>
      <c r="S271" s="13">
        <f t="shared" si="16"/>
        <v>43496.25</v>
      </c>
      <c r="T271" s="14">
        <f t="shared" si="17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9"/>
        <v>0.27176538240368026</v>
      </c>
      <c r="P272" s="8">
        <f t="shared" si="18"/>
        <v>25.005291005291006</v>
      </c>
      <c r="Q272" t="s">
        <v>2048</v>
      </c>
      <c r="R272" t="s">
        <v>2049</v>
      </c>
      <c r="S272" s="13">
        <f t="shared" si="16"/>
        <v>40514.25</v>
      </c>
      <c r="T272" s="14">
        <f t="shared" si="17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9"/>
        <v>1.2706571242680547E-2</v>
      </c>
      <c r="P273" s="8">
        <f t="shared" si="18"/>
        <v>32.016393442622949</v>
      </c>
      <c r="Q273" t="s">
        <v>2052</v>
      </c>
      <c r="R273" t="s">
        <v>2053</v>
      </c>
      <c r="S273" s="13">
        <f t="shared" si="16"/>
        <v>42345.25</v>
      </c>
      <c r="T273" s="14">
        <f t="shared" si="17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9"/>
        <v>3.0400978473581213</v>
      </c>
      <c r="P274" s="8">
        <f t="shared" si="18"/>
        <v>82.021647307286173</v>
      </c>
      <c r="Q274" t="s">
        <v>2037</v>
      </c>
      <c r="R274" t="s">
        <v>2038</v>
      </c>
      <c r="S274" s="13">
        <f t="shared" si="16"/>
        <v>43656.208333333328</v>
      </c>
      <c r="T274" s="14">
        <f t="shared" si="17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9"/>
        <v>1.3723076923076922</v>
      </c>
      <c r="P275" s="8">
        <f t="shared" si="18"/>
        <v>37.957446808510639</v>
      </c>
      <c r="Q275" t="s">
        <v>2037</v>
      </c>
      <c r="R275" t="s">
        <v>2038</v>
      </c>
      <c r="S275" s="13">
        <f t="shared" si="16"/>
        <v>42995.208333333328</v>
      </c>
      <c r="T275" s="14">
        <f t="shared" si="17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9"/>
        <v>0.32208333333333333</v>
      </c>
      <c r="P276" s="8">
        <f t="shared" si="18"/>
        <v>51.533333333333331</v>
      </c>
      <c r="Q276" t="s">
        <v>2037</v>
      </c>
      <c r="R276" t="s">
        <v>2038</v>
      </c>
      <c r="S276" s="13">
        <f t="shared" si="16"/>
        <v>43045.25</v>
      </c>
      <c r="T276" s="14">
        <f t="shared" si="17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9"/>
        <v>2.4151282051282053</v>
      </c>
      <c r="P277" s="8">
        <f t="shared" si="18"/>
        <v>81.198275862068968</v>
      </c>
      <c r="Q277" t="s">
        <v>2045</v>
      </c>
      <c r="R277" t="s">
        <v>2057</v>
      </c>
      <c r="S277" s="13">
        <f t="shared" si="16"/>
        <v>43561.208333333328</v>
      </c>
      <c r="T277" s="14">
        <f t="shared" si="17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9"/>
        <v>0.96799999999999997</v>
      </c>
      <c r="P278" s="8">
        <f t="shared" si="18"/>
        <v>40.030075187969928</v>
      </c>
      <c r="Q278" t="s">
        <v>2048</v>
      </c>
      <c r="R278" t="s">
        <v>2049</v>
      </c>
      <c r="S278" s="13">
        <f t="shared" si="16"/>
        <v>41018.208333333336</v>
      </c>
      <c r="T278" s="14">
        <f t="shared" si="17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9"/>
        <v>10.664285714285715</v>
      </c>
      <c r="P279" s="8">
        <f t="shared" si="18"/>
        <v>89.939759036144579</v>
      </c>
      <c r="Q279" t="s">
        <v>2037</v>
      </c>
      <c r="R279" t="s">
        <v>2038</v>
      </c>
      <c r="S279" s="13">
        <f t="shared" si="16"/>
        <v>40378.208333333336</v>
      </c>
      <c r="T279" s="14">
        <f t="shared" si="17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9"/>
        <v>3.2588888888888889</v>
      </c>
      <c r="P280" s="8">
        <f t="shared" si="18"/>
        <v>96.692307692307693</v>
      </c>
      <c r="Q280" t="s">
        <v>2035</v>
      </c>
      <c r="R280" t="s">
        <v>2036</v>
      </c>
      <c r="S280" s="13">
        <f t="shared" si="16"/>
        <v>41239.25</v>
      </c>
      <c r="T280" s="14">
        <f t="shared" si="17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9"/>
        <v>1.7070000000000001</v>
      </c>
      <c r="P281" s="8">
        <f t="shared" si="18"/>
        <v>25.010989010989011</v>
      </c>
      <c r="Q281" t="s">
        <v>2037</v>
      </c>
      <c r="R281" t="s">
        <v>2038</v>
      </c>
      <c r="S281" s="13">
        <f t="shared" si="16"/>
        <v>43346.208333333328</v>
      </c>
      <c r="T281" s="14">
        <f t="shared" si="17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9"/>
        <v>5.8144</v>
      </c>
      <c r="P282" s="8">
        <f t="shared" si="18"/>
        <v>36.987277353689571</v>
      </c>
      <c r="Q282" t="s">
        <v>2039</v>
      </c>
      <c r="R282" t="s">
        <v>2047</v>
      </c>
      <c r="S282" s="13">
        <f t="shared" si="16"/>
        <v>43060.25</v>
      </c>
      <c r="T282" s="14">
        <f t="shared" si="17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9"/>
        <v>0.91520972644376897</v>
      </c>
      <c r="P283" s="8">
        <f t="shared" si="18"/>
        <v>73.012609117361791</v>
      </c>
      <c r="Q283" t="s">
        <v>2037</v>
      </c>
      <c r="R283" t="s">
        <v>2038</v>
      </c>
      <c r="S283" s="13">
        <f t="shared" si="16"/>
        <v>40979.25</v>
      </c>
      <c r="T283" s="14">
        <f t="shared" si="17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9"/>
        <v>1.0804761904761904</v>
      </c>
      <c r="P284" s="8">
        <f t="shared" si="18"/>
        <v>68.240601503759393</v>
      </c>
      <c r="Q284" t="s">
        <v>2039</v>
      </c>
      <c r="R284" t="s">
        <v>2058</v>
      </c>
      <c r="S284" s="13">
        <f t="shared" si="16"/>
        <v>42701.25</v>
      </c>
      <c r="T284" s="14">
        <f t="shared" si="17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9"/>
        <v>0.18728395061728395</v>
      </c>
      <c r="P285" s="8">
        <f t="shared" si="18"/>
        <v>52.310344827586206</v>
      </c>
      <c r="Q285" t="s">
        <v>2033</v>
      </c>
      <c r="R285" t="s">
        <v>2034</v>
      </c>
      <c r="S285" s="13">
        <f t="shared" si="16"/>
        <v>42520.208333333328</v>
      </c>
      <c r="T285" s="14">
        <f t="shared" si="17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9"/>
        <v>0.83193877551020412</v>
      </c>
      <c r="P286" s="8">
        <f t="shared" si="18"/>
        <v>61.765151515151516</v>
      </c>
      <c r="Q286" t="s">
        <v>2035</v>
      </c>
      <c r="R286" t="s">
        <v>2036</v>
      </c>
      <c r="S286" s="13">
        <f t="shared" si="16"/>
        <v>41030.208333333336</v>
      </c>
      <c r="T286" s="14">
        <f t="shared" si="17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9"/>
        <v>7.0633333333333335</v>
      </c>
      <c r="P287" s="8">
        <f t="shared" si="18"/>
        <v>25.027559055118111</v>
      </c>
      <c r="Q287" t="s">
        <v>2037</v>
      </c>
      <c r="R287" t="s">
        <v>2038</v>
      </c>
      <c r="S287" s="13">
        <f t="shared" si="16"/>
        <v>42623.208333333328</v>
      </c>
      <c r="T287" s="14">
        <f t="shared" si="17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9"/>
        <v>0.17446030330062445</v>
      </c>
      <c r="P288" s="8">
        <f t="shared" si="18"/>
        <v>106.28804347826087</v>
      </c>
      <c r="Q288" t="s">
        <v>2037</v>
      </c>
      <c r="R288" t="s">
        <v>2038</v>
      </c>
      <c r="S288" s="13">
        <f t="shared" si="16"/>
        <v>42697.25</v>
      </c>
      <c r="T288" s="14">
        <f t="shared" si="17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9"/>
        <v>2.0973015873015872</v>
      </c>
      <c r="P289" s="8">
        <f t="shared" si="18"/>
        <v>75.07386363636364</v>
      </c>
      <c r="Q289" t="s">
        <v>2033</v>
      </c>
      <c r="R289" t="s">
        <v>2041</v>
      </c>
      <c r="S289" s="13">
        <f t="shared" si="16"/>
        <v>42122.208333333328</v>
      </c>
      <c r="T289" s="14">
        <f t="shared" si="17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9"/>
        <v>0.97785714285714287</v>
      </c>
      <c r="P290" s="8">
        <f t="shared" si="18"/>
        <v>39.970802919708028</v>
      </c>
      <c r="Q290" t="s">
        <v>2033</v>
      </c>
      <c r="R290" t="s">
        <v>2055</v>
      </c>
      <c r="S290" s="13">
        <f t="shared" si="16"/>
        <v>40982.208333333336</v>
      </c>
      <c r="T290" s="14">
        <f t="shared" si="17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9"/>
        <v>16.842500000000001</v>
      </c>
      <c r="P291" s="8">
        <f t="shared" si="18"/>
        <v>39.982195845697326</v>
      </c>
      <c r="Q291" t="s">
        <v>2037</v>
      </c>
      <c r="R291" t="s">
        <v>2038</v>
      </c>
      <c r="S291" s="13">
        <f t="shared" si="16"/>
        <v>42219.208333333328</v>
      </c>
      <c r="T291" s="14">
        <f t="shared" si="17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9"/>
        <v>0.54402135231316728</v>
      </c>
      <c r="P292" s="8">
        <f t="shared" si="18"/>
        <v>101.01541850220265</v>
      </c>
      <c r="Q292" t="s">
        <v>2039</v>
      </c>
      <c r="R292" t="s">
        <v>2040</v>
      </c>
      <c r="S292" s="13">
        <f t="shared" si="16"/>
        <v>41404.208333333336</v>
      </c>
      <c r="T292" s="14">
        <f t="shared" si="17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9"/>
        <v>4.5661111111111108</v>
      </c>
      <c r="P293" s="8">
        <f t="shared" si="18"/>
        <v>76.813084112149539</v>
      </c>
      <c r="Q293" t="s">
        <v>2035</v>
      </c>
      <c r="R293" t="s">
        <v>2036</v>
      </c>
      <c r="S293" s="13">
        <f t="shared" si="16"/>
        <v>40831.208333333336</v>
      </c>
      <c r="T293" s="14">
        <f t="shared" si="17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9"/>
        <v>9.8219178082191785E-2</v>
      </c>
      <c r="P294" s="8">
        <f t="shared" si="18"/>
        <v>71.7</v>
      </c>
      <c r="Q294" t="s">
        <v>2031</v>
      </c>
      <c r="R294" t="s">
        <v>2032</v>
      </c>
      <c r="S294" s="13">
        <f t="shared" si="16"/>
        <v>40984.208333333336</v>
      </c>
      <c r="T294" s="14">
        <f t="shared" si="17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9"/>
        <v>0.16384615384615384</v>
      </c>
      <c r="P295" s="8">
        <f t="shared" si="18"/>
        <v>33.28125</v>
      </c>
      <c r="Q295" t="s">
        <v>2037</v>
      </c>
      <c r="R295" t="s">
        <v>2038</v>
      </c>
      <c r="S295" s="13">
        <f t="shared" si="16"/>
        <v>40456.208333333336</v>
      </c>
      <c r="T295" s="14">
        <f t="shared" si="17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9"/>
        <v>13.396666666666667</v>
      </c>
      <c r="P296" s="8">
        <f t="shared" si="18"/>
        <v>43.923497267759565</v>
      </c>
      <c r="Q296" t="s">
        <v>2037</v>
      </c>
      <c r="R296" t="s">
        <v>2038</v>
      </c>
      <c r="S296" s="13">
        <f t="shared" si="16"/>
        <v>43399.208333333328</v>
      </c>
      <c r="T296" s="14">
        <f t="shared" si="17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9"/>
        <v>0.35650077760497667</v>
      </c>
      <c r="P297" s="8">
        <f t="shared" si="18"/>
        <v>36.004712041884815</v>
      </c>
      <c r="Q297" t="s">
        <v>2037</v>
      </c>
      <c r="R297" t="s">
        <v>2038</v>
      </c>
      <c r="S297" s="13">
        <f t="shared" si="16"/>
        <v>41562.208333333336</v>
      </c>
      <c r="T297" s="14">
        <f t="shared" si="17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9"/>
        <v>0.54950819672131146</v>
      </c>
      <c r="P298" s="8">
        <f t="shared" si="18"/>
        <v>88.21052631578948</v>
      </c>
      <c r="Q298" t="s">
        <v>2037</v>
      </c>
      <c r="R298" t="s">
        <v>2038</v>
      </c>
      <c r="S298" s="13">
        <f t="shared" si="16"/>
        <v>43493.25</v>
      </c>
      <c r="T298" s="14">
        <f t="shared" si="17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9"/>
        <v>0.94236111111111109</v>
      </c>
      <c r="P299" s="8">
        <f t="shared" si="18"/>
        <v>65.240384615384613</v>
      </c>
      <c r="Q299" t="s">
        <v>2037</v>
      </c>
      <c r="R299" t="s">
        <v>2038</v>
      </c>
      <c r="S299" s="13">
        <f t="shared" si="16"/>
        <v>41653.25</v>
      </c>
      <c r="T299" s="14">
        <f t="shared" si="17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9"/>
        <v>1.4391428571428571</v>
      </c>
      <c r="P300" s="8">
        <f t="shared" si="18"/>
        <v>69.958333333333329</v>
      </c>
      <c r="Q300" t="s">
        <v>2033</v>
      </c>
      <c r="R300" t="s">
        <v>2034</v>
      </c>
      <c r="S300" s="13">
        <f t="shared" si="16"/>
        <v>42426.25</v>
      </c>
      <c r="T300" s="14">
        <f t="shared" si="17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9"/>
        <v>0.51421052631578945</v>
      </c>
      <c r="P301" s="8">
        <f t="shared" si="18"/>
        <v>39.877551020408163</v>
      </c>
      <c r="Q301" t="s">
        <v>2031</v>
      </c>
      <c r="R301" t="s">
        <v>2032</v>
      </c>
      <c r="S301" s="13">
        <f t="shared" si="16"/>
        <v>42432.25</v>
      </c>
      <c r="T301" s="14">
        <f t="shared" si="17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9"/>
        <v>0.05</v>
      </c>
      <c r="P302" s="8">
        <f t="shared" si="18"/>
        <v>5</v>
      </c>
      <c r="Q302" t="s">
        <v>2045</v>
      </c>
      <c r="R302" t="s">
        <v>2046</v>
      </c>
      <c r="S302" s="13">
        <f t="shared" si="16"/>
        <v>42977.208333333328</v>
      </c>
      <c r="T302" s="14">
        <f t="shared" si="17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9"/>
        <v>13.446666666666667</v>
      </c>
      <c r="P303" s="8">
        <f t="shared" si="18"/>
        <v>41.023728813559323</v>
      </c>
      <c r="Q303" t="s">
        <v>2039</v>
      </c>
      <c r="R303" t="s">
        <v>2040</v>
      </c>
      <c r="S303" s="13">
        <f t="shared" si="16"/>
        <v>42061.25</v>
      </c>
      <c r="T303" s="14">
        <f t="shared" si="17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9"/>
        <v>0.31844940867279897</v>
      </c>
      <c r="P304" s="8">
        <f t="shared" si="18"/>
        <v>98.914285714285711</v>
      </c>
      <c r="Q304" t="s">
        <v>2037</v>
      </c>
      <c r="R304" t="s">
        <v>2038</v>
      </c>
      <c r="S304" s="13">
        <f t="shared" si="16"/>
        <v>43345.208333333328</v>
      </c>
      <c r="T304" s="14">
        <f t="shared" si="17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9"/>
        <v>0.82617647058823529</v>
      </c>
      <c r="P305" s="8">
        <f t="shared" si="18"/>
        <v>87.78125</v>
      </c>
      <c r="Q305" t="s">
        <v>2033</v>
      </c>
      <c r="R305" t="s">
        <v>2043</v>
      </c>
      <c r="S305" s="13">
        <f t="shared" si="16"/>
        <v>42376.25</v>
      </c>
      <c r="T305" s="14">
        <f t="shared" si="17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9"/>
        <v>5.4614285714285717</v>
      </c>
      <c r="P306" s="8">
        <f t="shared" si="18"/>
        <v>80.767605633802816</v>
      </c>
      <c r="Q306" t="s">
        <v>2039</v>
      </c>
      <c r="R306" t="s">
        <v>2040</v>
      </c>
      <c r="S306" s="13">
        <f t="shared" si="16"/>
        <v>42589.208333333328</v>
      </c>
      <c r="T306" s="14">
        <f t="shared" si="17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9"/>
        <v>2.8621428571428571</v>
      </c>
      <c r="P307" s="8">
        <f t="shared" si="18"/>
        <v>94.28235294117647</v>
      </c>
      <c r="Q307" t="s">
        <v>2037</v>
      </c>
      <c r="R307" t="s">
        <v>2038</v>
      </c>
      <c r="S307" s="13">
        <f t="shared" si="16"/>
        <v>42448.208333333328</v>
      </c>
      <c r="T307" s="14">
        <f t="shared" si="17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9"/>
        <v>7.9076923076923072E-2</v>
      </c>
      <c r="P308" s="8">
        <f t="shared" si="18"/>
        <v>73.428571428571431</v>
      </c>
      <c r="Q308" t="s">
        <v>2037</v>
      </c>
      <c r="R308" t="s">
        <v>2038</v>
      </c>
      <c r="S308" s="13">
        <f t="shared" si="16"/>
        <v>42930.208333333328</v>
      </c>
      <c r="T308" s="14">
        <f t="shared" si="17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9"/>
        <v>1.3213677811550153</v>
      </c>
      <c r="P309" s="8">
        <f t="shared" si="18"/>
        <v>65.968133535660087</v>
      </c>
      <c r="Q309" t="s">
        <v>2045</v>
      </c>
      <c r="R309" t="s">
        <v>2051</v>
      </c>
      <c r="S309" s="13">
        <f t="shared" si="16"/>
        <v>41066.208333333336</v>
      </c>
      <c r="T309" s="14">
        <f t="shared" si="17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9"/>
        <v>0.74077834179357027</v>
      </c>
      <c r="P310" s="8">
        <f t="shared" si="18"/>
        <v>109.04109589041096</v>
      </c>
      <c r="Q310" t="s">
        <v>2037</v>
      </c>
      <c r="R310" t="s">
        <v>2038</v>
      </c>
      <c r="S310" s="13">
        <f t="shared" si="16"/>
        <v>40651.208333333336</v>
      </c>
      <c r="T310" s="14">
        <f t="shared" si="17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9"/>
        <v>0.75292682926829269</v>
      </c>
      <c r="P311" s="8">
        <f t="shared" si="18"/>
        <v>41.16</v>
      </c>
      <c r="Q311" t="s">
        <v>2033</v>
      </c>
      <c r="R311" t="s">
        <v>2043</v>
      </c>
      <c r="S311" s="13">
        <f t="shared" si="16"/>
        <v>40807.208333333336</v>
      </c>
      <c r="T311" s="14">
        <f t="shared" si="17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9"/>
        <v>0.20333333333333334</v>
      </c>
      <c r="P312" s="8">
        <f t="shared" si="18"/>
        <v>99.125</v>
      </c>
      <c r="Q312" t="s">
        <v>2048</v>
      </c>
      <c r="R312" t="s">
        <v>2049</v>
      </c>
      <c r="S312" s="13">
        <f t="shared" si="16"/>
        <v>40277.208333333336</v>
      </c>
      <c r="T312" s="14">
        <f t="shared" si="17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9"/>
        <v>2.0336507936507937</v>
      </c>
      <c r="P313" s="8">
        <f t="shared" si="18"/>
        <v>105.88429752066116</v>
      </c>
      <c r="Q313" t="s">
        <v>2037</v>
      </c>
      <c r="R313" t="s">
        <v>2038</v>
      </c>
      <c r="S313" s="13">
        <f t="shared" si="16"/>
        <v>40590.25</v>
      </c>
      <c r="T313" s="14">
        <f t="shared" si="17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9"/>
        <v>3.1022842639593908</v>
      </c>
      <c r="P314" s="8">
        <f t="shared" si="18"/>
        <v>48.996525921966864</v>
      </c>
      <c r="Q314" t="s">
        <v>2037</v>
      </c>
      <c r="R314" t="s">
        <v>2038</v>
      </c>
      <c r="S314" s="13">
        <f t="shared" si="16"/>
        <v>41572.208333333336</v>
      </c>
      <c r="T314" s="14">
        <f t="shared" si="17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9"/>
        <v>3.9531818181818181</v>
      </c>
      <c r="P315" s="8">
        <f t="shared" si="18"/>
        <v>39</v>
      </c>
      <c r="Q315" t="s">
        <v>2033</v>
      </c>
      <c r="R315" t="s">
        <v>2034</v>
      </c>
      <c r="S315" s="13">
        <f t="shared" si="16"/>
        <v>40966.25</v>
      </c>
      <c r="T315" s="14">
        <f t="shared" si="17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9"/>
        <v>2.9471428571428571</v>
      </c>
      <c r="P316" s="8">
        <f t="shared" si="18"/>
        <v>31.022556390977442</v>
      </c>
      <c r="Q316" t="s">
        <v>2039</v>
      </c>
      <c r="R316" t="s">
        <v>2040</v>
      </c>
      <c r="S316" s="13">
        <f t="shared" si="16"/>
        <v>43536.208333333328</v>
      </c>
      <c r="T316" s="14">
        <f t="shared" si="17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9"/>
        <v>0.33894736842105261</v>
      </c>
      <c r="P317" s="8">
        <f t="shared" si="18"/>
        <v>103.87096774193549</v>
      </c>
      <c r="Q317" t="s">
        <v>2037</v>
      </c>
      <c r="R317" t="s">
        <v>2038</v>
      </c>
      <c r="S317" s="13">
        <f t="shared" si="16"/>
        <v>41783.208333333336</v>
      </c>
      <c r="T317" s="14">
        <f t="shared" si="17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9"/>
        <v>0.66677083333333331</v>
      </c>
      <c r="P318" s="8">
        <f t="shared" si="18"/>
        <v>59.268518518518519</v>
      </c>
      <c r="Q318" t="s">
        <v>2031</v>
      </c>
      <c r="R318" t="s">
        <v>2032</v>
      </c>
      <c r="S318" s="13">
        <f t="shared" si="16"/>
        <v>43788.25</v>
      </c>
      <c r="T318" s="14">
        <f t="shared" si="17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9"/>
        <v>0.19227272727272726</v>
      </c>
      <c r="P319" s="8">
        <f t="shared" si="18"/>
        <v>42.3</v>
      </c>
      <c r="Q319" t="s">
        <v>2037</v>
      </c>
      <c r="R319" t="s">
        <v>2038</v>
      </c>
      <c r="S319" s="13">
        <f t="shared" si="16"/>
        <v>42869.208333333328</v>
      </c>
      <c r="T319" s="14">
        <f t="shared" si="17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9"/>
        <v>0.15842105263157893</v>
      </c>
      <c r="P320" s="8">
        <f t="shared" si="18"/>
        <v>53.117647058823529</v>
      </c>
      <c r="Q320" t="s">
        <v>2033</v>
      </c>
      <c r="R320" t="s">
        <v>2034</v>
      </c>
      <c r="S320" s="13">
        <f t="shared" si="16"/>
        <v>41684.25</v>
      </c>
      <c r="T320" s="14">
        <f t="shared" si="17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9"/>
        <v>0.38702380952380955</v>
      </c>
      <c r="P321" s="8">
        <f t="shared" si="18"/>
        <v>50.796875</v>
      </c>
      <c r="Q321" t="s">
        <v>2035</v>
      </c>
      <c r="R321" t="s">
        <v>2036</v>
      </c>
      <c r="S321" s="13">
        <f t="shared" si="16"/>
        <v>40402.208333333336</v>
      </c>
      <c r="T321" s="14">
        <f t="shared" si="17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9"/>
        <v>9.5876777251184833E-2</v>
      </c>
      <c r="P322" s="8">
        <f t="shared" si="18"/>
        <v>101.15</v>
      </c>
      <c r="Q322" t="s">
        <v>2045</v>
      </c>
      <c r="R322" t="s">
        <v>2051</v>
      </c>
      <c r="S322" s="13">
        <f t="shared" si="16"/>
        <v>40673.208333333336</v>
      </c>
      <c r="T322" s="14">
        <f t="shared" si="17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19"/>
        <v>0.94144366197183094</v>
      </c>
      <c r="P323" s="8">
        <f t="shared" si="18"/>
        <v>65.000810372771468</v>
      </c>
      <c r="Q323" t="s">
        <v>2039</v>
      </c>
      <c r="R323" t="s">
        <v>2050</v>
      </c>
      <c r="S323" s="13">
        <f t="shared" ref="S323:S386" si="20">(J323/86400)+DATE(1970,1,1)</f>
        <v>40634.208333333336</v>
      </c>
      <c r="T323" s="14">
        <f t="shared" ref="T323:T386" si="21">(K323/86400)+DATE(1970,1,1)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19"/>
        <v>1.6656234096692113</v>
      </c>
      <c r="P324" s="8">
        <f t="shared" ref="P324:P387" si="22">E324/G324</f>
        <v>37.998645510835914</v>
      </c>
      <c r="Q324" t="s">
        <v>2037</v>
      </c>
      <c r="R324" t="s">
        <v>2038</v>
      </c>
      <c r="S324" s="13">
        <f t="shared" si="20"/>
        <v>40507.25</v>
      </c>
      <c r="T324" s="14">
        <f t="shared" si="21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19"/>
        <v>0.24134831460674158</v>
      </c>
      <c r="P325" s="8">
        <f t="shared" si="22"/>
        <v>82.615384615384613</v>
      </c>
      <c r="Q325" t="s">
        <v>2039</v>
      </c>
      <c r="R325" t="s">
        <v>2040</v>
      </c>
      <c r="S325" s="13">
        <f t="shared" si="20"/>
        <v>41725.208333333336</v>
      </c>
      <c r="T325" s="14">
        <f t="shared" si="21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ref="O326:O389" si="23">E326/D326</f>
        <v>1.6405633802816901</v>
      </c>
      <c r="P326" s="8">
        <f t="shared" si="22"/>
        <v>37.941368078175898</v>
      </c>
      <c r="Q326" t="s">
        <v>2037</v>
      </c>
      <c r="R326" t="s">
        <v>2038</v>
      </c>
      <c r="S326" s="13">
        <f t="shared" si="20"/>
        <v>42176.208333333328</v>
      </c>
      <c r="T326" s="14">
        <f t="shared" si="21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3"/>
        <v>0.90723076923076929</v>
      </c>
      <c r="P327" s="8">
        <f t="shared" si="22"/>
        <v>80.780821917808225</v>
      </c>
      <c r="Q327" t="s">
        <v>2037</v>
      </c>
      <c r="R327" t="s">
        <v>2038</v>
      </c>
      <c r="S327" s="13">
        <f t="shared" si="20"/>
        <v>43267.208333333328</v>
      </c>
      <c r="T327" s="14">
        <f t="shared" si="21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3"/>
        <v>0.46194444444444444</v>
      </c>
      <c r="P328" s="8">
        <f t="shared" si="22"/>
        <v>25.984375</v>
      </c>
      <c r="Q328" t="s">
        <v>2039</v>
      </c>
      <c r="R328" t="s">
        <v>2047</v>
      </c>
      <c r="S328" s="13">
        <f t="shared" si="20"/>
        <v>42364.25</v>
      </c>
      <c r="T328" s="14">
        <f t="shared" si="21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3"/>
        <v>0.38538461538461538</v>
      </c>
      <c r="P329" s="8">
        <f t="shared" si="22"/>
        <v>30.363636363636363</v>
      </c>
      <c r="Q329" t="s">
        <v>2037</v>
      </c>
      <c r="R329" t="s">
        <v>2038</v>
      </c>
      <c r="S329" s="13">
        <f t="shared" si="20"/>
        <v>43705.208333333328</v>
      </c>
      <c r="T329" s="14">
        <f t="shared" si="21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3"/>
        <v>1.3356231003039514</v>
      </c>
      <c r="P330" s="8">
        <f t="shared" si="22"/>
        <v>54.004916018025398</v>
      </c>
      <c r="Q330" t="s">
        <v>2033</v>
      </c>
      <c r="R330" t="s">
        <v>2034</v>
      </c>
      <c r="S330" s="13">
        <f t="shared" si="20"/>
        <v>43434.25</v>
      </c>
      <c r="T330" s="14">
        <f t="shared" si="21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3"/>
        <v>0.22896588486140726</v>
      </c>
      <c r="P331" s="8">
        <f t="shared" si="22"/>
        <v>101.78672985781991</v>
      </c>
      <c r="Q331" t="s">
        <v>2048</v>
      </c>
      <c r="R331" t="s">
        <v>2049</v>
      </c>
      <c r="S331" s="13">
        <f t="shared" si="20"/>
        <v>42716.25</v>
      </c>
      <c r="T331" s="14">
        <f t="shared" si="21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3"/>
        <v>1.8495548961424333</v>
      </c>
      <c r="P332" s="8">
        <f t="shared" si="22"/>
        <v>45.003610108303249</v>
      </c>
      <c r="Q332" t="s">
        <v>2039</v>
      </c>
      <c r="R332" t="s">
        <v>2040</v>
      </c>
      <c r="S332" s="13">
        <f t="shared" si="20"/>
        <v>43077.25</v>
      </c>
      <c r="T332" s="14">
        <f t="shared" si="21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3"/>
        <v>4.4372727272727275</v>
      </c>
      <c r="P333" s="8">
        <f t="shared" si="22"/>
        <v>77.068421052631578</v>
      </c>
      <c r="Q333" t="s">
        <v>2031</v>
      </c>
      <c r="R333" t="s">
        <v>2032</v>
      </c>
      <c r="S333" s="13">
        <f t="shared" si="20"/>
        <v>40896.25</v>
      </c>
      <c r="T333" s="14">
        <f t="shared" si="21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3"/>
        <v>1.999806763285024</v>
      </c>
      <c r="P334" s="8">
        <f t="shared" si="22"/>
        <v>88.076595744680844</v>
      </c>
      <c r="Q334" t="s">
        <v>2035</v>
      </c>
      <c r="R334" t="s">
        <v>2044</v>
      </c>
      <c r="S334" s="13">
        <f t="shared" si="20"/>
        <v>41361.208333333336</v>
      </c>
      <c r="T334" s="14">
        <f t="shared" si="21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3"/>
        <v>1.2395833333333333</v>
      </c>
      <c r="P335" s="8">
        <f t="shared" si="22"/>
        <v>47.035573122529641</v>
      </c>
      <c r="Q335" t="s">
        <v>2037</v>
      </c>
      <c r="R335" t="s">
        <v>2038</v>
      </c>
      <c r="S335" s="13">
        <f t="shared" si="20"/>
        <v>43424.25</v>
      </c>
      <c r="T335" s="14">
        <f t="shared" si="21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3"/>
        <v>1.8661329305135952</v>
      </c>
      <c r="P336" s="8">
        <f t="shared" si="22"/>
        <v>110.99550763701707</v>
      </c>
      <c r="Q336" t="s">
        <v>2033</v>
      </c>
      <c r="R336" t="s">
        <v>2034</v>
      </c>
      <c r="S336" s="13">
        <f t="shared" si="20"/>
        <v>43110.25</v>
      </c>
      <c r="T336" s="14">
        <f t="shared" si="21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3"/>
        <v>1.1428538550057536</v>
      </c>
      <c r="P337" s="8">
        <f t="shared" si="22"/>
        <v>87.003066141042481</v>
      </c>
      <c r="Q337" t="s">
        <v>2033</v>
      </c>
      <c r="R337" t="s">
        <v>2034</v>
      </c>
      <c r="S337" s="13">
        <f t="shared" si="20"/>
        <v>43784.25</v>
      </c>
      <c r="T337" s="14">
        <f t="shared" si="21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3"/>
        <v>0.97032531824611035</v>
      </c>
      <c r="P338" s="8">
        <f t="shared" si="22"/>
        <v>63.994402985074629</v>
      </c>
      <c r="Q338" t="s">
        <v>2033</v>
      </c>
      <c r="R338" t="s">
        <v>2034</v>
      </c>
      <c r="S338" s="13">
        <f t="shared" si="20"/>
        <v>40527.25</v>
      </c>
      <c r="T338" s="14">
        <f t="shared" si="21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3"/>
        <v>1.2281904761904763</v>
      </c>
      <c r="P339" s="8">
        <f t="shared" si="22"/>
        <v>105.9945205479452</v>
      </c>
      <c r="Q339" t="s">
        <v>2037</v>
      </c>
      <c r="R339" t="s">
        <v>2038</v>
      </c>
      <c r="S339" s="13">
        <f t="shared" si="20"/>
        <v>43780.25</v>
      </c>
      <c r="T339" s="14">
        <f t="shared" si="21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3"/>
        <v>1.7914326647564469</v>
      </c>
      <c r="P340" s="8">
        <f t="shared" si="22"/>
        <v>73.989349112426041</v>
      </c>
      <c r="Q340" t="s">
        <v>2037</v>
      </c>
      <c r="R340" t="s">
        <v>2038</v>
      </c>
      <c r="S340" s="13">
        <f t="shared" si="20"/>
        <v>40821.208333333336</v>
      </c>
      <c r="T340" s="14">
        <f t="shared" si="21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3"/>
        <v>0.79951577402787966</v>
      </c>
      <c r="P341" s="8">
        <f t="shared" si="22"/>
        <v>84.02004626060139</v>
      </c>
      <c r="Q341" t="s">
        <v>2037</v>
      </c>
      <c r="R341" t="s">
        <v>2038</v>
      </c>
      <c r="S341" s="13">
        <f t="shared" si="20"/>
        <v>42949.208333333328</v>
      </c>
      <c r="T341" s="14">
        <f t="shared" si="21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3"/>
        <v>0.94242587601078165</v>
      </c>
      <c r="P342" s="8">
        <f t="shared" si="22"/>
        <v>88.966921119592882</v>
      </c>
      <c r="Q342" t="s">
        <v>2052</v>
      </c>
      <c r="R342" t="s">
        <v>2053</v>
      </c>
      <c r="S342" s="13">
        <f t="shared" si="20"/>
        <v>40889.25</v>
      </c>
      <c r="T342" s="14">
        <f t="shared" si="21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3"/>
        <v>0.84669291338582675</v>
      </c>
      <c r="P343" s="8">
        <f t="shared" si="22"/>
        <v>76.990453460620529</v>
      </c>
      <c r="Q343" t="s">
        <v>2033</v>
      </c>
      <c r="R343" t="s">
        <v>2043</v>
      </c>
      <c r="S343" s="13">
        <f t="shared" si="20"/>
        <v>42244.208333333328</v>
      </c>
      <c r="T343" s="14">
        <f t="shared" si="21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3"/>
        <v>0.66521920668058454</v>
      </c>
      <c r="P344" s="8">
        <f t="shared" si="22"/>
        <v>97.146341463414629</v>
      </c>
      <c r="Q344" t="s">
        <v>2037</v>
      </c>
      <c r="R344" t="s">
        <v>2038</v>
      </c>
      <c r="S344" s="13">
        <f t="shared" si="20"/>
        <v>41475.208333333336</v>
      </c>
      <c r="T344" s="14">
        <f t="shared" si="21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3"/>
        <v>0.53922222222222227</v>
      </c>
      <c r="P345" s="8">
        <f t="shared" si="22"/>
        <v>33.013605442176868</v>
      </c>
      <c r="Q345" t="s">
        <v>2037</v>
      </c>
      <c r="R345" t="s">
        <v>2038</v>
      </c>
      <c r="S345" s="13">
        <f t="shared" si="20"/>
        <v>41597.25</v>
      </c>
      <c r="T345" s="14">
        <f t="shared" si="21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3"/>
        <v>0.41983299595141699</v>
      </c>
      <c r="P346" s="8">
        <f t="shared" si="22"/>
        <v>99.950602409638549</v>
      </c>
      <c r="Q346" t="s">
        <v>2048</v>
      </c>
      <c r="R346" t="s">
        <v>2049</v>
      </c>
      <c r="S346" s="13">
        <f t="shared" si="20"/>
        <v>43122.25</v>
      </c>
      <c r="T346" s="14">
        <f t="shared" si="21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3"/>
        <v>0.14694796954314721</v>
      </c>
      <c r="P347" s="8">
        <f t="shared" si="22"/>
        <v>69.966767371601208</v>
      </c>
      <c r="Q347" t="s">
        <v>2039</v>
      </c>
      <c r="R347" t="s">
        <v>2042</v>
      </c>
      <c r="S347" s="13">
        <f t="shared" si="20"/>
        <v>42194.208333333328</v>
      </c>
      <c r="T347" s="14">
        <f t="shared" si="21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3"/>
        <v>0.34475</v>
      </c>
      <c r="P348" s="8">
        <f t="shared" si="22"/>
        <v>110.32</v>
      </c>
      <c r="Q348" t="s">
        <v>2033</v>
      </c>
      <c r="R348" t="s">
        <v>2043</v>
      </c>
      <c r="S348" s="13">
        <f t="shared" si="20"/>
        <v>42971.208333333328</v>
      </c>
      <c r="T348" s="14">
        <f t="shared" si="21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3"/>
        <v>14.007777777777777</v>
      </c>
      <c r="P349" s="8">
        <f t="shared" si="22"/>
        <v>66.005235602094245</v>
      </c>
      <c r="Q349" t="s">
        <v>2035</v>
      </c>
      <c r="R349" t="s">
        <v>2036</v>
      </c>
      <c r="S349" s="13">
        <f t="shared" si="20"/>
        <v>42046.25</v>
      </c>
      <c r="T349" s="14">
        <f t="shared" si="21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3"/>
        <v>0.71770351758793971</v>
      </c>
      <c r="P350" s="8">
        <f t="shared" si="22"/>
        <v>41.005742176284812</v>
      </c>
      <c r="Q350" t="s">
        <v>2031</v>
      </c>
      <c r="R350" t="s">
        <v>2032</v>
      </c>
      <c r="S350" s="13">
        <f t="shared" si="20"/>
        <v>42782.25</v>
      </c>
      <c r="T350" s="14">
        <f t="shared" si="21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3"/>
        <v>0.53074115044247783</v>
      </c>
      <c r="P351" s="8">
        <f t="shared" si="22"/>
        <v>103.96316359696641</v>
      </c>
      <c r="Q351" t="s">
        <v>2037</v>
      </c>
      <c r="R351" t="s">
        <v>2038</v>
      </c>
      <c r="S351" s="13">
        <f t="shared" si="20"/>
        <v>42930.208333333328</v>
      </c>
      <c r="T351" s="14">
        <f t="shared" si="21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3"/>
        <v>0.05</v>
      </c>
      <c r="P352" s="8">
        <f t="shared" si="22"/>
        <v>5</v>
      </c>
      <c r="Q352" t="s">
        <v>2033</v>
      </c>
      <c r="R352" t="s">
        <v>2056</v>
      </c>
      <c r="S352" s="13">
        <f t="shared" si="20"/>
        <v>42144.208333333328</v>
      </c>
      <c r="T352" s="14">
        <f t="shared" si="21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3"/>
        <v>1.2770715249662619</v>
      </c>
      <c r="P353" s="8">
        <f t="shared" si="22"/>
        <v>47.009935419771487</v>
      </c>
      <c r="Q353" t="s">
        <v>2033</v>
      </c>
      <c r="R353" t="s">
        <v>2034</v>
      </c>
      <c r="S353" s="13">
        <f t="shared" si="20"/>
        <v>42240.208333333328</v>
      </c>
      <c r="T353" s="14">
        <f t="shared" si="21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3"/>
        <v>0.34892857142857142</v>
      </c>
      <c r="P354" s="8">
        <f t="shared" si="22"/>
        <v>29.606060606060606</v>
      </c>
      <c r="Q354" t="s">
        <v>2037</v>
      </c>
      <c r="R354" t="s">
        <v>2038</v>
      </c>
      <c r="S354" s="13">
        <f t="shared" si="20"/>
        <v>42315.25</v>
      </c>
      <c r="T354" s="14">
        <f t="shared" si="21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3"/>
        <v>4.105982142857143</v>
      </c>
      <c r="P355" s="8">
        <f t="shared" si="22"/>
        <v>81.010569583088667</v>
      </c>
      <c r="Q355" t="s">
        <v>2037</v>
      </c>
      <c r="R355" t="s">
        <v>2038</v>
      </c>
      <c r="S355" s="13">
        <f t="shared" si="20"/>
        <v>43651.208333333328</v>
      </c>
      <c r="T355" s="14">
        <f t="shared" si="21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3"/>
        <v>1.2373770491803278</v>
      </c>
      <c r="P356" s="8">
        <f t="shared" si="22"/>
        <v>94.35</v>
      </c>
      <c r="Q356" t="s">
        <v>2039</v>
      </c>
      <c r="R356" t="s">
        <v>2040</v>
      </c>
      <c r="S356" s="13">
        <f t="shared" si="20"/>
        <v>41520.208333333336</v>
      </c>
      <c r="T356" s="14">
        <f t="shared" si="21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3"/>
        <v>0.58973684210526311</v>
      </c>
      <c r="P357" s="8">
        <f t="shared" si="22"/>
        <v>26.058139534883722</v>
      </c>
      <c r="Q357" t="s">
        <v>2035</v>
      </c>
      <c r="R357" t="s">
        <v>2044</v>
      </c>
      <c r="S357" s="13">
        <f t="shared" si="20"/>
        <v>42757.25</v>
      </c>
      <c r="T357" s="14">
        <f t="shared" si="21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3"/>
        <v>0.36892473118279567</v>
      </c>
      <c r="P358" s="8">
        <f t="shared" si="22"/>
        <v>85.775000000000006</v>
      </c>
      <c r="Q358" t="s">
        <v>2037</v>
      </c>
      <c r="R358" t="s">
        <v>2038</v>
      </c>
      <c r="S358" s="13">
        <f t="shared" si="20"/>
        <v>40922.25</v>
      </c>
      <c r="T358" s="14">
        <f t="shared" si="21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3"/>
        <v>1.8491304347826087</v>
      </c>
      <c r="P359" s="8">
        <f t="shared" si="22"/>
        <v>103.73170731707317</v>
      </c>
      <c r="Q359" t="s">
        <v>2048</v>
      </c>
      <c r="R359" t="s">
        <v>2049</v>
      </c>
      <c r="S359" s="13">
        <f t="shared" si="20"/>
        <v>42250.208333333328</v>
      </c>
      <c r="T359" s="14">
        <f t="shared" si="21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3"/>
        <v>0.11814432989690722</v>
      </c>
      <c r="P360" s="8">
        <f t="shared" si="22"/>
        <v>49.826086956521742</v>
      </c>
      <c r="Q360" t="s">
        <v>2052</v>
      </c>
      <c r="R360" t="s">
        <v>2053</v>
      </c>
      <c r="S360" s="13">
        <f t="shared" si="20"/>
        <v>43322.208333333328</v>
      </c>
      <c r="T360" s="14">
        <f t="shared" si="21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3"/>
        <v>2.9870000000000001</v>
      </c>
      <c r="P361" s="8">
        <f t="shared" si="22"/>
        <v>63.893048128342244</v>
      </c>
      <c r="Q361" t="s">
        <v>2039</v>
      </c>
      <c r="R361" t="s">
        <v>2047</v>
      </c>
      <c r="S361" s="13">
        <f t="shared" si="20"/>
        <v>40782.208333333336</v>
      </c>
      <c r="T361" s="14">
        <f t="shared" si="21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3"/>
        <v>2.2635175879396985</v>
      </c>
      <c r="P362" s="8">
        <f t="shared" si="22"/>
        <v>47.002434782608695</v>
      </c>
      <c r="Q362" t="s">
        <v>2037</v>
      </c>
      <c r="R362" t="s">
        <v>2038</v>
      </c>
      <c r="S362" s="13">
        <f t="shared" si="20"/>
        <v>40544.25</v>
      </c>
      <c r="T362" s="14">
        <f t="shared" si="21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3"/>
        <v>1.7356363636363636</v>
      </c>
      <c r="P363" s="8">
        <f t="shared" si="22"/>
        <v>108.47727272727273</v>
      </c>
      <c r="Q363" t="s">
        <v>2037</v>
      </c>
      <c r="R363" t="s">
        <v>2038</v>
      </c>
      <c r="S363" s="13">
        <f t="shared" si="20"/>
        <v>43015.208333333328</v>
      </c>
      <c r="T363" s="14">
        <f t="shared" si="21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3"/>
        <v>3.7175675675675675</v>
      </c>
      <c r="P364" s="8">
        <f t="shared" si="22"/>
        <v>72.015706806282722</v>
      </c>
      <c r="Q364" t="s">
        <v>2033</v>
      </c>
      <c r="R364" t="s">
        <v>2034</v>
      </c>
      <c r="S364" s="13">
        <f t="shared" si="20"/>
        <v>40570.25</v>
      </c>
      <c r="T364" s="14">
        <f t="shared" si="21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3"/>
        <v>1.601923076923077</v>
      </c>
      <c r="P365" s="8">
        <f t="shared" si="22"/>
        <v>59.928057553956833</v>
      </c>
      <c r="Q365" t="s">
        <v>2033</v>
      </c>
      <c r="R365" t="s">
        <v>2034</v>
      </c>
      <c r="S365" s="13">
        <f t="shared" si="20"/>
        <v>40904.25</v>
      </c>
      <c r="T365" s="14">
        <f t="shared" si="21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3"/>
        <v>16.163333333333334</v>
      </c>
      <c r="P366" s="8">
        <f t="shared" si="22"/>
        <v>78.209677419354833</v>
      </c>
      <c r="Q366" t="s">
        <v>2033</v>
      </c>
      <c r="R366" t="s">
        <v>2043</v>
      </c>
      <c r="S366" s="13">
        <f t="shared" si="20"/>
        <v>43164.25</v>
      </c>
      <c r="T366" s="14">
        <f t="shared" si="21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3"/>
        <v>7.3343749999999996</v>
      </c>
      <c r="P367" s="8">
        <f t="shared" si="22"/>
        <v>104.77678571428571</v>
      </c>
      <c r="Q367" t="s">
        <v>2037</v>
      </c>
      <c r="R367" t="s">
        <v>2038</v>
      </c>
      <c r="S367" s="13">
        <f t="shared" si="20"/>
        <v>42733.25</v>
      </c>
      <c r="T367" s="14">
        <f t="shared" si="21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3"/>
        <v>5.9211111111111112</v>
      </c>
      <c r="P368" s="8">
        <f t="shared" si="22"/>
        <v>105.52475247524752</v>
      </c>
      <c r="Q368" t="s">
        <v>2037</v>
      </c>
      <c r="R368" t="s">
        <v>2038</v>
      </c>
      <c r="S368" s="13">
        <f t="shared" si="20"/>
        <v>40546.25</v>
      </c>
      <c r="T368" s="14">
        <f t="shared" si="21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3"/>
        <v>0.18888888888888888</v>
      </c>
      <c r="P369" s="8">
        <f t="shared" si="22"/>
        <v>24.933333333333334</v>
      </c>
      <c r="Q369" t="s">
        <v>2037</v>
      </c>
      <c r="R369" t="s">
        <v>2038</v>
      </c>
      <c r="S369" s="13">
        <f t="shared" si="20"/>
        <v>41930.208333333336</v>
      </c>
      <c r="T369" s="14">
        <f t="shared" si="21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3"/>
        <v>2.7680769230769231</v>
      </c>
      <c r="P370" s="8">
        <f t="shared" si="22"/>
        <v>69.873786407766985</v>
      </c>
      <c r="Q370" t="s">
        <v>2039</v>
      </c>
      <c r="R370" t="s">
        <v>2040</v>
      </c>
      <c r="S370" s="13">
        <f t="shared" si="20"/>
        <v>40464.208333333336</v>
      </c>
      <c r="T370" s="14">
        <f t="shared" si="21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3"/>
        <v>2.730185185185185</v>
      </c>
      <c r="P371" s="8">
        <f t="shared" si="22"/>
        <v>95.733766233766232</v>
      </c>
      <c r="Q371" t="s">
        <v>2039</v>
      </c>
      <c r="R371" t="s">
        <v>2058</v>
      </c>
      <c r="S371" s="13">
        <f t="shared" si="20"/>
        <v>41308.25</v>
      </c>
      <c r="T371" s="14">
        <f t="shared" si="21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3"/>
        <v>1.593633125556545</v>
      </c>
      <c r="P372" s="8">
        <f t="shared" si="22"/>
        <v>29.997485752598056</v>
      </c>
      <c r="Q372" t="s">
        <v>2037</v>
      </c>
      <c r="R372" t="s">
        <v>2038</v>
      </c>
      <c r="S372" s="13">
        <f t="shared" si="20"/>
        <v>43570.208333333328</v>
      </c>
      <c r="T372" s="14">
        <f t="shared" si="21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3"/>
        <v>0.67869978858350954</v>
      </c>
      <c r="P373" s="8">
        <f t="shared" si="22"/>
        <v>59.011948529411768</v>
      </c>
      <c r="Q373" t="s">
        <v>2037</v>
      </c>
      <c r="R373" t="s">
        <v>2038</v>
      </c>
      <c r="S373" s="13">
        <f t="shared" si="20"/>
        <v>42043.25</v>
      </c>
      <c r="T373" s="14">
        <f t="shared" si="21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3"/>
        <v>15.915555555555555</v>
      </c>
      <c r="P374" s="8">
        <f t="shared" si="22"/>
        <v>84.757396449704146</v>
      </c>
      <c r="Q374" t="s">
        <v>2039</v>
      </c>
      <c r="R374" t="s">
        <v>2040</v>
      </c>
      <c r="S374" s="13">
        <f t="shared" si="20"/>
        <v>42012.25</v>
      </c>
      <c r="T374" s="14">
        <f t="shared" si="21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3"/>
        <v>7.3018222222222224</v>
      </c>
      <c r="P375" s="8">
        <f t="shared" si="22"/>
        <v>78.010921177587846</v>
      </c>
      <c r="Q375" t="s">
        <v>2037</v>
      </c>
      <c r="R375" t="s">
        <v>2038</v>
      </c>
      <c r="S375" s="13">
        <f t="shared" si="20"/>
        <v>42964.208333333328</v>
      </c>
      <c r="T375" s="14">
        <f t="shared" si="21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3"/>
        <v>0.13185782556750297</v>
      </c>
      <c r="P376" s="8">
        <f t="shared" si="22"/>
        <v>50.05215419501134</v>
      </c>
      <c r="Q376" t="s">
        <v>2039</v>
      </c>
      <c r="R376" t="s">
        <v>2040</v>
      </c>
      <c r="S376" s="13">
        <f t="shared" si="20"/>
        <v>43476.25</v>
      </c>
      <c r="T376" s="14">
        <f t="shared" si="21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3"/>
        <v>0.54777777777777781</v>
      </c>
      <c r="P377" s="8">
        <f t="shared" si="22"/>
        <v>59.16</v>
      </c>
      <c r="Q377" t="s">
        <v>2033</v>
      </c>
      <c r="R377" t="s">
        <v>2043</v>
      </c>
      <c r="S377" s="13">
        <f t="shared" si="20"/>
        <v>42293.208333333328</v>
      </c>
      <c r="T377" s="14">
        <f t="shared" si="21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3"/>
        <v>3.6102941176470589</v>
      </c>
      <c r="P378" s="8">
        <f t="shared" si="22"/>
        <v>93.702290076335885</v>
      </c>
      <c r="Q378" t="s">
        <v>2033</v>
      </c>
      <c r="R378" t="s">
        <v>2034</v>
      </c>
      <c r="S378" s="13">
        <f t="shared" si="20"/>
        <v>41826.208333333336</v>
      </c>
      <c r="T378" s="14">
        <f t="shared" si="21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3"/>
        <v>0.10257545271629778</v>
      </c>
      <c r="P379" s="8">
        <f t="shared" si="22"/>
        <v>40.14173228346457</v>
      </c>
      <c r="Q379" t="s">
        <v>2037</v>
      </c>
      <c r="R379" t="s">
        <v>2038</v>
      </c>
      <c r="S379" s="13">
        <f t="shared" si="20"/>
        <v>43760.208333333328</v>
      </c>
      <c r="T379" s="14">
        <f t="shared" si="21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3"/>
        <v>0.13962962962962963</v>
      </c>
      <c r="P380" s="8">
        <f t="shared" si="22"/>
        <v>70.090140845070422</v>
      </c>
      <c r="Q380" t="s">
        <v>2039</v>
      </c>
      <c r="R380" t="s">
        <v>2040</v>
      </c>
      <c r="S380" s="13">
        <f t="shared" si="20"/>
        <v>43241.208333333328</v>
      </c>
      <c r="T380" s="14">
        <f t="shared" si="21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3"/>
        <v>0.40444444444444444</v>
      </c>
      <c r="P381" s="8">
        <f t="shared" si="22"/>
        <v>66.181818181818187</v>
      </c>
      <c r="Q381" t="s">
        <v>2037</v>
      </c>
      <c r="R381" t="s">
        <v>2038</v>
      </c>
      <c r="S381" s="13">
        <f t="shared" si="20"/>
        <v>40843.208333333336</v>
      </c>
      <c r="T381" s="14">
        <f t="shared" si="21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3"/>
        <v>1.6032</v>
      </c>
      <c r="P382" s="8">
        <f t="shared" si="22"/>
        <v>47.714285714285715</v>
      </c>
      <c r="Q382" t="s">
        <v>2037</v>
      </c>
      <c r="R382" t="s">
        <v>2038</v>
      </c>
      <c r="S382" s="13">
        <f t="shared" si="20"/>
        <v>41448.208333333336</v>
      </c>
      <c r="T382" s="14">
        <f t="shared" si="21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3"/>
        <v>1.8394339622641509</v>
      </c>
      <c r="P383" s="8">
        <f t="shared" si="22"/>
        <v>62.896774193548389</v>
      </c>
      <c r="Q383" t="s">
        <v>2037</v>
      </c>
      <c r="R383" t="s">
        <v>2038</v>
      </c>
      <c r="S383" s="13">
        <f t="shared" si="20"/>
        <v>42163.208333333328</v>
      </c>
      <c r="T383" s="14">
        <f t="shared" si="21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3"/>
        <v>0.63769230769230767</v>
      </c>
      <c r="P384" s="8">
        <f t="shared" si="22"/>
        <v>86.611940298507463</v>
      </c>
      <c r="Q384" t="s">
        <v>2052</v>
      </c>
      <c r="R384" t="s">
        <v>2053</v>
      </c>
      <c r="S384" s="13">
        <f t="shared" si="20"/>
        <v>43024.208333333328</v>
      </c>
      <c r="T384" s="14">
        <f t="shared" si="21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3"/>
        <v>2.2538095238095237</v>
      </c>
      <c r="P385" s="8">
        <f t="shared" si="22"/>
        <v>75.126984126984127</v>
      </c>
      <c r="Q385" t="s">
        <v>2031</v>
      </c>
      <c r="R385" t="s">
        <v>2032</v>
      </c>
      <c r="S385" s="13">
        <f t="shared" si="20"/>
        <v>43509.25</v>
      </c>
      <c r="T385" s="14">
        <f t="shared" si="21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3"/>
        <v>1.7200961538461539</v>
      </c>
      <c r="P386" s="8">
        <f t="shared" si="22"/>
        <v>41.004167534903104</v>
      </c>
      <c r="Q386" t="s">
        <v>2039</v>
      </c>
      <c r="R386" t="s">
        <v>2040</v>
      </c>
      <c r="S386" s="13">
        <f t="shared" si="20"/>
        <v>42776.25</v>
      </c>
      <c r="T386" s="14">
        <f t="shared" si="21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23"/>
        <v>1.4616709511568124</v>
      </c>
      <c r="P387" s="8">
        <f t="shared" si="22"/>
        <v>50.007915567282325</v>
      </c>
      <c r="Q387" t="s">
        <v>2045</v>
      </c>
      <c r="R387" t="s">
        <v>2046</v>
      </c>
      <c r="S387" s="13">
        <f t="shared" ref="S387:S450" si="24">(J387/86400)+DATE(1970,1,1)</f>
        <v>43553.208333333328</v>
      </c>
      <c r="T387" s="14">
        <f t="shared" ref="T387:T450" si="25">(K387/86400)+DATE(1970,1,1)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3"/>
        <v>0.76423616236162362</v>
      </c>
      <c r="P388" s="8">
        <f t="shared" ref="P388:P451" si="26">E388/G388</f>
        <v>96.960674157303373</v>
      </c>
      <c r="Q388" t="s">
        <v>2037</v>
      </c>
      <c r="R388" t="s">
        <v>2038</v>
      </c>
      <c r="S388" s="13">
        <f t="shared" si="24"/>
        <v>40355.208333333336</v>
      </c>
      <c r="T388" s="14">
        <f t="shared" si="25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3"/>
        <v>0.39261467889908258</v>
      </c>
      <c r="P389" s="8">
        <f t="shared" si="26"/>
        <v>100.93160377358491</v>
      </c>
      <c r="Q389" t="s">
        <v>2035</v>
      </c>
      <c r="R389" t="s">
        <v>2044</v>
      </c>
      <c r="S389" s="13">
        <f t="shared" si="24"/>
        <v>41072.208333333336</v>
      </c>
      <c r="T389" s="14">
        <f t="shared" si="25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ref="O390:O453" si="27">E390/D390</f>
        <v>0.11270034843205574</v>
      </c>
      <c r="P390" s="8">
        <f t="shared" si="26"/>
        <v>89.227586206896547</v>
      </c>
      <c r="Q390" t="s">
        <v>2033</v>
      </c>
      <c r="R390" t="s">
        <v>2043</v>
      </c>
      <c r="S390" s="13">
        <f t="shared" si="24"/>
        <v>40912.25</v>
      </c>
      <c r="T390" s="14">
        <f t="shared" si="25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7"/>
        <v>1.2211084337349398</v>
      </c>
      <c r="P391" s="8">
        <f t="shared" si="26"/>
        <v>87.979166666666671</v>
      </c>
      <c r="Q391" t="s">
        <v>2037</v>
      </c>
      <c r="R391" t="s">
        <v>2038</v>
      </c>
      <c r="S391" s="13">
        <f t="shared" si="24"/>
        <v>40479.208333333336</v>
      </c>
      <c r="T391" s="14">
        <f t="shared" si="25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7"/>
        <v>1.8654166666666667</v>
      </c>
      <c r="P392" s="8">
        <f t="shared" si="26"/>
        <v>89.54</v>
      </c>
      <c r="Q392" t="s">
        <v>2052</v>
      </c>
      <c r="R392" t="s">
        <v>2053</v>
      </c>
      <c r="S392" s="13">
        <f t="shared" si="24"/>
        <v>41530.208333333336</v>
      </c>
      <c r="T392" s="14">
        <f t="shared" si="25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7"/>
        <v>7.27317880794702E-2</v>
      </c>
      <c r="P393" s="8">
        <f t="shared" si="26"/>
        <v>29.09271523178808</v>
      </c>
      <c r="Q393" t="s">
        <v>2045</v>
      </c>
      <c r="R393" t="s">
        <v>2046</v>
      </c>
      <c r="S393" s="13">
        <f t="shared" si="24"/>
        <v>41653.25</v>
      </c>
      <c r="T393" s="14">
        <f t="shared" si="25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7"/>
        <v>0.65642371234207963</v>
      </c>
      <c r="P394" s="8">
        <f t="shared" si="26"/>
        <v>42.006218905472636</v>
      </c>
      <c r="Q394" t="s">
        <v>2035</v>
      </c>
      <c r="R394" t="s">
        <v>2044</v>
      </c>
      <c r="S394" s="13">
        <f t="shared" si="24"/>
        <v>40549.25</v>
      </c>
      <c r="T394" s="14">
        <f t="shared" si="25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7"/>
        <v>2.2896178343949045</v>
      </c>
      <c r="P395" s="8">
        <f t="shared" si="26"/>
        <v>47.004903563255965</v>
      </c>
      <c r="Q395" t="s">
        <v>2033</v>
      </c>
      <c r="R395" t="s">
        <v>2056</v>
      </c>
      <c r="S395" s="13">
        <f t="shared" si="24"/>
        <v>42933.208333333328</v>
      </c>
      <c r="T395" s="14">
        <f t="shared" si="25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7"/>
        <v>4.6937499999999996</v>
      </c>
      <c r="P396" s="8">
        <f t="shared" si="26"/>
        <v>110.44117647058823</v>
      </c>
      <c r="Q396" t="s">
        <v>2039</v>
      </c>
      <c r="R396" t="s">
        <v>2040</v>
      </c>
      <c r="S396" s="13">
        <f t="shared" si="24"/>
        <v>41484.208333333336</v>
      </c>
      <c r="T396" s="14">
        <f t="shared" si="25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7"/>
        <v>1.3011267605633803</v>
      </c>
      <c r="P397" s="8">
        <f t="shared" si="26"/>
        <v>41.990909090909092</v>
      </c>
      <c r="Q397" t="s">
        <v>2037</v>
      </c>
      <c r="R397" t="s">
        <v>2038</v>
      </c>
      <c r="S397" s="13">
        <f t="shared" si="24"/>
        <v>40885.25</v>
      </c>
      <c r="T397" s="14">
        <f t="shared" si="25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7"/>
        <v>1.6705422993492407</v>
      </c>
      <c r="P398" s="8">
        <f t="shared" si="26"/>
        <v>48.012468827930178</v>
      </c>
      <c r="Q398" t="s">
        <v>2039</v>
      </c>
      <c r="R398" t="s">
        <v>2042</v>
      </c>
      <c r="S398" s="13">
        <f t="shared" si="24"/>
        <v>43378.208333333328</v>
      </c>
      <c r="T398" s="14">
        <f t="shared" si="25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7"/>
        <v>1.738641975308642</v>
      </c>
      <c r="P399" s="8">
        <f t="shared" si="26"/>
        <v>31.019823788546255</v>
      </c>
      <c r="Q399" t="s">
        <v>2033</v>
      </c>
      <c r="R399" t="s">
        <v>2034</v>
      </c>
      <c r="S399" s="13">
        <f t="shared" si="24"/>
        <v>41417.208333333336</v>
      </c>
      <c r="T399" s="14">
        <f t="shared" si="25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7"/>
        <v>7.1776470588235295</v>
      </c>
      <c r="P400" s="8">
        <f t="shared" si="26"/>
        <v>99.203252032520325</v>
      </c>
      <c r="Q400" t="s">
        <v>2039</v>
      </c>
      <c r="R400" t="s">
        <v>2047</v>
      </c>
      <c r="S400" s="13">
        <f t="shared" si="24"/>
        <v>43228.208333333328</v>
      </c>
      <c r="T400" s="14">
        <f t="shared" si="25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7"/>
        <v>0.63850976361767731</v>
      </c>
      <c r="P401" s="8">
        <f t="shared" si="26"/>
        <v>66.022316684378325</v>
      </c>
      <c r="Q401" t="s">
        <v>2033</v>
      </c>
      <c r="R401" t="s">
        <v>2043</v>
      </c>
      <c r="S401" s="13">
        <f t="shared" si="24"/>
        <v>40576.25</v>
      </c>
      <c r="T401" s="14">
        <f t="shared" si="25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7"/>
        <v>0.02</v>
      </c>
      <c r="P402" s="8">
        <f t="shared" si="26"/>
        <v>2</v>
      </c>
      <c r="Q402" t="s">
        <v>2052</v>
      </c>
      <c r="R402" t="s">
        <v>2053</v>
      </c>
      <c r="S402" s="13">
        <f t="shared" si="24"/>
        <v>41502.208333333336</v>
      </c>
      <c r="T402" s="14">
        <f t="shared" si="25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7"/>
        <v>15.302222222222222</v>
      </c>
      <c r="P403" s="8">
        <f t="shared" si="26"/>
        <v>46.060200668896321</v>
      </c>
      <c r="Q403" t="s">
        <v>2037</v>
      </c>
      <c r="R403" t="s">
        <v>2038</v>
      </c>
      <c r="S403" s="13">
        <f t="shared" si="24"/>
        <v>43765.208333333328</v>
      </c>
      <c r="T403" s="14">
        <f t="shared" si="25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7"/>
        <v>0.40356164383561643</v>
      </c>
      <c r="P404" s="8">
        <f t="shared" si="26"/>
        <v>73.650000000000006</v>
      </c>
      <c r="Q404" t="s">
        <v>2039</v>
      </c>
      <c r="R404" t="s">
        <v>2050</v>
      </c>
      <c r="S404" s="13">
        <f t="shared" si="24"/>
        <v>40914.25</v>
      </c>
      <c r="T404" s="14">
        <f t="shared" si="25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7"/>
        <v>0.86220633299284988</v>
      </c>
      <c r="P405" s="8">
        <f t="shared" si="26"/>
        <v>55.99336650082919</v>
      </c>
      <c r="Q405" t="s">
        <v>2037</v>
      </c>
      <c r="R405" t="s">
        <v>2038</v>
      </c>
      <c r="S405" s="13">
        <f t="shared" si="24"/>
        <v>40310.208333333336</v>
      </c>
      <c r="T405" s="14">
        <f t="shared" si="25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7"/>
        <v>3.1558486707566464</v>
      </c>
      <c r="P406" s="8">
        <f t="shared" si="26"/>
        <v>68.985695127402778</v>
      </c>
      <c r="Q406" t="s">
        <v>2037</v>
      </c>
      <c r="R406" t="s">
        <v>2038</v>
      </c>
      <c r="S406" s="13">
        <f t="shared" si="24"/>
        <v>43053.25</v>
      </c>
      <c r="T406" s="14">
        <f t="shared" si="25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7"/>
        <v>0.89618243243243245</v>
      </c>
      <c r="P407" s="8">
        <f t="shared" si="26"/>
        <v>60.981609195402299</v>
      </c>
      <c r="Q407" t="s">
        <v>2037</v>
      </c>
      <c r="R407" t="s">
        <v>2038</v>
      </c>
      <c r="S407" s="13">
        <f t="shared" si="24"/>
        <v>43255.208333333328</v>
      </c>
      <c r="T407" s="14">
        <f t="shared" si="25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7"/>
        <v>1.8214503816793892</v>
      </c>
      <c r="P408" s="8">
        <f t="shared" si="26"/>
        <v>110.98139534883721</v>
      </c>
      <c r="Q408" t="s">
        <v>2039</v>
      </c>
      <c r="R408" t="s">
        <v>2040</v>
      </c>
      <c r="S408" s="13">
        <f t="shared" si="24"/>
        <v>41304.25</v>
      </c>
      <c r="T408" s="14">
        <f t="shared" si="25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7"/>
        <v>3.5588235294117645</v>
      </c>
      <c r="P409" s="8">
        <f t="shared" si="26"/>
        <v>25</v>
      </c>
      <c r="Q409" t="s">
        <v>2037</v>
      </c>
      <c r="R409" t="s">
        <v>2038</v>
      </c>
      <c r="S409" s="13">
        <f t="shared" si="24"/>
        <v>43751.208333333328</v>
      </c>
      <c r="T409" s="14">
        <f t="shared" si="25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7"/>
        <v>1.3183695652173912</v>
      </c>
      <c r="P410" s="8">
        <f t="shared" si="26"/>
        <v>78.759740259740255</v>
      </c>
      <c r="Q410" t="s">
        <v>2039</v>
      </c>
      <c r="R410" t="s">
        <v>2040</v>
      </c>
      <c r="S410" s="13">
        <f t="shared" si="24"/>
        <v>42541.208333333328</v>
      </c>
      <c r="T410" s="14">
        <f t="shared" si="25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7"/>
        <v>0.46315634218289087</v>
      </c>
      <c r="P411" s="8">
        <f t="shared" si="26"/>
        <v>87.960784313725483</v>
      </c>
      <c r="Q411" t="s">
        <v>2033</v>
      </c>
      <c r="R411" t="s">
        <v>2034</v>
      </c>
      <c r="S411" s="13">
        <f t="shared" si="24"/>
        <v>42843.208333333328</v>
      </c>
      <c r="T411" s="14">
        <f t="shared" si="25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7"/>
        <v>0.36132726089785294</v>
      </c>
      <c r="P412" s="8">
        <f t="shared" si="26"/>
        <v>49.987398739873989</v>
      </c>
      <c r="Q412" t="s">
        <v>2048</v>
      </c>
      <c r="R412" t="s">
        <v>2059</v>
      </c>
      <c r="S412" s="13">
        <f t="shared" si="24"/>
        <v>42122.208333333328</v>
      </c>
      <c r="T412" s="14">
        <f t="shared" si="25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7"/>
        <v>1.0462820512820512</v>
      </c>
      <c r="P413" s="8">
        <f t="shared" si="26"/>
        <v>99.524390243902445</v>
      </c>
      <c r="Q413" t="s">
        <v>2037</v>
      </c>
      <c r="R413" t="s">
        <v>2038</v>
      </c>
      <c r="S413" s="13">
        <f t="shared" si="24"/>
        <v>42884.208333333328</v>
      </c>
      <c r="T413" s="14">
        <f t="shared" si="25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7"/>
        <v>6.6885714285714286</v>
      </c>
      <c r="P414" s="8">
        <f t="shared" si="26"/>
        <v>104.82089552238806</v>
      </c>
      <c r="Q414" t="s">
        <v>2045</v>
      </c>
      <c r="R414" t="s">
        <v>2051</v>
      </c>
      <c r="S414" s="13">
        <f t="shared" si="24"/>
        <v>41642.25</v>
      </c>
      <c r="T414" s="14">
        <f t="shared" si="25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7"/>
        <v>0.62072823218997364</v>
      </c>
      <c r="P415" s="8">
        <f t="shared" si="26"/>
        <v>108.01469237832875</v>
      </c>
      <c r="Q415" t="s">
        <v>2039</v>
      </c>
      <c r="R415" t="s">
        <v>2047</v>
      </c>
      <c r="S415" s="13">
        <f t="shared" si="24"/>
        <v>43431.25</v>
      </c>
      <c r="T415" s="14">
        <f t="shared" si="25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7"/>
        <v>0.84699787460148779</v>
      </c>
      <c r="P416" s="8">
        <f t="shared" si="26"/>
        <v>28.998544660724033</v>
      </c>
      <c r="Q416" t="s">
        <v>2031</v>
      </c>
      <c r="R416" t="s">
        <v>2032</v>
      </c>
      <c r="S416" s="13">
        <f t="shared" si="24"/>
        <v>40288.208333333336</v>
      </c>
      <c r="T416" s="14">
        <f t="shared" si="25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7"/>
        <v>0.11059030837004405</v>
      </c>
      <c r="P417" s="8">
        <f t="shared" si="26"/>
        <v>30.028708133971293</v>
      </c>
      <c r="Q417" t="s">
        <v>2037</v>
      </c>
      <c r="R417" t="s">
        <v>2038</v>
      </c>
      <c r="S417" s="13">
        <f t="shared" si="24"/>
        <v>40921.25</v>
      </c>
      <c r="T417" s="14">
        <f t="shared" si="25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7"/>
        <v>0.43838781575037145</v>
      </c>
      <c r="P418" s="8">
        <f t="shared" si="26"/>
        <v>41.005559416261292</v>
      </c>
      <c r="Q418" t="s">
        <v>2039</v>
      </c>
      <c r="R418" t="s">
        <v>2040</v>
      </c>
      <c r="S418" s="13">
        <f t="shared" si="24"/>
        <v>40560.25</v>
      </c>
      <c r="T418" s="14">
        <f t="shared" si="25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7"/>
        <v>0.55470588235294116</v>
      </c>
      <c r="P419" s="8">
        <f t="shared" si="26"/>
        <v>62.866666666666667</v>
      </c>
      <c r="Q419" t="s">
        <v>2037</v>
      </c>
      <c r="R419" t="s">
        <v>2038</v>
      </c>
      <c r="S419" s="13">
        <f t="shared" si="24"/>
        <v>43407.208333333328</v>
      </c>
      <c r="T419" s="14">
        <f t="shared" si="25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7"/>
        <v>0.57399511301160655</v>
      </c>
      <c r="P420" s="8">
        <f t="shared" si="26"/>
        <v>47.005002501250623</v>
      </c>
      <c r="Q420" t="s">
        <v>2039</v>
      </c>
      <c r="R420" t="s">
        <v>2040</v>
      </c>
      <c r="S420" s="13">
        <f t="shared" si="24"/>
        <v>41035.208333333336</v>
      </c>
      <c r="T420" s="14">
        <f t="shared" si="25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7"/>
        <v>1.2343497363796134</v>
      </c>
      <c r="P421" s="8">
        <f t="shared" si="26"/>
        <v>26.997693638285604</v>
      </c>
      <c r="Q421" t="s">
        <v>2035</v>
      </c>
      <c r="R421" t="s">
        <v>2036</v>
      </c>
      <c r="S421" s="13">
        <f t="shared" si="24"/>
        <v>40899.25</v>
      </c>
      <c r="T421" s="14">
        <f t="shared" si="25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7"/>
        <v>1.2846</v>
      </c>
      <c r="P422" s="8">
        <f t="shared" si="26"/>
        <v>68.329787234042556</v>
      </c>
      <c r="Q422" t="s">
        <v>2037</v>
      </c>
      <c r="R422" t="s">
        <v>2038</v>
      </c>
      <c r="S422" s="13">
        <f t="shared" si="24"/>
        <v>42911.208333333328</v>
      </c>
      <c r="T422" s="14">
        <f t="shared" si="25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7"/>
        <v>0.63989361702127656</v>
      </c>
      <c r="P423" s="8">
        <f t="shared" si="26"/>
        <v>50.974576271186443</v>
      </c>
      <c r="Q423" t="s">
        <v>2035</v>
      </c>
      <c r="R423" t="s">
        <v>2044</v>
      </c>
      <c r="S423" s="13">
        <f t="shared" si="24"/>
        <v>42915.208333333328</v>
      </c>
      <c r="T423" s="14">
        <f t="shared" si="25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7"/>
        <v>1.2729885057471264</v>
      </c>
      <c r="P424" s="8">
        <f t="shared" si="26"/>
        <v>54.024390243902438</v>
      </c>
      <c r="Q424" t="s">
        <v>2037</v>
      </c>
      <c r="R424" t="s">
        <v>2038</v>
      </c>
      <c r="S424" s="13">
        <f t="shared" si="24"/>
        <v>40285.208333333336</v>
      </c>
      <c r="T424" s="14">
        <f t="shared" si="25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7"/>
        <v>0.10638024357239513</v>
      </c>
      <c r="P425" s="8">
        <f t="shared" si="26"/>
        <v>97.055555555555557</v>
      </c>
      <c r="Q425" t="s">
        <v>2031</v>
      </c>
      <c r="R425" t="s">
        <v>2032</v>
      </c>
      <c r="S425" s="13">
        <f t="shared" si="24"/>
        <v>40808.208333333336</v>
      </c>
      <c r="T425" s="14">
        <f t="shared" si="25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7"/>
        <v>0.40470588235294119</v>
      </c>
      <c r="P426" s="8">
        <f t="shared" si="26"/>
        <v>24.867469879518072</v>
      </c>
      <c r="Q426" t="s">
        <v>2033</v>
      </c>
      <c r="R426" t="s">
        <v>2043</v>
      </c>
      <c r="S426" s="13">
        <f t="shared" si="24"/>
        <v>43208.208333333328</v>
      </c>
      <c r="T426" s="14">
        <f t="shared" si="25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7"/>
        <v>2.8766666666666665</v>
      </c>
      <c r="P427" s="8">
        <f t="shared" si="26"/>
        <v>84.423913043478265</v>
      </c>
      <c r="Q427" t="s">
        <v>2052</v>
      </c>
      <c r="R427" t="s">
        <v>2053</v>
      </c>
      <c r="S427" s="13">
        <f t="shared" si="24"/>
        <v>42213.208333333328</v>
      </c>
      <c r="T427" s="14">
        <f t="shared" si="25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7"/>
        <v>5.7294444444444448</v>
      </c>
      <c r="P428" s="8">
        <f t="shared" si="26"/>
        <v>47.091324200913242</v>
      </c>
      <c r="Q428" t="s">
        <v>2037</v>
      </c>
      <c r="R428" t="s">
        <v>2038</v>
      </c>
      <c r="S428" s="13">
        <f t="shared" si="24"/>
        <v>41332.25</v>
      </c>
      <c r="T428" s="14">
        <f t="shared" si="25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7"/>
        <v>1.1290429799426933</v>
      </c>
      <c r="P429" s="8">
        <f t="shared" si="26"/>
        <v>77.996041171813147</v>
      </c>
      <c r="Q429" t="s">
        <v>2037</v>
      </c>
      <c r="R429" t="s">
        <v>2038</v>
      </c>
      <c r="S429" s="13">
        <f t="shared" si="24"/>
        <v>41895.208333333336</v>
      </c>
      <c r="T429" s="14">
        <f t="shared" si="25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7"/>
        <v>0.46387573964497042</v>
      </c>
      <c r="P430" s="8">
        <f t="shared" si="26"/>
        <v>62.967871485943775</v>
      </c>
      <c r="Q430" t="s">
        <v>2039</v>
      </c>
      <c r="R430" t="s">
        <v>2047</v>
      </c>
      <c r="S430" s="13">
        <f t="shared" si="24"/>
        <v>40585.25</v>
      </c>
      <c r="T430" s="14">
        <f t="shared" si="25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7"/>
        <v>0.90675916230366493</v>
      </c>
      <c r="P431" s="8">
        <f t="shared" si="26"/>
        <v>81.006080449017773</v>
      </c>
      <c r="Q431" t="s">
        <v>2052</v>
      </c>
      <c r="R431" t="s">
        <v>2053</v>
      </c>
      <c r="S431" s="13">
        <f t="shared" si="24"/>
        <v>41680.25</v>
      </c>
      <c r="T431" s="14">
        <f t="shared" si="25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7"/>
        <v>0.67740740740740746</v>
      </c>
      <c r="P432" s="8">
        <f t="shared" si="26"/>
        <v>65.321428571428569</v>
      </c>
      <c r="Q432" t="s">
        <v>2037</v>
      </c>
      <c r="R432" t="s">
        <v>2038</v>
      </c>
      <c r="S432" s="13">
        <f t="shared" si="24"/>
        <v>43737.208333333328</v>
      </c>
      <c r="T432" s="14">
        <f t="shared" si="25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7"/>
        <v>1.9249019607843136</v>
      </c>
      <c r="P433" s="8">
        <f t="shared" si="26"/>
        <v>104.43617021276596</v>
      </c>
      <c r="Q433" t="s">
        <v>2037</v>
      </c>
      <c r="R433" t="s">
        <v>2038</v>
      </c>
      <c r="S433" s="13">
        <f t="shared" si="24"/>
        <v>43273.208333333328</v>
      </c>
      <c r="T433" s="14">
        <f t="shared" si="25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7"/>
        <v>0.82714285714285718</v>
      </c>
      <c r="P434" s="8">
        <f t="shared" si="26"/>
        <v>69.989010989010993</v>
      </c>
      <c r="Q434" t="s">
        <v>2037</v>
      </c>
      <c r="R434" t="s">
        <v>2038</v>
      </c>
      <c r="S434" s="13">
        <f t="shared" si="24"/>
        <v>41761.208333333336</v>
      </c>
      <c r="T434" s="14">
        <f t="shared" si="25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7"/>
        <v>0.54163920922570019</v>
      </c>
      <c r="P435" s="8">
        <f t="shared" si="26"/>
        <v>83.023989898989896</v>
      </c>
      <c r="Q435" t="s">
        <v>2039</v>
      </c>
      <c r="R435" t="s">
        <v>2040</v>
      </c>
      <c r="S435" s="13">
        <f t="shared" si="24"/>
        <v>41603.25</v>
      </c>
      <c r="T435" s="14">
        <f t="shared" si="25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7"/>
        <v>0.16722222222222222</v>
      </c>
      <c r="P436" s="8">
        <f t="shared" si="26"/>
        <v>90.3</v>
      </c>
      <c r="Q436" t="s">
        <v>2037</v>
      </c>
      <c r="R436" t="s">
        <v>2038</v>
      </c>
      <c r="S436" s="13">
        <f t="shared" si="24"/>
        <v>42705.25</v>
      </c>
      <c r="T436" s="14">
        <f t="shared" si="25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7"/>
        <v>1.168766404199475</v>
      </c>
      <c r="P437" s="8">
        <f t="shared" si="26"/>
        <v>103.98131932282546</v>
      </c>
      <c r="Q437" t="s">
        <v>2037</v>
      </c>
      <c r="R437" t="s">
        <v>2038</v>
      </c>
      <c r="S437" s="13">
        <f t="shared" si="24"/>
        <v>41988.25</v>
      </c>
      <c r="T437" s="14">
        <f t="shared" si="25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7"/>
        <v>10.521538461538462</v>
      </c>
      <c r="P438" s="8">
        <f t="shared" si="26"/>
        <v>54.931726907630519</v>
      </c>
      <c r="Q438" t="s">
        <v>2033</v>
      </c>
      <c r="R438" t="s">
        <v>2056</v>
      </c>
      <c r="S438" s="13">
        <f t="shared" si="24"/>
        <v>43575.208333333328</v>
      </c>
      <c r="T438" s="14">
        <f t="shared" si="25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7"/>
        <v>1.2307407407407407</v>
      </c>
      <c r="P439" s="8">
        <f t="shared" si="26"/>
        <v>51.921875</v>
      </c>
      <c r="Q439" t="s">
        <v>2039</v>
      </c>
      <c r="R439" t="s">
        <v>2047</v>
      </c>
      <c r="S439" s="13">
        <f t="shared" si="24"/>
        <v>42260.208333333328</v>
      </c>
      <c r="T439" s="14">
        <f t="shared" si="25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7"/>
        <v>1.7863855421686747</v>
      </c>
      <c r="P440" s="8">
        <f t="shared" si="26"/>
        <v>60.02834008097166</v>
      </c>
      <c r="Q440" t="s">
        <v>2037</v>
      </c>
      <c r="R440" t="s">
        <v>2038</v>
      </c>
      <c r="S440" s="13">
        <f t="shared" si="24"/>
        <v>41337.25</v>
      </c>
      <c r="T440" s="14">
        <f t="shared" si="25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7"/>
        <v>3.5528169014084505</v>
      </c>
      <c r="P441" s="8">
        <f t="shared" si="26"/>
        <v>44.003488879197555</v>
      </c>
      <c r="Q441" t="s">
        <v>2039</v>
      </c>
      <c r="R441" t="s">
        <v>2061</v>
      </c>
      <c r="S441" s="13">
        <f t="shared" si="24"/>
        <v>42680.208333333328</v>
      </c>
      <c r="T441" s="14">
        <f t="shared" si="25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7"/>
        <v>1.6190634146341463</v>
      </c>
      <c r="P442" s="8">
        <f t="shared" si="26"/>
        <v>53.003513254551258</v>
      </c>
      <c r="Q442" t="s">
        <v>2039</v>
      </c>
      <c r="R442" t="s">
        <v>2058</v>
      </c>
      <c r="S442" s="13">
        <f t="shared" si="24"/>
        <v>42916.208333333328</v>
      </c>
      <c r="T442" s="14">
        <f t="shared" si="25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7"/>
        <v>0.24914285714285714</v>
      </c>
      <c r="P443" s="8">
        <f t="shared" si="26"/>
        <v>54.5</v>
      </c>
      <c r="Q443" t="s">
        <v>2035</v>
      </c>
      <c r="R443" t="s">
        <v>2044</v>
      </c>
      <c r="S443" s="13">
        <f t="shared" si="24"/>
        <v>41025.208333333336</v>
      </c>
      <c r="T443" s="14">
        <f t="shared" si="25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7"/>
        <v>1.9872222222222222</v>
      </c>
      <c r="P444" s="8">
        <f t="shared" si="26"/>
        <v>75.04195804195804</v>
      </c>
      <c r="Q444" t="s">
        <v>2037</v>
      </c>
      <c r="R444" t="s">
        <v>2038</v>
      </c>
      <c r="S444" s="13">
        <f t="shared" si="24"/>
        <v>42980.208333333328</v>
      </c>
      <c r="T444" s="14">
        <f t="shared" si="25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7"/>
        <v>0.34752688172043011</v>
      </c>
      <c r="P445" s="8">
        <f t="shared" si="26"/>
        <v>35.911111111111111</v>
      </c>
      <c r="Q445" t="s">
        <v>2037</v>
      </c>
      <c r="R445" t="s">
        <v>2038</v>
      </c>
      <c r="S445" s="13">
        <f t="shared" si="24"/>
        <v>40451.208333333336</v>
      </c>
      <c r="T445" s="14">
        <f t="shared" si="25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7"/>
        <v>1.7641935483870967</v>
      </c>
      <c r="P446" s="8">
        <f t="shared" si="26"/>
        <v>36.952702702702702</v>
      </c>
      <c r="Q446" t="s">
        <v>2033</v>
      </c>
      <c r="R446" t="s">
        <v>2043</v>
      </c>
      <c r="S446" s="13">
        <f t="shared" si="24"/>
        <v>40748.208333333336</v>
      </c>
      <c r="T446" s="14">
        <f t="shared" si="25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7"/>
        <v>5.1138095238095236</v>
      </c>
      <c r="P447" s="8">
        <f t="shared" si="26"/>
        <v>63.170588235294119</v>
      </c>
      <c r="Q447" t="s">
        <v>2037</v>
      </c>
      <c r="R447" t="s">
        <v>2038</v>
      </c>
      <c r="S447" s="13">
        <f t="shared" si="24"/>
        <v>40515.25</v>
      </c>
      <c r="T447" s="14">
        <f t="shared" si="25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7"/>
        <v>0.82044117647058823</v>
      </c>
      <c r="P448" s="8">
        <f t="shared" si="26"/>
        <v>29.99462365591398</v>
      </c>
      <c r="Q448" t="s">
        <v>2035</v>
      </c>
      <c r="R448" t="s">
        <v>2044</v>
      </c>
      <c r="S448" s="13">
        <f t="shared" si="24"/>
        <v>41261.25</v>
      </c>
      <c r="T448" s="14">
        <f t="shared" si="25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7"/>
        <v>0.24326030927835052</v>
      </c>
      <c r="P449" s="8">
        <f t="shared" si="26"/>
        <v>86</v>
      </c>
      <c r="Q449" t="s">
        <v>2039</v>
      </c>
      <c r="R449" t="s">
        <v>2058</v>
      </c>
      <c r="S449" s="13">
        <f t="shared" si="24"/>
        <v>43088.25</v>
      </c>
      <c r="T449" s="14">
        <f t="shared" si="25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7"/>
        <v>0.50482758620689661</v>
      </c>
      <c r="P450" s="8">
        <f t="shared" si="26"/>
        <v>75.014876033057845</v>
      </c>
      <c r="Q450" t="s">
        <v>2048</v>
      </c>
      <c r="R450" t="s">
        <v>2049</v>
      </c>
      <c r="S450" s="13">
        <f t="shared" si="24"/>
        <v>41378.208333333336</v>
      </c>
      <c r="T450" s="14">
        <f t="shared" si="25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7"/>
        <v>9.67</v>
      </c>
      <c r="P451" s="8">
        <f t="shared" si="26"/>
        <v>101.19767441860465</v>
      </c>
      <c r="Q451" t="s">
        <v>2048</v>
      </c>
      <c r="R451" t="s">
        <v>2049</v>
      </c>
      <c r="S451" s="13">
        <f t="shared" ref="S451:S514" si="28">(J451/86400)+DATE(1970,1,1)</f>
        <v>43530.25</v>
      </c>
      <c r="T451" s="14">
        <f t="shared" ref="T451:T514" si="29">(K451/86400)+DATE(1970,1,1)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7"/>
        <v>0.04</v>
      </c>
      <c r="P452" s="8">
        <f t="shared" ref="P452:P515" si="30">E452/G452</f>
        <v>4</v>
      </c>
      <c r="Q452" t="s">
        <v>2039</v>
      </c>
      <c r="R452" t="s">
        <v>2047</v>
      </c>
      <c r="S452" s="13">
        <f t="shared" si="28"/>
        <v>43394.208333333328</v>
      </c>
      <c r="T452" s="14">
        <f t="shared" si="29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7"/>
        <v>1.2284501347708894</v>
      </c>
      <c r="P453" s="8">
        <f t="shared" si="30"/>
        <v>29.001272669424118</v>
      </c>
      <c r="Q453" t="s">
        <v>2033</v>
      </c>
      <c r="R453" t="s">
        <v>2034</v>
      </c>
      <c r="S453" s="13">
        <f t="shared" si="28"/>
        <v>42935.208333333328</v>
      </c>
      <c r="T453" s="14">
        <f t="shared" si="29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ref="O454:O517" si="31">E454/D454</f>
        <v>0.63437500000000002</v>
      </c>
      <c r="P454" s="8">
        <f t="shared" si="30"/>
        <v>98.225806451612897</v>
      </c>
      <c r="Q454" t="s">
        <v>2039</v>
      </c>
      <c r="R454" t="s">
        <v>2042</v>
      </c>
      <c r="S454" s="13">
        <f t="shared" si="28"/>
        <v>40365.208333333336</v>
      </c>
      <c r="T454" s="14">
        <f t="shared" si="29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31"/>
        <v>0.56331688596491225</v>
      </c>
      <c r="P455" s="8">
        <f t="shared" si="30"/>
        <v>87.001693480101608</v>
      </c>
      <c r="Q455" t="s">
        <v>2039</v>
      </c>
      <c r="R455" t="s">
        <v>2061</v>
      </c>
      <c r="S455" s="13">
        <f t="shared" si="28"/>
        <v>42705.25</v>
      </c>
      <c r="T455" s="14">
        <f t="shared" si="29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31"/>
        <v>0.44074999999999998</v>
      </c>
      <c r="P456" s="8">
        <f t="shared" si="30"/>
        <v>45.205128205128204</v>
      </c>
      <c r="Q456" t="s">
        <v>2039</v>
      </c>
      <c r="R456" t="s">
        <v>2042</v>
      </c>
      <c r="S456" s="13">
        <f t="shared" si="28"/>
        <v>41568.208333333336</v>
      </c>
      <c r="T456" s="14">
        <f t="shared" si="29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31"/>
        <v>1.1837253218884121</v>
      </c>
      <c r="P457" s="8">
        <f t="shared" si="30"/>
        <v>37.001341561577675</v>
      </c>
      <c r="Q457" t="s">
        <v>2037</v>
      </c>
      <c r="R457" t="s">
        <v>2038</v>
      </c>
      <c r="S457" s="13">
        <f t="shared" si="28"/>
        <v>40809.208333333336</v>
      </c>
      <c r="T457" s="14">
        <f t="shared" si="29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31"/>
        <v>1.041243169398907</v>
      </c>
      <c r="P458" s="8">
        <f t="shared" si="30"/>
        <v>94.976947040498445</v>
      </c>
      <c r="Q458" t="s">
        <v>2033</v>
      </c>
      <c r="R458" t="s">
        <v>2043</v>
      </c>
      <c r="S458" s="13">
        <f t="shared" si="28"/>
        <v>43141.25</v>
      </c>
      <c r="T458" s="14">
        <f t="shared" si="29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31"/>
        <v>0.26640000000000003</v>
      </c>
      <c r="P459" s="8">
        <f t="shared" si="30"/>
        <v>28.956521739130434</v>
      </c>
      <c r="Q459" t="s">
        <v>2037</v>
      </c>
      <c r="R459" t="s">
        <v>2038</v>
      </c>
      <c r="S459" s="13">
        <f t="shared" si="28"/>
        <v>42657.208333333328</v>
      </c>
      <c r="T459" s="14">
        <f t="shared" si="29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31"/>
        <v>3.5120118343195266</v>
      </c>
      <c r="P460" s="8">
        <f t="shared" si="30"/>
        <v>55.993396226415094</v>
      </c>
      <c r="Q460" t="s">
        <v>2037</v>
      </c>
      <c r="R460" t="s">
        <v>2038</v>
      </c>
      <c r="S460" s="13">
        <f t="shared" si="28"/>
        <v>40265.208333333336</v>
      </c>
      <c r="T460" s="14">
        <f t="shared" si="29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31"/>
        <v>0.90063492063492068</v>
      </c>
      <c r="P461" s="8">
        <f t="shared" si="30"/>
        <v>54.038095238095238</v>
      </c>
      <c r="Q461" t="s">
        <v>2039</v>
      </c>
      <c r="R461" t="s">
        <v>2040</v>
      </c>
      <c r="S461" s="13">
        <f t="shared" si="28"/>
        <v>42001.25</v>
      </c>
      <c r="T461" s="14">
        <f t="shared" si="29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31"/>
        <v>1.7162500000000001</v>
      </c>
      <c r="P462" s="8">
        <f t="shared" si="30"/>
        <v>82.38</v>
      </c>
      <c r="Q462" t="s">
        <v>2037</v>
      </c>
      <c r="R462" t="s">
        <v>2038</v>
      </c>
      <c r="S462" s="13">
        <f t="shared" si="28"/>
        <v>40399.208333333336</v>
      </c>
      <c r="T462" s="14">
        <f t="shared" si="29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31"/>
        <v>1.4104655870445344</v>
      </c>
      <c r="P463" s="8">
        <f t="shared" si="30"/>
        <v>66.997115384615384</v>
      </c>
      <c r="Q463" t="s">
        <v>2039</v>
      </c>
      <c r="R463" t="s">
        <v>2042</v>
      </c>
      <c r="S463" s="13">
        <f t="shared" si="28"/>
        <v>41757.208333333336</v>
      </c>
      <c r="T463" s="14">
        <f t="shared" si="29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31"/>
        <v>0.30579449152542371</v>
      </c>
      <c r="P464" s="8">
        <f t="shared" si="30"/>
        <v>107.91401869158878</v>
      </c>
      <c r="Q464" t="s">
        <v>2048</v>
      </c>
      <c r="R464" t="s">
        <v>2059</v>
      </c>
      <c r="S464" s="13">
        <f t="shared" si="28"/>
        <v>41304.25</v>
      </c>
      <c r="T464" s="14">
        <f t="shared" si="29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31"/>
        <v>1.0816455696202532</v>
      </c>
      <c r="P465" s="8">
        <f t="shared" si="30"/>
        <v>69.009501187648453</v>
      </c>
      <c r="Q465" t="s">
        <v>2039</v>
      </c>
      <c r="R465" t="s">
        <v>2047</v>
      </c>
      <c r="S465" s="13">
        <f t="shared" si="28"/>
        <v>41639.25</v>
      </c>
      <c r="T465" s="14">
        <f t="shared" si="29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31"/>
        <v>1.3345505617977529</v>
      </c>
      <c r="P466" s="8">
        <f t="shared" si="30"/>
        <v>39.006568144499177</v>
      </c>
      <c r="Q466" t="s">
        <v>2037</v>
      </c>
      <c r="R466" t="s">
        <v>2038</v>
      </c>
      <c r="S466" s="13">
        <f t="shared" si="28"/>
        <v>43142.25</v>
      </c>
      <c r="T466" s="14">
        <f t="shared" si="29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31"/>
        <v>1.8785106382978722</v>
      </c>
      <c r="P467" s="8">
        <f t="shared" si="30"/>
        <v>110.3625</v>
      </c>
      <c r="Q467" t="s">
        <v>2045</v>
      </c>
      <c r="R467" t="s">
        <v>2057</v>
      </c>
      <c r="S467" s="13">
        <f t="shared" si="28"/>
        <v>43127.25</v>
      </c>
      <c r="T467" s="14">
        <f t="shared" si="29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31"/>
        <v>3.32</v>
      </c>
      <c r="P468" s="8">
        <f t="shared" si="30"/>
        <v>94.857142857142861</v>
      </c>
      <c r="Q468" t="s">
        <v>2035</v>
      </c>
      <c r="R468" t="s">
        <v>2044</v>
      </c>
      <c r="S468" s="13">
        <f t="shared" si="28"/>
        <v>41409.208333333336</v>
      </c>
      <c r="T468" s="14">
        <f t="shared" si="29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31"/>
        <v>5.7521428571428572</v>
      </c>
      <c r="P469" s="8">
        <f t="shared" si="30"/>
        <v>57.935251798561154</v>
      </c>
      <c r="Q469" t="s">
        <v>2035</v>
      </c>
      <c r="R469" t="s">
        <v>2036</v>
      </c>
      <c r="S469" s="13">
        <f t="shared" si="28"/>
        <v>42331.25</v>
      </c>
      <c r="T469" s="14">
        <f t="shared" si="29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31"/>
        <v>0.40500000000000003</v>
      </c>
      <c r="P470" s="8">
        <f t="shared" si="30"/>
        <v>101.25</v>
      </c>
      <c r="Q470" t="s">
        <v>2037</v>
      </c>
      <c r="R470" t="s">
        <v>2038</v>
      </c>
      <c r="S470" s="13">
        <f t="shared" si="28"/>
        <v>43569.208333333328</v>
      </c>
      <c r="T470" s="14">
        <f t="shared" si="29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31"/>
        <v>1.8442857142857143</v>
      </c>
      <c r="P471" s="8">
        <f t="shared" si="30"/>
        <v>64.95597484276729</v>
      </c>
      <c r="Q471" t="s">
        <v>2039</v>
      </c>
      <c r="R471" t="s">
        <v>2042</v>
      </c>
      <c r="S471" s="13">
        <f t="shared" si="28"/>
        <v>42142.208333333328</v>
      </c>
      <c r="T471" s="14">
        <f t="shared" si="29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31"/>
        <v>2.8580555555555556</v>
      </c>
      <c r="P472" s="8">
        <f t="shared" si="30"/>
        <v>27.00524934383202</v>
      </c>
      <c r="Q472" t="s">
        <v>2035</v>
      </c>
      <c r="R472" t="s">
        <v>2044</v>
      </c>
      <c r="S472" s="13">
        <f t="shared" si="28"/>
        <v>42716.25</v>
      </c>
      <c r="T472" s="14">
        <f t="shared" si="29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31"/>
        <v>3.19</v>
      </c>
      <c r="P473" s="8">
        <f t="shared" si="30"/>
        <v>50.97422680412371</v>
      </c>
      <c r="Q473" t="s">
        <v>2031</v>
      </c>
      <c r="R473" t="s">
        <v>2032</v>
      </c>
      <c r="S473" s="13">
        <f t="shared" si="28"/>
        <v>41031.208333333336</v>
      </c>
      <c r="T473" s="14">
        <f t="shared" si="29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31"/>
        <v>0.39234070221066319</v>
      </c>
      <c r="P474" s="8">
        <f t="shared" si="30"/>
        <v>104.94260869565217</v>
      </c>
      <c r="Q474" t="s">
        <v>2033</v>
      </c>
      <c r="R474" t="s">
        <v>2034</v>
      </c>
      <c r="S474" s="13">
        <f t="shared" si="28"/>
        <v>43535.208333333328</v>
      </c>
      <c r="T474" s="14">
        <f t="shared" si="29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31"/>
        <v>1.7814000000000001</v>
      </c>
      <c r="P475" s="8">
        <f t="shared" si="30"/>
        <v>84.028301886792448</v>
      </c>
      <c r="Q475" t="s">
        <v>2033</v>
      </c>
      <c r="R475" t="s">
        <v>2041</v>
      </c>
      <c r="S475" s="13">
        <f t="shared" si="28"/>
        <v>43277.208333333328</v>
      </c>
      <c r="T475" s="14">
        <f t="shared" si="29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31"/>
        <v>3.6515</v>
      </c>
      <c r="P476" s="8">
        <f t="shared" si="30"/>
        <v>102.85915492957747</v>
      </c>
      <c r="Q476" t="s">
        <v>2039</v>
      </c>
      <c r="R476" t="s">
        <v>2058</v>
      </c>
      <c r="S476" s="13">
        <f t="shared" si="28"/>
        <v>41989.25</v>
      </c>
      <c r="T476" s="14">
        <f t="shared" si="29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31"/>
        <v>1.1394594594594594</v>
      </c>
      <c r="P477" s="8">
        <f t="shared" si="30"/>
        <v>39.962085308056871</v>
      </c>
      <c r="Q477" t="s">
        <v>2045</v>
      </c>
      <c r="R477" t="s">
        <v>2057</v>
      </c>
      <c r="S477" s="13">
        <f t="shared" si="28"/>
        <v>41450.208333333336</v>
      </c>
      <c r="T477" s="14">
        <f t="shared" si="29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31"/>
        <v>0.29828720626631855</v>
      </c>
      <c r="P478" s="8">
        <f t="shared" si="30"/>
        <v>51.001785714285717</v>
      </c>
      <c r="Q478" t="s">
        <v>2045</v>
      </c>
      <c r="R478" t="s">
        <v>2051</v>
      </c>
      <c r="S478" s="13">
        <f t="shared" si="28"/>
        <v>43322.208333333328</v>
      </c>
      <c r="T478" s="14">
        <f t="shared" si="29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31"/>
        <v>0.54270588235294115</v>
      </c>
      <c r="P479" s="8">
        <f t="shared" si="30"/>
        <v>40.823008849557525</v>
      </c>
      <c r="Q479" t="s">
        <v>2039</v>
      </c>
      <c r="R479" t="s">
        <v>2061</v>
      </c>
      <c r="S479" s="13">
        <f t="shared" si="28"/>
        <v>40720.208333333336</v>
      </c>
      <c r="T479" s="14">
        <f t="shared" si="29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31"/>
        <v>2.3634156976744185</v>
      </c>
      <c r="P480" s="8">
        <f t="shared" si="30"/>
        <v>58.999637155297535</v>
      </c>
      <c r="Q480" t="s">
        <v>2035</v>
      </c>
      <c r="R480" t="s">
        <v>2044</v>
      </c>
      <c r="S480" s="13">
        <f t="shared" si="28"/>
        <v>42072.208333333328</v>
      </c>
      <c r="T480" s="14">
        <f t="shared" si="29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31"/>
        <v>5.1291666666666664</v>
      </c>
      <c r="P481" s="8">
        <f t="shared" si="30"/>
        <v>71.156069364161851</v>
      </c>
      <c r="Q481" t="s">
        <v>2031</v>
      </c>
      <c r="R481" t="s">
        <v>2032</v>
      </c>
      <c r="S481" s="13">
        <f t="shared" si="28"/>
        <v>42945.208333333328</v>
      </c>
      <c r="T481" s="14">
        <f t="shared" si="29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31"/>
        <v>1.0065116279069768</v>
      </c>
      <c r="P482" s="8">
        <f t="shared" si="30"/>
        <v>99.494252873563212</v>
      </c>
      <c r="Q482" t="s">
        <v>2052</v>
      </c>
      <c r="R482" t="s">
        <v>2053</v>
      </c>
      <c r="S482" s="13">
        <f t="shared" si="28"/>
        <v>40248.25</v>
      </c>
      <c r="T482" s="14">
        <f t="shared" si="29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31"/>
        <v>0.81348423194303154</v>
      </c>
      <c r="P483" s="8">
        <f t="shared" si="30"/>
        <v>103.98634590377114</v>
      </c>
      <c r="Q483" t="s">
        <v>2037</v>
      </c>
      <c r="R483" t="s">
        <v>2038</v>
      </c>
      <c r="S483" s="13">
        <f t="shared" si="28"/>
        <v>41913.208333333336</v>
      </c>
      <c r="T483" s="14">
        <f t="shared" si="29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31"/>
        <v>0.16404761904761905</v>
      </c>
      <c r="P484" s="8">
        <f t="shared" si="30"/>
        <v>76.555555555555557</v>
      </c>
      <c r="Q484" t="s">
        <v>2045</v>
      </c>
      <c r="R484" t="s">
        <v>2051</v>
      </c>
      <c r="S484" s="13">
        <f t="shared" si="28"/>
        <v>40963.25</v>
      </c>
      <c r="T484" s="14">
        <f t="shared" si="29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31"/>
        <v>0.52774617067833696</v>
      </c>
      <c r="P485" s="8">
        <f t="shared" si="30"/>
        <v>87.068592057761734</v>
      </c>
      <c r="Q485" t="s">
        <v>2037</v>
      </c>
      <c r="R485" t="s">
        <v>2038</v>
      </c>
      <c r="S485" s="13">
        <f t="shared" si="28"/>
        <v>43811.25</v>
      </c>
      <c r="T485" s="14">
        <f t="shared" si="29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31"/>
        <v>2.6020608108108108</v>
      </c>
      <c r="P486" s="8">
        <f t="shared" si="30"/>
        <v>48.99554707379135</v>
      </c>
      <c r="Q486" t="s">
        <v>2031</v>
      </c>
      <c r="R486" t="s">
        <v>2032</v>
      </c>
      <c r="S486" s="13">
        <f t="shared" si="28"/>
        <v>41855.208333333336</v>
      </c>
      <c r="T486" s="14">
        <f t="shared" si="29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31"/>
        <v>0.30732891832229581</v>
      </c>
      <c r="P487" s="8">
        <f t="shared" si="30"/>
        <v>42.969135802469133</v>
      </c>
      <c r="Q487" t="s">
        <v>2037</v>
      </c>
      <c r="R487" t="s">
        <v>2038</v>
      </c>
      <c r="S487" s="13">
        <f t="shared" si="28"/>
        <v>43626.208333333328</v>
      </c>
      <c r="T487" s="14">
        <f t="shared" si="29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31"/>
        <v>0.13500000000000001</v>
      </c>
      <c r="P488" s="8">
        <f t="shared" si="30"/>
        <v>33.428571428571431</v>
      </c>
      <c r="Q488" t="s">
        <v>2045</v>
      </c>
      <c r="R488" t="s">
        <v>2057</v>
      </c>
      <c r="S488" s="13">
        <f t="shared" si="28"/>
        <v>43168.25</v>
      </c>
      <c r="T488" s="14">
        <f t="shared" si="29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31"/>
        <v>1.7862556663644606</v>
      </c>
      <c r="P489" s="8">
        <f t="shared" si="30"/>
        <v>83.982949701619773</v>
      </c>
      <c r="Q489" t="s">
        <v>2037</v>
      </c>
      <c r="R489" t="s">
        <v>2038</v>
      </c>
      <c r="S489" s="13">
        <f t="shared" si="28"/>
        <v>42845.208333333328</v>
      </c>
      <c r="T489" s="14">
        <f t="shared" si="29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31"/>
        <v>2.2005660377358489</v>
      </c>
      <c r="P490" s="8">
        <f t="shared" si="30"/>
        <v>101.41739130434783</v>
      </c>
      <c r="Q490" t="s">
        <v>2037</v>
      </c>
      <c r="R490" t="s">
        <v>2038</v>
      </c>
      <c r="S490" s="13">
        <f t="shared" si="28"/>
        <v>42403.25</v>
      </c>
      <c r="T490" s="14">
        <f t="shared" si="29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31"/>
        <v>1.015108695652174</v>
      </c>
      <c r="P491" s="8">
        <f t="shared" si="30"/>
        <v>109.87058823529412</v>
      </c>
      <c r="Q491" t="s">
        <v>2035</v>
      </c>
      <c r="R491" t="s">
        <v>2044</v>
      </c>
      <c r="S491" s="13">
        <f t="shared" si="28"/>
        <v>40406.208333333336</v>
      </c>
      <c r="T491" s="14">
        <f t="shared" si="29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31"/>
        <v>1.915</v>
      </c>
      <c r="P492" s="8">
        <f t="shared" si="30"/>
        <v>31.916666666666668</v>
      </c>
      <c r="Q492" t="s">
        <v>2062</v>
      </c>
      <c r="R492" t="s">
        <v>2063</v>
      </c>
      <c r="S492" s="13">
        <f t="shared" si="28"/>
        <v>43786.25</v>
      </c>
      <c r="T492" s="14">
        <f t="shared" si="29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31"/>
        <v>3.0534683098591549</v>
      </c>
      <c r="P493" s="8">
        <f t="shared" si="30"/>
        <v>70.993450675399103</v>
      </c>
      <c r="Q493" t="s">
        <v>2031</v>
      </c>
      <c r="R493" t="s">
        <v>2032</v>
      </c>
      <c r="S493" s="13">
        <f t="shared" si="28"/>
        <v>41456.208333333336</v>
      </c>
      <c r="T493" s="14">
        <f t="shared" si="29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31"/>
        <v>0.23995287958115183</v>
      </c>
      <c r="P494" s="8">
        <f t="shared" si="30"/>
        <v>77.026890756302521</v>
      </c>
      <c r="Q494" t="s">
        <v>2039</v>
      </c>
      <c r="R494" t="s">
        <v>2050</v>
      </c>
      <c r="S494" s="13">
        <f t="shared" si="28"/>
        <v>40336.208333333336</v>
      </c>
      <c r="T494" s="14">
        <f t="shared" si="29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31"/>
        <v>7.2377777777777776</v>
      </c>
      <c r="P495" s="8">
        <f t="shared" si="30"/>
        <v>101.78125</v>
      </c>
      <c r="Q495" t="s">
        <v>2052</v>
      </c>
      <c r="R495" t="s">
        <v>2053</v>
      </c>
      <c r="S495" s="13">
        <f t="shared" si="28"/>
        <v>43645.208333333328</v>
      </c>
      <c r="T495" s="14">
        <f t="shared" si="29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31"/>
        <v>5.4736000000000002</v>
      </c>
      <c r="P496" s="8">
        <f t="shared" si="30"/>
        <v>51.059701492537314</v>
      </c>
      <c r="Q496" t="s">
        <v>2035</v>
      </c>
      <c r="R496" t="s">
        <v>2044</v>
      </c>
      <c r="S496" s="13">
        <f t="shared" si="28"/>
        <v>40990.208333333336</v>
      </c>
      <c r="T496" s="14">
        <f t="shared" si="29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31"/>
        <v>4.1449999999999996</v>
      </c>
      <c r="P497" s="8">
        <f t="shared" si="30"/>
        <v>68.02051282051282</v>
      </c>
      <c r="Q497" t="s">
        <v>2037</v>
      </c>
      <c r="R497" t="s">
        <v>2038</v>
      </c>
      <c r="S497" s="13">
        <f t="shared" si="28"/>
        <v>41800.208333333336</v>
      </c>
      <c r="T497" s="14">
        <f t="shared" si="29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31"/>
        <v>9.0696409140369975E-3</v>
      </c>
      <c r="P498" s="8">
        <f t="shared" si="30"/>
        <v>30.87037037037037</v>
      </c>
      <c r="Q498" t="s">
        <v>2039</v>
      </c>
      <c r="R498" t="s">
        <v>2047</v>
      </c>
      <c r="S498" s="13">
        <f t="shared" si="28"/>
        <v>42876.208333333328</v>
      </c>
      <c r="T498" s="14">
        <f t="shared" si="29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31"/>
        <v>0.34173469387755101</v>
      </c>
      <c r="P499" s="8">
        <f t="shared" si="30"/>
        <v>27.908333333333335</v>
      </c>
      <c r="Q499" t="s">
        <v>2035</v>
      </c>
      <c r="R499" t="s">
        <v>2044</v>
      </c>
      <c r="S499" s="13">
        <f t="shared" si="28"/>
        <v>42724.25</v>
      </c>
      <c r="T499" s="14">
        <f t="shared" si="29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31"/>
        <v>0.239488107549121</v>
      </c>
      <c r="P500" s="8">
        <f t="shared" si="30"/>
        <v>79.994818652849744</v>
      </c>
      <c r="Q500" t="s">
        <v>2035</v>
      </c>
      <c r="R500" t="s">
        <v>2036</v>
      </c>
      <c r="S500" s="13">
        <f t="shared" si="28"/>
        <v>42005.25</v>
      </c>
      <c r="T500" s="14">
        <f t="shared" si="29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31"/>
        <v>0.48072649572649573</v>
      </c>
      <c r="P501" s="8">
        <f t="shared" si="30"/>
        <v>38.003378378378379</v>
      </c>
      <c r="Q501" t="s">
        <v>2039</v>
      </c>
      <c r="R501" t="s">
        <v>2040</v>
      </c>
      <c r="S501" s="13">
        <f t="shared" si="28"/>
        <v>42444.208333333328</v>
      </c>
      <c r="T501" s="14">
        <f t="shared" si="29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31"/>
        <v>0</v>
      </c>
      <c r="P502" s="8" t="e">
        <f t="shared" si="30"/>
        <v>#DIV/0!</v>
      </c>
      <c r="Q502" t="s">
        <v>2037</v>
      </c>
      <c r="R502" t="s">
        <v>2038</v>
      </c>
      <c r="S502" s="13">
        <f t="shared" si="28"/>
        <v>41395.208333333336</v>
      </c>
      <c r="T502" s="14">
        <f t="shared" si="29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31"/>
        <v>0.70145182291666663</v>
      </c>
      <c r="P503" s="8">
        <f t="shared" si="30"/>
        <v>59.990534521158132</v>
      </c>
      <c r="Q503" t="s">
        <v>2039</v>
      </c>
      <c r="R503" t="s">
        <v>2040</v>
      </c>
      <c r="S503" s="13">
        <f t="shared" si="28"/>
        <v>41345.208333333336</v>
      </c>
      <c r="T503" s="14">
        <f t="shared" si="29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31"/>
        <v>5.2992307692307694</v>
      </c>
      <c r="P504" s="8">
        <f t="shared" si="30"/>
        <v>37.037634408602152</v>
      </c>
      <c r="Q504" t="s">
        <v>2048</v>
      </c>
      <c r="R504" t="s">
        <v>2049</v>
      </c>
      <c r="S504" s="13">
        <f t="shared" si="28"/>
        <v>41117.208333333336</v>
      </c>
      <c r="T504" s="14">
        <f t="shared" si="29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31"/>
        <v>1.8032549019607844</v>
      </c>
      <c r="P505" s="8">
        <f t="shared" si="30"/>
        <v>99.963043478260872</v>
      </c>
      <c r="Q505" t="s">
        <v>2039</v>
      </c>
      <c r="R505" t="s">
        <v>2042</v>
      </c>
      <c r="S505" s="13">
        <f t="shared" si="28"/>
        <v>42186.208333333328</v>
      </c>
      <c r="T505" s="14">
        <f t="shared" si="29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31"/>
        <v>0.92320000000000002</v>
      </c>
      <c r="P506" s="8">
        <f t="shared" si="30"/>
        <v>111.6774193548387</v>
      </c>
      <c r="Q506" t="s">
        <v>2033</v>
      </c>
      <c r="R506" t="s">
        <v>2034</v>
      </c>
      <c r="S506" s="13">
        <f t="shared" si="28"/>
        <v>42142.208333333328</v>
      </c>
      <c r="T506" s="14">
        <f t="shared" si="29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31"/>
        <v>0.13901001112347053</v>
      </c>
      <c r="P507" s="8">
        <f t="shared" si="30"/>
        <v>36.014409221902014</v>
      </c>
      <c r="Q507" t="s">
        <v>2045</v>
      </c>
      <c r="R507" t="s">
        <v>2054</v>
      </c>
      <c r="S507" s="13">
        <f t="shared" si="28"/>
        <v>41341.25</v>
      </c>
      <c r="T507" s="14">
        <f t="shared" si="29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31"/>
        <v>9.2707777777777771</v>
      </c>
      <c r="P508" s="8">
        <f t="shared" si="30"/>
        <v>66.010284810126578</v>
      </c>
      <c r="Q508" t="s">
        <v>2037</v>
      </c>
      <c r="R508" t="s">
        <v>2038</v>
      </c>
      <c r="S508" s="13">
        <f t="shared" si="28"/>
        <v>43062.25</v>
      </c>
      <c r="T508" s="14">
        <f t="shared" si="29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31"/>
        <v>0.39857142857142858</v>
      </c>
      <c r="P509" s="8">
        <f t="shared" si="30"/>
        <v>44.05263157894737</v>
      </c>
      <c r="Q509" t="s">
        <v>2035</v>
      </c>
      <c r="R509" t="s">
        <v>2036</v>
      </c>
      <c r="S509" s="13">
        <f t="shared" si="28"/>
        <v>41373.208333333336</v>
      </c>
      <c r="T509" s="14">
        <f t="shared" si="29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31"/>
        <v>1.1222929936305732</v>
      </c>
      <c r="P510" s="8">
        <f t="shared" si="30"/>
        <v>52.999726551818434</v>
      </c>
      <c r="Q510" t="s">
        <v>2037</v>
      </c>
      <c r="R510" t="s">
        <v>2038</v>
      </c>
      <c r="S510" s="13">
        <f t="shared" si="28"/>
        <v>43310.208333333328</v>
      </c>
      <c r="T510" s="14">
        <f t="shared" si="29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31"/>
        <v>0.70925816023738875</v>
      </c>
      <c r="P511" s="8">
        <f t="shared" si="30"/>
        <v>95</v>
      </c>
      <c r="Q511" t="s">
        <v>2037</v>
      </c>
      <c r="R511" t="s">
        <v>2038</v>
      </c>
      <c r="S511" s="13">
        <f t="shared" si="28"/>
        <v>41034.208333333336</v>
      </c>
      <c r="T511" s="14">
        <f t="shared" si="29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31"/>
        <v>1.1908974358974358</v>
      </c>
      <c r="P512" s="8">
        <f t="shared" si="30"/>
        <v>70.908396946564892</v>
      </c>
      <c r="Q512" t="s">
        <v>2039</v>
      </c>
      <c r="R512" t="s">
        <v>2042</v>
      </c>
      <c r="S512" s="13">
        <f t="shared" si="28"/>
        <v>43251.208333333328</v>
      </c>
      <c r="T512" s="14">
        <f t="shared" si="29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31"/>
        <v>0.24017591339648173</v>
      </c>
      <c r="P513" s="8">
        <f t="shared" si="30"/>
        <v>98.060773480662988</v>
      </c>
      <c r="Q513" t="s">
        <v>2037</v>
      </c>
      <c r="R513" t="s">
        <v>2038</v>
      </c>
      <c r="S513" s="13">
        <f t="shared" si="28"/>
        <v>43671.208333333328</v>
      </c>
      <c r="T513" s="14">
        <f t="shared" si="29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31"/>
        <v>1.3931868131868133</v>
      </c>
      <c r="P514" s="8">
        <f t="shared" si="30"/>
        <v>53.046025104602514</v>
      </c>
      <c r="Q514" t="s">
        <v>2048</v>
      </c>
      <c r="R514" t="s">
        <v>2049</v>
      </c>
      <c r="S514" s="13">
        <f t="shared" si="28"/>
        <v>41825.208333333336</v>
      </c>
      <c r="T514" s="14">
        <f t="shared" si="29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31"/>
        <v>0.39277108433734942</v>
      </c>
      <c r="P515" s="8">
        <f t="shared" si="30"/>
        <v>93.142857142857139</v>
      </c>
      <c r="Q515" t="s">
        <v>2039</v>
      </c>
      <c r="R515" t="s">
        <v>2058</v>
      </c>
      <c r="S515" s="13">
        <f t="shared" ref="S515:S578" si="32">(J515/86400)+DATE(1970,1,1)</f>
        <v>40430.208333333336</v>
      </c>
      <c r="T515" s="14">
        <f t="shared" ref="T515:T578" si="33">(K515/86400)+DATE(1970,1,1)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1"/>
        <v>0.22439077144917088</v>
      </c>
      <c r="P516" s="8">
        <f t="shared" ref="P516:P579" si="34">E516/G516</f>
        <v>58.945075757575758</v>
      </c>
      <c r="Q516" t="s">
        <v>2033</v>
      </c>
      <c r="R516" t="s">
        <v>2034</v>
      </c>
      <c r="S516" s="13">
        <f t="shared" si="32"/>
        <v>41614.25</v>
      </c>
      <c r="T516" s="14">
        <f t="shared" si="33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1"/>
        <v>0.55779069767441858</v>
      </c>
      <c r="P517" s="8">
        <f t="shared" si="34"/>
        <v>36.067669172932334</v>
      </c>
      <c r="Q517" t="s">
        <v>2037</v>
      </c>
      <c r="R517" t="s">
        <v>2038</v>
      </c>
      <c r="S517" s="13">
        <f t="shared" si="32"/>
        <v>40900.25</v>
      </c>
      <c r="T517" s="14">
        <f t="shared" si="33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ref="O518:O581" si="35">E518/D518</f>
        <v>0.42523125996810207</v>
      </c>
      <c r="P518" s="8">
        <f t="shared" si="34"/>
        <v>63.030732860520096</v>
      </c>
      <c r="Q518" t="s">
        <v>2045</v>
      </c>
      <c r="R518" t="s">
        <v>2046</v>
      </c>
      <c r="S518" s="13">
        <f t="shared" si="32"/>
        <v>40396.208333333336</v>
      </c>
      <c r="T518" s="14">
        <f t="shared" si="33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5"/>
        <v>1.1200000000000001</v>
      </c>
      <c r="P519" s="8">
        <f t="shared" si="34"/>
        <v>84.717948717948715</v>
      </c>
      <c r="Q519" t="s">
        <v>2031</v>
      </c>
      <c r="R519" t="s">
        <v>2032</v>
      </c>
      <c r="S519" s="13">
        <f t="shared" si="32"/>
        <v>42860.208333333328</v>
      </c>
      <c r="T519" s="14">
        <f t="shared" si="33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5"/>
        <v>7.0681818181818179E-2</v>
      </c>
      <c r="P520" s="8">
        <f t="shared" si="34"/>
        <v>62.2</v>
      </c>
      <c r="Q520" t="s">
        <v>2039</v>
      </c>
      <c r="R520" t="s">
        <v>2047</v>
      </c>
      <c r="S520" s="13">
        <f t="shared" si="32"/>
        <v>43154.25</v>
      </c>
      <c r="T520" s="14">
        <f t="shared" si="33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5"/>
        <v>1.0174563871693867</v>
      </c>
      <c r="P521" s="8">
        <f t="shared" si="34"/>
        <v>101.97518330513255</v>
      </c>
      <c r="Q521" t="s">
        <v>2033</v>
      </c>
      <c r="R521" t="s">
        <v>2034</v>
      </c>
      <c r="S521" s="13">
        <f t="shared" si="32"/>
        <v>42012.25</v>
      </c>
      <c r="T521" s="14">
        <f t="shared" si="33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5"/>
        <v>4.2575000000000003</v>
      </c>
      <c r="P522" s="8">
        <f t="shared" si="34"/>
        <v>106.4375</v>
      </c>
      <c r="Q522" t="s">
        <v>2037</v>
      </c>
      <c r="R522" t="s">
        <v>2038</v>
      </c>
      <c r="S522" s="13">
        <f t="shared" si="32"/>
        <v>43574.208333333328</v>
      </c>
      <c r="T522" s="14">
        <f t="shared" si="33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5"/>
        <v>1.4553947368421052</v>
      </c>
      <c r="P523" s="8">
        <f t="shared" si="34"/>
        <v>29.975609756097562</v>
      </c>
      <c r="Q523" t="s">
        <v>2039</v>
      </c>
      <c r="R523" t="s">
        <v>2042</v>
      </c>
      <c r="S523" s="13">
        <f t="shared" si="32"/>
        <v>42605.208333333328</v>
      </c>
      <c r="T523" s="14">
        <f t="shared" si="33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5"/>
        <v>0.32453465346534655</v>
      </c>
      <c r="P524" s="8">
        <f t="shared" si="34"/>
        <v>85.806282722513089</v>
      </c>
      <c r="Q524" t="s">
        <v>2039</v>
      </c>
      <c r="R524" t="s">
        <v>2050</v>
      </c>
      <c r="S524" s="13">
        <f t="shared" si="32"/>
        <v>41093.208333333336</v>
      </c>
      <c r="T524" s="14">
        <f t="shared" si="33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5"/>
        <v>7.003333333333333</v>
      </c>
      <c r="P525" s="8">
        <f t="shared" si="34"/>
        <v>70.82022471910112</v>
      </c>
      <c r="Q525" t="s">
        <v>2039</v>
      </c>
      <c r="R525" t="s">
        <v>2050</v>
      </c>
      <c r="S525" s="13">
        <f t="shared" si="32"/>
        <v>40241.25</v>
      </c>
      <c r="T525" s="14">
        <f t="shared" si="33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5"/>
        <v>0.83904860392967939</v>
      </c>
      <c r="P526" s="8">
        <f t="shared" si="34"/>
        <v>40.998484082870135</v>
      </c>
      <c r="Q526" t="s">
        <v>2037</v>
      </c>
      <c r="R526" t="s">
        <v>2038</v>
      </c>
      <c r="S526" s="13">
        <f t="shared" si="32"/>
        <v>40294.208333333336</v>
      </c>
      <c r="T526" s="14">
        <f t="shared" si="33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5"/>
        <v>0.84190476190476193</v>
      </c>
      <c r="P527" s="8">
        <f t="shared" si="34"/>
        <v>28.063492063492063</v>
      </c>
      <c r="Q527" t="s">
        <v>2035</v>
      </c>
      <c r="R527" t="s">
        <v>2044</v>
      </c>
      <c r="S527" s="13">
        <f t="shared" si="32"/>
        <v>40505.25</v>
      </c>
      <c r="T527" s="14">
        <f t="shared" si="33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5"/>
        <v>1.5595180722891566</v>
      </c>
      <c r="P528" s="8">
        <f t="shared" si="34"/>
        <v>88.054421768707485</v>
      </c>
      <c r="Q528" t="s">
        <v>2037</v>
      </c>
      <c r="R528" t="s">
        <v>2038</v>
      </c>
      <c r="S528" s="13">
        <f t="shared" si="32"/>
        <v>42364.25</v>
      </c>
      <c r="T528" s="14">
        <f t="shared" si="33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5"/>
        <v>0.99619450317124736</v>
      </c>
      <c r="P529" s="8">
        <f t="shared" si="34"/>
        <v>31</v>
      </c>
      <c r="Q529" t="s">
        <v>2039</v>
      </c>
      <c r="R529" t="s">
        <v>2047</v>
      </c>
      <c r="S529" s="13">
        <f t="shared" si="32"/>
        <v>42405.25</v>
      </c>
      <c r="T529" s="14">
        <f t="shared" si="33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5"/>
        <v>0.80300000000000005</v>
      </c>
      <c r="P530" s="8">
        <f t="shared" si="34"/>
        <v>90.337500000000006</v>
      </c>
      <c r="Q530" t="s">
        <v>2033</v>
      </c>
      <c r="R530" t="s">
        <v>2043</v>
      </c>
      <c r="S530" s="13">
        <f t="shared" si="32"/>
        <v>41601.25</v>
      </c>
      <c r="T530" s="14">
        <f t="shared" si="33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5"/>
        <v>0.11254901960784314</v>
      </c>
      <c r="P531" s="8">
        <f t="shared" si="34"/>
        <v>63.777777777777779</v>
      </c>
      <c r="Q531" t="s">
        <v>2048</v>
      </c>
      <c r="R531" t="s">
        <v>2049</v>
      </c>
      <c r="S531" s="13">
        <f t="shared" si="32"/>
        <v>41769.208333333336</v>
      </c>
      <c r="T531" s="14">
        <f t="shared" si="33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5"/>
        <v>0.91740952380952379</v>
      </c>
      <c r="P532" s="8">
        <f t="shared" si="34"/>
        <v>53.995515695067262</v>
      </c>
      <c r="Q532" t="s">
        <v>2045</v>
      </c>
      <c r="R532" t="s">
        <v>2051</v>
      </c>
      <c r="S532" s="13">
        <f t="shared" si="32"/>
        <v>40421.208333333336</v>
      </c>
      <c r="T532" s="14">
        <f t="shared" si="33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5"/>
        <v>0.95521156936261387</v>
      </c>
      <c r="P533" s="8">
        <f t="shared" si="34"/>
        <v>48.993956043956047</v>
      </c>
      <c r="Q533" t="s">
        <v>2048</v>
      </c>
      <c r="R533" t="s">
        <v>2049</v>
      </c>
      <c r="S533" s="13">
        <f t="shared" si="32"/>
        <v>41589.25</v>
      </c>
      <c r="T533" s="14">
        <f t="shared" si="33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5"/>
        <v>5.0287499999999996</v>
      </c>
      <c r="P534" s="8">
        <f t="shared" si="34"/>
        <v>63.857142857142854</v>
      </c>
      <c r="Q534" t="s">
        <v>2037</v>
      </c>
      <c r="R534" t="s">
        <v>2038</v>
      </c>
      <c r="S534" s="13">
        <f t="shared" si="32"/>
        <v>43125.25</v>
      </c>
      <c r="T534" s="14">
        <f t="shared" si="33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5"/>
        <v>1.5924394463667819</v>
      </c>
      <c r="P535" s="8">
        <f t="shared" si="34"/>
        <v>82.996393146979258</v>
      </c>
      <c r="Q535" t="s">
        <v>2033</v>
      </c>
      <c r="R535" t="s">
        <v>2043</v>
      </c>
      <c r="S535" s="13">
        <f t="shared" si="32"/>
        <v>41479.208333333336</v>
      </c>
      <c r="T535" s="14">
        <f t="shared" si="33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5"/>
        <v>0.15022446689113356</v>
      </c>
      <c r="P536" s="8">
        <f t="shared" si="34"/>
        <v>55.08230452674897</v>
      </c>
      <c r="Q536" t="s">
        <v>2039</v>
      </c>
      <c r="R536" t="s">
        <v>2042</v>
      </c>
      <c r="S536" s="13">
        <f t="shared" si="32"/>
        <v>43329.208333333328</v>
      </c>
      <c r="T536" s="14">
        <f t="shared" si="33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5"/>
        <v>4.820384615384615</v>
      </c>
      <c r="P537" s="8">
        <f t="shared" si="34"/>
        <v>62.044554455445542</v>
      </c>
      <c r="Q537" t="s">
        <v>2037</v>
      </c>
      <c r="R537" t="s">
        <v>2038</v>
      </c>
      <c r="S537" s="13">
        <f t="shared" si="32"/>
        <v>43259.208333333328</v>
      </c>
      <c r="T537" s="14">
        <f t="shared" si="33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5"/>
        <v>1.4996938775510205</v>
      </c>
      <c r="P538" s="8">
        <f t="shared" si="34"/>
        <v>104.97857142857143</v>
      </c>
      <c r="Q538" t="s">
        <v>2045</v>
      </c>
      <c r="R538" t="s">
        <v>2051</v>
      </c>
      <c r="S538" s="13">
        <f t="shared" si="32"/>
        <v>40414.208333333336</v>
      </c>
      <c r="T538" s="14">
        <f t="shared" si="33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5"/>
        <v>1.1722156398104266</v>
      </c>
      <c r="P539" s="8">
        <f t="shared" si="34"/>
        <v>94.044676806083643</v>
      </c>
      <c r="Q539" t="s">
        <v>2039</v>
      </c>
      <c r="R539" t="s">
        <v>2040</v>
      </c>
      <c r="S539" s="13">
        <f t="shared" si="32"/>
        <v>43342.208333333328</v>
      </c>
      <c r="T539" s="14">
        <f t="shared" si="33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5"/>
        <v>0.37695968274950431</v>
      </c>
      <c r="P540" s="8">
        <f t="shared" si="34"/>
        <v>44.007716049382715</v>
      </c>
      <c r="Q540" t="s">
        <v>2048</v>
      </c>
      <c r="R540" t="s">
        <v>2059</v>
      </c>
      <c r="S540" s="13">
        <f t="shared" si="32"/>
        <v>41539.208333333336</v>
      </c>
      <c r="T540" s="14">
        <f t="shared" si="33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5"/>
        <v>0.72653061224489801</v>
      </c>
      <c r="P541" s="8">
        <f t="shared" si="34"/>
        <v>92.467532467532465</v>
      </c>
      <c r="Q541" t="s">
        <v>2031</v>
      </c>
      <c r="R541" t="s">
        <v>2032</v>
      </c>
      <c r="S541" s="13">
        <f t="shared" si="32"/>
        <v>43647.208333333328</v>
      </c>
      <c r="T541" s="14">
        <f t="shared" si="33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5"/>
        <v>2.6598113207547169</v>
      </c>
      <c r="P542" s="8">
        <f t="shared" si="34"/>
        <v>57.072874493927124</v>
      </c>
      <c r="Q542" t="s">
        <v>2052</v>
      </c>
      <c r="R542" t="s">
        <v>2053</v>
      </c>
      <c r="S542" s="13">
        <f t="shared" si="32"/>
        <v>43225.208333333328</v>
      </c>
      <c r="T542" s="14">
        <f t="shared" si="33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5"/>
        <v>0.24205617977528091</v>
      </c>
      <c r="P543" s="8">
        <f t="shared" si="34"/>
        <v>109.07848101265823</v>
      </c>
      <c r="Q543" t="s">
        <v>2048</v>
      </c>
      <c r="R543" t="s">
        <v>2059</v>
      </c>
      <c r="S543" s="13">
        <f t="shared" si="32"/>
        <v>42165.208333333328</v>
      </c>
      <c r="T543" s="14">
        <f t="shared" si="33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5"/>
        <v>2.5064935064935064E-2</v>
      </c>
      <c r="P544" s="8">
        <f t="shared" si="34"/>
        <v>39.387755102040813</v>
      </c>
      <c r="Q544" t="s">
        <v>2033</v>
      </c>
      <c r="R544" t="s">
        <v>2043</v>
      </c>
      <c r="S544" s="13">
        <f t="shared" si="32"/>
        <v>42391.25</v>
      </c>
      <c r="T544" s="14">
        <f t="shared" si="33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5"/>
        <v>0.1632979976442874</v>
      </c>
      <c r="P545" s="8">
        <f t="shared" si="34"/>
        <v>77.022222222222226</v>
      </c>
      <c r="Q545" t="s">
        <v>2048</v>
      </c>
      <c r="R545" t="s">
        <v>2049</v>
      </c>
      <c r="S545" s="13">
        <f t="shared" si="32"/>
        <v>41528.208333333336</v>
      </c>
      <c r="T545" s="14">
        <f t="shared" si="33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5"/>
        <v>2.7650000000000001</v>
      </c>
      <c r="P546" s="8">
        <f t="shared" si="34"/>
        <v>92.166666666666671</v>
      </c>
      <c r="Q546" t="s">
        <v>2033</v>
      </c>
      <c r="R546" t="s">
        <v>2034</v>
      </c>
      <c r="S546" s="13">
        <f t="shared" si="32"/>
        <v>42377.25</v>
      </c>
      <c r="T546" s="14">
        <f t="shared" si="33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5"/>
        <v>0.88803571428571426</v>
      </c>
      <c r="P547" s="8">
        <f t="shared" si="34"/>
        <v>61.007063197026021</v>
      </c>
      <c r="Q547" t="s">
        <v>2037</v>
      </c>
      <c r="R547" t="s">
        <v>2038</v>
      </c>
      <c r="S547" s="13">
        <f t="shared" si="32"/>
        <v>43824.25</v>
      </c>
      <c r="T547" s="14">
        <f t="shared" si="33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5"/>
        <v>1.6357142857142857</v>
      </c>
      <c r="P548" s="8">
        <f t="shared" si="34"/>
        <v>78.068181818181813</v>
      </c>
      <c r="Q548" t="s">
        <v>2037</v>
      </c>
      <c r="R548" t="s">
        <v>2038</v>
      </c>
      <c r="S548" s="13">
        <f t="shared" si="32"/>
        <v>43360.208333333328</v>
      </c>
      <c r="T548" s="14">
        <f t="shared" si="33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5"/>
        <v>9.69</v>
      </c>
      <c r="P549" s="8">
        <f t="shared" si="34"/>
        <v>80.75</v>
      </c>
      <c r="Q549" t="s">
        <v>2039</v>
      </c>
      <c r="R549" t="s">
        <v>2042</v>
      </c>
      <c r="S549" s="13">
        <f t="shared" si="32"/>
        <v>42029.25</v>
      </c>
      <c r="T549" s="14">
        <f t="shared" si="33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5"/>
        <v>2.7091376701966716</v>
      </c>
      <c r="P550" s="8">
        <f t="shared" si="34"/>
        <v>59.991289782244557</v>
      </c>
      <c r="Q550" t="s">
        <v>2037</v>
      </c>
      <c r="R550" t="s">
        <v>2038</v>
      </c>
      <c r="S550" s="13">
        <f t="shared" si="32"/>
        <v>42461.208333333328</v>
      </c>
      <c r="T550" s="14">
        <f t="shared" si="33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5"/>
        <v>2.8421355932203389</v>
      </c>
      <c r="P551" s="8">
        <f t="shared" si="34"/>
        <v>110.03018372703411</v>
      </c>
      <c r="Q551" t="s">
        <v>2035</v>
      </c>
      <c r="R551" t="s">
        <v>2044</v>
      </c>
      <c r="S551" s="13">
        <f t="shared" si="32"/>
        <v>41422.208333333336</v>
      </c>
      <c r="T551" s="14">
        <f t="shared" si="33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5"/>
        <v>0.04</v>
      </c>
      <c r="P552" s="8">
        <f t="shared" si="34"/>
        <v>4</v>
      </c>
      <c r="Q552" t="s">
        <v>2033</v>
      </c>
      <c r="R552" t="s">
        <v>2043</v>
      </c>
      <c r="S552" s="13">
        <f t="shared" si="32"/>
        <v>40968.25</v>
      </c>
      <c r="T552" s="14">
        <f t="shared" si="33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5"/>
        <v>0.58632981676846196</v>
      </c>
      <c r="P553" s="8">
        <f t="shared" si="34"/>
        <v>37.99856063332134</v>
      </c>
      <c r="Q553" t="s">
        <v>2035</v>
      </c>
      <c r="R553" t="s">
        <v>2036</v>
      </c>
      <c r="S553" s="13">
        <f t="shared" si="32"/>
        <v>41993.25</v>
      </c>
      <c r="T553" s="14">
        <f t="shared" si="33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5"/>
        <v>0.98511111111111116</v>
      </c>
      <c r="P554" s="8">
        <f t="shared" si="34"/>
        <v>96.369565217391298</v>
      </c>
      <c r="Q554" t="s">
        <v>2037</v>
      </c>
      <c r="R554" t="s">
        <v>2038</v>
      </c>
      <c r="S554" s="13">
        <f t="shared" si="32"/>
        <v>42700.25</v>
      </c>
      <c r="T554" s="14">
        <f t="shared" si="33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5"/>
        <v>0.43975381008206332</v>
      </c>
      <c r="P555" s="8">
        <f t="shared" si="34"/>
        <v>72.978599221789878</v>
      </c>
      <c r="Q555" t="s">
        <v>2033</v>
      </c>
      <c r="R555" t="s">
        <v>2034</v>
      </c>
      <c r="S555" s="13">
        <f t="shared" si="32"/>
        <v>40545.25</v>
      </c>
      <c r="T555" s="14">
        <f t="shared" si="33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5"/>
        <v>1.5166315789473683</v>
      </c>
      <c r="P556" s="8">
        <f t="shared" si="34"/>
        <v>26.007220216606498</v>
      </c>
      <c r="Q556" t="s">
        <v>2033</v>
      </c>
      <c r="R556" t="s">
        <v>2043</v>
      </c>
      <c r="S556" s="13">
        <f t="shared" si="32"/>
        <v>42723.25</v>
      </c>
      <c r="T556" s="14">
        <f t="shared" si="33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5"/>
        <v>2.2363492063492063</v>
      </c>
      <c r="P557" s="8">
        <f t="shared" si="34"/>
        <v>104.36296296296297</v>
      </c>
      <c r="Q557" t="s">
        <v>2033</v>
      </c>
      <c r="R557" t="s">
        <v>2034</v>
      </c>
      <c r="S557" s="13">
        <f t="shared" si="32"/>
        <v>41731.208333333336</v>
      </c>
      <c r="T557" s="14">
        <f t="shared" si="33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5"/>
        <v>2.3975</v>
      </c>
      <c r="P558" s="8">
        <f t="shared" si="34"/>
        <v>102.18852459016394</v>
      </c>
      <c r="Q558" t="s">
        <v>2045</v>
      </c>
      <c r="R558" t="s">
        <v>2057</v>
      </c>
      <c r="S558" s="13">
        <f t="shared" si="32"/>
        <v>40792.208333333336</v>
      </c>
      <c r="T558" s="14">
        <f t="shared" si="33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5"/>
        <v>1.9933333333333334</v>
      </c>
      <c r="P559" s="8">
        <f t="shared" si="34"/>
        <v>54.117647058823529</v>
      </c>
      <c r="Q559" t="s">
        <v>2039</v>
      </c>
      <c r="R559" t="s">
        <v>2061</v>
      </c>
      <c r="S559" s="13">
        <f t="shared" si="32"/>
        <v>42279.208333333328</v>
      </c>
      <c r="T559" s="14">
        <f t="shared" si="33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5"/>
        <v>1.373448275862069</v>
      </c>
      <c r="P560" s="8">
        <f t="shared" si="34"/>
        <v>63.222222222222221</v>
      </c>
      <c r="Q560" t="s">
        <v>2037</v>
      </c>
      <c r="R560" t="s">
        <v>2038</v>
      </c>
      <c r="S560" s="13">
        <f t="shared" si="32"/>
        <v>42424.25</v>
      </c>
      <c r="T560" s="14">
        <f t="shared" si="33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5"/>
        <v>1.009696106362773</v>
      </c>
      <c r="P561" s="8">
        <f t="shared" si="34"/>
        <v>104.03228962818004</v>
      </c>
      <c r="Q561" t="s">
        <v>2037</v>
      </c>
      <c r="R561" t="s">
        <v>2038</v>
      </c>
      <c r="S561" s="13">
        <f t="shared" si="32"/>
        <v>42584.208333333328</v>
      </c>
      <c r="T561" s="14">
        <f t="shared" si="33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5"/>
        <v>7.9416000000000002</v>
      </c>
      <c r="P562" s="8">
        <f t="shared" si="34"/>
        <v>49.994334277620396</v>
      </c>
      <c r="Q562" t="s">
        <v>2039</v>
      </c>
      <c r="R562" t="s">
        <v>2047</v>
      </c>
      <c r="S562" s="13">
        <f t="shared" si="32"/>
        <v>40865.25</v>
      </c>
      <c r="T562" s="14">
        <f t="shared" si="33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5"/>
        <v>3.6970000000000001</v>
      </c>
      <c r="P563" s="8">
        <f t="shared" si="34"/>
        <v>56.015151515151516</v>
      </c>
      <c r="Q563" t="s">
        <v>2037</v>
      </c>
      <c r="R563" t="s">
        <v>2038</v>
      </c>
      <c r="S563" s="13">
        <f t="shared" si="32"/>
        <v>40833.208333333336</v>
      </c>
      <c r="T563" s="14">
        <f t="shared" si="33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5"/>
        <v>0.12818181818181817</v>
      </c>
      <c r="P564" s="8">
        <f t="shared" si="34"/>
        <v>48.807692307692307</v>
      </c>
      <c r="Q564" t="s">
        <v>2033</v>
      </c>
      <c r="R564" t="s">
        <v>2034</v>
      </c>
      <c r="S564" s="13">
        <f t="shared" si="32"/>
        <v>43536.208333333328</v>
      </c>
      <c r="T564" s="14">
        <f t="shared" si="33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5"/>
        <v>1.3802702702702703</v>
      </c>
      <c r="P565" s="8">
        <f t="shared" si="34"/>
        <v>60.082352941176474</v>
      </c>
      <c r="Q565" t="s">
        <v>2039</v>
      </c>
      <c r="R565" t="s">
        <v>2040</v>
      </c>
      <c r="S565" s="13">
        <f t="shared" si="32"/>
        <v>43417.25</v>
      </c>
      <c r="T565" s="14">
        <f t="shared" si="33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5"/>
        <v>0.83813278008298753</v>
      </c>
      <c r="P566" s="8">
        <f t="shared" si="34"/>
        <v>78.990502793296088</v>
      </c>
      <c r="Q566" t="s">
        <v>2037</v>
      </c>
      <c r="R566" t="s">
        <v>2038</v>
      </c>
      <c r="S566" s="13">
        <f t="shared" si="32"/>
        <v>42078.208333333328</v>
      </c>
      <c r="T566" s="14">
        <f t="shared" si="33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5"/>
        <v>2.0460063224446787</v>
      </c>
      <c r="P567" s="8">
        <f t="shared" si="34"/>
        <v>53.99499443826474</v>
      </c>
      <c r="Q567" t="s">
        <v>2037</v>
      </c>
      <c r="R567" t="s">
        <v>2038</v>
      </c>
      <c r="S567" s="13">
        <f t="shared" si="32"/>
        <v>40862.25</v>
      </c>
      <c r="T567" s="14">
        <f t="shared" si="33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5"/>
        <v>0.44344086021505374</v>
      </c>
      <c r="P568" s="8">
        <f t="shared" si="34"/>
        <v>111.45945945945945</v>
      </c>
      <c r="Q568" t="s">
        <v>2033</v>
      </c>
      <c r="R568" t="s">
        <v>2041</v>
      </c>
      <c r="S568" s="13">
        <f t="shared" si="32"/>
        <v>42424.25</v>
      </c>
      <c r="T568" s="14">
        <f t="shared" si="33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5"/>
        <v>2.1860294117647059</v>
      </c>
      <c r="P569" s="8">
        <f t="shared" si="34"/>
        <v>60.922131147540981</v>
      </c>
      <c r="Q569" t="s">
        <v>2033</v>
      </c>
      <c r="R569" t="s">
        <v>2034</v>
      </c>
      <c r="S569" s="13">
        <f t="shared" si="32"/>
        <v>41830.208333333336</v>
      </c>
      <c r="T569" s="14">
        <f t="shared" si="33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5"/>
        <v>1.8603314917127072</v>
      </c>
      <c r="P570" s="8">
        <f t="shared" si="34"/>
        <v>26.0015444015444</v>
      </c>
      <c r="Q570" t="s">
        <v>2037</v>
      </c>
      <c r="R570" t="s">
        <v>2038</v>
      </c>
      <c r="S570" s="13">
        <f t="shared" si="32"/>
        <v>40374.208333333336</v>
      </c>
      <c r="T570" s="14">
        <f t="shared" si="33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5"/>
        <v>2.3733830845771142</v>
      </c>
      <c r="P571" s="8">
        <f t="shared" si="34"/>
        <v>80.993208828522924</v>
      </c>
      <c r="Q571" t="s">
        <v>2039</v>
      </c>
      <c r="R571" t="s">
        <v>2047</v>
      </c>
      <c r="S571" s="13">
        <f t="shared" si="32"/>
        <v>40554.25</v>
      </c>
      <c r="T571" s="14">
        <f t="shared" si="33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5"/>
        <v>3.0565384615384614</v>
      </c>
      <c r="P572" s="8">
        <f t="shared" si="34"/>
        <v>34.995963302752294</v>
      </c>
      <c r="Q572" t="s">
        <v>2033</v>
      </c>
      <c r="R572" t="s">
        <v>2034</v>
      </c>
      <c r="S572" s="13">
        <f t="shared" si="32"/>
        <v>41993.25</v>
      </c>
      <c r="T572" s="14">
        <f t="shared" si="33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5"/>
        <v>0.94142857142857139</v>
      </c>
      <c r="P573" s="8">
        <f t="shared" si="34"/>
        <v>94.142857142857139</v>
      </c>
      <c r="Q573" t="s">
        <v>2039</v>
      </c>
      <c r="R573" t="s">
        <v>2050</v>
      </c>
      <c r="S573" s="13">
        <f t="shared" si="32"/>
        <v>42174.208333333328</v>
      </c>
      <c r="T573" s="14">
        <f t="shared" si="33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5"/>
        <v>0.54400000000000004</v>
      </c>
      <c r="P574" s="8">
        <f t="shared" si="34"/>
        <v>52.085106382978722</v>
      </c>
      <c r="Q574" t="s">
        <v>2033</v>
      </c>
      <c r="R574" t="s">
        <v>2034</v>
      </c>
      <c r="S574" s="13">
        <f t="shared" si="32"/>
        <v>42275.208333333328</v>
      </c>
      <c r="T574" s="14">
        <f t="shared" si="33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5"/>
        <v>1.1188059701492536</v>
      </c>
      <c r="P575" s="8">
        <f t="shared" si="34"/>
        <v>24.986666666666668</v>
      </c>
      <c r="Q575" t="s">
        <v>2062</v>
      </c>
      <c r="R575" t="s">
        <v>2063</v>
      </c>
      <c r="S575" s="13">
        <f t="shared" si="32"/>
        <v>41761.208333333336</v>
      </c>
      <c r="T575" s="14">
        <f t="shared" si="33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5"/>
        <v>3.6914814814814814</v>
      </c>
      <c r="P576" s="8">
        <f t="shared" si="34"/>
        <v>69.215277777777771</v>
      </c>
      <c r="Q576" t="s">
        <v>2031</v>
      </c>
      <c r="R576" t="s">
        <v>2032</v>
      </c>
      <c r="S576" s="13">
        <f t="shared" si="32"/>
        <v>43806.25</v>
      </c>
      <c r="T576" s="14">
        <f t="shared" si="33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5"/>
        <v>0.62930372148859548</v>
      </c>
      <c r="P577" s="8">
        <f t="shared" si="34"/>
        <v>93.944444444444443</v>
      </c>
      <c r="Q577" t="s">
        <v>2037</v>
      </c>
      <c r="R577" t="s">
        <v>2038</v>
      </c>
      <c r="S577" s="13">
        <f t="shared" si="32"/>
        <v>41779.208333333336</v>
      </c>
      <c r="T577" s="14">
        <f t="shared" si="33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5"/>
        <v>0.6492783505154639</v>
      </c>
      <c r="P578" s="8">
        <f t="shared" si="34"/>
        <v>98.40625</v>
      </c>
      <c r="Q578" t="s">
        <v>2037</v>
      </c>
      <c r="R578" t="s">
        <v>2038</v>
      </c>
      <c r="S578" s="13">
        <f t="shared" si="32"/>
        <v>43040.208333333328</v>
      </c>
      <c r="T578" s="14">
        <f t="shared" si="33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35"/>
        <v>0.18853658536585366</v>
      </c>
      <c r="P579" s="8">
        <f t="shared" si="34"/>
        <v>41.783783783783782</v>
      </c>
      <c r="Q579" t="s">
        <v>2033</v>
      </c>
      <c r="R579" t="s">
        <v>2056</v>
      </c>
      <c r="S579" s="13">
        <f t="shared" ref="S579:S642" si="36">(J579/86400)+DATE(1970,1,1)</f>
        <v>40613.25</v>
      </c>
      <c r="T579" s="14">
        <f t="shared" ref="T579:T642" si="37">(K579/86400)+DATE(1970,1,1)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5"/>
        <v>0.1675440414507772</v>
      </c>
      <c r="P580" s="8">
        <f t="shared" ref="P580:P643" si="38">E580/G580</f>
        <v>65.991836734693877</v>
      </c>
      <c r="Q580" t="s">
        <v>2039</v>
      </c>
      <c r="R580" t="s">
        <v>2061</v>
      </c>
      <c r="S580" s="13">
        <f t="shared" si="36"/>
        <v>40878.25</v>
      </c>
      <c r="T580" s="14">
        <f t="shared" si="37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5"/>
        <v>1.0111290322580646</v>
      </c>
      <c r="P581" s="8">
        <f t="shared" si="38"/>
        <v>72.05747126436782</v>
      </c>
      <c r="Q581" t="s">
        <v>2033</v>
      </c>
      <c r="R581" t="s">
        <v>2056</v>
      </c>
      <c r="S581" s="13">
        <f t="shared" si="36"/>
        <v>40762.208333333336</v>
      </c>
      <c r="T581" s="14">
        <f t="shared" si="37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ref="O582:O645" si="39">E582/D582</f>
        <v>3.4150228310502282</v>
      </c>
      <c r="P582" s="8">
        <f t="shared" si="38"/>
        <v>48.003209242618745</v>
      </c>
      <c r="Q582" t="s">
        <v>2037</v>
      </c>
      <c r="R582" t="s">
        <v>2038</v>
      </c>
      <c r="S582" s="13">
        <f t="shared" si="36"/>
        <v>41696.25</v>
      </c>
      <c r="T582" s="14">
        <f t="shared" si="37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9"/>
        <v>0.64016666666666666</v>
      </c>
      <c r="P583" s="8">
        <f t="shared" si="38"/>
        <v>54.098591549295776</v>
      </c>
      <c r="Q583" t="s">
        <v>2035</v>
      </c>
      <c r="R583" t="s">
        <v>2036</v>
      </c>
      <c r="S583" s="13">
        <f t="shared" si="36"/>
        <v>40662.208333333336</v>
      </c>
      <c r="T583" s="14">
        <f t="shared" si="37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9"/>
        <v>0.5208045977011494</v>
      </c>
      <c r="P584" s="8">
        <f t="shared" si="38"/>
        <v>107.88095238095238</v>
      </c>
      <c r="Q584" t="s">
        <v>2048</v>
      </c>
      <c r="R584" t="s">
        <v>2049</v>
      </c>
      <c r="S584" s="13">
        <f t="shared" si="36"/>
        <v>42165.208333333328</v>
      </c>
      <c r="T584" s="14">
        <f t="shared" si="37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9"/>
        <v>3.2240211640211642</v>
      </c>
      <c r="P585" s="8">
        <f t="shared" si="38"/>
        <v>67.034103410341032</v>
      </c>
      <c r="Q585" t="s">
        <v>2039</v>
      </c>
      <c r="R585" t="s">
        <v>2040</v>
      </c>
      <c r="S585" s="13">
        <f t="shared" si="36"/>
        <v>40959.25</v>
      </c>
      <c r="T585" s="14">
        <f t="shared" si="37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9"/>
        <v>1.1950810185185186</v>
      </c>
      <c r="P586" s="8">
        <f t="shared" si="38"/>
        <v>64.01425914445133</v>
      </c>
      <c r="Q586" t="s">
        <v>2035</v>
      </c>
      <c r="R586" t="s">
        <v>2036</v>
      </c>
      <c r="S586" s="13">
        <f t="shared" si="36"/>
        <v>41024.208333333336</v>
      </c>
      <c r="T586" s="14">
        <f t="shared" si="37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9"/>
        <v>1.4679775280898877</v>
      </c>
      <c r="P587" s="8">
        <f t="shared" si="38"/>
        <v>96.066176470588232</v>
      </c>
      <c r="Q587" t="s">
        <v>2045</v>
      </c>
      <c r="R587" t="s">
        <v>2057</v>
      </c>
      <c r="S587" s="13">
        <f t="shared" si="36"/>
        <v>40255.208333333336</v>
      </c>
      <c r="T587" s="14">
        <f t="shared" si="37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9"/>
        <v>9.5057142857142853</v>
      </c>
      <c r="P588" s="8">
        <f t="shared" si="38"/>
        <v>51.184615384615384</v>
      </c>
      <c r="Q588" t="s">
        <v>2033</v>
      </c>
      <c r="R588" t="s">
        <v>2034</v>
      </c>
      <c r="S588" s="13">
        <f t="shared" si="36"/>
        <v>40499.25</v>
      </c>
      <c r="T588" s="14">
        <f t="shared" si="37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9"/>
        <v>0.72893617021276591</v>
      </c>
      <c r="P589" s="8">
        <f t="shared" si="38"/>
        <v>43.92307692307692</v>
      </c>
      <c r="Q589" t="s">
        <v>2031</v>
      </c>
      <c r="R589" t="s">
        <v>2032</v>
      </c>
      <c r="S589" s="13">
        <f t="shared" si="36"/>
        <v>43484.25</v>
      </c>
      <c r="T589" s="14">
        <f t="shared" si="37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9"/>
        <v>0.7900824873096447</v>
      </c>
      <c r="P590" s="8">
        <f t="shared" si="38"/>
        <v>91.021198830409361</v>
      </c>
      <c r="Q590" t="s">
        <v>2037</v>
      </c>
      <c r="R590" t="s">
        <v>2038</v>
      </c>
      <c r="S590" s="13">
        <f t="shared" si="36"/>
        <v>40262.208333333336</v>
      </c>
      <c r="T590" s="14">
        <f t="shared" si="37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9"/>
        <v>0.64721518987341775</v>
      </c>
      <c r="P591" s="8">
        <f t="shared" si="38"/>
        <v>50.127450980392155</v>
      </c>
      <c r="Q591" t="s">
        <v>2039</v>
      </c>
      <c r="R591" t="s">
        <v>2040</v>
      </c>
      <c r="S591" s="13">
        <f t="shared" si="36"/>
        <v>42190.208333333328</v>
      </c>
      <c r="T591" s="14">
        <f t="shared" si="37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9"/>
        <v>0.82028169014084507</v>
      </c>
      <c r="P592" s="8">
        <f t="shared" si="38"/>
        <v>67.720930232558146</v>
      </c>
      <c r="Q592" t="s">
        <v>2045</v>
      </c>
      <c r="R592" t="s">
        <v>2054</v>
      </c>
      <c r="S592" s="13">
        <f t="shared" si="36"/>
        <v>41994.25</v>
      </c>
      <c r="T592" s="14">
        <f t="shared" si="37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9"/>
        <v>10.376666666666667</v>
      </c>
      <c r="P593" s="8">
        <f t="shared" si="38"/>
        <v>61.03921568627451</v>
      </c>
      <c r="Q593" t="s">
        <v>2048</v>
      </c>
      <c r="R593" t="s">
        <v>2049</v>
      </c>
      <c r="S593" s="13">
        <f t="shared" si="36"/>
        <v>40373.208333333336</v>
      </c>
      <c r="T593" s="14">
        <f t="shared" si="37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9"/>
        <v>0.12910076530612244</v>
      </c>
      <c r="P594" s="8">
        <f t="shared" si="38"/>
        <v>80.011857707509876</v>
      </c>
      <c r="Q594" t="s">
        <v>2037</v>
      </c>
      <c r="R594" t="s">
        <v>2038</v>
      </c>
      <c r="S594" s="13">
        <f t="shared" si="36"/>
        <v>41789.208333333336</v>
      </c>
      <c r="T594" s="14">
        <f t="shared" si="37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9"/>
        <v>1.5484210526315789</v>
      </c>
      <c r="P595" s="8">
        <f t="shared" si="38"/>
        <v>47.001497753369947</v>
      </c>
      <c r="Q595" t="s">
        <v>2039</v>
      </c>
      <c r="R595" t="s">
        <v>2047</v>
      </c>
      <c r="S595" s="13">
        <f t="shared" si="36"/>
        <v>41724.208333333336</v>
      </c>
      <c r="T595" s="14">
        <f t="shared" si="37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9"/>
        <v>7.0991735537190084E-2</v>
      </c>
      <c r="P596" s="8">
        <f t="shared" si="38"/>
        <v>71.127388535031841</v>
      </c>
      <c r="Q596" t="s">
        <v>2037</v>
      </c>
      <c r="R596" t="s">
        <v>2038</v>
      </c>
      <c r="S596" s="13">
        <f t="shared" si="36"/>
        <v>42548.208333333328</v>
      </c>
      <c r="T596" s="14">
        <f t="shared" si="37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9"/>
        <v>2.0852773826458035</v>
      </c>
      <c r="P597" s="8">
        <f t="shared" si="38"/>
        <v>89.99079189686924</v>
      </c>
      <c r="Q597" t="s">
        <v>2037</v>
      </c>
      <c r="R597" t="s">
        <v>2038</v>
      </c>
      <c r="S597" s="13">
        <f t="shared" si="36"/>
        <v>40253.208333333336</v>
      </c>
      <c r="T597" s="14">
        <f t="shared" si="37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9"/>
        <v>0.99683544303797467</v>
      </c>
      <c r="P598" s="8">
        <f t="shared" si="38"/>
        <v>43.032786885245905</v>
      </c>
      <c r="Q598" t="s">
        <v>2039</v>
      </c>
      <c r="R598" t="s">
        <v>2042</v>
      </c>
      <c r="S598" s="13">
        <f t="shared" si="36"/>
        <v>42434.25</v>
      </c>
      <c r="T598" s="14">
        <f t="shared" si="37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9"/>
        <v>2.0159756097560977</v>
      </c>
      <c r="P599" s="8">
        <f t="shared" si="38"/>
        <v>67.997714808043881</v>
      </c>
      <c r="Q599" t="s">
        <v>2037</v>
      </c>
      <c r="R599" t="s">
        <v>2038</v>
      </c>
      <c r="S599" s="13">
        <f t="shared" si="36"/>
        <v>43786.25</v>
      </c>
      <c r="T599" s="14">
        <f t="shared" si="37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9"/>
        <v>1.6209032258064515</v>
      </c>
      <c r="P600" s="8">
        <f t="shared" si="38"/>
        <v>73.004566210045667</v>
      </c>
      <c r="Q600" t="s">
        <v>2033</v>
      </c>
      <c r="R600" t="s">
        <v>2034</v>
      </c>
      <c r="S600" s="13">
        <f t="shared" si="36"/>
        <v>40344.208333333336</v>
      </c>
      <c r="T600" s="14">
        <f t="shared" si="37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9"/>
        <v>3.6436208125445471E-2</v>
      </c>
      <c r="P601" s="8">
        <f t="shared" si="38"/>
        <v>62.341463414634148</v>
      </c>
      <c r="Q601" t="s">
        <v>2039</v>
      </c>
      <c r="R601" t="s">
        <v>2040</v>
      </c>
      <c r="S601" s="13">
        <f t="shared" si="36"/>
        <v>42047.25</v>
      </c>
      <c r="T601" s="14">
        <f t="shared" si="37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9"/>
        <v>0.05</v>
      </c>
      <c r="P602" s="8">
        <f t="shared" si="38"/>
        <v>5</v>
      </c>
      <c r="Q602" t="s">
        <v>2031</v>
      </c>
      <c r="R602" t="s">
        <v>2032</v>
      </c>
      <c r="S602" s="13">
        <f t="shared" si="36"/>
        <v>41485.208333333336</v>
      </c>
      <c r="T602" s="14">
        <f t="shared" si="37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9"/>
        <v>2.0663492063492064</v>
      </c>
      <c r="P603" s="8">
        <f t="shared" si="38"/>
        <v>67.103092783505161</v>
      </c>
      <c r="Q603" t="s">
        <v>2035</v>
      </c>
      <c r="R603" t="s">
        <v>2044</v>
      </c>
      <c r="S603" s="13">
        <f t="shared" si="36"/>
        <v>41789.208333333336</v>
      </c>
      <c r="T603" s="14">
        <f t="shared" si="37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9"/>
        <v>1.2823628691983122</v>
      </c>
      <c r="P604" s="8">
        <f t="shared" si="38"/>
        <v>79.978947368421046</v>
      </c>
      <c r="Q604" t="s">
        <v>2037</v>
      </c>
      <c r="R604" t="s">
        <v>2038</v>
      </c>
      <c r="S604" s="13">
        <f t="shared" si="36"/>
        <v>42160.208333333328</v>
      </c>
      <c r="T604" s="14">
        <f t="shared" si="37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9"/>
        <v>1.1966037735849056</v>
      </c>
      <c r="P605" s="8">
        <f t="shared" si="38"/>
        <v>62.176470588235297</v>
      </c>
      <c r="Q605" t="s">
        <v>2037</v>
      </c>
      <c r="R605" t="s">
        <v>2038</v>
      </c>
      <c r="S605" s="13">
        <f t="shared" si="36"/>
        <v>43573.208333333328</v>
      </c>
      <c r="T605" s="14">
        <f t="shared" si="37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9"/>
        <v>1.7073055242390078</v>
      </c>
      <c r="P606" s="8">
        <f t="shared" si="38"/>
        <v>53.005950297514879</v>
      </c>
      <c r="Q606" t="s">
        <v>2037</v>
      </c>
      <c r="R606" t="s">
        <v>2038</v>
      </c>
      <c r="S606" s="13">
        <f t="shared" si="36"/>
        <v>40565.25</v>
      </c>
      <c r="T606" s="14">
        <f t="shared" si="37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9"/>
        <v>1.8721212121212121</v>
      </c>
      <c r="P607" s="8">
        <f t="shared" si="38"/>
        <v>57.738317757009348</v>
      </c>
      <c r="Q607" t="s">
        <v>2045</v>
      </c>
      <c r="R607" t="s">
        <v>2046</v>
      </c>
      <c r="S607" s="13">
        <f t="shared" si="36"/>
        <v>42280.208333333328</v>
      </c>
      <c r="T607" s="14">
        <f t="shared" si="37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9"/>
        <v>1.8838235294117647</v>
      </c>
      <c r="P608" s="8">
        <f t="shared" si="38"/>
        <v>40.03125</v>
      </c>
      <c r="Q608" t="s">
        <v>2033</v>
      </c>
      <c r="R608" t="s">
        <v>2034</v>
      </c>
      <c r="S608" s="13">
        <f t="shared" si="36"/>
        <v>42436.25</v>
      </c>
      <c r="T608" s="14">
        <f t="shared" si="37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9"/>
        <v>1.3129869186046512</v>
      </c>
      <c r="P609" s="8">
        <f t="shared" si="38"/>
        <v>81.016591928251117</v>
      </c>
      <c r="Q609" t="s">
        <v>2031</v>
      </c>
      <c r="R609" t="s">
        <v>2032</v>
      </c>
      <c r="S609" s="13">
        <f t="shared" si="36"/>
        <v>41721.208333333336</v>
      </c>
      <c r="T609" s="14">
        <f t="shared" si="37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9"/>
        <v>2.8397435897435899</v>
      </c>
      <c r="P610" s="8">
        <f t="shared" si="38"/>
        <v>35.047468354430379</v>
      </c>
      <c r="Q610" t="s">
        <v>2033</v>
      </c>
      <c r="R610" t="s">
        <v>2056</v>
      </c>
      <c r="S610" s="13">
        <f t="shared" si="36"/>
        <v>43530.25</v>
      </c>
      <c r="T610" s="14">
        <f t="shared" si="37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9"/>
        <v>1.2041999999999999</v>
      </c>
      <c r="P611" s="8">
        <f t="shared" si="38"/>
        <v>102.92307692307692</v>
      </c>
      <c r="Q611" t="s">
        <v>2039</v>
      </c>
      <c r="R611" t="s">
        <v>2061</v>
      </c>
      <c r="S611" s="13">
        <f t="shared" si="36"/>
        <v>43481.25</v>
      </c>
      <c r="T611" s="14">
        <f t="shared" si="37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9"/>
        <v>4.1905607476635511</v>
      </c>
      <c r="P612" s="8">
        <f t="shared" si="38"/>
        <v>27.998126756166094</v>
      </c>
      <c r="Q612" t="s">
        <v>2037</v>
      </c>
      <c r="R612" t="s">
        <v>2038</v>
      </c>
      <c r="S612" s="13">
        <f t="shared" si="36"/>
        <v>41259.25</v>
      </c>
      <c r="T612" s="14">
        <f t="shared" si="37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9"/>
        <v>0.13853658536585367</v>
      </c>
      <c r="P613" s="8">
        <f t="shared" si="38"/>
        <v>75.733333333333334</v>
      </c>
      <c r="Q613" t="s">
        <v>2037</v>
      </c>
      <c r="R613" t="s">
        <v>2038</v>
      </c>
      <c r="S613" s="13">
        <f t="shared" si="36"/>
        <v>41480.208333333336</v>
      </c>
      <c r="T613" s="14">
        <f t="shared" si="37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9"/>
        <v>1.3943548387096774</v>
      </c>
      <c r="P614" s="8">
        <f t="shared" si="38"/>
        <v>45.026041666666664</v>
      </c>
      <c r="Q614" t="s">
        <v>2033</v>
      </c>
      <c r="R614" t="s">
        <v>2041</v>
      </c>
      <c r="S614" s="13">
        <f t="shared" si="36"/>
        <v>40474.208333333336</v>
      </c>
      <c r="T614" s="14">
        <f t="shared" si="37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9"/>
        <v>1.74</v>
      </c>
      <c r="P615" s="8">
        <f t="shared" si="38"/>
        <v>73.615384615384613</v>
      </c>
      <c r="Q615" t="s">
        <v>2037</v>
      </c>
      <c r="R615" t="s">
        <v>2038</v>
      </c>
      <c r="S615" s="13">
        <f t="shared" si="36"/>
        <v>42973.208333333328</v>
      </c>
      <c r="T615" s="14">
        <f t="shared" si="37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9"/>
        <v>1.5549056603773586</v>
      </c>
      <c r="P616" s="8">
        <f t="shared" si="38"/>
        <v>56.991701244813278</v>
      </c>
      <c r="Q616" t="s">
        <v>2037</v>
      </c>
      <c r="R616" t="s">
        <v>2038</v>
      </c>
      <c r="S616" s="13">
        <f t="shared" si="36"/>
        <v>42746.25</v>
      </c>
      <c r="T616" s="14">
        <f t="shared" si="37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9"/>
        <v>1.7044705882352942</v>
      </c>
      <c r="P617" s="8">
        <f t="shared" si="38"/>
        <v>85.223529411764702</v>
      </c>
      <c r="Q617" t="s">
        <v>2037</v>
      </c>
      <c r="R617" t="s">
        <v>2038</v>
      </c>
      <c r="S617" s="13">
        <f t="shared" si="36"/>
        <v>42489.208333333328</v>
      </c>
      <c r="T617" s="14">
        <f t="shared" si="37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9"/>
        <v>1.8951562500000001</v>
      </c>
      <c r="P618" s="8">
        <f t="shared" si="38"/>
        <v>50.962184873949582</v>
      </c>
      <c r="Q618" t="s">
        <v>2033</v>
      </c>
      <c r="R618" t="s">
        <v>2043</v>
      </c>
      <c r="S618" s="13">
        <f t="shared" si="36"/>
        <v>41537.208333333336</v>
      </c>
      <c r="T618" s="14">
        <f t="shared" si="37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9"/>
        <v>2.4971428571428573</v>
      </c>
      <c r="P619" s="8">
        <f t="shared" si="38"/>
        <v>63.563636363636363</v>
      </c>
      <c r="Q619" t="s">
        <v>2037</v>
      </c>
      <c r="R619" t="s">
        <v>2038</v>
      </c>
      <c r="S619" s="13">
        <f t="shared" si="36"/>
        <v>41794.208333333336</v>
      </c>
      <c r="T619" s="14">
        <f t="shared" si="37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9"/>
        <v>0.48860523665659616</v>
      </c>
      <c r="P620" s="8">
        <f t="shared" si="38"/>
        <v>80.999165275459092</v>
      </c>
      <c r="Q620" t="s">
        <v>2045</v>
      </c>
      <c r="R620" t="s">
        <v>2046</v>
      </c>
      <c r="S620" s="13">
        <f t="shared" si="36"/>
        <v>41396.208333333336</v>
      </c>
      <c r="T620" s="14">
        <f t="shared" si="37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9"/>
        <v>0.28461970393057684</v>
      </c>
      <c r="P621" s="8">
        <f t="shared" si="38"/>
        <v>86.044753086419746</v>
      </c>
      <c r="Q621" t="s">
        <v>2037</v>
      </c>
      <c r="R621" t="s">
        <v>2038</v>
      </c>
      <c r="S621" s="13">
        <f t="shared" si="36"/>
        <v>40669.208333333336</v>
      </c>
      <c r="T621" s="14">
        <f t="shared" si="37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9"/>
        <v>2.6802325581395348</v>
      </c>
      <c r="P622" s="8">
        <f t="shared" si="38"/>
        <v>90.0390625</v>
      </c>
      <c r="Q622" t="s">
        <v>2052</v>
      </c>
      <c r="R622" t="s">
        <v>2053</v>
      </c>
      <c r="S622" s="13">
        <f t="shared" si="36"/>
        <v>42559.208333333328</v>
      </c>
      <c r="T622" s="14">
        <f t="shared" si="37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9"/>
        <v>6.1980078125000002</v>
      </c>
      <c r="P623" s="8">
        <f t="shared" si="38"/>
        <v>74.006063432835816</v>
      </c>
      <c r="Q623" t="s">
        <v>2037</v>
      </c>
      <c r="R623" t="s">
        <v>2038</v>
      </c>
      <c r="S623" s="13">
        <f t="shared" si="36"/>
        <v>42626.208333333328</v>
      </c>
      <c r="T623" s="14">
        <f t="shared" si="37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9"/>
        <v>3.1301587301587303E-2</v>
      </c>
      <c r="P624" s="8">
        <f t="shared" si="38"/>
        <v>92.4375</v>
      </c>
      <c r="Q624" t="s">
        <v>2033</v>
      </c>
      <c r="R624" t="s">
        <v>2043</v>
      </c>
      <c r="S624" s="13">
        <f t="shared" si="36"/>
        <v>43205.208333333328</v>
      </c>
      <c r="T624" s="14">
        <f t="shared" si="37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9"/>
        <v>1.5992152704135738</v>
      </c>
      <c r="P625" s="8">
        <f t="shared" si="38"/>
        <v>55.999257333828446</v>
      </c>
      <c r="Q625" t="s">
        <v>2037</v>
      </c>
      <c r="R625" t="s">
        <v>2038</v>
      </c>
      <c r="S625" s="13">
        <f t="shared" si="36"/>
        <v>42201.208333333328</v>
      </c>
      <c r="T625" s="14">
        <f t="shared" si="37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9"/>
        <v>2.793921568627451</v>
      </c>
      <c r="P626" s="8">
        <f t="shared" si="38"/>
        <v>32.983796296296298</v>
      </c>
      <c r="Q626" t="s">
        <v>2052</v>
      </c>
      <c r="R626" t="s">
        <v>2053</v>
      </c>
      <c r="S626" s="13">
        <f t="shared" si="36"/>
        <v>42029.25</v>
      </c>
      <c r="T626" s="14">
        <f t="shared" si="37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9"/>
        <v>0.77373333333333338</v>
      </c>
      <c r="P627" s="8">
        <f t="shared" si="38"/>
        <v>93.596774193548384</v>
      </c>
      <c r="Q627" t="s">
        <v>2037</v>
      </c>
      <c r="R627" t="s">
        <v>2038</v>
      </c>
      <c r="S627" s="13">
        <f t="shared" si="36"/>
        <v>43857.25</v>
      </c>
      <c r="T627" s="14">
        <f t="shared" si="37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9"/>
        <v>2.0632812500000002</v>
      </c>
      <c r="P628" s="8">
        <f t="shared" si="38"/>
        <v>69.867724867724874</v>
      </c>
      <c r="Q628" t="s">
        <v>2037</v>
      </c>
      <c r="R628" t="s">
        <v>2038</v>
      </c>
      <c r="S628" s="13">
        <f t="shared" si="36"/>
        <v>40449.208333333336</v>
      </c>
      <c r="T628" s="14">
        <f t="shared" si="37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9"/>
        <v>6.9424999999999999</v>
      </c>
      <c r="P629" s="8">
        <f t="shared" si="38"/>
        <v>72.129870129870127</v>
      </c>
      <c r="Q629" t="s">
        <v>2031</v>
      </c>
      <c r="R629" t="s">
        <v>2032</v>
      </c>
      <c r="S629" s="13">
        <f t="shared" si="36"/>
        <v>40345.208333333336</v>
      </c>
      <c r="T629" s="14">
        <f t="shared" si="37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9"/>
        <v>1.5178947368421052</v>
      </c>
      <c r="P630" s="8">
        <f t="shared" si="38"/>
        <v>30.041666666666668</v>
      </c>
      <c r="Q630" t="s">
        <v>2033</v>
      </c>
      <c r="R630" t="s">
        <v>2043</v>
      </c>
      <c r="S630" s="13">
        <f t="shared" si="36"/>
        <v>40455.208333333336</v>
      </c>
      <c r="T630" s="14">
        <f t="shared" si="37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9"/>
        <v>0.64582072176949945</v>
      </c>
      <c r="P631" s="8">
        <f t="shared" si="38"/>
        <v>73.968000000000004</v>
      </c>
      <c r="Q631" t="s">
        <v>2037</v>
      </c>
      <c r="R631" t="s">
        <v>2038</v>
      </c>
      <c r="S631" s="13">
        <f t="shared" si="36"/>
        <v>42557.208333333328</v>
      </c>
      <c r="T631" s="14">
        <f t="shared" si="37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9"/>
        <v>0.62873684210526315</v>
      </c>
      <c r="P632" s="8">
        <f t="shared" si="38"/>
        <v>68.65517241379311</v>
      </c>
      <c r="Q632" t="s">
        <v>2037</v>
      </c>
      <c r="R632" t="s">
        <v>2038</v>
      </c>
      <c r="S632" s="13">
        <f t="shared" si="36"/>
        <v>43586.208333333328</v>
      </c>
      <c r="T632" s="14">
        <f t="shared" si="37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9"/>
        <v>3.1039864864864866</v>
      </c>
      <c r="P633" s="8">
        <f t="shared" si="38"/>
        <v>59.992164544564154</v>
      </c>
      <c r="Q633" t="s">
        <v>2037</v>
      </c>
      <c r="R633" t="s">
        <v>2038</v>
      </c>
      <c r="S633" s="13">
        <f t="shared" si="36"/>
        <v>43550.208333333328</v>
      </c>
      <c r="T633" s="14">
        <f t="shared" si="37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9"/>
        <v>0.42859916782246882</v>
      </c>
      <c r="P634" s="8">
        <f t="shared" si="38"/>
        <v>111.15827338129496</v>
      </c>
      <c r="Q634" t="s">
        <v>2037</v>
      </c>
      <c r="R634" t="s">
        <v>2038</v>
      </c>
      <c r="S634" s="13">
        <f t="shared" si="36"/>
        <v>41945.208333333336</v>
      </c>
      <c r="T634" s="14">
        <f t="shared" si="37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9"/>
        <v>0.83119402985074631</v>
      </c>
      <c r="P635" s="8">
        <f t="shared" si="38"/>
        <v>53.038095238095238</v>
      </c>
      <c r="Q635" t="s">
        <v>2039</v>
      </c>
      <c r="R635" t="s">
        <v>2047</v>
      </c>
      <c r="S635" s="13">
        <f t="shared" si="36"/>
        <v>42315.25</v>
      </c>
      <c r="T635" s="14">
        <f t="shared" si="37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9"/>
        <v>0.78531302876480547</v>
      </c>
      <c r="P636" s="8">
        <f t="shared" si="38"/>
        <v>55.985524728588658</v>
      </c>
      <c r="Q636" t="s">
        <v>2039</v>
      </c>
      <c r="R636" t="s">
        <v>2058</v>
      </c>
      <c r="S636" s="13">
        <f t="shared" si="36"/>
        <v>42819.208333333328</v>
      </c>
      <c r="T636" s="14">
        <f t="shared" si="37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9"/>
        <v>1.1409352517985611</v>
      </c>
      <c r="P637" s="8">
        <f t="shared" si="38"/>
        <v>69.986760812003524</v>
      </c>
      <c r="Q637" t="s">
        <v>2039</v>
      </c>
      <c r="R637" t="s">
        <v>2058</v>
      </c>
      <c r="S637" s="13">
        <f t="shared" si="36"/>
        <v>41314.25</v>
      </c>
      <c r="T637" s="14">
        <f t="shared" si="37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9"/>
        <v>0.64537683358624176</v>
      </c>
      <c r="P638" s="8">
        <f t="shared" si="38"/>
        <v>48.998079877112133</v>
      </c>
      <c r="Q638" t="s">
        <v>2039</v>
      </c>
      <c r="R638" t="s">
        <v>2047</v>
      </c>
      <c r="S638" s="13">
        <f t="shared" si="36"/>
        <v>40926.25</v>
      </c>
      <c r="T638" s="14">
        <f t="shared" si="37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9"/>
        <v>0.79411764705882348</v>
      </c>
      <c r="P639" s="8">
        <f t="shared" si="38"/>
        <v>103.84615384615384</v>
      </c>
      <c r="Q639" t="s">
        <v>2037</v>
      </c>
      <c r="R639" t="s">
        <v>2038</v>
      </c>
      <c r="S639" s="13">
        <f t="shared" si="36"/>
        <v>42688.25</v>
      </c>
      <c r="T639" s="14">
        <f t="shared" si="37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9"/>
        <v>0.11419117647058824</v>
      </c>
      <c r="P640" s="8">
        <f t="shared" si="38"/>
        <v>99.127659574468083</v>
      </c>
      <c r="Q640" t="s">
        <v>2037</v>
      </c>
      <c r="R640" t="s">
        <v>2038</v>
      </c>
      <c r="S640" s="13">
        <f t="shared" si="36"/>
        <v>40386.208333333336</v>
      </c>
      <c r="T640" s="14">
        <f t="shared" si="37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9"/>
        <v>0.56186046511627907</v>
      </c>
      <c r="P641" s="8">
        <f t="shared" si="38"/>
        <v>107.37777777777778</v>
      </c>
      <c r="Q641" t="s">
        <v>2039</v>
      </c>
      <c r="R641" t="s">
        <v>2042</v>
      </c>
      <c r="S641" s="13">
        <f t="shared" si="36"/>
        <v>43309.208333333328</v>
      </c>
      <c r="T641" s="14">
        <f t="shared" si="37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9"/>
        <v>0.16501669449081802</v>
      </c>
      <c r="P642" s="8">
        <f t="shared" si="38"/>
        <v>76.922178988326849</v>
      </c>
      <c r="Q642" t="s">
        <v>2037</v>
      </c>
      <c r="R642" t="s">
        <v>2038</v>
      </c>
      <c r="S642" s="13">
        <f t="shared" si="36"/>
        <v>42387.25</v>
      </c>
      <c r="T642" s="14">
        <f t="shared" si="37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39"/>
        <v>1.1996808510638297</v>
      </c>
      <c r="P643" s="8">
        <f t="shared" si="38"/>
        <v>58.128865979381445</v>
      </c>
      <c r="Q643" t="s">
        <v>2037</v>
      </c>
      <c r="R643" t="s">
        <v>2038</v>
      </c>
      <c r="S643" s="13">
        <f t="shared" ref="S643:S706" si="40">(J643/86400)+DATE(1970,1,1)</f>
        <v>42786.25</v>
      </c>
      <c r="T643" s="14">
        <f t="shared" ref="T643:T706" si="41">(K643/86400)+DATE(1970,1,1)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39"/>
        <v>1.4545652173913044</v>
      </c>
      <c r="P644" s="8">
        <f t="shared" ref="P644:P707" si="42">E644/G644</f>
        <v>103.73643410852713</v>
      </c>
      <c r="Q644" t="s">
        <v>2035</v>
      </c>
      <c r="R644" t="s">
        <v>2044</v>
      </c>
      <c r="S644" s="13">
        <f t="shared" si="40"/>
        <v>43451.25</v>
      </c>
      <c r="T644" s="14">
        <f t="shared" si="41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39"/>
        <v>2.2138255033557046</v>
      </c>
      <c r="P645" s="8">
        <f t="shared" si="42"/>
        <v>87.962666666666664</v>
      </c>
      <c r="Q645" t="s">
        <v>2037</v>
      </c>
      <c r="R645" t="s">
        <v>2038</v>
      </c>
      <c r="S645" s="13">
        <f t="shared" si="40"/>
        <v>42795.25</v>
      </c>
      <c r="T645" s="14">
        <f t="shared" si="41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ref="O646:O709" si="43">E646/D646</f>
        <v>0.48396694214876035</v>
      </c>
      <c r="P646" s="8">
        <f t="shared" si="42"/>
        <v>28</v>
      </c>
      <c r="Q646" t="s">
        <v>2037</v>
      </c>
      <c r="R646" t="s">
        <v>2038</v>
      </c>
      <c r="S646" s="13">
        <f t="shared" si="40"/>
        <v>43452.25</v>
      </c>
      <c r="T646" s="14">
        <f t="shared" si="41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3"/>
        <v>0.92911504424778757</v>
      </c>
      <c r="P647" s="8">
        <f t="shared" si="42"/>
        <v>37.999361294443261</v>
      </c>
      <c r="Q647" t="s">
        <v>2033</v>
      </c>
      <c r="R647" t="s">
        <v>2034</v>
      </c>
      <c r="S647" s="13">
        <f t="shared" si="40"/>
        <v>43369.208333333328</v>
      </c>
      <c r="T647" s="14">
        <f t="shared" si="41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3"/>
        <v>0.88599797365754818</v>
      </c>
      <c r="P648" s="8">
        <f t="shared" si="42"/>
        <v>29.999313893653515</v>
      </c>
      <c r="Q648" t="s">
        <v>2048</v>
      </c>
      <c r="R648" t="s">
        <v>2049</v>
      </c>
      <c r="S648" s="13">
        <f t="shared" si="40"/>
        <v>41346.208333333336</v>
      </c>
      <c r="T648" s="14">
        <f t="shared" si="41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3"/>
        <v>0.41399999999999998</v>
      </c>
      <c r="P649" s="8">
        <f t="shared" si="42"/>
        <v>103.5</v>
      </c>
      <c r="Q649" t="s">
        <v>2045</v>
      </c>
      <c r="R649" t="s">
        <v>2057</v>
      </c>
      <c r="S649" s="13">
        <f t="shared" si="40"/>
        <v>43199.208333333328</v>
      </c>
      <c r="T649" s="14">
        <f t="shared" si="41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3"/>
        <v>0.63056795131845844</v>
      </c>
      <c r="P650" s="8">
        <f t="shared" si="42"/>
        <v>85.994467496542185</v>
      </c>
      <c r="Q650" t="s">
        <v>2031</v>
      </c>
      <c r="R650" t="s">
        <v>2032</v>
      </c>
      <c r="S650" s="13">
        <f t="shared" si="40"/>
        <v>42922.208333333328</v>
      </c>
      <c r="T650" s="14">
        <f t="shared" si="41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3"/>
        <v>0.48482333607230893</v>
      </c>
      <c r="P651" s="8">
        <f t="shared" si="42"/>
        <v>98.011627906976742</v>
      </c>
      <c r="Q651" t="s">
        <v>2037</v>
      </c>
      <c r="R651" t="s">
        <v>2038</v>
      </c>
      <c r="S651" s="13">
        <f t="shared" si="40"/>
        <v>40471.208333333336</v>
      </c>
      <c r="T651" s="14">
        <f t="shared" si="41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3"/>
        <v>0.02</v>
      </c>
      <c r="P652" s="8">
        <f t="shared" si="42"/>
        <v>2</v>
      </c>
      <c r="Q652" t="s">
        <v>2033</v>
      </c>
      <c r="R652" t="s">
        <v>2056</v>
      </c>
      <c r="S652" s="13">
        <f t="shared" si="40"/>
        <v>41828.208333333336</v>
      </c>
      <c r="T652" s="14">
        <f t="shared" si="41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3"/>
        <v>0.88479410269445857</v>
      </c>
      <c r="P653" s="8">
        <f t="shared" si="42"/>
        <v>44.994570837642193</v>
      </c>
      <c r="Q653" t="s">
        <v>2039</v>
      </c>
      <c r="R653" t="s">
        <v>2050</v>
      </c>
      <c r="S653" s="13">
        <f t="shared" si="40"/>
        <v>41692.25</v>
      </c>
      <c r="T653" s="14">
        <f t="shared" si="41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3"/>
        <v>1.2684</v>
      </c>
      <c r="P654" s="8">
        <f t="shared" si="42"/>
        <v>31.012224938875306</v>
      </c>
      <c r="Q654" t="s">
        <v>2035</v>
      </c>
      <c r="R654" t="s">
        <v>2036</v>
      </c>
      <c r="S654" s="13">
        <f t="shared" si="40"/>
        <v>42587.208333333328</v>
      </c>
      <c r="T654" s="14">
        <f t="shared" si="41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3"/>
        <v>23.388333333333332</v>
      </c>
      <c r="P655" s="8">
        <f t="shared" si="42"/>
        <v>59.970085470085472</v>
      </c>
      <c r="Q655" t="s">
        <v>2035</v>
      </c>
      <c r="R655" t="s">
        <v>2036</v>
      </c>
      <c r="S655" s="13">
        <f t="shared" si="40"/>
        <v>42468.208333333328</v>
      </c>
      <c r="T655" s="14">
        <f t="shared" si="41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3"/>
        <v>5.0838857142857146</v>
      </c>
      <c r="P656" s="8">
        <f t="shared" si="42"/>
        <v>58.9973474801061</v>
      </c>
      <c r="Q656" t="s">
        <v>2033</v>
      </c>
      <c r="R656" t="s">
        <v>2055</v>
      </c>
      <c r="S656" s="13">
        <f t="shared" si="40"/>
        <v>42240.208333333328</v>
      </c>
      <c r="T656" s="14">
        <f t="shared" si="41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3"/>
        <v>1.9147826086956521</v>
      </c>
      <c r="P657" s="8">
        <f t="shared" si="42"/>
        <v>50.045454545454547</v>
      </c>
      <c r="Q657" t="s">
        <v>2052</v>
      </c>
      <c r="R657" t="s">
        <v>2053</v>
      </c>
      <c r="S657" s="13">
        <f t="shared" si="40"/>
        <v>42796.25</v>
      </c>
      <c r="T657" s="14">
        <f t="shared" si="41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3"/>
        <v>0.42127533783783783</v>
      </c>
      <c r="P658" s="8">
        <f t="shared" si="42"/>
        <v>98.966269841269835</v>
      </c>
      <c r="Q658" t="s">
        <v>2031</v>
      </c>
      <c r="R658" t="s">
        <v>2032</v>
      </c>
      <c r="S658" s="13">
        <f t="shared" si="40"/>
        <v>43097.25</v>
      </c>
      <c r="T658" s="14">
        <f t="shared" si="41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3"/>
        <v>8.2400000000000001E-2</v>
      </c>
      <c r="P659" s="8">
        <f t="shared" si="42"/>
        <v>58.857142857142854</v>
      </c>
      <c r="Q659" t="s">
        <v>2039</v>
      </c>
      <c r="R659" t="s">
        <v>2061</v>
      </c>
      <c r="S659" s="13">
        <f t="shared" si="40"/>
        <v>43096.25</v>
      </c>
      <c r="T659" s="14">
        <f t="shared" si="41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3"/>
        <v>0.60064638783269964</v>
      </c>
      <c r="P660" s="8">
        <f t="shared" si="42"/>
        <v>81.010256410256417</v>
      </c>
      <c r="Q660" t="s">
        <v>2033</v>
      </c>
      <c r="R660" t="s">
        <v>2034</v>
      </c>
      <c r="S660" s="13">
        <f t="shared" si="40"/>
        <v>42246.208333333328</v>
      </c>
      <c r="T660" s="14">
        <f t="shared" si="41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3"/>
        <v>0.47232808616404309</v>
      </c>
      <c r="P661" s="8">
        <f t="shared" si="42"/>
        <v>76.013333333333335</v>
      </c>
      <c r="Q661" t="s">
        <v>2039</v>
      </c>
      <c r="R661" t="s">
        <v>2040</v>
      </c>
      <c r="S661" s="13">
        <f t="shared" si="40"/>
        <v>40570.25</v>
      </c>
      <c r="T661" s="14">
        <f t="shared" si="41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3"/>
        <v>0.81736263736263737</v>
      </c>
      <c r="P662" s="8">
        <f t="shared" si="42"/>
        <v>96.597402597402592</v>
      </c>
      <c r="Q662" t="s">
        <v>2037</v>
      </c>
      <c r="R662" t="s">
        <v>2038</v>
      </c>
      <c r="S662" s="13">
        <f t="shared" si="40"/>
        <v>42237.208333333328</v>
      </c>
      <c r="T662" s="14">
        <f t="shared" si="41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3"/>
        <v>0.54187265917603</v>
      </c>
      <c r="P663" s="8">
        <f t="shared" si="42"/>
        <v>76.957446808510639</v>
      </c>
      <c r="Q663" t="s">
        <v>2033</v>
      </c>
      <c r="R663" t="s">
        <v>2056</v>
      </c>
      <c r="S663" s="13">
        <f t="shared" si="40"/>
        <v>40996.208333333336</v>
      </c>
      <c r="T663" s="14">
        <f t="shared" si="41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3"/>
        <v>0.97868131868131869</v>
      </c>
      <c r="P664" s="8">
        <f t="shared" si="42"/>
        <v>67.984732824427482</v>
      </c>
      <c r="Q664" t="s">
        <v>2037</v>
      </c>
      <c r="R664" t="s">
        <v>2038</v>
      </c>
      <c r="S664" s="13">
        <f t="shared" si="40"/>
        <v>43443.25</v>
      </c>
      <c r="T664" s="14">
        <f t="shared" si="41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3"/>
        <v>0.77239999999999998</v>
      </c>
      <c r="P665" s="8">
        <f t="shared" si="42"/>
        <v>88.781609195402297</v>
      </c>
      <c r="Q665" t="s">
        <v>2037</v>
      </c>
      <c r="R665" t="s">
        <v>2038</v>
      </c>
      <c r="S665" s="13">
        <f t="shared" si="40"/>
        <v>40458.208333333336</v>
      </c>
      <c r="T665" s="14">
        <f t="shared" si="41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3"/>
        <v>0.33464735516372796</v>
      </c>
      <c r="P666" s="8">
        <f t="shared" si="42"/>
        <v>24.99623706491063</v>
      </c>
      <c r="Q666" t="s">
        <v>2033</v>
      </c>
      <c r="R666" t="s">
        <v>2056</v>
      </c>
      <c r="S666" s="13">
        <f t="shared" si="40"/>
        <v>40959.25</v>
      </c>
      <c r="T666" s="14">
        <f t="shared" si="41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3"/>
        <v>2.3958823529411766</v>
      </c>
      <c r="P667" s="8">
        <f t="shared" si="42"/>
        <v>44.922794117647058</v>
      </c>
      <c r="Q667" t="s">
        <v>2039</v>
      </c>
      <c r="R667" t="s">
        <v>2040</v>
      </c>
      <c r="S667" s="13">
        <f t="shared" si="40"/>
        <v>40733.208333333336</v>
      </c>
      <c r="T667" s="14">
        <f t="shared" si="41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3"/>
        <v>0.64032258064516134</v>
      </c>
      <c r="P668" s="8">
        <f t="shared" si="42"/>
        <v>79.400000000000006</v>
      </c>
      <c r="Q668" t="s">
        <v>2037</v>
      </c>
      <c r="R668" t="s">
        <v>2038</v>
      </c>
      <c r="S668" s="13">
        <f t="shared" si="40"/>
        <v>41516.208333333336</v>
      </c>
      <c r="T668" s="14">
        <f t="shared" si="41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3"/>
        <v>1.7615942028985507</v>
      </c>
      <c r="P669" s="8">
        <f t="shared" si="42"/>
        <v>29.009546539379475</v>
      </c>
      <c r="Q669" t="s">
        <v>2062</v>
      </c>
      <c r="R669" t="s">
        <v>2063</v>
      </c>
      <c r="S669" s="13">
        <f t="shared" si="40"/>
        <v>41892.208333333336</v>
      </c>
      <c r="T669" s="14">
        <f t="shared" si="41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3"/>
        <v>0.20338181818181819</v>
      </c>
      <c r="P670" s="8">
        <f t="shared" si="42"/>
        <v>73.59210526315789</v>
      </c>
      <c r="Q670" t="s">
        <v>2037</v>
      </c>
      <c r="R670" t="s">
        <v>2038</v>
      </c>
      <c r="S670" s="13">
        <f t="shared" si="40"/>
        <v>41122.208333333336</v>
      </c>
      <c r="T670" s="14">
        <f t="shared" si="41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3"/>
        <v>3.5864754098360656</v>
      </c>
      <c r="P671" s="8">
        <f t="shared" si="42"/>
        <v>107.97038864898211</v>
      </c>
      <c r="Q671" t="s">
        <v>2037</v>
      </c>
      <c r="R671" t="s">
        <v>2038</v>
      </c>
      <c r="S671" s="13">
        <f t="shared" si="40"/>
        <v>42912.208333333328</v>
      </c>
      <c r="T671" s="14">
        <f t="shared" si="41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3"/>
        <v>4.6885802469135802</v>
      </c>
      <c r="P672" s="8">
        <f t="shared" si="42"/>
        <v>68.987284287011803</v>
      </c>
      <c r="Q672" t="s">
        <v>2033</v>
      </c>
      <c r="R672" t="s">
        <v>2043</v>
      </c>
      <c r="S672" s="13">
        <f t="shared" si="40"/>
        <v>42425.25</v>
      </c>
      <c r="T672" s="14">
        <f t="shared" si="41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3"/>
        <v>1.220563524590164</v>
      </c>
      <c r="P673" s="8">
        <f t="shared" si="42"/>
        <v>111.02236719478098</v>
      </c>
      <c r="Q673" t="s">
        <v>2037</v>
      </c>
      <c r="R673" t="s">
        <v>2038</v>
      </c>
      <c r="S673" s="13">
        <f t="shared" si="40"/>
        <v>40390.208333333336</v>
      </c>
      <c r="T673" s="14">
        <f t="shared" si="41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3"/>
        <v>0.55931783729156137</v>
      </c>
      <c r="P674" s="8">
        <f t="shared" si="42"/>
        <v>24.997515808491418</v>
      </c>
      <c r="Q674" t="s">
        <v>2037</v>
      </c>
      <c r="R674" t="s">
        <v>2038</v>
      </c>
      <c r="S674" s="13">
        <f t="shared" si="40"/>
        <v>43180.208333333328</v>
      </c>
      <c r="T674" s="14">
        <f t="shared" si="41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3"/>
        <v>0.43660714285714286</v>
      </c>
      <c r="P675" s="8">
        <f t="shared" si="42"/>
        <v>42.155172413793103</v>
      </c>
      <c r="Q675" t="s">
        <v>2033</v>
      </c>
      <c r="R675" t="s">
        <v>2043</v>
      </c>
      <c r="S675" s="13">
        <f t="shared" si="40"/>
        <v>42475.208333333328</v>
      </c>
      <c r="T675" s="14">
        <f t="shared" si="41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3"/>
        <v>0.33538371411833628</v>
      </c>
      <c r="P676" s="8">
        <f t="shared" si="42"/>
        <v>47.003284072249592</v>
      </c>
      <c r="Q676" t="s">
        <v>2052</v>
      </c>
      <c r="R676" t="s">
        <v>2053</v>
      </c>
      <c r="S676" s="13">
        <f t="shared" si="40"/>
        <v>40774.208333333336</v>
      </c>
      <c r="T676" s="14">
        <f t="shared" si="41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3"/>
        <v>1.2297938144329896</v>
      </c>
      <c r="P677" s="8">
        <f t="shared" si="42"/>
        <v>36.0392749244713</v>
      </c>
      <c r="Q677" t="s">
        <v>2062</v>
      </c>
      <c r="R677" t="s">
        <v>2063</v>
      </c>
      <c r="S677" s="13">
        <f t="shared" si="40"/>
        <v>43719.208333333328</v>
      </c>
      <c r="T677" s="14">
        <f t="shared" si="41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3"/>
        <v>1.8974959871589085</v>
      </c>
      <c r="P678" s="8">
        <f t="shared" si="42"/>
        <v>101.03760683760684</v>
      </c>
      <c r="Q678" t="s">
        <v>2052</v>
      </c>
      <c r="R678" t="s">
        <v>2053</v>
      </c>
      <c r="S678" s="13">
        <f t="shared" si="40"/>
        <v>41178.208333333336</v>
      </c>
      <c r="T678" s="14">
        <f t="shared" si="41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3"/>
        <v>0.83622641509433959</v>
      </c>
      <c r="P679" s="8">
        <f t="shared" si="42"/>
        <v>39.927927927927925</v>
      </c>
      <c r="Q679" t="s">
        <v>2045</v>
      </c>
      <c r="R679" t="s">
        <v>2051</v>
      </c>
      <c r="S679" s="13">
        <f t="shared" si="40"/>
        <v>42561.208333333328</v>
      </c>
      <c r="T679" s="14">
        <f t="shared" si="41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3"/>
        <v>0.17968844221105529</v>
      </c>
      <c r="P680" s="8">
        <f t="shared" si="42"/>
        <v>83.158139534883716</v>
      </c>
      <c r="Q680" t="s">
        <v>2039</v>
      </c>
      <c r="R680" t="s">
        <v>2042</v>
      </c>
      <c r="S680" s="13">
        <f t="shared" si="40"/>
        <v>43484.25</v>
      </c>
      <c r="T680" s="14">
        <f t="shared" si="41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3"/>
        <v>10.365</v>
      </c>
      <c r="P681" s="8">
        <f t="shared" si="42"/>
        <v>39.97520661157025</v>
      </c>
      <c r="Q681" t="s">
        <v>2031</v>
      </c>
      <c r="R681" t="s">
        <v>2032</v>
      </c>
      <c r="S681" s="13">
        <f t="shared" si="40"/>
        <v>43756.208333333328</v>
      </c>
      <c r="T681" s="14">
        <f t="shared" si="41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3"/>
        <v>0.97405219780219776</v>
      </c>
      <c r="P682" s="8">
        <f t="shared" si="42"/>
        <v>47.993908629441627</v>
      </c>
      <c r="Q682" t="s">
        <v>2048</v>
      </c>
      <c r="R682" t="s">
        <v>2059</v>
      </c>
      <c r="S682" s="13">
        <f t="shared" si="40"/>
        <v>43813.25</v>
      </c>
      <c r="T682" s="14">
        <f t="shared" si="41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3"/>
        <v>0.86386203150461705</v>
      </c>
      <c r="P683" s="8">
        <f t="shared" si="42"/>
        <v>95.978877489438744</v>
      </c>
      <c r="Q683" t="s">
        <v>2037</v>
      </c>
      <c r="R683" t="s">
        <v>2038</v>
      </c>
      <c r="S683" s="13">
        <f t="shared" si="40"/>
        <v>40898.25</v>
      </c>
      <c r="T683" s="14">
        <f t="shared" si="41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3"/>
        <v>1.5016666666666667</v>
      </c>
      <c r="P684" s="8">
        <f t="shared" si="42"/>
        <v>78.728155339805824</v>
      </c>
      <c r="Q684" t="s">
        <v>2037</v>
      </c>
      <c r="R684" t="s">
        <v>2038</v>
      </c>
      <c r="S684" s="13">
        <f t="shared" si="40"/>
        <v>41619.25</v>
      </c>
      <c r="T684" s="14">
        <f t="shared" si="41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3"/>
        <v>3.5843478260869563</v>
      </c>
      <c r="P685" s="8">
        <f t="shared" si="42"/>
        <v>56.081632653061227</v>
      </c>
      <c r="Q685" t="s">
        <v>2037</v>
      </c>
      <c r="R685" t="s">
        <v>2038</v>
      </c>
      <c r="S685" s="13">
        <f t="shared" si="40"/>
        <v>43359.208333333328</v>
      </c>
      <c r="T685" s="14">
        <f t="shared" si="41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3"/>
        <v>5.4285714285714288</v>
      </c>
      <c r="P686" s="8">
        <f t="shared" si="42"/>
        <v>69.090909090909093</v>
      </c>
      <c r="Q686" t="s">
        <v>2045</v>
      </c>
      <c r="R686" t="s">
        <v>2046</v>
      </c>
      <c r="S686" s="13">
        <f t="shared" si="40"/>
        <v>40358.208333333336</v>
      </c>
      <c r="T686" s="14">
        <f t="shared" si="41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3"/>
        <v>0.67500714285714281</v>
      </c>
      <c r="P687" s="8">
        <f t="shared" si="42"/>
        <v>102.05291576673866</v>
      </c>
      <c r="Q687" t="s">
        <v>2037</v>
      </c>
      <c r="R687" t="s">
        <v>2038</v>
      </c>
      <c r="S687" s="13">
        <f t="shared" si="40"/>
        <v>42239.208333333328</v>
      </c>
      <c r="T687" s="14">
        <f t="shared" si="41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3"/>
        <v>1.9174666666666667</v>
      </c>
      <c r="P688" s="8">
        <f t="shared" si="42"/>
        <v>107.32089552238806</v>
      </c>
      <c r="Q688" t="s">
        <v>2035</v>
      </c>
      <c r="R688" t="s">
        <v>2044</v>
      </c>
      <c r="S688" s="13">
        <f t="shared" si="40"/>
        <v>43186.208333333328</v>
      </c>
      <c r="T688" s="14">
        <f t="shared" si="41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3"/>
        <v>9.32</v>
      </c>
      <c r="P689" s="8">
        <f t="shared" si="42"/>
        <v>51.970260223048328</v>
      </c>
      <c r="Q689" t="s">
        <v>2037</v>
      </c>
      <c r="R689" t="s">
        <v>2038</v>
      </c>
      <c r="S689" s="13">
        <f t="shared" si="40"/>
        <v>42806.25</v>
      </c>
      <c r="T689" s="14">
        <f t="shared" si="41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3"/>
        <v>4.2927586206896553</v>
      </c>
      <c r="P690" s="8">
        <f t="shared" si="42"/>
        <v>71.137142857142862</v>
      </c>
      <c r="Q690" t="s">
        <v>2039</v>
      </c>
      <c r="R690" t="s">
        <v>2058</v>
      </c>
      <c r="S690" s="13">
        <f t="shared" si="40"/>
        <v>43475.25</v>
      </c>
      <c r="T690" s="14">
        <f t="shared" si="41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3"/>
        <v>1.0065753424657535</v>
      </c>
      <c r="P691" s="8">
        <f t="shared" si="42"/>
        <v>106.49275362318841</v>
      </c>
      <c r="Q691" t="s">
        <v>2035</v>
      </c>
      <c r="R691" t="s">
        <v>2036</v>
      </c>
      <c r="S691" s="13">
        <f t="shared" si="40"/>
        <v>41576.208333333336</v>
      </c>
      <c r="T691" s="14">
        <f t="shared" si="41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3"/>
        <v>2.266111111111111</v>
      </c>
      <c r="P692" s="8">
        <f t="shared" si="42"/>
        <v>42.93684210526316</v>
      </c>
      <c r="Q692" t="s">
        <v>2039</v>
      </c>
      <c r="R692" t="s">
        <v>2040</v>
      </c>
      <c r="S692" s="13">
        <f t="shared" si="40"/>
        <v>40874.25</v>
      </c>
      <c r="T692" s="14">
        <f t="shared" si="41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3"/>
        <v>1.4238</v>
      </c>
      <c r="P693" s="8">
        <f t="shared" si="42"/>
        <v>30.037974683544302</v>
      </c>
      <c r="Q693" t="s">
        <v>2039</v>
      </c>
      <c r="R693" t="s">
        <v>2040</v>
      </c>
      <c r="S693" s="13">
        <f t="shared" si="40"/>
        <v>41185.208333333336</v>
      </c>
      <c r="T693" s="14">
        <f t="shared" si="41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3"/>
        <v>0.90633333333333332</v>
      </c>
      <c r="P694" s="8">
        <f t="shared" si="42"/>
        <v>70.623376623376629</v>
      </c>
      <c r="Q694" t="s">
        <v>2033</v>
      </c>
      <c r="R694" t="s">
        <v>2034</v>
      </c>
      <c r="S694" s="13">
        <f t="shared" si="40"/>
        <v>43655.208333333328</v>
      </c>
      <c r="T694" s="14">
        <f t="shared" si="41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3"/>
        <v>0.63966740576496672</v>
      </c>
      <c r="P695" s="8">
        <f t="shared" si="42"/>
        <v>66.016018306636155</v>
      </c>
      <c r="Q695" t="s">
        <v>2037</v>
      </c>
      <c r="R695" t="s">
        <v>2038</v>
      </c>
      <c r="S695" s="13">
        <f t="shared" si="40"/>
        <v>43025.208333333328</v>
      </c>
      <c r="T695" s="14">
        <f t="shared" si="41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3"/>
        <v>0.84131868131868137</v>
      </c>
      <c r="P696" s="8">
        <f t="shared" si="42"/>
        <v>96.911392405063296</v>
      </c>
      <c r="Q696" t="s">
        <v>2037</v>
      </c>
      <c r="R696" t="s">
        <v>2038</v>
      </c>
      <c r="S696" s="13">
        <f t="shared" si="40"/>
        <v>43066.25</v>
      </c>
      <c r="T696" s="14">
        <f t="shared" si="41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3"/>
        <v>1.3393478260869565</v>
      </c>
      <c r="P697" s="8">
        <f t="shared" si="42"/>
        <v>62.867346938775512</v>
      </c>
      <c r="Q697" t="s">
        <v>2033</v>
      </c>
      <c r="R697" t="s">
        <v>2034</v>
      </c>
      <c r="S697" s="13">
        <f t="shared" si="40"/>
        <v>42322.25</v>
      </c>
      <c r="T697" s="14">
        <f t="shared" si="41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3"/>
        <v>0.59042047531992692</v>
      </c>
      <c r="P698" s="8">
        <f t="shared" si="42"/>
        <v>108.98537682789652</v>
      </c>
      <c r="Q698" t="s">
        <v>2037</v>
      </c>
      <c r="R698" t="s">
        <v>2038</v>
      </c>
      <c r="S698" s="13">
        <f t="shared" si="40"/>
        <v>42114.208333333328</v>
      </c>
      <c r="T698" s="14">
        <f t="shared" si="41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3"/>
        <v>1.5280062063615205</v>
      </c>
      <c r="P699" s="8">
        <f t="shared" si="42"/>
        <v>26.999314599040439</v>
      </c>
      <c r="Q699" t="s">
        <v>2033</v>
      </c>
      <c r="R699" t="s">
        <v>2041</v>
      </c>
      <c r="S699" s="13">
        <f t="shared" si="40"/>
        <v>43190.208333333328</v>
      </c>
      <c r="T699" s="14">
        <f t="shared" si="41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3"/>
        <v>4.466912114014252</v>
      </c>
      <c r="P700" s="8">
        <f t="shared" si="42"/>
        <v>65.004147943311438</v>
      </c>
      <c r="Q700" t="s">
        <v>2035</v>
      </c>
      <c r="R700" t="s">
        <v>2044</v>
      </c>
      <c r="S700" s="13">
        <f t="shared" si="40"/>
        <v>40871.25</v>
      </c>
      <c r="T700" s="14">
        <f t="shared" si="41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3"/>
        <v>0.8439189189189189</v>
      </c>
      <c r="P701" s="8">
        <f t="shared" si="42"/>
        <v>111.51785714285714</v>
      </c>
      <c r="Q701" t="s">
        <v>2039</v>
      </c>
      <c r="R701" t="s">
        <v>2042</v>
      </c>
      <c r="S701" s="13">
        <f t="shared" si="40"/>
        <v>43641.208333333328</v>
      </c>
      <c r="T701" s="14">
        <f t="shared" si="41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3"/>
        <v>0.03</v>
      </c>
      <c r="P702" s="8">
        <f t="shared" si="42"/>
        <v>3</v>
      </c>
      <c r="Q702" t="s">
        <v>2035</v>
      </c>
      <c r="R702" t="s">
        <v>2044</v>
      </c>
      <c r="S702" s="13">
        <f t="shared" si="40"/>
        <v>40203.25</v>
      </c>
      <c r="T702" s="14">
        <f t="shared" si="41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3"/>
        <v>1.7502692307692307</v>
      </c>
      <c r="P703" s="8">
        <f t="shared" si="42"/>
        <v>110.99268292682927</v>
      </c>
      <c r="Q703" t="s">
        <v>2037</v>
      </c>
      <c r="R703" t="s">
        <v>2038</v>
      </c>
      <c r="S703" s="13">
        <f t="shared" si="40"/>
        <v>40629.208333333336</v>
      </c>
      <c r="T703" s="14">
        <f t="shared" si="41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3"/>
        <v>0.54137931034482756</v>
      </c>
      <c r="P704" s="8">
        <f t="shared" si="42"/>
        <v>56.746987951807228</v>
      </c>
      <c r="Q704" t="s">
        <v>2035</v>
      </c>
      <c r="R704" t="s">
        <v>2044</v>
      </c>
      <c r="S704" s="13">
        <f t="shared" si="40"/>
        <v>41477.208333333336</v>
      </c>
      <c r="T704" s="14">
        <f t="shared" si="41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3"/>
        <v>3.1187381703470032</v>
      </c>
      <c r="P705" s="8">
        <f t="shared" si="42"/>
        <v>97.020608439646708</v>
      </c>
      <c r="Q705" t="s">
        <v>2045</v>
      </c>
      <c r="R705" t="s">
        <v>2057</v>
      </c>
      <c r="S705" s="13">
        <f t="shared" si="40"/>
        <v>41020.208333333336</v>
      </c>
      <c r="T705" s="14">
        <f t="shared" si="41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3"/>
        <v>1.2278160919540231</v>
      </c>
      <c r="P706" s="8">
        <f t="shared" si="42"/>
        <v>92.08620689655173</v>
      </c>
      <c r="Q706" t="s">
        <v>2039</v>
      </c>
      <c r="R706" t="s">
        <v>2047</v>
      </c>
      <c r="S706" s="13">
        <f t="shared" si="40"/>
        <v>42555.208333333328</v>
      </c>
      <c r="T706" s="14">
        <f t="shared" si="41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43"/>
        <v>0.99026517383618151</v>
      </c>
      <c r="P707" s="8">
        <f t="shared" si="42"/>
        <v>82.986666666666665</v>
      </c>
      <c r="Q707" t="s">
        <v>2045</v>
      </c>
      <c r="R707" t="s">
        <v>2046</v>
      </c>
      <c r="S707" s="13">
        <f t="shared" ref="S707:S770" si="44">(J707/86400)+DATE(1970,1,1)</f>
        <v>41619.25</v>
      </c>
      <c r="T707" s="14">
        <f t="shared" ref="T707:T770" si="45">(K707/86400)+DATE(1970,1,1)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3"/>
        <v>1.278468634686347</v>
      </c>
      <c r="P708" s="8">
        <f t="shared" ref="P708:P771" si="46">E708/G708</f>
        <v>103.03791821561339</v>
      </c>
      <c r="Q708" t="s">
        <v>2035</v>
      </c>
      <c r="R708" t="s">
        <v>2036</v>
      </c>
      <c r="S708" s="13">
        <f t="shared" si="44"/>
        <v>43471.25</v>
      </c>
      <c r="T708" s="14">
        <f t="shared" si="45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3"/>
        <v>1.5861643835616439</v>
      </c>
      <c r="P709" s="8">
        <f t="shared" si="46"/>
        <v>68.922619047619051</v>
      </c>
      <c r="Q709" t="s">
        <v>2039</v>
      </c>
      <c r="R709" t="s">
        <v>2042</v>
      </c>
      <c r="S709" s="13">
        <f t="shared" si="44"/>
        <v>43442.25</v>
      </c>
      <c r="T709" s="14">
        <f t="shared" si="45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ref="O710:O773" si="47">E710/D710</f>
        <v>7.0705882352941174</v>
      </c>
      <c r="P710" s="8">
        <f t="shared" si="46"/>
        <v>87.737226277372258</v>
      </c>
      <c r="Q710" t="s">
        <v>2037</v>
      </c>
      <c r="R710" t="s">
        <v>2038</v>
      </c>
      <c r="S710" s="13">
        <f t="shared" si="44"/>
        <v>42877.208333333328</v>
      </c>
      <c r="T710" s="14">
        <f t="shared" si="45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7"/>
        <v>1.4238775510204082</v>
      </c>
      <c r="P711" s="8">
        <f t="shared" si="46"/>
        <v>75.021505376344081</v>
      </c>
      <c r="Q711" t="s">
        <v>2037</v>
      </c>
      <c r="R711" t="s">
        <v>2038</v>
      </c>
      <c r="S711" s="13">
        <f t="shared" si="44"/>
        <v>41018.208333333336</v>
      </c>
      <c r="T711" s="14">
        <f t="shared" si="45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7"/>
        <v>1.4786046511627906</v>
      </c>
      <c r="P712" s="8">
        <f t="shared" si="46"/>
        <v>50.863999999999997</v>
      </c>
      <c r="Q712" t="s">
        <v>2037</v>
      </c>
      <c r="R712" t="s">
        <v>2038</v>
      </c>
      <c r="S712" s="13">
        <f t="shared" si="44"/>
        <v>43295.208333333328</v>
      </c>
      <c r="T712" s="14">
        <f t="shared" si="45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7"/>
        <v>0.20322580645161289</v>
      </c>
      <c r="P713" s="8">
        <f t="shared" si="46"/>
        <v>90</v>
      </c>
      <c r="Q713" t="s">
        <v>2037</v>
      </c>
      <c r="R713" t="s">
        <v>2038</v>
      </c>
      <c r="S713" s="13">
        <f t="shared" si="44"/>
        <v>42393.25</v>
      </c>
      <c r="T713" s="14">
        <f t="shared" si="45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7"/>
        <v>18.40625</v>
      </c>
      <c r="P714" s="8">
        <f t="shared" si="46"/>
        <v>72.896039603960389</v>
      </c>
      <c r="Q714" t="s">
        <v>2037</v>
      </c>
      <c r="R714" t="s">
        <v>2038</v>
      </c>
      <c r="S714" s="13">
        <f t="shared" si="44"/>
        <v>42559.208333333328</v>
      </c>
      <c r="T714" s="14">
        <f t="shared" si="45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7"/>
        <v>1.6194202898550725</v>
      </c>
      <c r="P715" s="8">
        <f t="shared" si="46"/>
        <v>108.48543689320388</v>
      </c>
      <c r="Q715" t="s">
        <v>2045</v>
      </c>
      <c r="R715" t="s">
        <v>2054</v>
      </c>
      <c r="S715" s="13">
        <f t="shared" si="44"/>
        <v>42604.208333333328</v>
      </c>
      <c r="T715" s="14">
        <f t="shared" si="45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7"/>
        <v>4.7282077922077921</v>
      </c>
      <c r="P716" s="8">
        <f t="shared" si="46"/>
        <v>101.98095238095237</v>
      </c>
      <c r="Q716" t="s">
        <v>2033</v>
      </c>
      <c r="R716" t="s">
        <v>2034</v>
      </c>
      <c r="S716" s="13">
        <f t="shared" si="44"/>
        <v>41870.208333333336</v>
      </c>
      <c r="T716" s="14">
        <f t="shared" si="45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7"/>
        <v>0.24466101694915254</v>
      </c>
      <c r="P717" s="8">
        <f t="shared" si="46"/>
        <v>44.009146341463413</v>
      </c>
      <c r="Q717" t="s">
        <v>2048</v>
      </c>
      <c r="R717" t="s">
        <v>2059</v>
      </c>
      <c r="S717" s="13">
        <f t="shared" si="44"/>
        <v>40397.208333333336</v>
      </c>
      <c r="T717" s="14">
        <f t="shared" si="45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7"/>
        <v>5.1764999999999999</v>
      </c>
      <c r="P718" s="8">
        <f t="shared" si="46"/>
        <v>65.942675159235662</v>
      </c>
      <c r="Q718" t="s">
        <v>2037</v>
      </c>
      <c r="R718" t="s">
        <v>2038</v>
      </c>
      <c r="S718" s="13">
        <f t="shared" si="44"/>
        <v>41465.208333333336</v>
      </c>
      <c r="T718" s="14">
        <f t="shared" si="45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7"/>
        <v>2.4764285714285714</v>
      </c>
      <c r="P719" s="8">
        <f t="shared" si="46"/>
        <v>24.987387387387386</v>
      </c>
      <c r="Q719" t="s">
        <v>2039</v>
      </c>
      <c r="R719" t="s">
        <v>2040</v>
      </c>
      <c r="S719" s="13">
        <f t="shared" si="44"/>
        <v>40777.208333333336</v>
      </c>
      <c r="T719" s="14">
        <f t="shared" si="45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7"/>
        <v>1.0020481927710843</v>
      </c>
      <c r="P720" s="8">
        <f t="shared" si="46"/>
        <v>28.003367003367003</v>
      </c>
      <c r="Q720" t="s">
        <v>2035</v>
      </c>
      <c r="R720" t="s">
        <v>2044</v>
      </c>
      <c r="S720" s="13">
        <f t="shared" si="44"/>
        <v>41442.208333333336</v>
      </c>
      <c r="T720" s="14">
        <f t="shared" si="45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7"/>
        <v>1.53</v>
      </c>
      <c r="P721" s="8">
        <f t="shared" si="46"/>
        <v>85.829268292682926</v>
      </c>
      <c r="Q721" t="s">
        <v>2045</v>
      </c>
      <c r="R721" t="s">
        <v>2051</v>
      </c>
      <c r="S721" s="13">
        <f t="shared" si="44"/>
        <v>41058.208333333336</v>
      </c>
      <c r="T721" s="14">
        <f t="shared" si="45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7"/>
        <v>0.37091954022988505</v>
      </c>
      <c r="P722" s="8">
        <f t="shared" si="46"/>
        <v>84.921052631578945</v>
      </c>
      <c r="Q722" t="s">
        <v>2037</v>
      </c>
      <c r="R722" t="s">
        <v>2038</v>
      </c>
      <c r="S722" s="13">
        <f t="shared" si="44"/>
        <v>43152.25</v>
      </c>
      <c r="T722" s="14">
        <f t="shared" si="45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7"/>
        <v>4.3923948220064728E-2</v>
      </c>
      <c r="P723" s="8">
        <f t="shared" si="46"/>
        <v>90.483333333333334</v>
      </c>
      <c r="Q723" t="s">
        <v>2033</v>
      </c>
      <c r="R723" t="s">
        <v>2034</v>
      </c>
      <c r="S723" s="13">
        <f t="shared" si="44"/>
        <v>43194.208333333328</v>
      </c>
      <c r="T723" s="14">
        <f t="shared" si="45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7"/>
        <v>1.5650721649484536</v>
      </c>
      <c r="P724" s="8">
        <f t="shared" si="46"/>
        <v>25.00197628458498</v>
      </c>
      <c r="Q724" t="s">
        <v>2039</v>
      </c>
      <c r="R724" t="s">
        <v>2040</v>
      </c>
      <c r="S724" s="13">
        <f t="shared" si="44"/>
        <v>43045.25</v>
      </c>
      <c r="T724" s="14">
        <f t="shared" si="45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7"/>
        <v>2.704081632653061</v>
      </c>
      <c r="P725" s="8">
        <f t="shared" si="46"/>
        <v>92.013888888888886</v>
      </c>
      <c r="Q725" t="s">
        <v>2037</v>
      </c>
      <c r="R725" t="s">
        <v>2038</v>
      </c>
      <c r="S725" s="13">
        <f t="shared" si="44"/>
        <v>42431.25</v>
      </c>
      <c r="T725" s="14">
        <f t="shared" si="45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7"/>
        <v>1.3405952380952382</v>
      </c>
      <c r="P726" s="8">
        <f t="shared" si="46"/>
        <v>93.066115702479337</v>
      </c>
      <c r="Q726" t="s">
        <v>2037</v>
      </c>
      <c r="R726" t="s">
        <v>2038</v>
      </c>
      <c r="S726" s="13">
        <f t="shared" si="44"/>
        <v>41934.208333333336</v>
      </c>
      <c r="T726" s="14">
        <f t="shared" si="45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7"/>
        <v>0.50398033126293995</v>
      </c>
      <c r="P727" s="8">
        <f t="shared" si="46"/>
        <v>61.008145363408524</v>
      </c>
      <c r="Q727" t="s">
        <v>2048</v>
      </c>
      <c r="R727" t="s">
        <v>2059</v>
      </c>
      <c r="S727" s="13">
        <f t="shared" si="44"/>
        <v>41958.25</v>
      </c>
      <c r="T727" s="14">
        <f t="shared" si="45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7"/>
        <v>0.88815837937384901</v>
      </c>
      <c r="P728" s="8">
        <f t="shared" si="46"/>
        <v>92.036259541984734</v>
      </c>
      <c r="Q728" t="s">
        <v>2037</v>
      </c>
      <c r="R728" t="s">
        <v>2038</v>
      </c>
      <c r="S728" s="13">
        <f t="shared" si="44"/>
        <v>40476.208333333336</v>
      </c>
      <c r="T728" s="14">
        <f t="shared" si="45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7"/>
        <v>1.65</v>
      </c>
      <c r="P729" s="8">
        <f t="shared" si="46"/>
        <v>81.132596685082873</v>
      </c>
      <c r="Q729" t="s">
        <v>2035</v>
      </c>
      <c r="R729" t="s">
        <v>2036</v>
      </c>
      <c r="S729" s="13">
        <f t="shared" si="44"/>
        <v>43485.25</v>
      </c>
      <c r="T729" s="14">
        <f t="shared" si="45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7"/>
        <v>0.17499999999999999</v>
      </c>
      <c r="P730" s="8">
        <f t="shared" si="46"/>
        <v>73.5</v>
      </c>
      <c r="Q730" t="s">
        <v>2037</v>
      </c>
      <c r="R730" t="s">
        <v>2038</v>
      </c>
      <c r="S730" s="13">
        <f t="shared" si="44"/>
        <v>42515.208333333328</v>
      </c>
      <c r="T730" s="14">
        <f t="shared" si="45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7"/>
        <v>1.8566071428571429</v>
      </c>
      <c r="P731" s="8">
        <f t="shared" si="46"/>
        <v>85.221311475409834</v>
      </c>
      <c r="Q731" t="s">
        <v>2039</v>
      </c>
      <c r="R731" t="s">
        <v>2042</v>
      </c>
      <c r="S731" s="13">
        <f t="shared" si="44"/>
        <v>41309.25</v>
      </c>
      <c r="T731" s="14">
        <f t="shared" si="45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7"/>
        <v>4.1266319444444441</v>
      </c>
      <c r="P732" s="8">
        <f t="shared" si="46"/>
        <v>110.96825396825396</v>
      </c>
      <c r="Q732" t="s">
        <v>2035</v>
      </c>
      <c r="R732" t="s">
        <v>2044</v>
      </c>
      <c r="S732" s="13">
        <f t="shared" si="44"/>
        <v>42147.208333333328</v>
      </c>
      <c r="T732" s="14">
        <f t="shared" si="45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7"/>
        <v>0.90249999999999997</v>
      </c>
      <c r="P733" s="8">
        <f t="shared" si="46"/>
        <v>32.968036529680369</v>
      </c>
      <c r="Q733" t="s">
        <v>2035</v>
      </c>
      <c r="R733" t="s">
        <v>2036</v>
      </c>
      <c r="S733" s="13">
        <f t="shared" si="44"/>
        <v>42939.208333333328</v>
      </c>
      <c r="T733" s="14">
        <f t="shared" si="45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7"/>
        <v>0.91984615384615387</v>
      </c>
      <c r="P734" s="8">
        <f t="shared" si="46"/>
        <v>96.005352363960753</v>
      </c>
      <c r="Q734" t="s">
        <v>2033</v>
      </c>
      <c r="R734" t="s">
        <v>2034</v>
      </c>
      <c r="S734" s="13">
        <f t="shared" si="44"/>
        <v>42816.208333333328</v>
      </c>
      <c r="T734" s="14">
        <f t="shared" si="45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7"/>
        <v>5.2700632911392402</v>
      </c>
      <c r="P735" s="8">
        <f t="shared" si="46"/>
        <v>84.96632653061225</v>
      </c>
      <c r="Q735" t="s">
        <v>2033</v>
      </c>
      <c r="R735" t="s">
        <v>2055</v>
      </c>
      <c r="S735" s="13">
        <f t="shared" si="44"/>
        <v>41844.208333333336</v>
      </c>
      <c r="T735" s="14">
        <f t="shared" si="45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7"/>
        <v>3.1914285714285713</v>
      </c>
      <c r="P736" s="8">
        <f t="shared" si="46"/>
        <v>25.007462686567163</v>
      </c>
      <c r="Q736" t="s">
        <v>2037</v>
      </c>
      <c r="R736" t="s">
        <v>2038</v>
      </c>
      <c r="S736" s="13">
        <f t="shared" si="44"/>
        <v>42763.25</v>
      </c>
      <c r="T736" s="14">
        <f t="shared" si="45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7"/>
        <v>3.5418867924528303</v>
      </c>
      <c r="P737" s="8">
        <f t="shared" si="46"/>
        <v>65.998995479658461</v>
      </c>
      <c r="Q737" t="s">
        <v>2052</v>
      </c>
      <c r="R737" t="s">
        <v>2053</v>
      </c>
      <c r="S737" s="13">
        <f t="shared" si="44"/>
        <v>42459.208333333328</v>
      </c>
      <c r="T737" s="14">
        <f t="shared" si="45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7"/>
        <v>0.32896103896103895</v>
      </c>
      <c r="P738" s="8">
        <f t="shared" si="46"/>
        <v>87.34482758620689</v>
      </c>
      <c r="Q738" t="s">
        <v>2045</v>
      </c>
      <c r="R738" t="s">
        <v>2046</v>
      </c>
      <c r="S738" s="13">
        <f t="shared" si="44"/>
        <v>42055.25</v>
      </c>
      <c r="T738" s="14">
        <f t="shared" si="45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7"/>
        <v>1.358918918918919</v>
      </c>
      <c r="P739" s="8">
        <f t="shared" si="46"/>
        <v>27.933333333333334</v>
      </c>
      <c r="Q739" t="s">
        <v>2033</v>
      </c>
      <c r="R739" t="s">
        <v>2043</v>
      </c>
      <c r="S739" s="13">
        <f t="shared" si="44"/>
        <v>42685.25</v>
      </c>
      <c r="T739" s="14">
        <f t="shared" si="45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7"/>
        <v>2.0843373493975904E-2</v>
      </c>
      <c r="P740" s="8">
        <f t="shared" si="46"/>
        <v>103.8</v>
      </c>
      <c r="Q740" t="s">
        <v>2037</v>
      </c>
      <c r="R740" t="s">
        <v>2038</v>
      </c>
      <c r="S740" s="13">
        <f t="shared" si="44"/>
        <v>41959.25</v>
      </c>
      <c r="T740" s="14">
        <f t="shared" si="45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7"/>
        <v>0.61</v>
      </c>
      <c r="P741" s="8">
        <f t="shared" si="46"/>
        <v>31.937172774869111</v>
      </c>
      <c r="Q741" t="s">
        <v>2033</v>
      </c>
      <c r="R741" t="s">
        <v>2043</v>
      </c>
      <c r="S741" s="13">
        <f t="shared" si="44"/>
        <v>41089.208333333336</v>
      </c>
      <c r="T741" s="14">
        <f t="shared" si="45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7"/>
        <v>0.30037735849056602</v>
      </c>
      <c r="P742" s="8">
        <f t="shared" si="46"/>
        <v>99.5</v>
      </c>
      <c r="Q742" t="s">
        <v>2037</v>
      </c>
      <c r="R742" t="s">
        <v>2038</v>
      </c>
      <c r="S742" s="13">
        <f t="shared" si="44"/>
        <v>42769.25</v>
      </c>
      <c r="T742" s="14">
        <f t="shared" si="45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7"/>
        <v>11.791666666666666</v>
      </c>
      <c r="P743" s="8">
        <f t="shared" si="46"/>
        <v>108.84615384615384</v>
      </c>
      <c r="Q743" t="s">
        <v>2037</v>
      </c>
      <c r="R743" t="s">
        <v>2038</v>
      </c>
      <c r="S743" s="13">
        <f t="shared" si="44"/>
        <v>40321.208333333336</v>
      </c>
      <c r="T743" s="14">
        <f t="shared" si="45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7"/>
        <v>11.260833333333334</v>
      </c>
      <c r="P744" s="8">
        <f t="shared" si="46"/>
        <v>110.76229508196721</v>
      </c>
      <c r="Q744" t="s">
        <v>2033</v>
      </c>
      <c r="R744" t="s">
        <v>2041</v>
      </c>
      <c r="S744" s="13">
        <f t="shared" si="44"/>
        <v>40197.25</v>
      </c>
      <c r="T744" s="14">
        <f t="shared" si="45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7"/>
        <v>0.12923076923076923</v>
      </c>
      <c r="P745" s="8">
        <f t="shared" si="46"/>
        <v>29.647058823529413</v>
      </c>
      <c r="Q745" t="s">
        <v>2037</v>
      </c>
      <c r="R745" t="s">
        <v>2038</v>
      </c>
      <c r="S745" s="13">
        <f t="shared" si="44"/>
        <v>42298.208333333328</v>
      </c>
      <c r="T745" s="14">
        <f t="shared" si="45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7"/>
        <v>7.12</v>
      </c>
      <c r="P746" s="8">
        <f t="shared" si="46"/>
        <v>101.71428571428571</v>
      </c>
      <c r="Q746" t="s">
        <v>2037</v>
      </c>
      <c r="R746" t="s">
        <v>2038</v>
      </c>
      <c r="S746" s="13">
        <f t="shared" si="44"/>
        <v>43322.208333333328</v>
      </c>
      <c r="T746" s="14">
        <f t="shared" si="45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7"/>
        <v>0.30304347826086958</v>
      </c>
      <c r="P747" s="8">
        <f t="shared" si="46"/>
        <v>61.5</v>
      </c>
      <c r="Q747" t="s">
        <v>2035</v>
      </c>
      <c r="R747" t="s">
        <v>2044</v>
      </c>
      <c r="S747" s="13">
        <f t="shared" si="44"/>
        <v>40328.208333333336</v>
      </c>
      <c r="T747" s="14">
        <f t="shared" si="45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7"/>
        <v>2.1250896057347672</v>
      </c>
      <c r="P748" s="8">
        <f t="shared" si="46"/>
        <v>35</v>
      </c>
      <c r="Q748" t="s">
        <v>2035</v>
      </c>
      <c r="R748" t="s">
        <v>2036</v>
      </c>
      <c r="S748" s="13">
        <f t="shared" si="44"/>
        <v>40825.208333333336</v>
      </c>
      <c r="T748" s="14">
        <f t="shared" si="45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7"/>
        <v>2.2885714285714287</v>
      </c>
      <c r="P749" s="8">
        <f t="shared" si="46"/>
        <v>40.049999999999997</v>
      </c>
      <c r="Q749" t="s">
        <v>2037</v>
      </c>
      <c r="R749" t="s">
        <v>2038</v>
      </c>
      <c r="S749" s="13">
        <f t="shared" si="44"/>
        <v>40423.208333333336</v>
      </c>
      <c r="T749" s="14">
        <f t="shared" si="45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7"/>
        <v>0.34959979476654696</v>
      </c>
      <c r="P750" s="8">
        <f t="shared" si="46"/>
        <v>110.97231270358306</v>
      </c>
      <c r="Q750" t="s">
        <v>2039</v>
      </c>
      <c r="R750" t="s">
        <v>2047</v>
      </c>
      <c r="S750" s="13">
        <f t="shared" si="44"/>
        <v>40238.25</v>
      </c>
      <c r="T750" s="14">
        <f t="shared" si="45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7"/>
        <v>1.5729069767441861</v>
      </c>
      <c r="P751" s="8">
        <f t="shared" si="46"/>
        <v>36.959016393442624</v>
      </c>
      <c r="Q751" t="s">
        <v>2035</v>
      </c>
      <c r="R751" t="s">
        <v>2044</v>
      </c>
      <c r="S751" s="13">
        <f t="shared" si="44"/>
        <v>41920.208333333336</v>
      </c>
      <c r="T751" s="14">
        <f t="shared" si="45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7"/>
        <v>0.01</v>
      </c>
      <c r="P752" s="8">
        <f t="shared" si="46"/>
        <v>1</v>
      </c>
      <c r="Q752" t="s">
        <v>2033</v>
      </c>
      <c r="R752" t="s">
        <v>2041</v>
      </c>
      <c r="S752" s="13">
        <f t="shared" si="44"/>
        <v>40360.208333333336</v>
      </c>
      <c r="T752" s="14">
        <f t="shared" si="45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7"/>
        <v>2.3230555555555554</v>
      </c>
      <c r="P753" s="8">
        <f t="shared" si="46"/>
        <v>30.974074074074075</v>
      </c>
      <c r="Q753" t="s">
        <v>2045</v>
      </c>
      <c r="R753" t="s">
        <v>2046</v>
      </c>
      <c r="S753" s="13">
        <f t="shared" si="44"/>
        <v>42446.208333333328</v>
      </c>
      <c r="T753" s="14">
        <f t="shared" si="45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7"/>
        <v>0.92448275862068963</v>
      </c>
      <c r="P754" s="8">
        <f t="shared" si="46"/>
        <v>47.035087719298247</v>
      </c>
      <c r="Q754" t="s">
        <v>2037</v>
      </c>
      <c r="R754" t="s">
        <v>2038</v>
      </c>
      <c r="S754" s="13">
        <f t="shared" si="44"/>
        <v>40395.208333333336</v>
      </c>
      <c r="T754" s="14">
        <f t="shared" si="45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7"/>
        <v>2.5670212765957445</v>
      </c>
      <c r="P755" s="8">
        <f t="shared" si="46"/>
        <v>88.065693430656935</v>
      </c>
      <c r="Q755" t="s">
        <v>2052</v>
      </c>
      <c r="R755" t="s">
        <v>2053</v>
      </c>
      <c r="S755" s="13">
        <f t="shared" si="44"/>
        <v>40321.208333333336</v>
      </c>
      <c r="T755" s="14">
        <f t="shared" si="45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7"/>
        <v>1.6847017045454546</v>
      </c>
      <c r="P756" s="8">
        <f t="shared" si="46"/>
        <v>37.005616224648989</v>
      </c>
      <c r="Q756" t="s">
        <v>2037</v>
      </c>
      <c r="R756" t="s">
        <v>2038</v>
      </c>
      <c r="S756" s="13">
        <f t="shared" si="44"/>
        <v>41210.208333333336</v>
      </c>
      <c r="T756" s="14">
        <f t="shared" si="45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7"/>
        <v>1.6657777777777778</v>
      </c>
      <c r="P757" s="8">
        <f t="shared" si="46"/>
        <v>26.027777777777779</v>
      </c>
      <c r="Q757" t="s">
        <v>2037</v>
      </c>
      <c r="R757" t="s">
        <v>2038</v>
      </c>
      <c r="S757" s="13">
        <f t="shared" si="44"/>
        <v>43096.25</v>
      </c>
      <c r="T757" s="14">
        <f t="shared" si="45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7"/>
        <v>7.7207692307692311</v>
      </c>
      <c r="P758" s="8">
        <f t="shared" si="46"/>
        <v>67.817567567567565</v>
      </c>
      <c r="Q758" t="s">
        <v>2037</v>
      </c>
      <c r="R758" t="s">
        <v>2038</v>
      </c>
      <c r="S758" s="13">
        <f t="shared" si="44"/>
        <v>42024.25</v>
      </c>
      <c r="T758" s="14">
        <f t="shared" si="45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7"/>
        <v>4.0685714285714285</v>
      </c>
      <c r="P759" s="8">
        <f t="shared" si="46"/>
        <v>49.964912280701753</v>
      </c>
      <c r="Q759" t="s">
        <v>2039</v>
      </c>
      <c r="R759" t="s">
        <v>2042</v>
      </c>
      <c r="S759" s="13">
        <f t="shared" si="44"/>
        <v>40675.208333333336</v>
      </c>
      <c r="T759" s="14">
        <f t="shared" si="45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7"/>
        <v>5.6420608108108112</v>
      </c>
      <c r="P760" s="8">
        <f t="shared" si="46"/>
        <v>110.01646903820817</v>
      </c>
      <c r="Q760" t="s">
        <v>2033</v>
      </c>
      <c r="R760" t="s">
        <v>2034</v>
      </c>
      <c r="S760" s="13">
        <f t="shared" si="44"/>
        <v>41936.208333333336</v>
      </c>
      <c r="T760" s="14">
        <f t="shared" si="45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7"/>
        <v>0.6842686567164179</v>
      </c>
      <c r="P761" s="8">
        <f t="shared" si="46"/>
        <v>89.964678178963894</v>
      </c>
      <c r="Q761" t="s">
        <v>2033</v>
      </c>
      <c r="R761" t="s">
        <v>2041</v>
      </c>
      <c r="S761" s="13">
        <f t="shared" si="44"/>
        <v>43136.25</v>
      </c>
      <c r="T761" s="14">
        <f t="shared" si="45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7"/>
        <v>0.34351966873706002</v>
      </c>
      <c r="P762" s="8">
        <f t="shared" si="46"/>
        <v>79.009523809523813</v>
      </c>
      <c r="Q762" t="s">
        <v>2048</v>
      </c>
      <c r="R762" t="s">
        <v>2049</v>
      </c>
      <c r="S762" s="13">
        <f t="shared" si="44"/>
        <v>43678.208333333328</v>
      </c>
      <c r="T762" s="14">
        <f t="shared" si="45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7"/>
        <v>6.5545454545454547</v>
      </c>
      <c r="P763" s="8">
        <f t="shared" si="46"/>
        <v>86.867469879518069</v>
      </c>
      <c r="Q763" t="s">
        <v>2033</v>
      </c>
      <c r="R763" t="s">
        <v>2034</v>
      </c>
      <c r="S763" s="13">
        <f t="shared" si="44"/>
        <v>42938.208333333328</v>
      </c>
      <c r="T763" s="14">
        <f t="shared" si="45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7"/>
        <v>1.7725714285714285</v>
      </c>
      <c r="P764" s="8">
        <f t="shared" si="46"/>
        <v>62.04</v>
      </c>
      <c r="Q764" t="s">
        <v>2033</v>
      </c>
      <c r="R764" t="s">
        <v>2056</v>
      </c>
      <c r="S764" s="13">
        <f t="shared" si="44"/>
        <v>41241.25</v>
      </c>
      <c r="T764" s="14">
        <f t="shared" si="45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7"/>
        <v>1.1317857142857144</v>
      </c>
      <c r="P765" s="8">
        <f t="shared" si="46"/>
        <v>26.970212765957445</v>
      </c>
      <c r="Q765" t="s">
        <v>2037</v>
      </c>
      <c r="R765" t="s">
        <v>2038</v>
      </c>
      <c r="S765" s="13">
        <f t="shared" si="44"/>
        <v>41037.208333333336</v>
      </c>
      <c r="T765" s="14">
        <f t="shared" si="45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7"/>
        <v>7.2818181818181822</v>
      </c>
      <c r="P766" s="8">
        <f t="shared" si="46"/>
        <v>54.121621621621621</v>
      </c>
      <c r="Q766" t="s">
        <v>2033</v>
      </c>
      <c r="R766" t="s">
        <v>2034</v>
      </c>
      <c r="S766" s="13">
        <f t="shared" si="44"/>
        <v>40676.208333333336</v>
      </c>
      <c r="T766" s="14">
        <f t="shared" si="45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7"/>
        <v>2.0833333333333335</v>
      </c>
      <c r="P767" s="8">
        <f t="shared" si="46"/>
        <v>41.035353535353536</v>
      </c>
      <c r="Q767" t="s">
        <v>2033</v>
      </c>
      <c r="R767" t="s">
        <v>2043</v>
      </c>
      <c r="S767" s="13">
        <f t="shared" si="44"/>
        <v>42840.208333333328</v>
      </c>
      <c r="T767" s="14">
        <f t="shared" si="45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7"/>
        <v>0.31171232876712329</v>
      </c>
      <c r="P768" s="8">
        <f t="shared" si="46"/>
        <v>55.052419354838712</v>
      </c>
      <c r="Q768" t="s">
        <v>2039</v>
      </c>
      <c r="R768" t="s">
        <v>2061</v>
      </c>
      <c r="S768" s="13">
        <f t="shared" si="44"/>
        <v>43362.208333333328</v>
      </c>
      <c r="T768" s="14">
        <f t="shared" si="45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7"/>
        <v>0.56967078189300413</v>
      </c>
      <c r="P769" s="8">
        <f t="shared" si="46"/>
        <v>107.93762183235867</v>
      </c>
      <c r="Q769" t="s">
        <v>2045</v>
      </c>
      <c r="R769" t="s">
        <v>2057</v>
      </c>
      <c r="S769" s="13">
        <f t="shared" si="44"/>
        <v>42283.208333333328</v>
      </c>
      <c r="T769" s="14">
        <f t="shared" si="45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7"/>
        <v>2.31</v>
      </c>
      <c r="P770" s="8">
        <f t="shared" si="46"/>
        <v>73.92</v>
      </c>
      <c r="Q770" t="s">
        <v>2037</v>
      </c>
      <c r="R770" t="s">
        <v>2038</v>
      </c>
      <c r="S770" s="13">
        <f t="shared" si="44"/>
        <v>41619.25</v>
      </c>
      <c r="T770" s="14">
        <f t="shared" si="45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47"/>
        <v>0.86867834394904464</v>
      </c>
      <c r="P771" s="8">
        <f t="shared" si="46"/>
        <v>31.995894428152493</v>
      </c>
      <c r="Q771" t="s">
        <v>2048</v>
      </c>
      <c r="R771" t="s">
        <v>2049</v>
      </c>
      <c r="S771" s="13">
        <f t="shared" ref="S771:S834" si="48">(J771/86400)+DATE(1970,1,1)</f>
        <v>41501.208333333336</v>
      </c>
      <c r="T771" s="14">
        <f t="shared" ref="T771:T834" si="49">(K771/86400)+DATE(1970,1,1)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7"/>
        <v>2.7074418604651163</v>
      </c>
      <c r="P772" s="8">
        <f t="shared" ref="P772:P835" si="50">E772/G772</f>
        <v>53.898148148148145</v>
      </c>
      <c r="Q772" t="s">
        <v>2037</v>
      </c>
      <c r="R772" t="s">
        <v>2038</v>
      </c>
      <c r="S772" s="13">
        <f t="shared" si="48"/>
        <v>41743.208333333336</v>
      </c>
      <c r="T772" s="14">
        <f t="shared" si="49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7"/>
        <v>0.49446428571428569</v>
      </c>
      <c r="P773" s="8">
        <f t="shared" si="50"/>
        <v>106.5</v>
      </c>
      <c r="Q773" t="s">
        <v>2037</v>
      </c>
      <c r="R773" t="s">
        <v>2038</v>
      </c>
      <c r="S773" s="13">
        <f t="shared" si="48"/>
        <v>43491.25</v>
      </c>
      <c r="T773" s="14">
        <f t="shared" si="49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ref="O774:O837" si="51">E774/D774</f>
        <v>1.1335962566844919</v>
      </c>
      <c r="P774" s="8">
        <f t="shared" si="50"/>
        <v>32.999805409612762</v>
      </c>
      <c r="Q774" t="s">
        <v>2033</v>
      </c>
      <c r="R774" t="s">
        <v>2043</v>
      </c>
      <c r="S774" s="13">
        <f t="shared" si="48"/>
        <v>43505.25</v>
      </c>
      <c r="T774" s="14">
        <f t="shared" si="49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51"/>
        <v>1.9055555555555554</v>
      </c>
      <c r="P775" s="8">
        <f t="shared" si="50"/>
        <v>43.00254993625159</v>
      </c>
      <c r="Q775" t="s">
        <v>2037</v>
      </c>
      <c r="R775" t="s">
        <v>2038</v>
      </c>
      <c r="S775" s="13">
        <f t="shared" si="48"/>
        <v>42838.208333333328</v>
      </c>
      <c r="T775" s="14">
        <f t="shared" si="49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51"/>
        <v>1.355</v>
      </c>
      <c r="P776" s="8">
        <f t="shared" si="50"/>
        <v>86.858974358974365</v>
      </c>
      <c r="Q776" t="s">
        <v>2035</v>
      </c>
      <c r="R776" t="s">
        <v>2036</v>
      </c>
      <c r="S776" s="13">
        <f t="shared" si="48"/>
        <v>42513.208333333328</v>
      </c>
      <c r="T776" s="14">
        <f t="shared" si="49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51"/>
        <v>0.10297872340425532</v>
      </c>
      <c r="P777" s="8">
        <f t="shared" si="50"/>
        <v>96.8</v>
      </c>
      <c r="Q777" t="s">
        <v>2033</v>
      </c>
      <c r="R777" t="s">
        <v>2034</v>
      </c>
      <c r="S777" s="13">
        <f t="shared" si="48"/>
        <v>41949.25</v>
      </c>
      <c r="T777" s="14">
        <f t="shared" si="49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51"/>
        <v>0.65544223826714798</v>
      </c>
      <c r="P778" s="8">
        <f t="shared" si="50"/>
        <v>32.995456610631528</v>
      </c>
      <c r="Q778" t="s">
        <v>2037</v>
      </c>
      <c r="R778" t="s">
        <v>2038</v>
      </c>
      <c r="S778" s="13">
        <f t="shared" si="48"/>
        <v>43650.208333333328</v>
      </c>
      <c r="T778" s="14">
        <f t="shared" si="49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51"/>
        <v>0.49026652452025588</v>
      </c>
      <c r="P779" s="8">
        <f t="shared" si="50"/>
        <v>68.028106508875737</v>
      </c>
      <c r="Q779" t="s">
        <v>2037</v>
      </c>
      <c r="R779" t="s">
        <v>2038</v>
      </c>
      <c r="S779" s="13">
        <f t="shared" si="48"/>
        <v>40809.208333333336</v>
      </c>
      <c r="T779" s="14">
        <f t="shared" si="49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51"/>
        <v>7.8792307692307695</v>
      </c>
      <c r="P780" s="8">
        <f t="shared" si="50"/>
        <v>58.867816091954026</v>
      </c>
      <c r="Q780" t="s">
        <v>2039</v>
      </c>
      <c r="R780" t="s">
        <v>2047</v>
      </c>
      <c r="S780" s="13">
        <f t="shared" si="48"/>
        <v>40768.208333333336</v>
      </c>
      <c r="T780" s="14">
        <f t="shared" si="49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51"/>
        <v>0.80306347746090156</v>
      </c>
      <c r="P781" s="8">
        <f t="shared" si="50"/>
        <v>105.04572803850782</v>
      </c>
      <c r="Q781" t="s">
        <v>2037</v>
      </c>
      <c r="R781" t="s">
        <v>2038</v>
      </c>
      <c r="S781" s="13">
        <f t="shared" si="48"/>
        <v>42230.208333333328</v>
      </c>
      <c r="T781" s="14">
        <f t="shared" si="49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51"/>
        <v>1.0629411764705883</v>
      </c>
      <c r="P782" s="8">
        <f t="shared" si="50"/>
        <v>33.054878048780488</v>
      </c>
      <c r="Q782" t="s">
        <v>2039</v>
      </c>
      <c r="R782" t="s">
        <v>2042</v>
      </c>
      <c r="S782" s="13">
        <f t="shared" si="48"/>
        <v>42573.208333333328</v>
      </c>
      <c r="T782" s="14">
        <f t="shared" si="49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51"/>
        <v>0.50735632183908042</v>
      </c>
      <c r="P783" s="8">
        <f t="shared" si="50"/>
        <v>78.821428571428569</v>
      </c>
      <c r="Q783" t="s">
        <v>2037</v>
      </c>
      <c r="R783" t="s">
        <v>2038</v>
      </c>
      <c r="S783" s="13">
        <f t="shared" si="48"/>
        <v>40482.208333333336</v>
      </c>
      <c r="T783" s="14">
        <f t="shared" si="49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51"/>
        <v>2.153137254901961</v>
      </c>
      <c r="P784" s="8">
        <f t="shared" si="50"/>
        <v>68.204968944099377</v>
      </c>
      <c r="Q784" t="s">
        <v>2039</v>
      </c>
      <c r="R784" t="s">
        <v>2047</v>
      </c>
      <c r="S784" s="13">
        <f t="shared" si="48"/>
        <v>40603.25</v>
      </c>
      <c r="T784" s="14">
        <f t="shared" si="49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51"/>
        <v>1.4122972972972974</v>
      </c>
      <c r="P785" s="8">
        <f t="shared" si="50"/>
        <v>75.731884057971016</v>
      </c>
      <c r="Q785" t="s">
        <v>2033</v>
      </c>
      <c r="R785" t="s">
        <v>2034</v>
      </c>
      <c r="S785" s="13">
        <f t="shared" si="48"/>
        <v>41625.25</v>
      </c>
      <c r="T785" s="14">
        <f t="shared" si="49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51"/>
        <v>1.1533745781777278</v>
      </c>
      <c r="P786" s="8">
        <f t="shared" si="50"/>
        <v>30.996070133010882</v>
      </c>
      <c r="Q786" t="s">
        <v>2035</v>
      </c>
      <c r="R786" t="s">
        <v>2036</v>
      </c>
      <c r="S786" s="13">
        <f t="shared" si="48"/>
        <v>42435.25</v>
      </c>
      <c r="T786" s="14">
        <f t="shared" si="49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51"/>
        <v>1.9311940298507462</v>
      </c>
      <c r="P787" s="8">
        <f t="shared" si="50"/>
        <v>101.88188976377953</v>
      </c>
      <c r="Q787" t="s">
        <v>2039</v>
      </c>
      <c r="R787" t="s">
        <v>2047</v>
      </c>
      <c r="S787" s="13">
        <f t="shared" si="48"/>
        <v>43582.208333333328</v>
      </c>
      <c r="T787" s="14">
        <f t="shared" si="49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51"/>
        <v>7.2973333333333334</v>
      </c>
      <c r="P788" s="8">
        <f t="shared" si="50"/>
        <v>52.879227053140099</v>
      </c>
      <c r="Q788" t="s">
        <v>2033</v>
      </c>
      <c r="R788" t="s">
        <v>2056</v>
      </c>
      <c r="S788" s="13">
        <f t="shared" si="48"/>
        <v>43186.208333333328</v>
      </c>
      <c r="T788" s="14">
        <f t="shared" si="49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51"/>
        <v>0.99663398692810456</v>
      </c>
      <c r="P789" s="8">
        <f t="shared" si="50"/>
        <v>71.005820721769496</v>
      </c>
      <c r="Q789" t="s">
        <v>2033</v>
      </c>
      <c r="R789" t="s">
        <v>2034</v>
      </c>
      <c r="S789" s="13">
        <f t="shared" si="48"/>
        <v>40684.208333333336</v>
      </c>
      <c r="T789" s="14">
        <f t="shared" si="49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51"/>
        <v>0.88166666666666671</v>
      </c>
      <c r="P790" s="8">
        <f t="shared" si="50"/>
        <v>102.38709677419355</v>
      </c>
      <c r="Q790" t="s">
        <v>2039</v>
      </c>
      <c r="R790" t="s">
        <v>2047</v>
      </c>
      <c r="S790" s="13">
        <f t="shared" si="48"/>
        <v>41202.208333333336</v>
      </c>
      <c r="T790" s="14">
        <f t="shared" si="49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51"/>
        <v>0.37233333333333335</v>
      </c>
      <c r="P791" s="8">
        <f t="shared" si="50"/>
        <v>74.466666666666669</v>
      </c>
      <c r="Q791" t="s">
        <v>2037</v>
      </c>
      <c r="R791" t="s">
        <v>2038</v>
      </c>
      <c r="S791" s="13">
        <f t="shared" si="48"/>
        <v>41786.208333333336</v>
      </c>
      <c r="T791" s="14">
        <f t="shared" si="49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51"/>
        <v>0.30540075309306081</v>
      </c>
      <c r="P792" s="8">
        <f t="shared" si="50"/>
        <v>51.009883198562441</v>
      </c>
      <c r="Q792" t="s">
        <v>2037</v>
      </c>
      <c r="R792" t="s">
        <v>2038</v>
      </c>
      <c r="S792" s="13">
        <f t="shared" si="48"/>
        <v>40223.25</v>
      </c>
      <c r="T792" s="14">
        <f t="shared" si="49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51"/>
        <v>0.25714285714285712</v>
      </c>
      <c r="P793" s="8">
        <f t="shared" si="50"/>
        <v>90</v>
      </c>
      <c r="Q793" t="s">
        <v>2031</v>
      </c>
      <c r="R793" t="s">
        <v>2032</v>
      </c>
      <c r="S793" s="13">
        <f t="shared" si="48"/>
        <v>42715.25</v>
      </c>
      <c r="T793" s="14">
        <f t="shared" si="49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51"/>
        <v>0.34</v>
      </c>
      <c r="P794" s="8">
        <f t="shared" si="50"/>
        <v>97.142857142857139</v>
      </c>
      <c r="Q794" t="s">
        <v>2037</v>
      </c>
      <c r="R794" t="s">
        <v>2038</v>
      </c>
      <c r="S794" s="13">
        <f t="shared" si="48"/>
        <v>41451.208333333336</v>
      </c>
      <c r="T794" s="14">
        <f t="shared" si="49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51"/>
        <v>11.859090909090909</v>
      </c>
      <c r="P795" s="8">
        <f t="shared" si="50"/>
        <v>72.071823204419886</v>
      </c>
      <c r="Q795" t="s">
        <v>2045</v>
      </c>
      <c r="R795" t="s">
        <v>2046</v>
      </c>
      <c r="S795" s="13">
        <f t="shared" si="48"/>
        <v>41450.208333333336</v>
      </c>
      <c r="T795" s="14">
        <f t="shared" si="49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51"/>
        <v>1.2539393939393939</v>
      </c>
      <c r="P796" s="8">
        <f t="shared" si="50"/>
        <v>75.236363636363635</v>
      </c>
      <c r="Q796" t="s">
        <v>2033</v>
      </c>
      <c r="R796" t="s">
        <v>2034</v>
      </c>
      <c r="S796" s="13">
        <f t="shared" si="48"/>
        <v>43091.25</v>
      </c>
      <c r="T796" s="14">
        <f t="shared" si="49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51"/>
        <v>0.14394366197183098</v>
      </c>
      <c r="P797" s="8">
        <f t="shared" si="50"/>
        <v>32.967741935483872</v>
      </c>
      <c r="Q797" t="s">
        <v>2039</v>
      </c>
      <c r="R797" t="s">
        <v>2042</v>
      </c>
      <c r="S797" s="13">
        <f t="shared" si="48"/>
        <v>42675.208333333328</v>
      </c>
      <c r="T797" s="14">
        <f t="shared" si="49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51"/>
        <v>0.54807692307692313</v>
      </c>
      <c r="P798" s="8">
        <f t="shared" si="50"/>
        <v>54.807692307692307</v>
      </c>
      <c r="Q798" t="s">
        <v>2048</v>
      </c>
      <c r="R798" t="s">
        <v>2059</v>
      </c>
      <c r="S798" s="13">
        <f t="shared" si="48"/>
        <v>41859.208333333336</v>
      </c>
      <c r="T798" s="14">
        <f t="shared" si="49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51"/>
        <v>1.0963157894736841</v>
      </c>
      <c r="P799" s="8">
        <f t="shared" si="50"/>
        <v>45.037837837837834</v>
      </c>
      <c r="Q799" t="s">
        <v>2035</v>
      </c>
      <c r="R799" t="s">
        <v>2036</v>
      </c>
      <c r="S799" s="13">
        <f t="shared" si="48"/>
        <v>43464.25</v>
      </c>
      <c r="T799" s="14">
        <f t="shared" si="49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51"/>
        <v>1.8847058823529412</v>
      </c>
      <c r="P800" s="8">
        <f t="shared" si="50"/>
        <v>52.958677685950413</v>
      </c>
      <c r="Q800" t="s">
        <v>2037</v>
      </c>
      <c r="R800" t="s">
        <v>2038</v>
      </c>
      <c r="S800" s="13">
        <f t="shared" si="48"/>
        <v>41060.208333333336</v>
      </c>
      <c r="T800" s="14">
        <f t="shared" si="49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51"/>
        <v>0.87008284023668636</v>
      </c>
      <c r="P801" s="8">
        <f t="shared" si="50"/>
        <v>60.017959183673469</v>
      </c>
      <c r="Q801" t="s">
        <v>2037</v>
      </c>
      <c r="R801" t="s">
        <v>2038</v>
      </c>
      <c r="S801" s="13">
        <f t="shared" si="48"/>
        <v>42399.25</v>
      </c>
      <c r="T801" s="14">
        <f t="shared" si="49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51"/>
        <v>0.01</v>
      </c>
      <c r="P802" s="8">
        <f t="shared" si="50"/>
        <v>1</v>
      </c>
      <c r="Q802" t="s">
        <v>2033</v>
      </c>
      <c r="R802" t="s">
        <v>2034</v>
      </c>
      <c r="S802" s="13">
        <f t="shared" si="48"/>
        <v>42167.208333333328</v>
      </c>
      <c r="T802" s="14">
        <f t="shared" si="49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51"/>
        <v>2.0291304347826089</v>
      </c>
      <c r="P803" s="8">
        <f t="shared" si="50"/>
        <v>44.028301886792455</v>
      </c>
      <c r="Q803" t="s">
        <v>2052</v>
      </c>
      <c r="R803" t="s">
        <v>2053</v>
      </c>
      <c r="S803" s="13">
        <f t="shared" si="48"/>
        <v>43830.25</v>
      </c>
      <c r="T803" s="14">
        <f t="shared" si="49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51"/>
        <v>1.9703225806451612</v>
      </c>
      <c r="P804" s="8">
        <f t="shared" si="50"/>
        <v>86.028169014084511</v>
      </c>
      <c r="Q804" t="s">
        <v>2052</v>
      </c>
      <c r="R804" t="s">
        <v>2053</v>
      </c>
      <c r="S804" s="13">
        <f t="shared" si="48"/>
        <v>43650.208333333328</v>
      </c>
      <c r="T804" s="14">
        <f t="shared" si="49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51"/>
        <v>1.07</v>
      </c>
      <c r="P805" s="8">
        <f t="shared" si="50"/>
        <v>28.012875536480685</v>
      </c>
      <c r="Q805" t="s">
        <v>2037</v>
      </c>
      <c r="R805" t="s">
        <v>2038</v>
      </c>
      <c r="S805" s="13">
        <f t="shared" si="48"/>
        <v>43492.25</v>
      </c>
      <c r="T805" s="14">
        <f t="shared" si="49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51"/>
        <v>2.6873076923076922</v>
      </c>
      <c r="P806" s="8">
        <f t="shared" si="50"/>
        <v>32.050458715596328</v>
      </c>
      <c r="Q806" t="s">
        <v>2033</v>
      </c>
      <c r="R806" t="s">
        <v>2034</v>
      </c>
      <c r="S806" s="13">
        <f t="shared" si="48"/>
        <v>43102.25</v>
      </c>
      <c r="T806" s="14">
        <f t="shared" si="49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51"/>
        <v>0.50845360824742269</v>
      </c>
      <c r="P807" s="8">
        <f t="shared" si="50"/>
        <v>73.611940298507463</v>
      </c>
      <c r="Q807" t="s">
        <v>2039</v>
      </c>
      <c r="R807" t="s">
        <v>2040</v>
      </c>
      <c r="S807" s="13">
        <f t="shared" si="48"/>
        <v>41958.25</v>
      </c>
      <c r="T807" s="14">
        <f t="shared" si="49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51"/>
        <v>11.802857142857142</v>
      </c>
      <c r="P808" s="8">
        <f t="shared" si="50"/>
        <v>108.71052631578948</v>
      </c>
      <c r="Q808" t="s">
        <v>2039</v>
      </c>
      <c r="R808" t="s">
        <v>2042</v>
      </c>
      <c r="S808" s="13">
        <f t="shared" si="48"/>
        <v>40973.25</v>
      </c>
      <c r="T808" s="14">
        <f t="shared" si="49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51"/>
        <v>2.64</v>
      </c>
      <c r="P809" s="8">
        <f t="shared" si="50"/>
        <v>42.97674418604651</v>
      </c>
      <c r="Q809" t="s">
        <v>2037</v>
      </c>
      <c r="R809" t="s">
        <v>2038</v>
      </c>
      <c r="S809" s="13">
        <f t="shared" si="48"/>
        <v>43753.208333333328</v>
      </c>
      <c r="T809" s="14">
        <f t="shared" si="49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51"/>
        <v>0.30442307692307691</v>
      </c>
      <c r="P810" s="8">
        <f t="shared" si="50"/>
        <v>83.315789473684205</v>
      </c>
      <c r="Q810" t="s">
        <v>2031</v>
      </c>
      <c r="R810" t="s">
        <v>2032</v>
      </c>
      <c r="S810" s="13">
        <f t="shared" si="48"/>
        <v>42507.208333333328</v>
      </c>
      <c r="T810" s="14">
        <f t="shared" si="49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51"/>
        <v>0.62880681818181816</v>
      </c>
      <c r="P811" s="8">
        <f t="shared" si="50"/>
        <v>42</v>
      </c>
      <c r="Q811" t="s">
        <v>2039</v>
      </c>
      <c r="R811" t="s">
        <v>2040</v>
      </c>
      <c r="S811" s="13">
        <f t="shared" si="48"/>
        <v>41135.208333333336</v>
      </c>
      <c r="T811" s="14">
        <f t="shared" si="49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51"/>
        <v>1.9312499999999999</v>
      </c>
      <c r="P812" s="8">
        <f t="shared" si="50"/>
        <v>55.927601809954751</v>
      </c>
      <c r="Q812" t="s">
        <v>2037</v>
      </c>
      <c r="R812" t="s">
        <v>2038</v>
      </c>
      <c r="S812" s="13">
        <f t="shared" si="48"/>
        <v>43067.25</v>
      </c>
      <c r="T812" s="14">
        <f t="shared" si="49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51"/>
        <v>0.77102702702702708</v>
      </c>
      <c r="P813" s="8">
        <f t="shared" si="50"/>
        <v>105.03681885125184</v>
      </c>
      <c r="Q813" t="s">
        <v>2048</v>
      </c>
      <c r="R813" t="s">
        <v>2049</v>
      </c>
      <c r="S813" s="13">
        <f t="shared" si="48"/>
        <v>42378.25</v>
      </c>
      <c r="T813" s="14">
        <f t="shared" si="49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51"/>
        <v>2.2552763819095478</v>
      </c>
      <c r="P814" s="8">
        <f t="shared" si="50"/>
        <v>48</v>
      </c>
      <c r="Q814" t="s">
        <v>2045</v>
      </c>
      <c r="R814" t="s">
        <v>2046</v>
      </c>
      <c r="S814" s="13">
        <f t="shared" si="48"/>
        <v>43206.208333333328</v>
      </c>
      <c r="T814" s="14">
        <f t="shared" si="49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51"/>
        <v>2.3940625</v>
      </c>
      <c r="P815" s="8">
        <f t="shared" si="50"/>
        <v>112.66176470588235</v>
      </c>
      <c r="Q815" t="s">
        <v>2048</v>
      </c>
      <c r="R815" t="s">
        <v>2049</v>
      </c>
      <c r="S815" s="13">
        <f t="shared" si="48"/>
        <v>41148.208333333336</v>
      </c>
      <c r="T815" s="14">
        <f t="shared" si="49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51"/>
        <v>0.921875</v>
      </c>
      <c r="P816" s="8">
        <f t="shared" si="50"/>
        <v>81.944444444444443</v>
      </c>
      <c r="Q816" t="s">
        <v>2033</v>
      </c>
      <c r="R816" t="s">
        <v>2034</v>
      </c>
      <c r="S816" s="13">
        <f t="shared" si="48"/>
        <v>42517.208333333328</v>
      </c>
      <c r="T816" s="14">
        <f t="shared" si="49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51"/>
        <v>1.3023333333333333</v>
      </c>
      <c r="P817" s="8">
        <f t="shared" si="50"/>
        <v>64.049180327868854</v>
      </c>
      <c r="Q817" t="s">
        <v>2033</v>
      </c>
      <c r="R817" t="s">
        <v>2034</v>
      </c>
      <c r="S817" s="13">
        <f t="shared" si="48"/>
        <v>43068.25</v>
      </c>
      <c r="T817" s="14">
        <f t="shared" si="49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51"/>
        <v>6.1521739130434785</v>
      </c>
      <c r="P818" s="8">
        <f t="shared" si="50"/>
        <v>106.39097744360902</v>
      </c>
      <c r="Q818" t="s">
        <v>2037</v>
      </c>
      <c r="R818" t="s">
        <v>2038</v>
      </c>
      <c r="S818" s="13">
        <f t="shared" si="48"/>
        <v>41680.25</v>
      </c>
      <c r="T818" s="14">
        <f t="shared" si="49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51"/>
        <v>3.687953216374269</v>
      </c>
      <c r="P819" s="8">
        <f t="shared" si="50"/>
        <v>76.011249497790274</v>
      </c>
      <c r="Q819" t="s">
        <v>2045</v>
      </c>
      <c r="R819" t="s">
        <v>2046</v>
      </c>
      <c r="S819" s="13">
        <f t="shared" si="48"/>
        <v>43589.208333333328</v>
      </c>
      <c r="T819" s="14">
        <f t="shared" si="49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51"/>
        <v>10.948571428571428</v>
      </c>
      <c r="P820" s="8">
        <f t="shared" si="50"/>
        <v>111.07246376811594</v>
      </c>
      <c r="Q820" t="s">
        <v>2037</v>
      </c>
      <c r="R820" t="s">
        <v>2038</v>
      </c>
      <c r="S820" s="13">
        <f t="shared" si="48"/>
        <v>43486.25</v>
      </c>
      <c r="T820" s="14">
        <f t="shared" si="49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51"/>
        <v>0.50662921348314605</v>
      </c>
      <c r="P821" s="8">
        <f t="shared" si="50"/>
        <v>95.936170212765958</v>
      </c>
      <c r="Q821" t="s">
        <v>2048</v>
      </c>
      <c r="R821" t="s">
        <v>2049</v>
      </c>
      <c r="S821" s="13">
        <f t="shared" si="48"/>
        <v>41237.25</v>
      </c>
      <c r="T821" s="14">
        <f t="shared" si="49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51"/>
        <v>8.0060000000000002</v>
      </c>
      <c r="P822" s="8">
        <f t="shared" si="50"/>
        <v>43.043010752688176</v>
      </c>
      <c r="Q822" t="s">
        <v>2033</v>
      </c>
      <c r="R822" t="s">
        <v>2034</v>
      </c>
      <c r="S822" s="13">
        <f t="shared" si="48"/>
        <v>43310.208333333328</v>
      </c>
      <c r="T822" s="14">
        <f t="shared" si="49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51"/>
        <v>2.9128571428571428</v>
      </c>
      <c r="P823" s="8">
        <f t="shared" si="50"/>
        <v>67.966666666666669</v>
      </c>
      <c r="Q823" t="s">
        <v>2039</v>
      </c>
      <c r="R823" t="s">
        <v>2040</v>
      </c>
      <c r="S823" s="13">
        <f t="shared" si="48"/>
        <v>42794.25</v>
      </c>
      <c r="T823" s="14">
        <f t="shared" si="49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51"/>
        <v>3.4996666666666667</v>
      </c>
      <c r="P824" s="8">
        <f t="shared" si="50"/>
        <v>89.991428571428571</v>
      </c>
      <c r="Q824" t="s">
        <v>2033</v>
      </c>
      <c r="R824" t="s">
        <v>2034</v>
      </c>
      <c r="S824" s="13">
        <f t="shared" si="48"/>
        <v>41698.25</v>
      </c>
      <c r="T824" s="14">
        <f t="shared" si="49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51"/>
        <v>3.5707317073170732</v>
      </c>
      <c r="P825" s="8">
        <f t="shared" si="50"/>
        <v>58.095238095238095</v>
      </c>
      <c r="Q825" t="s">
        <v>2033</v>
      </c>
      <c r="R825" t="s">
        <v>2034</v>
      </c>
      <c r="S825" s="13">
        <f t="shared" si="48"/>
        <v>41892.208333333336</v>
      </c>
      <c r="T825" s="14">
        <f t="shared" si="49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51"/>
        <v>1.2648941176470587</v>
      </c>
      <c r="P826" s="8">
        <f t="shared" si="50"/>
        <v>83.996875000000003</v>
      </c>
      <c r="Q826" t="s">
        <v>2045</v>
      </c>
      <c r="R826" t="s">
        <v>2046</v>
      </c>
      <c r="S826" s="13">
        <f t="shared" si="48"/>
        <v>40348.208333333336</v>
      </c>
      <c r="T826" s="14">
        <f t="shared" si="49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51"/>
        <v>3.875</v>
      </c>
      <c r="P827" s="8">
        <f t="shared" si="50"/>
        <v>88.853503184713375</v>
      </c>
      <c r="Q827" t="s">
        <v>2039</v>
      </c>
      <c r="R827" t="s">
        <v>2050</v>
      </c>
      <c r="S827" s="13">
        <f t="shared" si="48"/>
        <v>42941.208333333328</v>
      </c>
      <c r="T827" s="14">
        <f t="shared" si="49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51"/>
        <v>4.5703571428571426</v>
      </c>
      <c r="P828" s="8">
        <f t="shared" si="50"/>
        <v>65.963917525773198</v>
      </c>
      <c r="Q828" t="s">
        <v>2037</v>
      </c>
      <c r="R828" t="s">
        <v>2038</v>
      </c>
      <c r="S828" s="13">
        <f t="shared" si="48"/>
        <v>40525.25</v>
      </c>
      <c r="T828" s="14">
        <f t="shared" si="49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51"/>
        <v>2.6669565217391304</v>
      </c>
      <c r="P829" s="8">
        <f t="shared" si="50"/>
        <v>74.804878048780495</v>
      </c>
      <c r="Q829" t="s">
        <v>2039</v>
      </c>
      <c r="R829" t="s">
        <v>2042</v>
      </c>
      <c r="S829" s="13">
        <f t="shared" si="48"/>
        <v>40666.208333333336</v>
      </c>
      <c r="T829" s="14">
        <f t="shared" si="49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51"/>
        <v>0.69</v>
      </c>
      <c r="P830" s="8">
        <f t="shared" si="50"/>
        <v>69.98571428571428</v>
      </c>
      <c r="Q830" t="s">
        <v>2037</v>
      </c>
      <c r="R830" t="s">
        <v>2038</v>
      </c>
      <c r="S830" s="13">
        <f t="shared" si="48"/>
        <v>43340.208333333328</v>
      </c>
      <c r="T830" s="14">
        <f t="shared" si="49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51"/>
        <v>0.51343749999999999</v>
      </c>
      <c r="P831" s="8">
        <f t="shared" si="50"/>
        <v>32.006493506493506</v>
      </c>
      <c r="Q831" t="s">
        <v>2037</v>
      </c>
      <c r="R831" t="s">
        <v>2038</v>
      </c>
      <c r="S831" s="13">
        <f t="shared" si="48"/>
        <v>42164.208333333328</v>
      </c>
      <c r="T831" s="14">
        <f t="shared" si="49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51"/>
        <v>1.1710526315789473E-2</v>
      </c>
      <c r="P832" s="8">
        <f t="shared" si="50"/>
        <v>64.727272727272734</v>
      </c>
      <c r="Q832" t="s">
        <v>2037</v>
      </c>
      <c r="R832" t="s">
        <v>2038</v>
      </c>
      <c r="S832" s="13">
        <f t="shared" si="48"/>
        <v>43103.25</v>
      </c>
      <c r="T832" s="14">
        <f t="shared" si="49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51"/>
        <v>1.089773429454171</v>
      </c>
      <c r="P833" s="8">
        <f t="shared" si="50"/>
        <v>24.998110087408456</v>
      </c>
      <c r="Q833" t="s">
        <v>2052</v>
      </c>
      <c r="R833" t="s">
        <v>2053</v>
      </c>
      <c r="S833" s="13">
        <f t="shared" si="48"/>
        <v>40994.208333333336</v>
      </c>
      <c r="T833" s="14">
        <f t="shared" si="49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51"/>
        <v>3.1517592592592591</v>
      </c>
      <c r="P834" s="8">
        <f t="shared" si="50"/>
        <v>104.97764070932922</v>
      </c>
      <c r="Q834" t="s">
        <v>2045</v>
      </c>
      <c r="R834" t="s">
        <v>2057</v>
      </c>
      <c r="S834" s="13">
        <f t="shared" si="48"/>
        <v>42299.208333333328</v>
      </c>
      <c r="T834" s="14">
        <f t="shared" si="49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51"/>
        <v>1.5769117647058823</v>
      </c>
      <c r="P835" s="8">
        <f t="shared" si="50"/>
        <v>64.987878787878785</v>
      </c>
      <c r="Q835" t="s">
        <v>2045</v>
      </c>
      <c r="R835" t="s">
        <v>2057</v>
      </c>
      <c r="S835" s="13">
        <f t="shared" ref="S835:S898" si="52">(J835/86400)+DATE(1970,1,1)</f>
        <v>40588.25</v>
      </c>
      <c r="T835" s="14">
        <f t="shared" ref="T835:T898" si="53">(K835/86400)+DATE(1970,1,1)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1"/>
        <v>1.5380821917808218</v>
      </c>
      <c r="P836" s="8">
        <f t="shared" ref="P836:P899" si="54">E836/G836</f>
        <v>94.352941176470594</v>
      </c>
      <c r="Q836" t="s">
        <v>2037</v>
      </c>
      <c r="R836" t="s">
        <v>2038</v>
      </c>
      <c r="S836" s="13">
        <f t="shared" si="52"/>
        <v>41448.208333333336</v>
      </c>
      <c r="T836" s="14">
        <f t="shared" si="53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1"/>
        <v>0.89738979118329465</v>
      </c>
      <c r="P837" s="8">
        <f t="shared" si="54"/>
        <v>44.001706484641637</v>
      </c>
      <c r="Q837" t="s">
        <v>2035</v>
      </c>
      <c r="R837" t="s">
        <v>2036</v>
      </c>
      <c r="S837" s="13">
        <f t="shared" si="52"/>
        <v>42063.25</v>
      </c>
      <c r="T837" s="14">
        <f t="shared" si="53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ref="O838:O901" si="55">E838/D838</f>
        <v>0.75135802469135804</v>
      </c>
      <c r="P838" s="8">
        <f t="shared" si="54"/>
        <v>64.744680851063833</v>
      </c>
      <c r="Q838" t="s">
        <v>2033</v>
      </c>
      <c r="R838" t="s">
        <v>2043</v>
      </c>
      <c r="S838" s="13">
        <f t="shared" si="52"/>
        <v>40214.25</v>
      </c>
      <c r="T838" s="14">
        <f t="shared" si="53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5"/>
        <v>8.5288135593220336</v>
      </c>
      <c r="P839" s="8">
        <f t="shared" si="54"/>
        <v>84.00667779632721</v>
      </c>
      <c r="Q839" t="s">
        <v>2033</v>
      </c>
      <c r="R839" t="s">
        <v>2056</v>
      </c>
      <c r="S839" s="13">
        <f t="shared" si="52"/>
        <v>40629.208333333336</v>
      </c>
      <c r="T839" s="14">
        <f t="shared" si="53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5"/>
        <v>1.3890625000000001</v>
      </c>
      <c r="P840" s="8">
        <f t="shared" si="54"/>
        <v>34.061302681992338</v>
      </c>
      <c r="Q840" t="s">
        <v>2037</v>
      </c>
      <c r="R840" t="s">
        <v>2038</v>
      </c>
      <c r="S840" s="13">
        <f t="shared" si="52"/>
        <v>43370.208333333328</v>
      </c>
      <c r="T840" s="14">
        <f t="shared" si="53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5"/>
        <v>1.9018181818181819</v>
      </c>
      <c r="P841" s="8">
        <f t="shared" si="54"/>
        <v>93.273885350318466</v>
      </c>
      <c r="Q841" t="s">
        <v>2039</v>
      </c>
      <c r="R841" t="s">
        <v>2040</v>
      </c>
      <c r="S841" s="13">
        <f t="shared" si="52"/>
        <v>41715.208333333336</v>
      </c>
      <c r="T841" s="14">
        <f t="shared" si="53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5"/>
        <v>1.0024333619948409</v>
      </c>
      <c r="P842" s="8">
        <f t="shared" si="54"/>
        <v>32.998301726577978</v>
      </c>
      <c r="Q842" t="s">
        <v>2037</v>
      </c>
      <c r="R842" t="s">
        <v>2038</v>
      </c>
      <c r="S842" s="13">
        <f t="shared" si="52"/>
        <v>41836.208333333336</v>
      </c>
      <c r="T842" s="14">
        <f t="shared" si="53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5"/>
        <v>1.4275824175824177</v>
      </c>
      <c r="P843" s="8">
        <f t="shared" si="54"/>
        <v>83.812903225806451</v>
      </c>
      <c r="Q843" t="s">
        <v>2035</v>
      </c>
      <c r="R843" t="s">
        <v>2036</v>
      </c>
      <c r="S843" s="13">
        <f t="shared" si="52"/>
        <v>42419.25</v>
      </c>
      <c r="T843" s="14">
        <f t="shared" si="53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5"/>
        <v>5.6313333333333331</v>
      </c>
      <c r="P844" s="8">
        <f t="shared" si="54"/>
        <v>63.992424242424242</v>
      </c>
      <c r="Q844" t="s">
        <v>2035</v>
      </c>
      <c r="R844" t="s">
        <v>2044</v>
      </c>
      <c r="S844" s="13">
        <f t="shared" si="52"/>
        <v>43266.208333333328</v>
      </c>
      <c r="T844" s="14">
        <f t="shared" si="53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5"/>
        <v>0.30715909090909088</v>
      </c>
      <c r="P845" s="8">
        <f t="shared" si="54"/>
        <v>81.909090909090907</v>
      </c>
      <c r="Q845" t="s">
        <v>2052</v>
      </c>
      <c r="R845" t="s">
        <v>2053</v>
      </c>
      <c r="S845" s="13">
        <f t="shared" si="52"/>
        <v>43338.208333333328</v>
      </c>
      <c r="T845" s="14">
        <f t="shared" si="53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5"/>
        <v>0.99397727272727276</v>
      </c>
      <c r="P846" s="8">
        <f t="shared" si="54"/>
        <v>93.053191489361708</v>
      </c>
      <c r="Q846" t="s">
        <v>2039</v>
      </c>
      <c r="R846" t="s">
        <v>2040</v>
      </c>
      <c r="S846" s="13">
        <f t="shared" si="52"/>
        <v>40930.25</v>
      </c>
      <c r="T846" s="14">
        <f t="shared" si="53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5"/>
        <v>1.9754935622317598</v>
      </c>
      <c r="P847" s="8">
        <f t="shared" si="54"/>
        <v>101.98449039881831</v>
      </c>
      <c r="Q847" t="s">
        <v>2035</v>
      </c>
      <c r="R847" t="s">
        <v>2036</v>
      </c>
      <c r="S847" s="13">
        <f t="shared" si="52"/>
        <v>43235.208333333328</v>
      </c>
      <c r="T847" s="14">
        <f t="shared" si="53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5"/>
        <v>5.085</v>
      </c>
      <c r="P848" s="8">
        <f t="shared" si="54"/>
        <v>105.9375</v>
      </c>
      <c r="Q848" t="s">
        <v>2035</v>
      </c>
      <c r="R848" t="s">
        <v>2036</v>
      </c>
      <c r="S848" s="13">
        <f t="shared" si="52"/>
        <v>43302.208333333328</v>
      </c>
      <c r="T848" s="14">
        <f t="shared" si="53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5"/>
        <v>2.3774468085106384</v>
      </c>
      <c r="P849" s="8">
        <f t="shared" si="54"/>
        <v>101.58181818181818</v>
      </c>
      <c r="Q849" t="s">
        <v>2031</v>
      </c>
      <c r="R849" t="s">
        <v>2032</v>
      </c>
      <c r="S849" s="13">
        <f t="shared" si="52"/>
        <v>43107.25</v>
      </c>
      <c r="T849" s="14">
        <f t="shared" si="53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5"/>
        <v>3.3846875000000001</v>
      </c>
      <c r="P850" s="8">
        <f t="shared" si="54"/>
        <v>62.970930232558139</v>
      </c>
      <c r="Q850" t="s">
        <v>2039</v>
      </c>
      <c r="R850" t="s">
        <v>2042</v>
      </c>
      <c r="S850" s="13">
        <f t="shared" si="52"/>
        <v>40341.208333333336</v>
      </c>
      <c r="T850" s="14">
        <f t="shared" si="53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5"/>
        <v>1.3308955223880596</v>
      </c>
      <c r="P851" s="8">
        <f t="shared" si="54"/>
        <v>29.045602605863191</v>
      </c>
      <c r="Q851" t="s">
        <v>2033</v>
      </c>
      <c r="R851" t="s">
        <v>2043</v>
      </c>
      <c r="S851" s="13">
        <f t="shared" si="52"/>
        <v>40948.25</v>
      </c>
      <c r="T851" s="14">
        <f t="shared" si="53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5"/>
        <v>0.01</v>
      </c>
      <c r="P852" s="8">
        <f t="shared" si="54"/>
        <v>1</v>
      </c>
      <c r="Q852" t="s">
        <v>2033</v>
      </c>
      <c r="R852" t="s">
        <v>2034</v>
      </c>
      <c r="S852" s="13">
        <f t="shared" si="52"/>
        <v>40866.25</v>
      </c>
      <c r="T852" s="14">
        <f t="shared" si="53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5"/>
        <v>2.0779999999999998</v>
      </c>
      <c r="P853" s="8">
        <f t="shared" si="54"/>
        <v>77.924999999999997</v>
      </c>
      <c r="Q853" t="s">
        <v>2033</v>
      </c>
      <c r="R853" t="s">
        <v>2041</v>
      </c>
      <c r="S853" s="13">
        <f t="shared" si="52"/>
        <v>41031.208333333336</v>
      </c>
      <c r="T853" s="14">
        <f t="shared" si="53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5"/>
        <v>0.51122448979591839</v>
      </c>
      <c r="P854" s="8">
        <f t="shared" si="54"/>
        <v>80.806451612903231</v>
      </c>
      <c r="Q854" t="s">
        <v>2048</v>
      </c>
      <c r="R854" t="s">
        <v>2049</v>
      </c>
      <c r="S854" s="13">
        <f t="shared" si="52"/>
        <v>40740.208333333336</v>
      </c>
      <c r="T854" s="14">
        <f t="shared" si="53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5"/>
        <v>6.5205847953216374</v>
      </c>
      <c r="P855" s="8">
        <f t="shared" si="54"/>
        <v>76.006816632583508</v>
      </c>
      <c r="Q855" t="s">
        <v>2033</v>
      </c>
      <c r="R855" t="s">
        <v>2043</v>
      </c>
      <c r="S855" s="13">
        <f t="shared" si="52"/>
        <v>40714.208333333336</v>
      </c>
      <c r="T855" s="14">
        <f t="shared" si="53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5"/>
        <v>1.1363099415204678</v>
      </c>
      <c r="P856" s="8">
        <f t="shared" si="54"/>
        <v>72.993613824192337</v>
      </c>
      <c r="Q856" t="s">
        <v>2045</v>
      </c>
      <c r="R856" t="s">
        <v>2051</v>
      </c>
      <c r="S856" s="13">
        <f t="shared" si="52"/>
        <v>43787.25</v>
      </c>
      <c r="T856" s="14">
        <f t="shared" si="53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5"/>
        <v>1.0237606837606839</v>
      </c>
      <c r="P857" s="8">
        <f t="shared" si="54"/>
        <v>53</v>
      </c>
      <c r="Q857" t="s">
        <v>2037</v>
      </c>
      <c r="R857" t="s">
        <v>2038</v>
      </c>
      <c r="S857" s="13">
        <f t="shared" si="52"/>
        <v>40712.208333333336</v>
      </c>
      <c r="T857" s="14">
        <f t="shared" si="53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5"/>
        <v>3.5658333333333334</v>
      </c>
      <c r="P858" s="8">
        <f t="shared" si="54"/>
        <v>54.164556962025316</v>
      </c>
      <c r="Q858" t="s">
        <v>2031</v>
      </c>
      <c r="R858" t="s">
        <v>2032</v>
      </c>
      <c r="S858" s="13">
        <f t="shared" si="52"/>
        <v>41023.208333333336</v>
      </c>
      <c r="T858" s="14">
        <f t="shared" si="53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5"/>
        <v>1.3986792452830188</v>
      </c>
      <c r="P859" s="8">
        <f t="shared" si="54"/>
        <v>32.946666666666665</v>
      </c>
      <c r="Q859" t="s">
        <v>2039</v>
      </c>
      <c r="R859" t="s">
        <v>2050</v>
      </c>
      <c r="S859" s="13">
        <f t="shared" si="52"/>
        <v>40944.25</v>
      </c>
      <c r="T859" s="14">
        <f t="shared" si="53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5"/>
        <v>0.69450000000000001</v>
      </c>
      <c r="P860" s="8">
        <f t="shared" si="54"/>
        <v>79.371428571428567</v>
      </c>
      <c r="Q860" t="s">
        <v>2031</v>
      </c>
      <c r="R860" t="s">
        <v>2032</v>
      </c>
      <c r="S860" s="13">
        <f t="shared" si="52"/>
        <v>43211.208333333328</v>
      </c>
      <c r="T860" s="14">
        <f t="shared" si="53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5"/>
        <v>0.35534246575342465</v>
      </c>
      <c r="P861" s="8">
        <f t="shared" si="54"/>
        <v>41.174603174603178</v>
      </c>
      <c r="Q861" t="s">
        <v>2037</v>
      </c>
      <c r="R861" t="s">
        <v>2038</v>
      </c>
      <c r="S861" s="13">
        <f t="shared" si="52"/>
        <v>41334.25</v>
      </c>
      <c r="T861" s="14">
        <f t="shared" si="53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5"/>
        <v>2.5165000000000002</v>
      </c>
      <c r="P862" s="8">
        <f t="shared" si="54"/>
        <v>77.430769230769229</v>
      </c>
      <c r="Q862" t="s">
        <v>2035</v>
      </c>
      <c r="R862" t="s">
        <v>2044</v>
      </c>
      <c r="S862" s="13">
        <f t="shared" si="52"/>
        <v>43515.25</v>
      </c>
      <c r="T862" s="14">
        <f t="shared" si="53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5"/>
        <v>1.0587500000000001</v>
      </c>
      <c r="P863" s="8">
        <f t="shared" si="54"/>
        <v>57.159509202453989</v>
      </c>
      <c r="Q863" t="s">
        <v>2037</v>
      </c>
      <c r="R863" t="s">
        <v>2038</v>
      </c>
      <c r="S863" s="13">
        <f t="shared" si="52"/>
        <v>40258.208333333336</v>
      </c>
      <c r="T863" s="14">
        <f t="shared" si="53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5"/>
        <v>1.8742857142857143</v>
      </c>
      <c r="P864" s="8">
        <f t="shared" si="54"/>
        <v>77.17647058823529</v>
      </c>
      <c r="Q864" t="s">
        <v>2037</v>
      </c>
      <c r="R864" t="s">
        <v>2038</v>
      </c>
      <c r="S864" s="13">
        <f t="shared" si="52"/>
        <v>40756.208333333336</v>
      </c>
      <c r="T864" s="14">
        <f t="shared" si="53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5"/>
        <v>3.8678571428571429</v>
      </c>
      <c r="P865" s="8">
        <f t="shared" si="54"/>
        <v>24.953917050691246</v>
      </c>
      <c r="Q865" t="s">
        <v>2039</v>
      </c>
      <c r="R865" t="s">
        <v>2058</v>
      </c>
      <c r="S865" s="13">
        <f t="shared" si="52"/>
        <v>42172.208333333328</v>
      </c>
      <c r="T865" s="14">
        <f t="shared" si="53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5"/>
        <v>3.4707142857142856</v>
      </c>
      <c r="P866" s="8">
        <f t="shared" si="54"/>
        <v>97.18</v>
      </c>
      <c r="Q866" t="s">
        <v>2039</v>
      </c>
      <c r="R866" t="s">
        <v>2050</v>
      </c>
      <c r="S866" s="13">
        <f t="shared" si="52"/>
        <v>42601.208333333328</v>
      </c>
      <c r="T866" s="14">
        <f t="shared" si="53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5"/>
        <v>1.8582098765432098</v>
      </c>
      <c r="P867" s="8">
        <f t="shared" si="54"/>
        <v>46.000916870415651</v>
      </c>
      <c r="Q867" t="s">
        <v>2037</v>
      </c>
      <c r="R867" t="s">
        <v>2038</v>
      </c>
      <c r="S867" s="13">
        <f t="shared" si="52"/>
        <v>41897.208333333336</v>
      </c>
      <c r="T867" s="14">
        <f t="shared" si="53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5"/>
        <v>0.43241247264770238</v>
      </c>
      <c r="P868" s="8">
        <f t="shared" si="54"/>
        <v>88.023385300668153</v>
      </c>
      <c r="Q868" t="s">
        <v>2052</v>
      </c>
      <c r="R868" t="s">
        <v>2053</v>
      </c>
      <c r="S868" s="13">
        <f t="shared" si="52"/>
        <v>40671.208333333336</v>
      </c>
      <c r="T868" s="14">
        <f t="shared" si="53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5"/>
        <v>1.6243749999999999</v>
      </c>
      <c r="P869" s="8">
        <f t="shared" si="54"/>
        <v>25.99</v>
      </c>
      <c r="Q869" t="s">
        <v>2031</v>
      </c>
      <c r="R869" t="s">
        <v>2032</v>
      </c>
      <c r="S869" s="13">
        <f t="shared" si="52"/>
        <v>43382.208333333328</v>
      </c>
      <c r="T869" s="14">
        <f t="shared" si="53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5"/>
        <v>1.8484285714285715</v>
      </c>
      <c r="P870" s="8">
        <f t="shared" si="54"/>
        <v>102.69047619047619</v>
      </c>
      <c r="Q870" t="s">
        <v>2037</v>
      </c>
      <c r="R870" t="s">
        <v>2038</v>
      </c>
      <c r="S870" s="13">
        <f t="shared" si="52"/>
        <v>41559.208333333336</v>
      </c>
      <c r="T870" s="14">
        <f t="shared" si="53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5"/>
        <v>0.23703520691785052</v>
      </c>
      <c r="P871" s="8">
        <f t="shared" si="54"/>
        <v>72.958174904942965</v>
      </c>
      <c r="Q871" t="s">
        <v>2039</v>
      </c>
      <c r="R871" t="s">
        <v>2042</v>
      </c>
      <c r="S871" s="13">
        <f t="shared" si="52"/>
        <v>40350.208333333336</v>
      </c>
      <c r="T871" s="14">
        <f t="shared" si="53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5"/>
        <v>0.89870129870129867</v>
      </c>
      <c r="P872" s="8">
        <f t="shared" si="54"/>
        <v>57.190082644628099</v>
      </c>
      <c r="Q872" t="s">
        <v>2037</v>
      </c>
      <c r="R872" t="s">
        <v>2038</v>
      </c>
      <c r="S872" s="13">
        <f t="shared" si="52"/>
        <v>42240.208333333328</v>
      </c>
      <c r="T872" s="14">
        <f t="shared" si="53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5"/>
        <v>2.7260419580419581</v>
      </c>
      <c r="P873" s="8">
        <f t="shared" si="54"/>
        <v>84.013793103448279</v>
      </c>
      <c r="Q873" t="s">
        <v>2037</v>
      </c>
      <c r="R873" t="s">
        <v>2038</v>
      </c>
      <c r="S873" s="13">
        <f t="shared" si="52"/>
        <v>43040.208333333328</v>
      </c>
      <c r="T873" s="14">
        <f t="shared" si="53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5"/>
        <v>1.7004255319148935</v>
      </c>
      <c r="P874" s="8">
        <f t="shared" si="54"/>
        <v>98.666666666666671</v>
      </c>
      <c r="Q874" t="s">
        <v>2039</v>
      </c>
      <c r="R874" t="s">
        <v>2061</v>
      </c>
      <c r="S874" s="13">
        <f t="shared" si="52"/>
        <v>43346.208333333328</v>
      </c>
      <c r="T874" s="14">
        <f t="shared" si="53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5"/>
        <v>1.8828503562945369</v>
      </c>
      <c r="P875" s="8">
        <f t="shared" si="54"/>
        <v>42.007419183889773</v>
      </c>
      <c r="Q875" t="s">
        <v>2052</v>
      </c>
      <c r="R875" t="s">
        <v>2053</v>
      </c>
      <c r="S875" s="13">
        <f t="shared" si="52"/>
        <v>41647.25</v>
      </c>
      <c r="T875" s="14">
        <f t="shared" si="53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5"/>
        <v>3.4693532338308457</v>
      </c>
      <c r="P876" s="8">
        <f t="shared" si="54"/>
        <v>32.002753556677376</v>
      </c>
      <c r="Q876" t="s">
        <v>2052</v>
      </c>
      <c r="R876" t="s">
        <v>2053</v>
      </c>
      <c r="S876" s="13">
        <f t="shared" si="52"/>
        <v>40291.208333333336</v>
      </c>
      <c r="T876" s="14">
        <f t="shared" si="53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5"/>
        <v>0.6917721518987342</v>
      </c>
      <c r="P877" s="8">
        <f t="shared" si="54"/>
        <v>81.567164179104481</v>
      </c>
      <c r="Q877" t="s">
        <v>2033</v>
      </c>
      <c r="R877" t="s">
        <v>2034</v>
      </c>
      <c r="S877" s="13">
        <f t="shared" si="52"/>
        <v>40556.25</v>
      </c>
      <c r="T877" s="14">
        <f t="shared" si="53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5"/>
        <v>0.25433734939759034</v>
      </c>
      <c r="P878" s="8">
        <f t="shared" si="54"/>
        <v>37.035087719298247</v>
      </c>
      <c r="Q878" t="s">
        <v>2052</v>
      </c>
      <c r="R878" t="s">
        <v>2053</v>
      </c>
      <c r="S878" s="13">
        <f t="shared" si="52"/>
        <v>43624.208333333328</v>
      </c>
      <c r="T878" s="14">
        <f t="shared" si="53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5"/>
        <v>0.77400977995110021</v>
      </c>
      <c r="P879" s="8">
        <f t="shared" si="54"/>
        <v>103.033360455655</v>
      </c>
      <c r="Q879" t="s">
        <v>2031</v>
      </c>
      <c r="R879" t="s">
        <v>2032</v>
      </c>
      <c r="S879" s="13">
        <f t="shared" si="52"/>
        <v>42577.208333333328</v>
      </c>
      <c r="T879" s="14">
        <f t="shared" si="53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5"/>
        <v>0.37481481481481482</v>
      </c>
      <c r="P880" s="8">
        <f t="shared" si="54"/>
        <v>84.333333333333329</v>
      </c>
      <c r="Q880" t="s">
        <v>2033</v>
      </c>
      <c r="R880" t="s">
        <v>2055</v>
      </c>
      <c r="S880" s="13">
        <f t="shared" si="52"/>
        <v>43845.25</v>
      </c>
      <c r="T880" s="14">
        <f t="shared" si="53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5"/>
        <v>5.4379999999999997</v>
      </c>
      <c r="P881" s="8">
        <f t="shared" si="54"/>
        <v>102.60377358490567</v>
      </c>
      <c r="Q881" t="s">
        <v>2045</v>
      </c>
      <c r="R881" t="s">
        <v>2046</v>
      </c>
      <c r="S881" s="13">
        <f t="shared" si="52"/>
        <v>42788.25</v>
      </c>
      <c r="T881" s="14">
        <f t="shared" si="53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5"/>
        <v>2.2852189349112426</v>
      </c>
      <c r="P882" s="8">
        <f t="shared" si="54"/>
        <v>79.992129246064621</v>
      </c>
      <c r="Q882" t="s">
        <v>2033</v>
      </c>
      <c r="R882" t="s">
        <v>2041</v>
      </c>
      <c r="S882" s="13">
        <f t="shared" si="52"/>
        <v>43667.208333333328</v>
      </c>
      <c r="T882" s="14">
        <f t="shared" si="53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5"/>
        <v>0.38948339483394834</v>
      </c>
      <c r="P883" s="8">
        <f t="shared" si="54"/>
        <v>70.055309734513273</v>
      </c>
      <c r="Q883" t="s">
        <v>2037</v>
      </c>
      <c r="R883" t="s">
        <v>2038</v>
      </c>
      <c r="S883" s="13">
        <f t="shared" si="52"/>
        <v>42194.208333333328</v>
      </c>
      <c r="T883" s="14">
        <f t="shared" si="53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5"/>
        <v>3.7</v>
      </c>
      <c r="P884" s="8">
        <f t="shared" si="54"/>
        <v>37</v>
      </c>
      <c r="Q884" t="s">
        <v>2037</v>
      </c>
      <c r="R884" t="s">
        <v>2038</v>
      </c>
      <c r="S884" s="13">
        <f t="shared" si="52"/>
        <v>42025.25</v>
      </c>
      <c r="T884" s="14">
        <f t="shared" si="53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5"/>
        <v>2.3791176470588233</v>
      </c>
      <c r="P885" s="8">
        <f t="shared" si="54"/>
        <v>41.911917098445599</v>
      </c>
      <c r="Q885" t="s">
        <v>2039</v>
      </c>
      <c r="R885" t="s">
        <v>2050</v>
      </c>
      <c r="S885" s="13">
        <f t="shared" si="52"/>
        <v>40323.208333333336</v>
      </c>
      <c r="T885" s="14">
        <f t="shared" si="53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5"/>
        <v>0.64036299765807958</v>
      </c>
      <c r="P886" s="8">
        <f t="shared" si="54"/>
        <v>57.992576882290564</v>
      </c>
      <c r="Q886" t="s">
        <v>2037</v>
      </c>
      <c r="R886" t="s">
        <v>2038</v>
      </c>
      <c r="S886" s="13">
        <f t="shared" si="52"/>
        <v>41763.208333333336</v>
      </c>
      <c r="T886" s="14">
        <f t="shared" si="53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5"/>
        <v>1.1827777777777777</v>
      </c>
      <c r="P887" s="8">
        <f t="shared" si="54"/>
        <v>40.942307692307693</v>
      </c>
      <c r="Q887" t="s">
        <v>2037</v>
      </c>
      <c r="R887" t="s">
        <v>2038</v>
      </c>
      <c r="S887" s="13">
        <f t="shared" si="52"/>
        <v>40335.208333333336</v>
      </c>
      <c r="T887" s="14">
        <f t="shared" si="53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5"/>
        <v>0.84824037184594958</v>
      </c>
      <c r="P888" s="8">
        <f t="shared" si="54"/>
        <v>69.9972602739726</v>
      </c>
      <c r="Q888" t="s">
        <v>2033</v>
      </c>
      <c r="R888" t="s">
        <v>2043</v>
      </c>
      <c r="S888" s="13">
        <f t="shared" si="52"/>
        <v>40416.208333333336</v>
      </c>
      <c r="T888" s="14">
        <f t="shared" si="53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5"/>
        <v>0.29346153846153844</v>
      </c>
      <c r="P889" s="8">
        <f t="shared" si="54"/>
        <v>73.838709677419359</v>
      </c>
      <c r="Q889" t="s">
        <v>2037</v>
      </c>
      <c r="R889" t="s">
        <v>2038</v>
      </c>
      <c r="S889" s="13">
        <f t="shared" si="52"/>
        <v>42202.208333333328</v>
      </c>
      <c r="T889" s="14">
        <f t="shared" si="53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5"/>
        <v>2.0989655172413793</v>
      </c>
      <c r="P890" s="8">
        <f t="shared" si="54"/>
        <v>41.979310344827589</v>
      </c>
      <c r="Q890" t="s">
        <v>2037</v>
      </c>
      <c r="R890" t="s">
        <v>2038</v>
      </c>
      <c r="S890" s="13">
        <f t="shared" si="52"/>
        <v>42836.208333333328</v>
      </c>
      <c r="T890" s="14">
        <f t="shared" si="53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5"/>
        <v>1.697857142857143</v>
      </c>
      <c r="P891" s="8">
        <f t="shared" si="54"/>
        <v>77.93442622950819</v>
      </c>
      <c r="Q891" t="s">
        <v>2033</v>
      </c>
      <c r="R891" t="s">
        <v>2041</v>
      </c>
      <c r="S891" s="13">
        <f t="shared" si="52"/>
        <v>41710.208333333336</v>
      </c>
      <c r="T891" s="14">
        <f t="shared" si="53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5"/>
        <v>1.1595907738095239</v>
      </c>
      <c r="P892" s="8">
        <f t="shared" si="54"/>
        <v>106.01972789115646</v>
      </c>
      <c r="Q892" t="s">
        <v>2033</v>
      </c>
      <c r="R892" t="s">
        <v>2043</v>
      </c>
      <c r="S892" s="13">
        <f t="shared" si="52"/>
        <v>43640.208333333328</v>
      </c>
      <c r="T892" s="14">
        <f t="shared" si="53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5"/>
        <v>2.5859999999999999</v>
      </c>
      <c r="P893" s="8">
        <f t="shared" si="54"/>
        <v>47.018181818181816</v>
      </c>
      <c r="Q893" t="s">
        <v>2039</v>
      </c>
      <c r="R893" t="s">
        <v>2040</v>
      </c>
      <c r="S893" s="13">
        <f t="shared" si="52"/>
        <v>40880.25</v>
      </c>
      <c r="T893" s="14">
        <f t="shared" si="53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5"/>
        <v>2.3058333333333332</v>
      </c>
      <c r="P894" s="8">
        <f t="shared" si="54"/>
        <v>76.016483516483518</v>
      </c>
      <c r="Q894" t="s">
        <v>2045</v>
      </c>
      <c r="R894" t="s">
        <v>2057</v>
      </c>
      <c r="S894" s="13">
        <f t="shared" si="52"/>
        <v>40319.208333333336</v>
      </c>
      <c r="T894" s="14">
        <f t="shared" si="53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5"/>
        <v>1.2821428571428573</v>
      </c>
      <c r="P895" s="8">
        <f t="shared" si="54"/>
        <v>54.120603015075375</v>
      </c>
      <c r="Q895" t="s">
        <v>2039</v>
      </c>
      <c r="R895" t="s">
        <v>2040</v>
      </c>
      <c r="S895" s="13">
        <f t="shared" si="52"/>
        <v>42170.208333333328</v>
      </c>
      <c r="T895" s="14">
        <f t="shared" si="53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5"/>
        <v>1.8870588235294117</v>
      </c>
      <c r="P896" s="8">
        <f t="shared" si="54"/>
        <v>57.285714285714285</v>
      </c>
      <c r="Q896" t="s">
        <v>2039</v>
      </c>
      <c r="R896" t="s">
        <v>2058</v>
      </c>
      <c r="S896" s="13">
        <f t="shared" si="52"/>
        <v>41466.208333333336</v>
      </c>
      <c r="T896" s="14">
        <f t="shared" si="53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5"/>
        <v>6.9511889862327911E-2</v>
      </c>
      <c r="P897" s="8">
        <f t="shared" si="54"/>
        <v>103.81308411214954</v>
      </c>
      <c r="Q897" t="s">
        <v>2037</v>
      </c>
      <c r="R897" t="s">
        <v>2038</v>
      </c>
      <c r="S897" s="13">
        <f t="shared" si="52"/>
        <v>43134.25</v>
      </c>
      <c r="T897" s="14">
        <f t="shared" si="53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5"/>
        <v>7.7443434343434348</v>
      </c>
      <c r="P898" s="8">
        <f t="shared" si="54"/>
        <v>105.02602739726028</v>
      </c>
      <c r="Q898" t="s">
        <v>2031</v>
      </c>
      <c r="R898" t="s">
        <v>2032</v>
      </c>
      <c r="S898" s="13">
        <f t="shared" si="52"/>
        <v>40738.208333333336</v>
      </c>
      <c r="T898" s="14">
        <f t="shared" si="53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55"/>
        <v>0.27693181818181817</v>
      </c>
      <c r="P899" s="8">
        <f t="shared" si="54"/>
        <v>90.259259259259252</v>
      </c>
      <c r="Q899" t="s">
        <v>2037</v>
      </c>
      <c r="R899" t="s">
        <v>2038</v>
      </c>
      <c r="S899" s="13">
        <f t="shared" ref="S899:S962" si="56">(J899/86400)+DATE(1970,1,1)</f>
        <v>43583.208333333328</v>
      </c>
      <c r="T899" s="14">
        <f t="shared" ref="T899:T962" si="57">(K899/86400)+DATE(1970,1,1)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5"/>
        <v>0.52479620323841425</v>
      </c>
      <c r="P900" s="8">
        <f t="shared" ref="P900:P963" si="58">E900/G900</f>
        <v>76.978705978705975</v>
      </c>
      <c r="Q900" t="s">
        <v>2039</v>
      </c>
      <c r="R900" t="s">
        <v>2040</v>
      </c>
      <c r="S900" s="13">
        <f t="shared" si="56"/>
        <v>43815.25</v>
      </c>
      <c r="T900" s="14">
        <f t="shared" si="57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5"/>
        <v>4.0709677419354842</v>
      </c>
      <c r="P901" s="8">
        <f t="shared" si="58"/>
        <v>102.60162601626017</v>
      </c>
      <c r="Q901" t="s">
        <v>2033</v>
      </c>
      <c r="R901" t="s">
        <v>2056</v>
      </c>
      <c r="S901" s="13">
        <f t="shared" si="56"/>
        <v>41554.208333333336</v>
      </c>
      <c r="T901" s="14">
        <f t="shared" si="57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ref="O902:O965" si="59">E902/D902</f>
        <v>0.02</v>
      </c>
      <c r="P902" s="8">
        <f t="shared" si="58"/>
        <v>2</v>
      </c>
      <c r="Q902" t="s">
        <v>2035</v>
      </c>
      <c r="R902" t="s">
        <v>2036</v>
      </c>
      <c r="S902" s="13">
        <f t="shared" si="56"/>
        <v>41901.208333333336</v>
      </c>
      <c r="T902" s="14">
        <f t="shared" si="57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9"/>
        <v>1.5617857142857143</v>
      </c>
      <c r="P903" s="8">
        <f t="shared" si="58"/>
        <v>55.0062893081761</v>
      </c>
      <c r="Q903" t="s">
        <v>2033</v>
      </c>
      <c r="R903" t="s">
        <v>2034</v>
      </c>
      <c r="S903" s="13">
        <f t="shared" si="56"/>
        <v>43298.208333333328</v>
      </c>
      <c r="T903" s="14">
        <f t="shared" si="57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9"/>
        <v>2.5242857142857145</v>
      </c>
      <c r="P904" s="8">
        <f t="shared" si="58"/>
        <v>32.127272727272725</v>
      </c>
      <c r="Q904" t="s">
        <v>2035</v>
      </c>
      <c r="R904" t="s">
        <v>2036</v>
      </c>
      <c r="S904" s="13">
        <f t="shared" si="56"/>
        <v>42399.25</v>
      </c>
      <c r="T904" s="14">
        <f t="shared" si="57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9"/>
        <v>1.729268292682927E-2</v>
      </c>
      <c r="P905" s="8">
        <f t="shared" si="58"/>
        <v>50.642857142857146</v>
      </c>
      <c r="Q905" t="s">
        <v>2045</v>
      </c>
      <c r="R905" t="s">
        <v>2046</v>
      </c>
      <c r="S905" s="13">
        <f t="shared" si="56"/>
        <v>41034.208333333336</v>
      </c>
      <c r="T905" s="14">
        <f t="shared" si="57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9"/>
        <v>0.12230769230769231</v>
      </c>
      <c r="P906" s="8">
        <f t="shared" si="58"/>
        <v>49.6875</v>
      </c>
      <c r="Q906" t="s">
        <v>2045</v>
      </c>
      <c r="R906" t="s">
        <v>2054</v>
      </c>
      <c r="S906" s="13">
        <f t="shared" si="56"/>
        <v>41186.208333333336</v>
      </c>
      <c r="T906" s="14">
        <f t="shared" si="57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9"/>
        <v>1.6398734177215191</v>
      </c>
      <c r="P907" s="8">
        <f t="shared" si="58"/>
        <v>54.894067796610166</v>
      </c>
      <c r="Q907" t="s">
        <v>2037</v>
      </c>
      <c r="R907" t="s">
        <v>2038</v>
      </c>
      <c r="S907" s="13">
        <f t="shared" si="56"/>
        <v>41536.208333333336</v>
      </c>
      <c r="T907" s="14">
        <f t="shared" si="57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9"/>
        <v>1.6298181818181818</v>
      </c>
      <c r="P908" s="8">
        <f t="shared" si="58"/>
        <v>46.931937172774866</v>
      </c>
      <c r="Q908" t="s">
        <v>2039</v>
      </c>
      <c r="R908" t="s">
        <v>2040</v>
      </c>
      <c r="S908" s="13">
        <f t="shared" si="56"/>
        <v>42868.208333333328</v>
      </c>
      <c r="T908" s="14">
        <f t="shared" si="57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9"/>
        <v>0.20252747252747252</v>
      </c>
      <c r="P909" s="8">
        <f t="shared" si="58"/>
        <v>44.951219512195124</v>
      </c>
      <c r="Q909" t="s">
        <v>2037</v>
      </c>
      <c r="R909" t="s">
        <v>2038</v>
      </c>
      <c r="S909" s="13">
        <f t="shared" si="56"/>
        <v>40660.208333333336</v>
      </c>
      <c r="T909" s="14">
        <f t="shared" si="57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9"/>
        <v>3.1924083769633507</v>
      </c>
      <c r="P910" s="8">
        <f t="shared" si="58"/>
        <v>30.99898322318251</v>
      </c>
      <c r="Q910" t="s">
        <v>2048</v>
      </c>
      <c r="R910" t="s">
        <v>2049</v>
      </c>
      <c r="S910" s="13">
        <f t="shared" si="56"/>
        <v>41031.208333333336</v>
      </c>
      <c r="T910" s="14">
        <f t="shared" si="57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9"/>
        <v>4.7894444444444444</v>
      </c>
      <c r="P911" s="8">
        <f t="shared" si="58"/>
        <v>107.7625</v>
      </c>
      <c r="Q911" t="s">
        <v>2037</v>
      </c>
      <c r="R911" t="s">
        <v>2038</v>
      </c>
      <c r="S911" s="13">
        <f t="shared" si="56"/>
        <v>43255.208333333328</v>
      </c>
      <c r="T911" s="14">
        <f t="shared" si="57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9"/>
        <v>0.19556634304207121</v>
      </c>
      <c r="P912" s="8">
        <f t="shared" si="58"/>
        <v>102.07770270270271</v>
      </c>
      <c r="Q912" t="s">
        <v>2037</v>
      </c>
      <c r="R912" t="s">
        <v>2038</v>
      </c>
      <c r="S912" s="13">
        <f t="shared" si="56"/>
        <v>42026.25</v>
      </c>
      <c r="T912" s="14">
        <f t="shared" si="57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9"/>
        <v>1.9894827586206896</v>
      </c>
      <c r="P913" s="8">
        <f t="shared" si="58"/>
        <v>24.976190476190474</v>
      </c>
      <c r="Q913" t="s">
        <v>2035</v>
      </c>
      <c r="R913" t="s">
        <v>2036</v>
      </c>
      <c r="S913" s="13">
        <f t="shared" si="56"/>
        <v>43717.208333333328</v>
      </c>
      <c r="T913" s="14">
        <f t="shared" si="57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9"/>
        <v>7.95</v>
      </c>
      <c r="P914" s="8">
        <f t="shared" si="58"/>
        <v>79.944134078212286</v>
      </c>
      <c r="Q914" t="s">
        <v>2039</v>
      </c>
      <c r="R914" t="s">
        <v>2042</v>
      </c>
      <c r="S914" s="13">
        <f t="shared" si="56"/>
        <v>41157.208333333336</v>
      </c>
      <c r="T914" s="14">
        <f t="shared" si="57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9"/>
        <v>0.50621082621082625</v>
      </c>
      <c r="P915" s="8">
        <f t="shared" si="58"/>
        <v>67.946462715105156</v>
      </c>
      <c r="Q915" t="s">
        <v>2039</v>
      </c>
      <c r="R915" t="s">
        <v>2042</v>
      </c>
      <c r="S915" s="13">
        <f t="shared" si="56"/>
        <v>43597.208333333328</v>
      </c>
      <c r="T915" s="14">
        <f t="shared" si="57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9"/>
        <v>0.57437499999999997</v>
      </c>
      <c r="P916" s="8">
        <f t="shared" si="58"/>
        <v>26.070921985815602</v>
      </c>
      <c r="Q916" t="s">
        <v>2037</v>
      </c>
      <c r="R916" t="s">
        <v>2038</v>
      </c>
      <c r="S916" s="13">
        <f t="shared" si="56"/>
        <v>41490.208333333336</v>
      </c>
      <c r="T916" s="14">
        <f t="shared" si="57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9"/>
        <v>1.5562827640984909</v>
      </c>
      <c r="P917" s="8">
        <f t="shared" si="58"/>
        <v>105.0032154340836</v>
      </c>
      <c r="Q917" t="s">
        <v>2039</v>
      </c>
      <c r="R917" t="s">
        <v>2058</v>
      </c>
      <c r="S917" s="13">
        <f t="shared" si="56"/>
        <v>42976.208333333328</v>
      </c>
      <c r="T917" s="14">
        <f t="shared" si="57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9"/>
        <v>0.36297297297297298</v>
      </c>
      <c r="P918" s="8">
        <f t="shared" si="58"/>
        <v>25.826923076923077</v>
      </c>
      <c r="Q918" t="s">
        <v>2052</v>
      </c>
      <c r="R918" t="s">
        <v>2053</v>
      </c>
      <c r="S918" s="13">
        <f t="shared" si="56"/>
        <v>41991.25</v>
      </c>
      <c r="T918" s="14">
        <f t="shared" si="57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9"/>
        <v>0.58250000000000002</v>
      </c>
      <c r="P919" s="8">
        <f t="shared" si="58"/>
        <v>77.666666666666671</v>
      </c>
      <c r="Q919" t="s">
        <v>2039</v>
      </c>
      <c r="R919" t="s">
        <v>2050</v>
      </c>
      <c r="S919" s="13">
        <f t="shared" si="56"/>
        <v>40722.208333333336</v>
      </c>
      <c r="T919" s="14">
        <f t="shared" si="57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9"/>
        <v>2.3739473684210526</v>
      </c>
      <c r="P920" s="8">
        <f t="shared" si="58"/>
        <v>57.82692307692308</v>
      </c>
      <c r="Q920" t="s">
        <v>2045</v>
      </c>
      <c r="R920" t="s">
        <v>2054</v>
      </c>
      <c r="S920" s="13">
        <f t="shared" si="56"/>
        <v>41117.208333333336</v>
      </c>
      <c r="T920" s="14">
        <f t="shared" si="57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9"/>
        <v>0.58750000000000002</v>
      </c>
      <c r="P921" s="8">
        <f t="shared" si="58"/>
        <v>92.955555555555549</v>
      </c>
      <c r="Q921" t="s">
        <v>2037</v>
      </c>
      <c r="R921" t="s">
        <v>2038</v>
      </c>
      <c r="S921" s="13">
        <f t="shared" si="56"/>
        <v>43022.208333333328</v>
      </c>
      <c r="T921" s="14">
        <f t="shared" si="57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9"/>
        <v>1.8256603773584905</v>
      </c>
      <c r="P922" s="8">
        <f t="shared" si="58"/>
        <v>37.945098039215686</v>
      </c>
      <c r="Q922" t="s">
        <v>2039</v>
      </c>
      <c r="R922" t="s">
        <v>2047</v>
      </c>
      <c r="S922" s="13">
        <f t="shared" si="56"/>
        <v>43503.25</v>
      </c>
      <c r="T922" s="14">
        <f t="shared" si="57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9"/>
        <v>7.5436408977556111E-3</v>
      </c>
      <c r="P923" s="8">
        <f t="shared" si="58"/>
        <v>31.842105263157894</v>
      </c>
      <c r="Q923" t="s">
        <v>2035</v>
      </c>
      <c r="R923" t="s">
        <v>2036</v>
      </c>
      <c r="S923" s="13">
        <f t="shared" si="56"/>
        <v>40951.25</v>
      </c>
      <c r="T923" s="14">
        <f t="shared" si="57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9"/>
        <v>1.7595330739299611</v>
      </c>
      <c r="P924" s="8">
        <f t="shared" si="58"/>
        <v>40</v>
      </c>
      <c r="Q924" t="s">
        <v>2033</v>
      </c>
      <c r="R924" t="s">
        <v>2060</v>
      </c>
      <c r="S924" s="13">
        <f t="shared" si="56"/>
        <v>43443.25</v>
      </c>
      <c r="T924" s="14">
        <f t="shared" si="57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9"/>
        <v>2.3788235294117648</v>
      </c>
      <c r="P925" s="8">
        <f t="shared" si="58"/>
        <v>101.1</v>
      </c>
      <c r="Q925" t="s">
        <v>2037</v>
      </c>
      <c r="R925" t="s">
        <v>2038</v>
      </c>
      <c r="S925" s="13">
        <f t="shared" si="56"/>
        <v>40373.208333333336</v>
      </c>
      <c r="T925" s="14">
        <f t="shared" si="57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9"/>
        <v>4.8805076142131982</v>
      </c>
      <c r="P926" s="8">
        <f t="shared" si="58"/>
        <v>84.006989951944078</v>
      </c>
      <c r="Q926" t="s">
        <v>2037</v>
      </c>
      <c r="R926" t="s">
        <v>2038</v>
      </c>
      <c r="S926" s="13">
        <f t="shared" si="56"/>
        <v>43769.208333333328</v>
      </c>
      <c r="T926" s="14">
        <f t="shared" si="57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9"/>
        <v>2.2406666666666668</v>
      </c>
      <c r="P927" s="8">
        <f t="shared" si="58"/>
        <v>103.41538461538461</v>
      </c>
      <c r="Q927" t="s">
        <v>2037</v>
      </c>
      <c r="R927" t="s">
        <v>2038</v>
      </c>
      <c r="S927" s="13">
        <f t="shared" si="56"/>
        <v>43000.208333333328</v>
      </c>
      <c r="T927" s="14">
        <f t="shared" si="57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9"/>
        <v>0.18126436781609195</v>
      </c>
      <c r="P928" s="8">
        <f t="shared" si="58"/>
        <v>105.13333333333334</v>
      </c>
      <c r="Q928" t="s">
        <v>2031</v>
      </c>
      <c r="R928" t="s">
        <v>2032</v>
      </c>
      <c r="S928" s="13">
        <f t="shared" si="56"/>
        <v>42502.208333333328</v>
      </c>
      <c r="T928" s="14">
        <f t="shared" si="57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9"/>
        <v>0.45847222222222223</v>
      </c>
      <c r="P929" s="8">
        <f t="shared" si="58"/>
        <v>89.21621621621621</v>
      </c>
      <c r="Q929" t="s">
        <v>2037</v>
      </c>
      <c r="R929" t="s">
        <v>2038</v>
      </c>
      <c r="S929" s="13">
        <f t="shared" si="56"/>
        <v>41102.208333333336</v>
      </c>
      <c r="T929" s="14">
        <f t="shared" si="57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9"/>
        <v>1.1731541218637993</v>
      </c>
      <c r="P930" s="8">
        <f t="shared" si="58"/>
        <v>51.995234312946785</v>
      </c>
      <c r="Q930" t="s">
        <v>2035</v>
      </c>
      <c r="R930" t="s">
        <v>2036</v>
      </c>
      <c r="S930" s="13">
        <f t="shared" si="56"/>
        <v>41637.25</v>
      </c>
      <c r="T930" s="14">
        <f t="shared" si="57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9"/>
        <v>2.173090909090909</v>
      </c>
      <c r="P931" s="8">
        <f t="shared" si="58"/>
        <v>64.956521739130437</v>
      </c>
      <c r="Q931" t="s">
        <v>2037</v>
      </c>
      <c r="R931" t="s">
        <v>2038</v>
      </c>
      <c r="S931" s="13">
        <f t="shared" si="56"/>
        <v>42858.208333333328</v>
      </c>
      <c r="T931" s="14">
        <f t="shared" si="57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9"/>
        <v>1.1228571428571428</v>
      </c>
      <c r="P932" s="8">
        <f t="shared" si="58"/>
        <v>46.235294117647058</v>
      </c>
      <c r="Q932" t="s">
        <v>2037</v>
      </c>
      <c r="R932" t="s">
        <v>2038</v>
      </c>
      <c r="S932" s="13">
        <f t="shared" si="56"/>
        <v>42060.25</v>
      </c>
      <c r="T932" s="14">
        <f t="shared" si="57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9"/>
        <v>0.72518987341772156</v>
      </c>
      <c r="P933" s="8">
        <f t="shared" si="58"/>
        <v>51.151785714285715</v>
      </c>
      <c r="Q933" t="s">
        <v>2037</v>
      </c>
      <c r="R933" t="s">
        <v>2038</v>
      </c>
      <c r="S933" s="13">
        <f t="shared" si="56"/>
        <v>41818.208333333336</v>
      </c>
      <c r="T933" s="14">
        <f t="shared" si="57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9"/>
        <v>2.1230434782608696</v>
      </c>
      <c r="P934" s="8">
        <f t="shared" si="58"/>
        <v>33.909722222222221</v>
      </c>
      <c r="Q934" t="s">
        <v>2033</v>
      </c>
      <c r="R934" t="s">
        <v>2034</v>
      </c>
      <c r="S934" s="13">
        <f t="shared" si="56"/>
        <v>41709.208333333336</v>
      </c>
      <c r="T934" s="14">
        <f t="shared" si="57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9"/>
        <v>2.3974657534246577</v>
      </c>
      <c r="P935" s="8">
        <f t="shared" si="58"/>
        <v>92.016298633017882</v>
      </c>
      <c r="Q935" t="s">
        <v>2037</v>
      </c>
      <c r="R935" t="s">
        <v>2038</v>
      </c>
      <c r="S935" s="13">
        <f t="shared" si="56"/>
        <v>41372.208333333336</v>
      </c>
      <c r="T935" s="14">
        <f t="shared" si="57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9"/>
        <v>1.8193548387096774</v>
      </c>
      <c r="P936" s="8">
        <f t="shared" si="58"/>
        <v>107.42857142857143</v>
      </c>
      <c r="Q936" t="s">
        <v>2037</v>
      </c>
      <c r="R936" t="s">
        <v>2038</v>
      </c>
      <c r="S936" s="13">
        <f t="shared" si="56"/>
        <v>42422.25</v>
      </c>
      <c r="T936" s="14">
        <f t="shared" si="57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9"/>
        <v>1.6413114754098361</v>
      </c>
      <c r="P937" s="8">
        <f t="shared" si="58"/>
        <v>75.848484848484844</v>
      </c>
      <c r="Q937" t="s">
        <v>2037</v>
      </c>
      <c r="R937" t="s">
        <v>2038</v>
      </c>
      <c r="S937" s="13">
        <f t="shared" si="56"/>
        <v>42209.208333333328</v>
      </c>
      <c r="T937" s="14">
        <f t="shared" si="57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9"/>
        <v>1.6375968992248063E-2</v>
      </c>
      <c r="P938" s="8">
        <f t="shared" si="58"/>
        <v>80.476190476190482</v>
      </c>
      <c r="Q938" t="s">
        <v>2037</v>
      </c>
      <c r="R938" t="s">
        <v>2038</v>
      </c>
      <c r="S938" s="13">
        <f t="shared" si="56"/>
        <v>43668.208333333328</v>
      </c>
      <c r="T938" s="14">
        <f t="shared" si="57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9"/>
        <v>0.49643859649122807</v>
      </c>
      <c r="P939" s="8">
        <f t="shared" si="58"/>
        <v>86.978483606557376</v>
      </c>
      <c r="Q939" t="s">
        <v>2039</v>
      </c>
      <c r="R939" t="s">
        <v>2040</v>
      </c>
      <c r="S939" s="13">
        <f t="shared" si="56"/>
        <v>42334.25</v>
      </c>
      <c r="T939" s="14">
        <f t="shared" si="57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9"/>
        <v>1.0970652173913042</v>
      </c>
      <c r="P940" s="8">
        <f t="shared" si="58"/>
        <v>105.13541666666667</v>
      </c>
      <c r="Q940" t="s">
        <v>2045</v>
      </c>
      <c r="R940" t="s">
        <v>2051</v>
      </c>
      <c r="S940" s="13">
        <f t="shared" si="56"/>
        <v>43263.208333333328</v>
      </c>
      <c r="T940" s="14">
        <f t="shared" si="57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9"/>
        <v>0.49217948717948717</v>
      </c>
      <c r="P941" s="8">
        <f t="shared" si="58"/>
        <v>57.298507462686565</v>
      </c>
      <c r="Q941" t="s">
        <v>2048</v>
      </c>
      <c r="R941" t="s">
        <v>2049</v>
      </c>
      <c r="S941" s="13">
        <f t="shared" si="56"/>
        <v>40670.208333333336</v>
      </c>
      <c r="T941" s="14">
        <f t="shared" si="57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9"/>
        <v>0.62232323232323228</v>
      </c>
      <c r="P942" s="8">
        <f t="shared" si="58"/>
        <v>93.348484848484844</v>
      </c>
      <c r="Q942" t="s">
        <v>2035</v>
      </c>
      <c r="R942" t="s">
        <v>2036</v>
      </c>
      <c r="S942" s="13">
        <f t="shared" si="56"/>
        <v>41244.25</v>
      </c>
      <c r="T942" s="14">
        <f t="shared" si="57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9"/>
        <v>0.1305813953488372</v>
      </c>
      <c r="P943" s="8">
        <f t="shared" si="58"/>
        <v>71.987179487179489</v>
      </c>
      <c r="Q943" t="s">
        <v>2037</v>
      </c>
      <c r="R943" t="s">
        <v>2038</v>
      </c>
      <c r="S943" s="13">
        <f t="shared" si="56"/>
        <v>40552.25</v>
      </c>
      <c r="T943" s="14">
        <f t="shared" si="57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9"/>
        <v>0.64635416666666667</v>
      </c>
      <c r="P944" s="8">
        <f t="shared" si="58"/>
        <v>92.611940298507463</v>
      </c>
      <c r="Q944" t="s">
        <v>2037</v>
      </c>
      <c r="R944" t="s">
        <v>2038</v>
      </c>
      <c r="S944" s="13">
        <f t="shared" si="56"/>
        <v>40568.25</v>
      </c>
      <c r="T944" s="14">
        <f t="shared" si="57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9"/>
        <v>1.5958666666666668</v>
      </c>
      <c r="P945" s="8">
        <f t="shared" si="58"/>
        <v>104.99122807017544</v>
      </c>
      <c r="Q945" t="s">
        <v>2031</v>
      </c>
      <c r="R945" t="s">
        <v>2032</v>
      </c>
      <c r="S945" s="13">
        <f t="shared" si="56"/>
        <v>41906.208333333336</v>
      </c>
      <c r="T945" s="14">
        <f t="shared" si="57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9"/>
        <v>0.81420000000000003</v>
      </c>
      <c r="P946" s="8">
        <f t="shared" si="58"/>
        <v>30.958174904942965</v>
      </c>
      <c r="Q946" t="s">
        <v>2052</v>
      </c>
      <c r="R946" t="s">
        <v>2053</v>
      </c>
      <c r="S946" s="13">
        <f t="shared" si="56"/>
        <v>42776.25</v>
      </c>
      <c r="T946" s="14">
        <f t="shared" si="57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9"/>
        <v>0.32444767441860467</v>
      </c>
      <c r="P947" s="8">
        <f t="shared" si="58"/>
        <v>33.001182732111175</v>
      </c>
      <c r="Q947" t="s">
        <v>2052</v>
      </c>
      <c r="R947" t="s">
        <v>2053</v>
      </c>
      <c r="S947" s="13">
        <f t="shared" si="56"/>
        <v>41004.208333333336</v>
      </c>
      <c r="T947" s="14">
        <f t="shared" si="57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9"/>
        <v>9.9141184124918666E-2</v>
      </c>
      <c r="P948" s="8">
        <f t="shared" si="58"/>
        <v>84.187845303867405</v>
      </c>
      <c r="Q948" t="s">
        <v>2037</v>
      </c>
      <c r="R948" t="s">
        <v>2038</v>
      </c>
      <c r="S948" s="13">
        <f t="shared" si="56"/>
        <v>40710.208333333336</v>
      </c>
      <c r="T948" s="14">
        <f t="shared" si="57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9"/>
        <v>0.26694444444444443</v>
      </c>
      <c r="P949" s="8">
        <f t="shared" si="58"/>
        <v>73.92307692307692</v>
      </c>
      <c r="Q949" t="s">
        <v>2037</v>
      </c>
      <c r="R949" t="s">
        <v>2038</v>
      </c>
      <c r="S949" s="13">
        <f t="shared" si="56"/>
        <v>41908.208333333336</v>
      </c>
      <c r="T949" s="14">
        <f t="shared" si="57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9"/>
        <v>0.62957446808510642</v>
      </c>
      <c r="P950" s="8">
        <f t="shared" si="58"/>
        <v>36.987499999999997</v>
      </c>
      <c r="Q950" t="s">
        <v>2039</v>
      </c>
      <c r="R950" t="s">
        <v>2040</v>
      </c>
      <c r="S950" s="13">
        <f t="shared" si="56"/>
        <v>41985.25</v>
      </c>
      <c r="T950" s="14">
        <f t="shared" si="57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9"/>
        <v>1.6135593220338984</v>
      </c>
      <c r="P951" s="8">
        <f t="shared" si="58"/>
        <v>46.896551724137929</v>
      </c>
      <c r="Q951" t="s">
        <v>2035</v>
      </c>
      <c r="R951" t="s">
        <v>2036</v>
      </c>
      <c r="S951" s="13">
        <f t="shared" si="56"/>
        <v>42112.208333333328</v>
      </c>
      <c r="T951" s="14">
        <f t="shared" si="57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9"/>
        <v>0.05</v>
      </c>
      <c r="P952" s="8">
        <f t="shared" si="58"/>
        <v>5</v>
      </c>
      <c r="Q952" t="s">
        <v>2037</v>
      </c>
      <c r="R952" t="s">
        <v>2038</v>
      </c>
      <c r="S952" s="13">
        <f t="shared" si="56"/>
        <v>43571.208333333328</v>
      </c>
      <c r="T952" s="14">
        <f t="shared" si="57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9"/>
        <v>10.969379310344827</v>
      </c>
      <c r="P953" s="8">
        <f t="shared" si="58"/>
        <v>102.02437459910199</v>
      </c>
      <c r="Q953" t="s">
        <v>2033</v>
      </c>
      <c r="R953" t="s">
        <v>2034</v>
      </c>
      <c r="S953" s="13">
        <f t="shared" si="56"/>
        <v>42730.25</v>
      </c>
      <c r="T953" s="14">
        <f t="shared" si="57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9"/>
        <v>0.70094158075601376</v>
      </c>
      <c r="P954" s="8">
        <f t="shared" si="58"/>
        <v>45.007502206531335</v>
      </c>
      <c r="Q954" t="s">
        <v>2039</v>
      </c>
      <c r="R954" t="s">
        <v>2040</v>
      </c>
      <c r="S954" s="13">
        <f t="shared" si="56"/>
        <v>42591.208333333328</v>
      </c>
      <c r="T954" s="14">
        <f t="shared" si="57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9"/>
        <v>0.6</v>
      </c>
      <c r="P955" s="8">
        <f t="shared" si="58"/>
        <v>94.285714285714292</v>
      </c>
      <c r="Q955" t="s">
        <v>2039</v>
      </c>
      <c r="R955" t="s">
        <v>2061</v>
      </c>
      <c r="S955" s="13">
        <f t="shared" si="56"/>
        <v>42358.25</v>
      </c>
      <c r="T955" s="14">
        <f t="shared" si="57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9"/>
        <v>3.6709859154929578</v>
      </c>
      <c r="P956" s="8">
        <f t="shared" si="58"/>
        <v>101.02325581395348</v>
      </c>
      <c r="Q956" t="s">
        <v>2035</v>
      </c>
      <c r="R956" t="s">
        <v>2036</v>
      </c>
      <c r="S956" s="13">
        <f t="shared" si="56"/>
        <v>41174.208333333336</v>
      </c>
      <c r="T956" s="14">
        <f t="shared" si="57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9"/>
        <v>11.09</v>
      </c>
      <c r="P957" s="8">
        <f t="shared" si="58"/>
        <v>97.037499999999994</v>
      </c>
      <c r="Q957" t="s">
        <v>2037</v>
      </c>
      <c r="R957" t="s">
        <v>2038</v>
      </c>
      <c r="S957" s="13">
        <f t="shared" si="56"/>
        <v>41238.25</v>
      </c>
      <c r="T957" s="14">
        <f t="shared" si="57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9"/>
        <v>0.19028784648187633</v>
      </c>
      <c r="P958" s="8">
        <f t="shared" si="58"/>
        <v>43.00963855421687</v>
      </c>
      <c r="Q958" t="s">
        <v>2039</v>
      </c>
      <c r="R958" t="s">
        <v>2061</v>
      </c>
      <c r="S958" s="13">
        <f t="shared" si="56"/>
        <v>42360.25</v>
      </c>
      <c r="T958" s="14">
        <f t="shared" si="57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9"/>
        <v>1.2687755102040816</v>
      </c>
      <c r="P959" s="8">
        <f t="shared" si="58"/>
        <v>94.916030534351151</v>
      </c>
      <c r="Q959" t="s">
        <v>2037</v>
      </c>
      <c r="R959" t="s">
        <v>2038</v>
      </c>
      <c r="S959" s="13">
        <f t="shared" si="56"/>
        <v>40955.25</v>
      </c>
      <c r="T959" s="14">
        <f t="shared" si="57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9"/>
        <v>7.3463636363636367</v>
      </c>
      <c r="P960" s="8">
        <f t="shared" si="58"/>
        <v>72.151785714285708</v>
      </c>
      <c r="Q960" t="s">
        <v>2039</v>
      </c>
      <c r="R960" t="s">
        <v>2047</v>
      </c>
      <c r="S960" s="13">
        <f t="shared" si="56"/>
        <v>40350.208333333336</v>
      </c>
      <c r="T960" s="14">
        <f t="shared" si="57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9"/>
        <v>4.5731034482758622E-2</v>
      </c>
      <c r="P961" s="8">
        <f t="shared" si="58"/>
        <v>51.007692307692309</v>
      </c>
      <c r="Q961" t="s">
        <v>2045</v>
      </c>
      <c r="R961" t="s">
        <v>2057</v>
      </c>
      <c r="S961" s="13">
        <f t="shared" si="56"/>
        <v>40357.208333333336</v>
      </c>
      <c r="T961" s="14">
        <f t="shared" si="57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9"/>
        <v>0.85054545454545449</v>
      </c>
      <c r="P962" s="8">
        <f t="shared" si="58"/>
        <v>85.054545454545448</v>
      </c>
      <c r="Q962" t="s">
        <v>2035</v>
      </c>
      <c r="R962" t="s">
        <v>2036</v>
      </c>
      <c r="S962" s="13">
        <f t="shared" si="56"/>
        <v>42408.25</v>
      </c>
      <c r="T962" s="14">
        <f t="shared" si="57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59"/>
        <v>1.1929824561403508</v>
      </c>
      <c r="P963" s="8">
        <f t="shared" si="58"/>
        <v>43.87096774193548</v>
      </c>
      <c r="Q963" t="s">
        <v>2045</v>
      </c>
      <c r="R963" t="s">
        <v>2057</v>
      </c>
      <c r="S963" s="13">
        <f t="shared" ref="S963:S1001" si="60">(J963/86400)+DATE(1970,1,1)</f>
        <v>40591.25</v>
      </c>
      <c r="T963" s="14">
        <f t="shared" ref="T963:T1001" si="61">(K963/86400)+DATE(1970,1,1)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59"/>
        <v>2.9602777777777778</v>
      </c>
      <c r="P964" s="8">
        <f t="shared" ref="P964:P1001" si="62">E964/G964</f>
        <v>40.063909774436091</v>
      </c>
      <c r="Q964" t="s">
        <v>2031</v>
      </c>
      <c r="R964" t="s">
        <v>2032</v>
      </c>
      <c r="S964" s="13">
        <f t="shared" si="60"/>
        <v>41592.25</v>
      </c>
      <c r="T964" s="14">
        <f t="shared" si="61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59"/>
        <v>0.84694915254237291</v>
      </c>
      <c r="P965" s="8">
        <f t="shared" si="62"/>
        <v>43.833333333333336</v>
      </c>
      <c r="Q965" t="s">
        <v>2052</v>
      </c>
      <c r="R965" t="s">
        <v>2053</v>
      </c>
      <c r="S965" s="13">
        <f t="shared" si="60"/>
        <v>40607.25</v>
      </c>
      <c r="T965" s="14">
        <f t="shared" si="61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ref="O966:O1001" si="63">E966/D966</f>
        <v>3.5578378378378379</v>
      </c>
      <c r="P966" s="8">
        <f t="shared" si="62"/>
        <v>84.92903225806451</v>
      </c>
      <c r="Q966" t="s">
        <v>2037</v>
      </c>
      <c r="R966" t="s">
        <v>2038</v>
      </c>
      <c r="S966" s="13">
        <f t="shared" si="60"/>
        <v>42135.208333333328</v>
      </c>
      <c r="T966" s="14">
        <f t="shared" si="61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3"/>
        <v>3.8640909090909092</v>
      </c>
      <c r="P967" s="8">
        <f t="shared" si="62"/>
        <v>41.067632850241544</v>
      </c>
      <c r="Q967" t="s">
        <v>2033</v>
      </c>
      <c r="R967" t="s">
        <v>2034</v>
      </c>
      <c r="S967" s="13">
        <f t="shared" si="60"/>
        <v>40203.25</v>
      </c>
      <c r="T967" s="14">
        <f t="shared" si="61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3"/>
        <v>7.9223529411764702</v>
      </c>
      <c r="P968" s="8">
        <f t="shared" si="62"/>
        <v>54.971428571428568</v>
      </c>
      <c r="Q968" t="s">
        <v>2037</v>
      </c>
      <c r="R968" t="s">
        <v>2038</v>
      </c>
      <c r="S968" s="13">
        <f t="shared" si="60"/>
        <v>42901.208333333328</v>
      </c>
      <c r="T968" s="14">
        <f t="shared" si="61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3"/>
        <v>1.3703393665158372</v>
      </c>
      <c r="P969" s="8">
        <f t="shared" si="62"/>
        <v>77.010807374443743</v>
      </c>
      <c r="Q969" t="s">
        <v>2033</v>
      </c>
      <c r="R969" t="s">
        <v>2060</v>
      </c>
      <c r="S969" s="13">
        <f t="shared" si="60"/>
        <v>41005.208333333336</v>
      </c>
      <c r="T969" s="14">
        <f t="shared" si="61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3"/>
        <v>3.3820833333333336</v>
      </c>
      <c r="P970" s="8">
        <f t="shared" si="62"/>
        <v>71.201754385964918</v>
      </c>
      <c r="Q970" t="s">
        <v>2031</v>
      </c>
      <c r="R970" t="s">
        <v>2032</v>
      </c>
      <c r="S970" s="13">
        <f t="shared" si="60"/>
        <v>40544.25</v>
      </c>
      <c r="T970" s="14">
        <f t="shared" si="61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3"/>
        <v>1.0822784810126582</v>
      </c>
      <c r="P971" s="8">
        <f t="shared" si="62"/>
        <v>91.935483870967744</v>
      </c>
      <c r="Q971" t="s">
        <v>2037</v>
      </c>
      <c r="R971" t="s">
        <v>2038</v>
      </c>
      <c r="S971" s="13">
        <f t="shared" si="60"/>
        <v>43821.25</v>
      </c>
      <c r="T971" s="14">
        <f t="shared" si="61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3"/>
        <v>0.60757639620653314</v>
      </c>
      <c r="P972" s="8">
        <f t="shared" si="62"/>
        <v>97.069023569023571</v>
      </c>
      <c r="Q972" t="s">
        <v>2037</v>
      </c>
      <c r="R972" t="s">
        <v>2038</v>
      </c>
      <c r="S972" s="13">
        <f t="shared" si="60"/>
        <v>40672.208333333336</v>
      </c>
      <c r="T972" s="14">
        <f t="shared" si="61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3"/>
        <v>0.27725490196078434</v>
      </c>
      <c r="P973" s="8">
        <f t="shared" si="62"/>
        <v>58.916666666666664</v>
      </c>
      <c r="Q973" t="s">
        <v>2039</v>
      </c>
      <c r="R973" t="s">
        <v>2058</v>
      </c>
      <c r="S973" s="13">
        <f t="shared" si="60"/>
        <v>41555.208333333336</v>
      </c>
      <c r="T973" s="14">
        <f t="shared" si="61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3"/>
        <v>2.283934426229508</v>
      </c>
      <c r="P974" s="8">
        <f t="shared" si="62"/>
        <v>58.015466983938133</v>
      </c>
      <c r="Q974" t="s">
        <v>2035</v>
      </c>
      <c r="R974" t="s">
        <v>2036</v>
      </c>
      <c r="S974" s="13">
        <f t="shared" si="60"/>
        <v>41792.208333333336</v>
      </c>
      <c r="T974" s="14">
        <f t="shared" si="61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3"/>
        <v>0.21615194054500414</v>
      </c>
      <c r="P975" s="8">
        <f t="shared" si="62"/>
        <v>103.87301587301587</v>
      </c>
      <c r="Q975" t="s">
        <v>2037</v>
      </c>
      <c r="R975" t="s">
        <v>2038</v>
      </c>
      <c r="S975" s="13">
        <f t="shared" si="60"/>
        <v>40522.25</v>
      </c>
      <c r="T975" s="14">
        <f t="shared" si="61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3"/>
        <v>3.73875</v>
      </c>
      <c r="P976" s="8">
        <f t="shared" si="62"/>
        <v>93.46875</v>
      </c>
      <c r="Q976" t="s">
        <v>2033</v>
      </c>
      <c r="R976" t="s">
        <v>2043</v>
      </c>
      <c r="S976" s="13">
        <f t="shared" si="60"/>
        <v>41412.208333333336</v>
      </c>
      <c r="T976" s="14">
        <f t="shared" si="61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3"/>
        <v>1.5492592592592593</v>
      </c>
      <c r="P977" s="8">
        <f t="shared" si="62"/>
        <v>61.970370370370368</v>
      </c>
      <c r="Q977" t="s">
        <v>2037</v>
      </c>
      <c r="R977" t="s">
        <v>2038</v>
      </c>
      <c r="S977" s="13">
        <f t="shared" si="60"/>
        <v>42337.25</v>
      </c>
      <c r="T977" s="14">
        <f t="shared" si="61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3"/>
        <v>3.2214999999999998</v>
      </c>
      <c r="P978" s="8">
        <f t="shared" si="62"/>
        <v>92.042857142857144</v>
      </c>
      <c r="Q978" t="s">
        <v>2037</v>
      </c>
      <c r="R978" t="s">
        <v>2038</v>
      </c>
      <c r="S978" s="13">
        <f t="shared" si="60"/>
        <v>40571.25</v>
      </c>
      <c r="T978" s="14">
        <f t="shared" si="61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3"/>
        <v>0.73957142857142855</v>
      </c>
      <c r="P979" s="8">
        <f t="shared" si="62"/>
        <v>77.268656716417908</v>
      </c>
      <c r="Q979" t="s">
        <v>2031</v>
      </c>
      <c r="R979" t="s">
        <v>2032</v>
      </c>
      <c r="S979" s="13">
        <f t="shared" si="60"/>
        <v>43138.25</v>
      </c>
      <c r="T979" s="14">
        <f t="shared" si="61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3"/>
        <v>8.641</v>
      </c>
      <c r="P980" s="8">
        <f t="shared" si="62"/>
        <v>93.923913043478265</v>
      </c>
      <c r="Q980" t="s">
        <v>2048</v>
      </c>
      <c r="R980" t="s">
        <v>2049</v>
      </c>
      <c r="S980" s="13">
        <f t="shared" si="60"/>
        <v>42686.25</v>
      </c>
      <c r="T980" s="14">
        <f t="shared" si="61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3"/>
        <v>1.432624584717608</v>
      </c>
      <c r="P981" s="8">
        <f t="shared" si="62"/>
        <v>84.969458128078813</v>
      </c>
      <c r="Q981" t="s">
        <v>2037</v>
      </c>
      <c r="R981" t="s">
        <v>2038</v>
      </c>
      <c r="S981" s="13">
        <f t="shared" si="60"/>
        <v>42078.208333333328</v>
      </c>
      <c r="T981" s="14">
        <f t="shared" si="61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3"/>
        <v>0.40281762295081969</v>
      </c>
      <c r="P982" s="8">
        <f t="shared" si="62"/>
        <v>105.97035040431267</v>
      </c>
      <c r="Q982" t="s">
        <v>2045</v>
      </c>
      <c r="R982" t="s">
        <v>2046</v>
      </c>
      <c r="S982" s="13">
        <f t="shared" si="60"/>
        <v>42307.208333333328</v>
      </c>
      <c r="T982" s="14">
        <f t="shared" si="61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3"/>
        <v>1.7822388059701493</v>
      </c>
      <c r="P983" s="8">
        <f t="shared" si="62"/>
        <v>36.969040247678016</v>
      </c>
      <c r="Q983" t="s">
        <v>2035</v>
      </c>
      <c r="R983" t="s">
        <v>2036</v>
      </c>
      <c r="S983" s="13">
        <f t="shared" si="60"/>
        <v>43094.25</v>
      </c>
      <c r="T983" s="14">
        <f t="shared" si="61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3"/>
        <v>0.84930555555555554</v>
      </c>
      <c r="P984" s="8">
        <f t="shared" si="62"/>
        <v>81.533333333333331</v>
      </c>
      <c r="Q984" t="s">
        <v>2039</v>
      </c>
      <c r="R984" t="s">
        <v>2040</v>
      </c>
      <c r="S984" s="13">
        <f t="shared" si="60"/>
        <v>40743.208333333336</v>
      </c>
      <c r="T984" s="14">
        <f t="shared" si="61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3"/>
        <v>1.4593648334624323</v>
      </c>
      <c r="P985" s="8">
        <f t="shared" si="62"/>
        <v>80.999140154772135</v>
      </c>
      <c r="Q985" t="s">
        <v>2039</v>
      </c>
      <c r="R985" t="s">
        <v>2040</v>
      </c>
      <c r="S985" s="13">
        <f t="shared" si="60"/>
        <v>43681.208333333328</v>
      </c>
      <c r="T985" s="14">
        <f t="shared" si="61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3"/>
        <v>1.5246153846153847</v>
      </c>
      <c r="P986" s="8">
        <f t="shared" si="62"/>
        <v>26.010498687664043</v>
      </c>
      <c r="Q986" t="s">
        <v>2037</v>
      </c>
      <c r="R986" t="s">
        <v>2038</v>
      </c>
      <c r="S986" s="13">
        <f t="shared" si="60"/>
        <v>43716.208333333328</v>
      </c>
      <c r="T986" s="14">
        <f t="shared" si="61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3"/>
        <v>0.67129542790152408</v>
      </c>
      <c r="P987" s="8">
        <f t="shared" si="62"/>
        <v>25.998410896708286</v>
      </c>
      <c r="Q987" t="s">
        <v>2033</v>
      </c>
      <c r="R987" t="s">
        <v>2034</v>
      </c>
      <c r="S987" s="13">
        <f t="shared" si="60"/>
        <v>41614.25</v>
      </c>
      <c r="T987" s="14">
        <f t="shared" si="61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3"/>
        <v>0.40307692307692305</v>
      </c>
      <c r="P988" s="8">
        <f t="shared" si="62"/>
        <v>34.173913043478258</v>
      </c>
      <c r="Q988" t="s">
        <v>2033</v>
      </c>
      <c r="R988" t="s">
        <v>2034</v>
      </c>
      <c r="S988" s="13">
        <f t="shared" si="60"/>
        <v>40638.208333333336</v>
      </c>
      <c r="T988" s="14">
        <f t="shared" si="61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3"/>
        <v>2.1679032258064517</v>
      </c>
      <c r="P989" s="8">
        <f t="shared" si="62"/>
        <v>28.002083333333335</v>
      </c>
      <c r="Q989" t="s">
        <v>2039</v>
      </c>
      <c r="R989" t="s">
        <v>2040</v>
      </c>
      <c r="S989" s="13">
        <f t="shared" si="60"/>
        <v>42852.208333333328</v>
      </c>
      <c r="T989" s="14">
        <f t="shared" si="61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3"/>
        <v>0.52117021276595743</v>
      </c>
      <c r="P990" s="8">
        <f t="shared" si="62"/>
        <v>76.546875</v>
      </c>
      <c r="Q990" t="s">
        <v>2045</v>
      </c>
      <c r="R990" t="s">
        <v>2054</v>
      </c>
      <c r="S990" s="13">
        <f t="shared" si="60"/>
        <v>42686.25</v>
      </c>
      <c r="T990" s="14">
        <f t="shared" si="61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3"/>
        <v>4.9958333333333336</v>
      </c>
      <c r="P991" s="8">
        <f t="shared" si="62"/>
        <v>53.053097345132741</v>
      </c>
      <c r="Q991" t="s">
        <v>2045</v>
      </c>
      <c r="R991" t="s">
        <v>2057</v>
      </c>
      <c r="S991" s="13">
        <f t="shared" si="60"/>
        <v>43571.208333333328</v>
      </c>
      <c r="T991" s="14">
        <f t="shared" si="61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3"/>
        <v>0.87679487179487181</v>
      </c>
      <c r="P992" s="8">
        <f t="shared" si="62"/>
        <v>106.859375</v>
      </c>
      <c r="Q992" t="s">
        <v>2039</v>
      </c>
      <c r="R992" t="s">
        <v>2042</v>
      </c>
      <c r="S992" s="13">
        <f t="shared" si="60"/>
        <v>42432.25</v>
      </c>
      <c r="T992" s="14">
        <f t="shared" si="61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3"/>
        <v>1.131734693877551</v>
      </c>
      <c r="P993" s="8">
        <f t="shared" si="62"/>
        <v>46.020746887966808</v>
      </c>
      <c r="Q993" t="s">
        <v>2033</v>
      </c>
      <c r="R993" t="s">
        <v>2034</v>
      </c>
      <c r="S993" s="13">
        <f t="shared" si="60"/>
        <v>41907.208333333336</v>
      </c>
      <c r="T993" s="14">
        <f t="shared" si="61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3"/>
        <v>4.2654838709677421</v>
      </c>
      <c r="P994" s="8">
        <f t="shared" si="62"/>
        <v>100.17424242424242</v>
      </c>
      <c r="Q994" t="s">
        <v>2039</v>
      </c>
      <c r="R994" t="s">
        <v>2042</v>
      </c>
      <c r="S994" s="13">
        <f t="shared" si="60"/>
        <v>43227.208333333328</v>
      </c>
      <c r="T994" s="14">
        <f t="shared" si="61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3"/>
        <v>0.77632653061224488</v>
      </c>
      <c r="P995" s="8">
        <f t="shared" si="62"/>
        <v>101.44</v>
      </c>
      <c r="Q995" t="s">
        <v>2052</v>
      </c>
      <c r="R995" t="s">
        <v>2053</v>
      </c>
      <c r="S995" s="13">
        <f t="shared" si="60"/>
        <v>42362.25</v>
      </c>
      <c r="T995" s="14">
        <f t="shared" si="61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3"/>
        <v>0.52496810772501767</v>
      </c>
      <c r="P996" s="8">
        <f t="shared" si="62"/>
        <v>87.972684085510693</v>
      </c>
      <c r="Q996" t="s">
        <v>2045</v>
      </c>
      <c r="R996" t="s">
        <v>2057</v>
      </c>
      <c r="S996" s="13">
        <f t="shared" si="60"/>
        <v>41929.208333333336</v>
      </c>
      <c r="T996" s="14">
        <f t="shared" si="61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3"/>
        <v>1.5746762589928058</v>
      </c>
      <c r="P997" s="8">
        <f t="shared" si="62"/>
        <v>74.995594713656388</v>
      </c>
      <c r="Q997" t="s">
        <v>2031</v>
      </c>
      <c r="R997" t="s">
        <v>2032</v>
      </c>
      <c r="S997" s="13">
        <f t="shared" si="60"/>
        <v>43408.208333333328</v>
      </c>
      <c r="T997" s="14">
        <f t="shared" si="61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3"/>
        <v>0.72939393939393937</v>
      </c>
      <c r="P998" s="8">
        <f t="shared" si="62"/>
        <v>42.982142857142854</v>
      </c>
      <c r="Q998" t="s">
        <v>2037</v>
      </c>
      <c r="R998" t="s">
        <v>2038</v>
      </c>
      <c r="S998" s="13">
        <f t="shared" si="60"/>
        <v>41276.25</v>
      </c>
      <c r="T998" s="14">
        <f t="shared" si="61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3"/>
        <v>0.60565789473684206</v>
      </c>
      <c r="P999" s="8">
        <f t="shared" si="62"/>
        <v>33.115107913669064</v>
      </c>
      <c r="Q999" t="s">
        <v>2037</v>
      </c>
      <c r="R999" t="s">
        <v>2038</v>
      </c>
      <c r="S999" s="13">
        <f t="shared" si="60"/>
        <v>41659.25</v>
      </c>
      <c r="T999" s="14">
        <f t="shared" si="61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3"/>
        <v>0.5679129129129129</v>
      </c>
      <c r="P1000" s="8">
        <f t="shared" si="62"/>
        <v>101.13101604278074</v>
      </c>
      <c r="Q1000" t="s">
        <v>2033</v>
      </c>
      <c r="R1000" t="s">
        <v>2043</v>
      </c>
      <c r="S1000" s="13">
        <f t="shared" si="60"/>
        <v>40220.25</v>
      </c>
      <c r="T1000" s="14">
        <f t="shared" si="61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3"/>
        <v>0.56542754275427543</v>
      </c>
      <c r="P1001" s="8">
        <f t="shared" si="62"/>
        <v>55.98841354723708</v>
      </c>
      <c r="Q1001" t="s">
        <v>2031</v>
      </c>
      <c r="R1001" t="s">
        <v>2032</v>
      </c>
      <c r="S1001" s="13">
        <f t="shared" si="60"/>
        <v>42550.208333333328</v>
      </c>
      <c r="T1001" s="14">
        <f t="shared" si="61"/>
        <v>42557.208333333328</v>
      </c>
    </row>
  </sheetData>
  <conditionalFormatting sqref="F2">
    <cfRule type="containsText" dxfId="10" priority="11" operator="containsText" text="failed">
      <formula>NOT(ISERROR(SEARCH("failed",F2)))</formula>
    </cfRule>
  </conditionalFormatting>
  <conditionalFormatting sqref="F1:F1048576">
    <cfRule type="containsText" dxfId="9" priority="10" operator="containsText" text="failed">
      <formula>NOT(ISERROR(SEARCH("failed",F1)))</formula>
    </cfRule>
    <cfRule type="containsText" dxfId="8" priority="9" operator="containsText" text="successful">
      <formula>NOT(ISERROR(SEARCH("successful",F1)))</formula>
    </cfRule>
    <cfRule type="containsText" dxfId="7" priority="8" operator="containsText" text="live">
      <formula>NOT(ISERROR(SEARCH("live",F1)))</formula>
    </cfRule>
    <cfRule type="containsText" dxfId="6" priority="7" operator="containsText" text="canceled">
      <formula>NOT(ISERROR(SEARCH("canceled",F1)))</formula>
    </cfRule>
  </conditionalFormatting>
  <conditionalFormatting sqref="O1:O1048576">
    <cfRule type="cellIs" dxfId="5" priority="6" operator="lessThan">
      <formula>1</formula>
    </cfRule>
    <cfRule type="cellIs" dxfId="4" priority="5" operator="between">
      <formula>0</formula>
      <formula>0.9999</formula>
    </cfRule>
    <cfRule type="cellIs" dxfId="3" priority="4" operator="between">
      <formula>1</formula>
      <formula>1.9999</formula>
    </cfRule>
    <cfRule type="cellIs" dxfId="2" priority="3" operator="greaterThan">
      <formula>2</formula>
    </cfRule>
    <cfRule type="cellIs" dxfId="1" priority="2" operator="equal">
      <formula>2</formula>
    </cfRule>
  </conditionalFormatting>
  <conditionalFormatting sqref="O1">
    <cfRule type="containsText" dxfId="0" priority="1" operator="containsText" text="Percent Funded">
      <formula>NOT(ISERROR(SEARCH("Percent Funded",O1)))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1FD9-C395-4139-A2C9-2FE64E38E05F}">
  <dimension ref="A1:J13"/>
  <sheetViews>
    <sheetView tabSelected="1" zoomScale="130" zoomScaleNormal="130" workbookViewId="0">
      <selection activeCell="F21" sqref="F21"/>
    </sheetView>
  </sheetViews>
  <sheetFormatPr defaultRowHeight="15.75" x14ac:dyDescent="0.25"/>
  <cols>
    <col min="1" max="1" width="21.875" style="17" customWidth="1"/>
    <col min="2" max="2" width="16.875" customWidth="1"/>
    <col min="3" max="3" width="14.125" customWidth="1"/>
    <col min="4" max="4" width="17" customWidth="1"/>
    <col min="5" max="5" width="13.25" customWidth="1"/>
    <col min="6" max="6" width="19" customWidth="1"/>
    <col min="7" max="7" width="16.125" customWidth="1"/>
    <col min="8" max="8" width="18.375" customWidth="1"/>
    <col min="9" max="9" width="11.75" customWidth="1"/>
    <col min="10" max="10" width="14.75" customWidth="1"/>
  </cols>
  <sheetData>
    <row r="1" spans="1:10" x14ac:dyDescent="0.25">
      <c r="A1" s="17" t="s">
        <v>2087</v>
      </c>
      <c r="B1" s="17" t="s">
        <v>2106</v>
      </c>
      <c r="C1" s="16" t="s">
        <v>2088</v>
      </c>
      <c r="D1" s="17" t="s">
        <v>2089</v>
      </c>
      <c r="E1" s="17" t="s">
        <v>2090</v>
      </c>
      <c r="F1" s="17" t="s">
        <v>2091</v>
      </c>
      <c r="G1" s="17" t="s">
        <v>2093</v>
      </c>
      <c r="H1" s="17" t="s">
        <v>2092</v>
      </c>
      <c r="I1" s="17" t="s">
        <v>2107</v>
      </c>
      <c r="J1" s="17" t="s">
        <v>2108</v>
      </c>
    </row>
    <row r="2" spans="1:10" x14ac:dyDescent="0.25">
      <c r="A2" s="17" t="s">
        <v>2094</v>
      </c>
      <c r="B2">
        <f>COUNTIFS(Crowdfunding!D2:D1001, "&lt;1000", Crowdfunding!F2:F1001, "successful")</f>
        <v>30</v>
      </c>
      <c r="C2">
        <f>COUNTIFS(Crowdfunding!D2:D1001, "&lt;1000", Crowdfunding!F2:F1001, "failed")</f>
        <v>20</v>
      </c>
      <c r="D2">
        <f>COUNTIFS(Crowdfunding!D2:D1001, "&lt;1000", Crowdfunding!F2:F1001, "canceled")</f>
        <v>1</v>
      </c>
      <c r="E2">
        <f>COUNTIF(Crowdfunding!D2:D1001, "&lt;1000")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  <c r="I2">
        <f>COUNTIFS(Crowdfunding!D2:D1001, "&lt;1000", Crowdfunding!F2:F1001, "live")</f>
        <v>0</v>
      </c>
      <c r="J2" s="18">
        <f>I2/E2</f>
        <v>0</v>
      </c>
    </row>
    <row r="3" spans="1:10" x14ac:dyDescent="0.25">
      <c r="A3" s="17" t="s">
        <v>2095</v>
      </c>
      <c r="B3">
        <f>COUNTIFS(Crowdfunding!D2:D1001, "&gt;=1000", Crowdfunding!D2:D1001, "&lt;=4999", Crowdfunding!F2:F1001, "successful")</f>
        <v>191</v>
      </c>
      <c r="C3">
        <f>COUNTIFS(Crowdfunding!D2:D1001, "&gt;=1000", Crowdfunding!D2:D1001, "&lt;=4999", Crowdfunding!F2:F1001, "failed")</f>
        <v>38</v>
      </c>
      <c r="D3">
        <f>COUNTIFS(Crowdfunding!D2:D1001, "&gt;=1000", Crowdfunding!D2:D1001, "&lt;=4999", Crowdfunding!F2:F1001, "canceled")</f>
        <v>2</v>
      </c>
      <c r="E3">
        <f>COUNTIFS(Crowdfunding!D2:D1001, "&gt;=1000", Crowdfunding!D2:D1001, "&lt;=4999")</f>
        <v>234</v>
      </c>
      <c r="F3" s="18">
        <f t="shared" ref="F3:F6" si="0">B3/E3</f>
        <v>0.81623931623931623</v>
      </c>
      <c r="G3" s="18">
        <f t="shared" ref="G3:G13" si="1">C3/E3</f>
        <v>0.1623931623931624</v>
      </c>
      <c r="H3" s="18">
        <f t="shared" ref="H3:H13" si="2">D3/E3</f>
        <v>8.5470085470085479E-3</v>
      </c>
      <c r="I3">
        <f>COUNTIFS(Crowdfunding!D2:D1001, "&gt;=1000", Crowdfunding!D2:D1001, "&lt;=4999", Crowdfunding!F2:F1001, "live")</f>
        <v>3</v>
      </c>
      <c r="J3" s="18">
        <f t="shared" ref="J3:J13" si="3">I3/E3</f>
        <v>1.282051282051282E-2</v>
      </c>
    </row>
    <row r="4" spans="1:10" x14ac:dyDescent="0.25">
      <c r="A4" s="17" t="s">
        <v>2096</v>
      </c>
      <c r="B4">
        <f>COUNTIFS(Crowdfunding!D2:D1001, "&gt;=5000", Crowdfunding!D2:D1001, "&lt;=9999", Crowdfunding!F2:F1001, "successful")</f>
        <v>164</v>
      </c>
      <c r="C4">
        <f>COUNTIFS(Crowdfunding!D2:D1001, "&gt;=5000", Crowdfunding!D2:D1001, "&lt;=9999", Crowdfunding!F2:F1001, "failed")</f>
        <v>126</v>
      </c>
      <c r="D4">
        <f>COUNTIFS(Crowdfunding!D2:D1001, "&gt;=5000", Crowdfunding!D2:D1001, "&lt;=9999", Crowdfunding!F2:F1001, "canceled")</f>
        <v>25</v>
      </c>
      <c r="E4">
        <f>COUNTIFS(Crowdfunding!D2:D1001, "&gt;=5000", Crowdfunding!D2:D1001, "&lt;=9999")</f>
        <v>317</v>
      </c>
      <c r="F4" s="18">
        <f t="shared" si="0"/>
        <v>0.51735015772870663</v>
      </c>
      <c r="G4" s="18">
        <f t="shared" si="1"/>
        <v>0.39747634069400634</v>
      </c>
      <c r="H4" s="18">
        <f t="shared" si="2"/>
        <v>7.8864353312302835E-2</v>
      </c>
      <c r="I4">
        <f>COUNTIFS(Crowdfunding!D2:D1001, "&gt;=5000", Crowdfunding!D2:D1001, "&lt;=9999", Crowdfunding!F2:F1001, "live")</f>
        <v>2</v>
      </c>
      <c r="J4" s="18">
        <f t="shared" si="3"/>
        <v>6.3091482649842269E-3</v>
      </c>
    </row>
    <row r="5" spans="1:10" x14ac:dyDescent="0.25">
      <c r="A5" s="17" t="s">
        <v>2097</v>
      </c>
      <c r="B5">
        <f>COUNTIFS(Crowdfunding!D2:D1001, "&gt;=10000", Crowdfunding!D2:D1001, "&lt;=14999", Crowdfunding!F2:F1001, "successful")</f>
        <v>4</v>
      </c>
      <c r="C5">
        <f>COUNTIFS(Crowdfunding!D2:D1001, "&gt;=10000", Crowdfunding!D2:D1001, "&lt;=14999", Crowdfunding!F2:F1001, "failed")</f>
        <v>5</v>
      </c>
      <c r="D5">
        <f>COUNTIFS(Crowdfunding!D2:D1001, "&gt;=10000", Crowdfunding!D2:D1001, "&lt;=14999", Crowdfunding!F2:F1001, "canceled")</f>
        <v>0</v>
      </c>
      <c r="E5">
        <f>COUNTIFS(Crowdfunding!D2:D1001, "&gt;=10000", Crowdfunding!D2:D1001, "&lt;=14999")</f>
        <v>9</v>
      </c>
      <c r="F5" s="18">
        <f t="shared" si="0"/>
        <v>0.44444444444444442</v>
      </c>
      <c r="G5" s="18">
        <f t="shared" si="1"/>
        <v>0.55555555555555558</v>
      </c>
      <c r="H5" s="18">
        <f t="shared" si="2"/>
        <v>0</v>
      </c>
      <c r="I5">
        <f>COUNTIFS(Crowdfunding!D2:D1001, "&gt;=10000", Crowdfunding!D2:D1001, "&lt;=14999", Crowdfunding!F2:F1001, "live")</f>
        <v>0</v>
      </c>
      <c r="J5" s="18">
        <f t="shared" si="3"/>
        <v>0</v>
      </c>
    </row>
    <row r="6" spans="1:10" x14ac:dyDescent="0.25">
      <c r="A6" s="17" t="s">
        <v>2098</v>
      </c>
      <c r="B6">
        <f>COUNTIFS(Crowdfunding!D2:D1001, "&gt;=15000", Crowdfunding!D2:D1001, "&lt;=19999", Crowdfunding!F2:F1001, "successful")</f>
        <v>10</v>
      </c>
      <c r="C6">
        <f>COUNTIFS(Crowdfunding!D2:D1001, "&gt;=15000", Crowdfunding!D2:D1001, "&lt;=19999", Crowdfunding!F2:F1001, "failed")</f>
        <v>0</v>
      </c>
      <c r="D6">
        <f>COUNTIFS(Crowdfunding!D2:D1001, "&gt;=15000", Crowdfunding!D2:D1001, "&lt;=19999", Crowdfunding!F2:F1001, "canceled")</f>
        <v>0</v>
      </c>
      <c r="E6" s="19">
        <f>COUNTIFS(Crowdfunding!D2:D1001, "&gt;=15000", Crowdfunding!D2:D1001, "&lt;=19999")</f>
        <v>10</v>
      </c>
      <c r="F6" s="18">
        <f t="shared" si="0"/>
        <v>1</v>
      </c>
      <c r="G6" s="18">
        <f t="shared" si="1"/>
        <v>0</v>
      </c>
      <c r="H6" s="18">
        <f t="shared" si="2"/>
        <v>0</v>
      </c>
      <c r="I6">
        <f>COUNTIFS(Crowdfunding!D2:D1001, "&gt;=15000", Crowdfunding!D2:D1001, "&lt;=19999", Crowdfunding!F2:F1001, "live")</f>
        <v>0</v>
      </c>
      <c r="J6" s="18">
        <f t="shared" si="3"/>
        <v>0</v>
      </c>
    </row>
    <row r="7" spans="1:10" x14ac:dyDescent="0.25">
      <c r="A7" s="17" t="s">
        <v>2099</v>
      </c>
      <c r="B7">
        <f>COUNTIFS(Crowdfunding!D2:D1001, "&gt;=20000", Crowdfunding!D2:D1001, "&lt;=24999", Crowdfunding!F2:F1001, "successful")</f>
        <v>7</v>
      </c>
      <c r="C7">
        <f>COUNTIFS(Crowdfunding!D2:D1001, "&gt;=20000", Crowdfunding!D2:D1001, "&lt;=24999", Crowdfunding!F2:F1001, "failed")</f>
        <v>0</v>
      </c>
      <c r="D7">
        <f>COUNTIFS(Crowdfunding!D2:D1001, "&gt;=20000", Crowdfunding!D2:D1001, "&lt;=24999", Crowdfunding!F2:F1001, "canceled")</f>
        <v>0</v>
      </c>
      <c r="E7">
        <f>COUNTIFS(Crowdfunding!D2:D1001, "&gt;=20000", Crowdfunding!D2:D1001, "&lt;=24999")</f>
        <v>7</v>
      </c>
      <c r="F7" s="18">
        <f>B7/E7</f>
        <v>1</v>
      </c>
      <c r="G7" s="18">
        <f t="shared" si="1"/>
        <v>0</v>
      </c>
      <c r="H7" s="18">
        <f t="shared" si="2"/>
        <v>0</v>
      </c>
      <c r="I7">
        <f>COUNTIFS(Crowdfunding!D2:D1001, "&gt;=20000", Crowdfunding!D2:D1001, "&lt;=24999", Crowdfunding!F2:F1001, "live")</f>
        <v>0</v>
      </c>
      <c r="J7" s="18">
        <f t="shared" si="3"/>
        <v>0</v>
      </c>
    </row>
    <row r="8" spans="1:10" x14ac:dyDescent="0.25">
      <c r="A8" s="17" t="s">
        <v>2100</v>
      </c>
      <c r="B8">
        <f>COUNTIFS(Crowdfunding!D2:D1001, "&gt;=25000", Crowdfunding!D2:D1001, "&lt;=29999", Crowdfunding!F2:F1001, "successful")</f>
        <v>11</v>
      </c>
      <c r="C8">
        <f>COUNTIFS(Crowdfunding!D2:D1001, "&gt;=25000", Crowdfunding!D2:D1001, "&lt;=29999", Crowdfunding!F2:F1001, "failed")</f>
        <v>3</v>
      </c>
      <c r="D8">
        <f>COUNTIFS(Crowdfunding!D2:D1001, "&gt;=25000", Crowdfunding!D2:D1001, "&lt;=29999", Crowdfunding!F2:F1001, "canceled")</f>
        <v>0</v>
      </c>
      <c r="E8">
        <f>COUNTIFS(Crowdfunding!D2:D1001, "&gt;=25000", Crowdfunding!D2:D1001, "&lt;=29999")</f>
        <v>14</v>
      </c>
      <c r="F8" s="18">
        <f t="shared" ref="F8:F13" si="4">B8/E8</f>
        <v>0.7857142857142857</v>
      </c>
      <c r="G8" s="18">
        <f t="shared" si="1"/>
        <v>0.21428571428571427</v>
      </c>
      <c r="H8" s="18">
        <f t="shared" si="2"/>
        <v>0</v>
      </c>
      <c r="I8">
        <f>COUNTIFS(Crowdfunding!D2:D1001, "&gt;=25000", Crowdfunding!D2:D1001, "&lt;=29999", Crowdfunding!F2:F1001, "live")</f>
        <v>0</v>
      </c>
      <c r="J8" s="18">
        <f t="shared" si="3"/>
        <v>0</v>
      </c>
    </row>
    <row r="9" spans="1:10" x14ac:dyDescent="0.25">
      <c r="A9" s="17" t="s">
        <v>2101</v>
      </c>
      <c r="B9">
        <f>COUNTIFS(Crowdfunding!D2:D1001, "&gt;=30000", Crowdfunding!D2:D1001, "&lt;=34999", Crowdfunding!F2:F1001, "successful")</f>
        <v>7</v>
      </c>
      <c r="C9">
        <f>COUNTIFS(Crowdfunding!D2:D1001, "&gt;=30000", Crowdfunding!D2:D1001, "&lt;=34999", Crowdfunding!F2:F1001, "failed")</f>
        <v>0</v>
      </c>
      <c r="D9">
        <f>COUNTIFS(Crowdfunding!D2:D1001, "&gt;=30000", Crowdfunding!D2:D1001, "&lt;=34999", Crowdfunding!F2:F1001, "canceled")</f>
        <v>0</v>
      </c>
      <c r="E9">
        <f>COUNTIFS(Crowdfunding!D2:D1001, "&gt;=30000", Crowdfunding!D2:D1001, "&lt;=34999")</f>
        <v>7</v>
      </c>
      <c r="F9" s="18">
        <f t="shared" si="4"/>
        <v>1</v>
      </c>
      <c r="G9" s="18">
        <f t="shared" si="1"/>
        <v>0</v>
      </c>
      <c r="H9" s="18">
        <f t="shared" si="2"/>
        <v>0</v>
      </c>
      <c r="I9">
        <f>COUNTIFS(Crowdfunding!D2:D1001, "&gt;=30000", Crowdfunding!D2:D1001, "&lt;=34999", Crowdfunding!F2:F1001, "live")</f>
        <v>0</v>
      </c>
      <c r="J9" s="18">
        <f t="shared" si="3"/>
        <v>0</v>
      </c>
    </row>
    <row r="10" spans="1:10" x14ac:dyDescent="0.25">
      <c r="A10" s="17" t="s">
        <v>2102</v>
      </c>
      <c r="B10">
        <f>COUNTIFS(Crowdfunding!D2:D1001, "&gt;=35000", Crowdfunding!D2:D1001, "&lt;=39999", Crowdfunding!F2:F1001, "successful")</f>
        <v>8</v>
      </c>
      <c r="C10">
        <f>COUNTIFS(Crowdfunding!D2:D1001, "&gt;=35000", Crowdfunding!D2:D1001, "&lt;=39999", Crowdfunding!F2:F1001, "failed")</f>
        <v>3</v>
      </c>
      <c r="D10">
        <f>COUNTIFS(Crowdfunding!D2:D1001, "&gt;=35000", Crowdfunding!D2:D1001, "&lt;=39999", Crowdfunding!F2:F1001, "canceled")</f>
        <v>1</v>
      </c>
      <c r="E10">
        <f>COUNTIFS(Crowdfunding!D2:D1001, "&gt;=35000", Crowdfunding!D2:D1001, "&lt;=39999")</f>
        <v>12</v>
      </c>
      <c r="F10" s="18">
        <f t="shared" si="4"/>
        <v>0.66666666666666663</v>
      </c>
      <c r="G10" s="18">
        <f t="shared" si="1"/>
        <v>0.25</v>
      </c>
      <c r="H10" s="18">
        <f t="shared" si="2"/>
        <v>8.3333333333333329E-2</v>
      </c>
      <c r="I10">
        <f>COUNTIFS(Crowdfunding!D2:D1001, "&gt;=35000", Crowdfunding!D2:D1001, "&lt;=39999", Crowdfunding!F2:F1001, "live")</f>
        <v>0</v>
      </c>
      <c r="J10" s="18">
        <f t="shared" si="3"/>
        <v>0</v>
      </c>
    </row>
    <row r="11" spans="1:10" x14ac:dyDescent="0.25">
      <c r="A11" s="17" t="s">
        <v>2103</v>
      </c>
      <c r="B11">
        <f>COUNTIFS(Crowdfunding!D2:D1001, "&gt;=40000", Crowdfunding!D2:D1001, "&lt;=44999", Crowdfunding!F2:F1001, "successful")</f>
        <v>11</v>
      </c>
      <c r="C11">
        <f>COUNTIFS(Crowdfunding!D2:D1001, "&gt;=40000", Crowdfunding!D2:D1001, "&lt;=44999", Crowdfunding!F2:F1001, "failed")</f>
        <v>3</v>
      </c>
      <c r="D11">
        <f>COUNTIFS(Crowdfunding!D2:D1001, "&gt;=40000", Crowdfunding!D2:D1001, "&lt;=44999", Crowdfunding!F2:F1001, "canceled")</f>
        <v>0</v>
      </c>
      <c r="E11" s="19">
        <f>COUNTIFS(Crowdfunding!D2:D1001, "&gt;=40000", Crowdfunding!D2:D1001, "&lt;=44999")</f>
        <v>15</v>
      </c>
      <c r="F11" s="18">
        <f t="shared" si="4"/>
        <v>0.73333333333333328</v>
      </c>
      <c r="G11" s="18">
        <f t="shared" si="1"/>
        <v>0.2</v>
      </c>
      <c r="H11" s="18">
        <f t="shared" si="2"/>
        <v>0</v>
      </c>
      <c r="I11">
        <f>COUNTIFS(Crowdfunding!D2:D1001, "&gt;=40000", Crowdfunding!D2:D1001, "&lt;=44999", Crowdfunding!F2:F1001, "live")</f>
        <v>1</v>
      </c>
      <c r="J11" s="18">
        <f t="shared" si="3"/>
        <v>6.6666666666666666E-2</v>
      </c>
    </row>
    <row r="12" spans="1:10" x14ac:dyDescent="0.25">
      <c r="A12" s="17" t="s">
        <v>2104</v>
      </c>
      <c r="B12">
        <f>COUNTIFS(Crowdfunding!D2:D1001, "&gt;=45000", Crowdfunding!D2:D1001, "&lt;=49999", Crowdfunding!F2:F1001, "successful")</f>
        <v>8</v>
      </c>
      <c r="C12">
        <f>COUNTIFS(Crowdfunding!D2:D1001, "&gt;=45000", Crowdfunding!D2:D1001, "&lt;=49999", Crowdfunding!F2:F1001, "failed")</f>
        <v>3</v>
      </c>
      <c r="D12">
        <f>COUNTIFS(Crowdfunding!D2:D1001, "&gt;=45000", Crowdfunding!D2:D1001, "&lt;=49999", Crowdfunding!F2:F1001, "canceled")</f>
        <v>0</v>
      </c>
      <c r="E12">
        <f>COUNTIFS(Crowdfunding!D2:D1001, "&gt;=45000", Crowdfunding!D2:D1001, "&lt;=49999")</f>
        <v>11</v>
      </c>
      <c r="F12" s="18">
        <f t="shared" si="4"/>
        <v>0.72727272727272729</v>
      </c>
      <c r="G12" s="18">
        <f t="shared" si="1"/>
        <v>0.27272727272727271</v>
      </c>
      <c r="H12" s="18">
        <f t="shared" si="2"/>
        <v>0</v>
      </c>
      <c r="I12">
        <f>COUNTIFS(Crowdfunding!D2:D1001, "&gt;=45000", Crowdfunding!D2:D1001, "&lt;=49999", Crowdfunding!F2:F1001, "live")</f>
        <v>0</v>
      </c>
      <c r="J12" s="18">
        <f t="shared" si="3"/>
        <v>0</v>
      </c>
    </row>
    <row r="13" spans="1:10" x14ac:dyDescent="0.25">
      <c r="A13" s="17" t="s">
        <v>2105</v>
      </c>
      <c r="B13">
        <f>COUNTIFS(Crowdfunding!D2:D1001, "&gt;=50000", Crowdfunding!F2:F1001, "successful")</f>
        <v>114</v>
      </c>
      <c r="C13">
        <f>COUNTIFS(Crowdfunding!D2:D1001, "&gt;=50000", Crowdfunding!F2:F1001, "failed")</f>
        <v>163</v>
      </c>
      <c r="D13">
        <f>COUNTIFS(Crowdfunding!D2:D1001, "&gt;=50000", Crowdfunding!F2:F1001, "canceled")</f>
        <v>28</v>
      </c>
      <c r="E13">
        <f>COUNTIF(Crowdfunding!D2:D1001, "&gt;=50000")</f>
        <v>313</v>
      </c>
      <c r="F13" s="18">
        <f t="shared" si="4"/>
        <v>0.36421725239616615</v>
      </c>
      <c r="G13" s="18">
        <f t="shared" si="1"/>
        <v>0.52076677316293929</v>
      </c>
      <c r="H13" s="18">
        <f t="shared" si="2"/>
        <v>8.9456869009584661E-2</v>
      </c>
      <c r="I13">
        <f>COUNTIFS(Crowdfunding!D2:D1001, "&gt;=50000", Crowdfunding!F2:F1001, "live")</f>
        <v>8</v>
      </c>
      <c r="J13" s="18">
        <f t="shared" si="3"/>
        <v>2.5559105431309903E-2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Practice table</vt:lpstr>
      <vt:lpstr>Sheet2</vt:lpstr>
      <vt:lpstr>Sheet3</vt:lpstr>
      <vt:lpstr>Sheet5</vt:lpstr>
      <vt:lpstr>Crowdfunding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marcus garnham</cp:lastModifiedBy>
  <dcterms:created xsi:type="dcterms:W3CDTF">2021-09-29T18:52:28Z</dcterms:created>
  <dcterms:modified xsi:type="dcterms:W3CDTF">2022-06-08T17:35:27Z</dcterms:modified>
</cp:coreProperties>
</file>