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ush\OneDrive\Desktop\Distribution Mng\Week 1\"/>
    </mc:Choice>
  </mc:AlternateContent>
  <xr:revisionPtr revIDLastSave="0" documentId="13_ncr:1_{8249C925-C3B0-4F72-BCE7-58B6DD489080}" xr6:coauthVersionLast="47" xr6:coauthVersionMax="47" xr10:uidLastSave="{00000000-0000-0000-0000-000000000000}"/>
  <bookViews>
    <workbookView xWindow="-108" yWindow="-108" windowWidth="23256" windowHeight="12456" activeTab="5" xr2:uid="{78998F63-1705-461E-93C4-A93D9297A8AB}"/>
  </bookViews>
  <sheets>
    <sheet name="Q1(a)" sheetId="1" r:id="rId1"/>
    <sheet name="Q1(b)" sheetId="2" r:id="rId2"/>
    <sheet name="Q1(c)" sheetId="4" r:id="rId3"/>
    <sheet name="Q2(a)" sheetId="5" r:id="rId4"/>
    <sheet name="Q2(b)" sheetId="6" r:id="rId5"/>
    <sheet name="Q3" sheetId="7" r:id="rId6"/>
  </sheets>
  <definedNames>
    <definedName name="_xlnm._FilterDatabase" localSheetId="0" hidden="1">'Q1(a)'!#REF!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7" l="1"/>
  <c r="F7" i="7"/>
  <c r="H5" i="2" l="1"/>
  <c r="G5" i="2"/>
  <c r="H4" i="2"/>
  <c r="G4" i="2"/>
  <c r="H5" i="1"/>
  <c r="G5" i="1"/>
  <c r="H4" i="1"/>
  <c r="G4" i="1"/>
  <c r="C9" i="2" l="1"/>
  <c r="B9" i="2"/>
  <c r="A9" i="2"/>
  <c r="B9" i="1"/>
  <c r="C9" i="1"/>
  <c r="A9" i="1"/>
  <c r="B11" i="2" l="1"/>
  <c r="B14" i="2" s="1"/>
  <c r="B11" i="1"/>
  <c r="B13" i="2" l="1"/>
  <c r="B12" i="2"/>
  <c r="G17" i="2" s="1"/>
  <c r="B14" i="1"/>
  <c r="B13" i="1"/>
  <c r="B12" i="1" l="1"/>
  <c r="G17" i="1" s="1"/>
</calcChain>
</file>

<file path=xl/sharedStrings.xml><?xml version="1.0" encoding="utf-8"?>
<sst xmlns="http://schemas.openxmlformats.org/spreadsheetml/2006/main" count="80" uniqueCount="58">
  <si>
    <t>N</t>
  </si>
  <si>
    <t>W</t>
  </si>
  <si>
    <t>E</t>
  </si>
  <si>
    <t>a</t>
  </si>
  <si>
    <t>c</t>
  </si>
  <si>
    <t>sqrta</t>
  </si>
  <si>
    <t>sqrt1-a</t>
  </si>
  <si>
    <t xml:space="preserve">Latitude in Degree </t>
  </si>
  <si>
    <t>Longitude in Degree</t>
  </si>
  <si>
    <t>Direction (N or S)</t>
  </si>
  <si>
    <t>Direction (W or E)</t>
  </si>
  <si>
    <t>Points</t>
  </si>
  <si>
    <t>Radian</t>
  </si>
  <si>
    <t>LatΦ</t>
  </si>
  <si>
    <t>sin(Δλ/2)</t>
  </si>
  <si>
    <t>sin(ΔΦ2)</t>
  </si>
  <si>
    <t>cos(Φ1)*cos(Φ2)</t>
  </si>
  <si>
    <t>Longλ</t>
  </si>
  <si>
    <t xml:space="preserve">Distance between two points on the Earth's surface using the Haversine formulae is </t>
  </si>
  <si>
    <t>A</t>
  </si>
  <si>
    <t>B</t>
  </si>
  <si>
    <t>S</t>
  </si>
  <si>
    <t>Halifax Airport</t>
  </si>
  <si>
    <t>Heathrow airport, London</t>
  </si>
  <si>
    <t>d(Km)</t>
  </si>
  <si>
    <t xml:space="preserve">Vincenty's </t>
  </si>
  <si>
    <t>As given in the figure the driving distance between (point A: Indian Groceries, 2585 Robie St, Halifax, NS B3K 4N5 and point B: 1333 South Park St, Halifax, NS B3J 2K9) is approximately 2.2 Km and time taken to reach is nearly 5 mins.</t>
  </si>
  <si>
    <t>According to the python file named Q2(b) attached alongside this excel file, I calculated the driving distance by using the Google API  and the distance is coming to be 2.2 Km and time as 7 mins as shown in  the below attached picture.</t>
  </si>
  <si>
    <t>URL</t>
  </si>
  <si>
    <t>https://maps.googleapis.com/maps/api/distancematrix/json?origins=Indian%25Groceries,%252585%25Robie%25St,%25Halifax,%25NS%25B3K%254N5&amp;destinations=1333%25South%25Park%25St,%25Halifax,%25NS%25B3J%252K9&amp;key=AIzaSyBB4vzhrmhO8Xj1rlvYLwYWPBW4-ftKZjA</t>
  </si>
  <si>
    <t>Input:</t>
  </si>
  <si>
    <t>Output:</t>
  </si>
  <si>
    <t>Sr no</t>
  </si>
  <si>
    <t>Mode</t>
  </si>
  <si>
    <t>Value</t>
  </si>
  <si>
    <t>unit</t>
  </si>
  <si>
    <t>In tonne (Per km)</t>
  </si>
  <si>
    <t>Source</t>
  </si>
  <si>
    <t>AirPlane/ Air Cargo</t>
  </si>
  <si>
    <t>$3.00-$7.00</t>
  </si>
  <si>
    <t>per kg per km</t>
  </si>
  <si>
    <t>$3000-$7000</t>
  </si>
  <si>
    <t>https://www.freightos.com/freight-resources/air-freight-rates-cost-prices/#definition</t>
  </si>
  <si>
    <t>Truck</t>
  </si>
  <si>
    <t>$2.8725</t>
  </si>
  <si>
    <t>per kg per mile</t>
  </si>
  <si>
    <t>https://www.method.me/pricing-guides/trucking-rates-per-mile/</t>
  </si>
  <si>
    <t>Rail</t>
  </si>
  <si>
    <t>$0.416</t>
  </si>
  <si>
    <t>revenue per ton-mile</t>
  </si>
  <si>
    <t>https://www.railcan.ca/wp-content/uploads/2023/02/International-Comparison-of-Railway-Freight-Rates-2.pdf</t>
  </si>
  <si>
    <t>Sea</t>
  </si>
  <si>
    <t>$0.005-$0.05</t>
  </si>
  <si>
    <t>$5-$50</t>
  </si>
  <si>
    <t>https://chat.openai.com/</t>
  </si>
  <si>
    <t>Times(As compared to Rail)</t>
  </si>
  <si>
    <t>Conclusion:</t>
  </si>
  <si>
    <t>By analysing the differences in the per tonnes -km transportation costs, we can observe that rail transport is the cheapest form of transport to carry 1 tonne of goods by 1 km, followed by sea transport, truck transport, and finally aeroplanes. The pricing differences are listed and contrasted in the table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</si>
</sst>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A0A0A"/>
      <name val="Roboto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4" fillId="0" borderId="0" xfId="0" applyFont="1"/>
    <xf numFmtId="49" fontId="4" fillId="0" borderId="0" xfId="0" applyNumberFormat="1" applyFont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3" borderId="12" xfId="0" applyFill="1" applyBorder="1"/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0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0" borderId="21" xfId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24" xfId="1" applyBorder="1" applyAlignment="1">
      <alignment horizontal="center" vertical="center" wrapText="1"/>
    </xf>
    <xf numFmtId="0" fontId="7" fillId="0" borderId="17" xfId="1" applyBorder="1" applyAlignment="1">
      <alignment horizontal="center" vertical="center" wrapText="1"/>
    </xf>
    <xf numFmtId="0" fontId="7" fillId="0" borderId="18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chart (Transportation</a:t>
            </a:r>
            <a:r>
              <a:rPr lang="en-IN" baseline="0"/>
              <a:t> Cost per tonnes-miles)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'Q3'!$C$5:$C$8</c:f>
              <c:strCache>
                <c:ptCount val="4"/>
                <c:pt idx="0">
                  <c:v>AirPlane/ Air Cargo</c:v>
                </c:pt>
                <c:pt idx="1">
                  <c:v>Rail</c:v>
                </c:pt>
                <c:pt idx="2">
                  <c:v>Truck</c:v>
                </c:pt>
                <c:pt idx="3">
                  <c:v>Sea</c:v>
                </c:pt>
              </c:strCache>
            </c:strRef>
          </c:cat>
          <c:val>
            <c:numRef>
              <c:f>'Q3'!$G$5:$G$8</c:f>
              <c:numCache>
                <c:formatCode>General</c:formatCode>
                <c:ptCount val="4"/>
                <c:pt idx="0">
                  <c:v>19000</c:v>
                </c:pt>
                <c:pt idx="1">
                  <c:v>1</c:v>
                </c:pt>
                <c:pt idx="2">
                  <c:v>6900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B-42E6-8B3E-74E111F4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108288"/>
        <c:axId val="1729108768"/>
      </c:barChart>
      <c:catAx>
        <c:axId val="17291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08768"/>
        <c:crosses val="autoZero"/>
        <c:auto val="1"/>
        <c:lblAlgn val="ctr"/>
        <c:lblOffset val="100"/>
        <c:noMultiLvlLbl val="0"/>
      </c:catAx>
      <c:valAx>
        <c:axId val="1729108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91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23</xdr:col>
      <xdr:colOff>243840</xdr:colOff>
      <xdr:row>28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CB68A2-C0BD-139E-0340-20430919B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14036040" cy="525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38100</xdr:rowOff>
    </xdr:from>
    <xdr:to>
      <xdr:col>15</xdr:col>
      <xdr:colOff>586740</xdr:colOff>
      <xdr:row>28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280BA-BA12-3F92-E3C8-DA4D1F19D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8100"/>
          <a:ext cx="9502140" cy="510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37</xdr:row>
      <xdr:rowOff>138537</xdr:rowOff>
    </xdr:from>
    <xdr:to>
      <xdr:col>23</xdr:col>
      <xdr:colOff>60960</xdr:colOff>
      <xdr:row>67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084F1A-AEA4-5CE7-D47E-AFC5FC731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6950817"/>
          <a:ext cx="14020800" cy="5363103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8</xdr:row>
      <xdr:rowOff>83820</xdr:rowOff>
    </xdr:from>
    <xdr:to>
      <xdr:col>24</xdr:col>
      <xdr:colOff>62225</xdr:colOff>
      <xdr:row>34</xdr:row>
      <xdr:rowOff>53749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AAAB06-91B9-0F56-3768-6779A25E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" y="1577340"/>
          <a:ext cx="14593565" cy="4724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8</xdr:row>
      <xdr:rowOff>167640</xdr:rowOff>
    </xdr:from>
    <xdr:to>
      <xdr:col>11</xdr:col>
      <xdr:colOff>198120</xdr:colOff>
      <xdr:row>42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878213-D5FD-AF14-AF5B-28F8C801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aps.googleapis.com/maps/api/distancematrix/json?origins=Indian%25Groceries,%252585%25Robie%25St,%25Halifax,%25NS%25B3K%254N5&amp;destinations=1333%25South%25Park%25St,%25Halifax,%25NS%25B3J%252K9&amp;key=AIzaSyBB4vzhrmhO8Xj1rlvYLwYWPBW4-ftKZj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freightos.com/freight-resources/air-freight-rates-cost-prices/" TargetMode="External"/><Relationship Id="rId1" Type="http://schemas.openxmlformats.org/officeDocument/2006/relationships/hyperlink" Target="https://chat.open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EA4C-2B07-4AB9-A888-D45C2D28364F}">
  <sheetPr codeName="Sheet1"/>
  <dimension ref="A1:K17"/>
  <sheetViews>
    <sheetView workbookViewId="0">
      <selection activeCell="B25" sqref="B25"/>
    </sheetView>
  </sheetViews>
  <sheetFormatPr defaultRowHeight="14.4" x14ac:dyDescent="0.3"/>
  <cols>
    <col min="2" max="2" width="14.6640625" customWidth="1"/>
    <col min="3" max="3" width="9.33203125" customWidth="1"/>
    <col min="4" max="4" width="12.44140625" customWidth="1"/>
    <col min="5" max="5" width="9.21875" customWidth="1"/>
    <col min="6" max="6" width="10.33203125" customWidth="1"/>
    <col min="11" max="11" width="15.77734375" customWidth="1"/>
    <col min="12" max="12" width="10.6640625" bestFit="1" customWidth="1"/>
  </cols>
  <sheetData>
    <row r="1" spans="1:11" ht="15" thickBot="1" x14ac:dyDescent="0.35">
      <c r="G1" s="2"/>
      <c r="H1" s="2"/>
    </row>
    <row r="2" spans="1:11" ht="15" thickBot="1" x14ac:dyDescent="0.35">
      <c r="G2" s="29" t="s">
        <v>12</v>
      </c>
      <c r="H2" s="30"/>
    </row>
    <row r="3" spans="1:11" ht="29.4" thickBot="1" x14ac:dyDescent="0.35">
      <c r="A3" s="11" t="s">
        <v>11</v>
      </c>
      <c r="B3" s="12" t="s">
        <v>7</v>
      </c>
      <c r="C3" s="12" t="s">
        <v>9</v>
      </c>
      <c r="D3" s="12" t="s">
        <v>8</v>
      </c>
      <c r="E3" s="13" t="s">
        <v>10</v>
      </c>
      <c r="G3" s="7" t="s">
        <v>13</v>
      </c>
      <c r="H3" s="10" t="s">
        <v>17</v>
      </c>
    </row>
    <row r="4" spans="1:11" x14ac:dyDescent="0.3">
      <c r="A4" s="5" t="s">
        <v>19</v>
      </c>
      <c r="B4" s="4">
        <v>26.67172944</v>
      </c>
      <c r="C4" s="3" t="s">
        <v>21</v>
      </c>
      <c r="D4" s="4">
        <v>58.586372349999998</v>
      </c>
      <c r="E4" s="6" t="s">
        <v>2</v>
      </c>
      <c r="G4" s="5">
        <f>IF(C4="N",(B4*3.14/180),(-1*B4*3.14/180))</f>
        <v>-0.46527350245333338</v>
      </c>
      <c r="H4" s="6">
        <f>IF(E4="E",(+D4*3.14/180),(-D4*3.14/180))</f>
        <v>1.0220067176611112</v>
      </c>
      <c r="K4" s="19"/>
    </row>
    <row r="5" spans="1:11" ht="15" thickBot="1" x14ac:dyDescent="0.35">
      <c r="A5" s="7" t="s">
        <v>20</v>
      </c>
      <c r="B5" s="8">
        <v>5.5824201599999999</v>
      </c>
      <c r="C5" s="9" t="s">
        <v>21</v>
      </c>
      <c r="D5" s="8">
        <v>10</v>
      </c>
      <c r="E5" s="10" t="s">
        <v>1</v>
      </c>
      <c r="G5" s="7">
        <f>IF(C5="N",(B5*3.14/180),(-1*B5*3.14/180))</f>
        <v>-9.738221834666666E-2</v>
      </c>
      <c r="H5" s="10">
        <f>IF(E5="E",(+D5*3.14/180),(-D5*3.14/180))</f>
        <v>-0.17444444444444446</v>
      </c>
      <c r="K5" s="18"/>
    </row>
    <row r="6" spans="1:11" x14ac:dyDescent="0.3">
      <c r="B6" s="1"/>
      <c r="D6" s="1"/>
    </row>
    <row r="7" spans="1:11" ht="15" thickBot="1" x14ac:dyDescent="0.35">
      <c r="B7" s="1"/>
      <c r="D7" s="1"/>
    </row>
    <row r="8" spans="1:11" x14ac:dyDescent="0.3">
      <c r="A8" s="14" t="s">
        <v>15</v>
      </c>
      <c r="B8" s="16" t="s">
        <v>16</v>
      </c>
      <c r="C8" s="15" t="s">
        <v>14</v>
      </c>
    </row>
    <row r="9" spans="1:11" ht="15" thickBot="1" x14ac:dyDescent="0.35">
      <c r="A9" s="7">
        <f>+SIN((G4-G5)/2)</f>
        <v>-0.18291006482916439</v>
      </c>
      <c r="B9" s="9">
        <f>+(COS(G4))*(COS(G5))</f>
        <v>0.88946462951221128</v>
      </c>
      <c r="C9" s="10">
        <f>+SIN((H4-H5)/2)</f>
        <v>0.56317709410477534</v>
      </c>
    </row>
    <row r="10" spans="1:11" ht="15" thickBot="1" x14ac:dyDescent="0.35"/>
    <row r="11" spans="1:11" x14ac:dyDescent="0.3">
      <c r="A11" s="14" t="s">
        <v>3</v>
      </c>
      <c r="B11" s="15">
        <f>+(A9*A9)+B9*(C9*C9)</f>
        <v>0.31556620019236298</v>
      </c>
    </row>
    <row r="12" spans="1:11" ht="15" thickBot="1" x14ac:dyDescent="0.35">
      <c r="A12" s="7" t="s">
        <v>4</v>
      </c>
      <c r="B12" s="10">
        <f>2*ATAN2(B14,B13)</f>
        <v>1.1930059145413803</v>
      </c>
    </row>
    <row r="13" spans="1:11" x14ac:dyDescent="0.3">
      <c r="A13" s="3" t="s">
        <v>5</v>
      </c>
      <c r="B13" s="3">
        <f>+SQRT(B11)</f>
        <v>0.56175279277664747</v>
      </c>
    </row>
    <row r="14" spans="1:11" x14ac:dyDescent="0.3">
      <c r="A14" s="3" t="s">
        <v>6</v>
      </c>
      <c r="B14" s="3">
        <f>+SQRT(1-B11)</f>
        <v>0.82730514310478998</v>
      </c>
    </row>
    <row r="15" spans="1:11" ht="15" thickBot="1" x14ac:dyDescent="0.35"/>
    <row r="16" spans="1:11" ht="47.4" customHeight="1" x14ac:dyDescent="0.3">
      <c r="F16" s="31" t="s">
        <v>18</v>
      </c>
      <c r="G16" s="32"/>
      <c r="H16" s="33"/>
    </row>
    <row r="17" spans="6:8" ht="24.6" customHeight="1" thickBot="1" x14ac:dyDescent="0.4">
      <c r="F17" s="17" t="s">
        <v>24</v>
      </c>
      <c r="G17" s="34">
        <f>6371*B12</f>
        <v>7600.6406815431337</v>
      </c>
      <c r="H17" s="35"/>
    </row>
  </sheetData>
  <mergeCells count="3">
    <mergeCell ref="G2:H2"/>
    <mergeCell ref="F16:H16"/>
    <mergeCell ref="G17: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8A22-40DF-466B-9395-646345B924FA}">
  <sheetPr codeName="Sheet2"/>
  <dimension ref="A1:H19"/>
  <sheetViews>
    <sheetView workbookViewId="0">
      <selection activeCell="H19" sqref="H19"/>
    </sheetView>
  </sheetViews>
  <sheetFormatPr defaultRowHeight="14.4" x14ac:dyDescent="0.3"/>
  <cols>
    <col min="1" max="1" width="16.33203125" customWidth="1"/>
    <col min="2" max="2" width="14.6640625" customWidth="1"/>
    <col min="3" max="3" width="9.33203125" customWidth="1"/>
    <col min="4" max="4" width="12.44140625" customWidth="1"/>
    <col min="5" max="5" width="9.21875" customWidth="1"/>
    <col min="6" max="6" width="10.33203125" customWidth="1"/>
  </cols>
  <sheetData>
    <row r="1" spans="1:8" ht="15" thickBot="1" x14ac:dyDescent="0.35">
      <c r="G1" s="2"/>
      <c r="H1" s="2"/>
    </row>
    <row r="2" spans="1:8" ht="15" thickBot="1" x14ac:dyDescent="0.35">
      <c r="G2" s="29" t="s">
        <v>12</v>
      </c>
      <c r="H2" s="30"/>
    </row>
    <row r="3" spans="1:8" ht="29.4" thickBot="1" x14ac:dyDescent="0.35">
      <c r="A3" s="11" t="s">
        <v>11</v>
      </c>
      <c r="B3" s="12" t="s">
        <v>7</v>
      </c>
      <c r="C3" s="12" t="s">
        <v>9</v>
      </c>
      <c r="D3" s="12" t="s">
        <v>8</v>
      </c>
      <c r="E3" s="13" t="s">
        <v>10</v>
      </c>
      <c r="G3" s="7" t="s">
        <v>13</v>
      </c>
      <c r="H3" s="10" t="s">
        <v>17</v>
      </c>
    </row>
    <row r="4" spans="1:8" x14ac:dyDescent="0.3">
      <c r="A4" s="5" t="s">
        <v>22</v>
      </c>
      <c r="B4" s="4">
        <v>44.876792299999998</v>
      </c>
      <c r="C4" s="3" t="s">
        <v>0</v>
      </c>
      <c r="D4" s="4">
        <v>63.512633000000001</v>
      </c>
      <c r="E4" s="6" t="s">
        <v>1</v>
      </c>
      <c r="G4" s="5">
        <f>IF(C4="N",(B4*3.14/180),(-1*B4*3.14/180))</f>
        <v>0.78285071012222229</v>
      </c>
      <c r="H4" s="6">
        <f>IF(E4="E",(+D4*3.14/180),(-D4*3.14/180))</f>
        <v>-1.1079425978888888</v>
      </c>
    </row>
    <row r="5" spans="1:8" ht="15" thickBot="1" x14ac:dyDescent="0.35">
      <c r="A5" s="7" t="s">
        <v>23</v>
      </c>
      <c r="B5" s="8">
        <v>51.4677705</v>
      </c>
      <c r="C5" s="9" t="s">
        <v>0</v>
      </c>
      <c r="D5" s="8">
        <v>0.45908209999999999</v>
      </c>
      <c r="E5" s="10" t="s">
        <v>1</v>
      </c>
      <c r="G5" s="7">
        <f>IF(C5="N",(B5*3.14/180),(-1*B5*3.14/180))</f>
        <v>0.89782666316666671</v>
      </c>
      <c r="H5" s="10">
        <f>IF(E5="E",(+D5*3.14/180),(-D5*3.14/180))</f>
        <v>-8.00843218888889E-3</v>
      </c>
    </row>
    <row r="6" spans="1:8" x14ac:dyDescent="0.3">
      <c r="B6" s="1"/>
      <c r="D6" s="1"/>
    </row>
    <row r="7" spans="1:8" ht="15" thickBot="1" x14ac:dyDescent="0.35">
      <c r="B7" s="1"/>
      <c r="D7" s="1"/>
    </row>
    <row r="8" spans="1:8" x14ac:dyDescent="0.3">
      <c r="A8" s="14" t="s">
        <v>15</v>
      </c>
      <c r="B8" s="16" t="s">
        <v>16</v>
      </c>
      <c r="C8" s="15" t="s">
        <v>14</v>
      </c>
    </row>
    <row r="9" spans="1:8" ht="15" thickBot="1" x14ac:dyDescent="0.35">
      <c r="A9" s="7">
        <f>+SIN((G4-G5)/2)</f>
        <v>-5.7456316730568238E-2</v>
      </c>
      <c r="B9" s="9">
        <f>+(COS(G4))*(COS(G5))</f>
        <v>0.44186873891870365</v>
      </c>
      <c r="C9" s="10">
        <f>+SIN((H4-H5)/2)</f>
        <v>-0.52265916596991691</v>
      </c>
    </row>
    <row r="10" spans="1:8" ht="15" thickBot="1" x14ac:dyDescent="0.35"/>
    <row r="11" spans="1:8" x14ac:dyDescent="0.3">
      <c r="A11" s="14" t="s">
        <v>3</v>
      </c>
      <c r="B11" s="15">
        <f>+(A9*A9)+B9*(C9*C9)</f>
        <v>0.12400766226827883</v>
      </c>
    </row>
    <row r="12" spans="1:8" ht="15" thickBot="1" x14ac:dyDescent="0.35">
      <c r="A12" s="7" t="s">
        <v>4</v>
      </c>
      <c r="B12" s="10">
        <f>2*ATAN2(B14,B13)</f>
        <v>0.71972857419067049</v>
      </c>
    </row>
    <row r="13" spans="1:8" x14ac:dyDescent="0.3">
      <c r="A13" s="3" t="s">
        <v>5</v>
      </c>
      <c r="B13" s="3">
        <f>+SQRT(B11)</f>
        <v>0.35214721675497995</v>
      </c>
    </row>
    <row r="14" spans="1:8" x14ac:dyDescent="0.3">
      <c r="A14" s="3" t="s">
        <v>6</v>
      </c>
      <c r="B14" s="3">
        <f>+SQRT(1-B11)</f>
        <v>0.93594462321855409</v>
      </c>
    </row>
    <row r="15" spans="1:8" ht="15" thickBot="1" x14ac:dyDescent="0.35"/>
    <row r="16" spans="1:8" ht="31.8" customHeight="1" x14ac:dyDescent="0.3">
      <c r="F16" s="31" t="s">
        <v>18</v>
      </c>
      <c r="G16" s="32"/>
      <c r="H16" s="33"/>
    </row>
    <row r="17" spans="6:8" ht="18.600000000000001" thickBot="1" x14ac:dyDescent="0.4">
      <c r="F17" s="17" t="s">
        <v>24</v>
      </c>
      <c r="G17" s="34">
        <f>6371*B12</f>
        <v>4585.3907461687613</v>
      </c>
      <c r="H17" s="35"/>
    </row>
    <row r="19" spans="6:8" x14ac:dyDescent="0.3">
      <c r="G19" t="s">
        <v>25</v>
      </c>
      <c r="H19">
        <v>4598</v>
      </c>
    </row>
  </sheetData>
  <mergeCells count="3">
    <mergeCell ref="G2:H2"/>
    <mergeCell ref="F16:H16"/>
    <mergeCell ref="G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A162-E0EA-41D5-B3A9-07F26DC14432}">
  <dimension ref="A1"/>
  <sheetViews>
    <sheetView workbookViewId="0">
      <selection activeCell="A24" sqref="A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806A-F920-4E77-B671-D8929D8A37FB}">
  <dimension ref="R4:V19"/>
  <sheetViews>
    <sheetView workbookViewId="0">
      <selection activeCell="S24" sqref="S24"/>
    </sheetView>
  </sheetViews>
  <sheetFormatPr defaultRowHeight="14.4" x14ac:dyDescent="0.3"/>
  <sheetData>
    <row r="4" spans="18:22" ht="15" thickBot="1" x14ac:dyDescent="0.35"/>
    <row r="5" spans="18:22" x14ac:dyDescent="0.3">
      <c r="R5" s="36" t="s">
        <v>26</v>
      </c>
      <c r="S5" s="37"/>
      <c r="T5" s="37"/>
      <c r="U5" s="37"/>
      <c r="V5" s="38"/>
    </row>
    <row r="6" spans="18:22" x14ac:dyDescent="0.3">
      <c r="R6" s="39"/>
      <c r="S6" s="40"/>
      <c r="T6" s="40"/>
      <c r="U6" s="40"/>
      <c r="V6" s="41"/>
    </row>
    <row r="7" spans="18:22" x14ac:dyDescent="0.3">
      <c r="R7" s="39"/>
      <c r="S7" s="40"/>
      <c r="T7" s="40"/>
      <c r="U7" s="40"/>
      <c r="V7" s="41"/>
    </row>
    <row r="8" spans="18:22" x14ac:dyDescent="0.3">
      <c r="R8" s="39"/>
      <c r="S8" s="40"/>
      <c r="T8" s="40"/>
      <c r="U8" s="40"/>
      <c r="V8" s="41"/>
    </row>
    <row r="9" spans="18:22" x14ac:dyDescent="0.3">
      <c r="R9" s="39"/>
      <c r="S9" s="40"/>
      <c r="T9" s="40"/>
      <c r="U9" s="40"/>
      <c r="V9" s="41"/>
    </row>
    <row r="10" spans="18:22" x14ac:dyDescent="0.3">
      <c r="R10" s="39"/>
      <c r="S10" s="40"/>
      <c r="T10" s="40"/>
      <c r="U10" s="40"/>
      <c r="V10" s="41"/>
    </row>
    <row r="11" spans="18:22" x14ac:dyDescent="0.3">
      <c r="R11" s="39"/>
      <c r="S11" s="40"/>
      <c r="T11" s="40"/>
      <c r="U11" s="40"/>
      <c r="V11" s="41"/>
    </row>
    <row r="12" spans="18:22" x14ac:dyDescent="0.3">
      <c r="R12" s="39"/>
      <c r="S12" s="40"/>
      <c r="T12" s="40"/>
      <c r="U12" s="40"/>
      <c r="V12" s="41"/>
    </row>
    <row r="13" spans="18:22" x14ac:dyDescent="0.3">
      <c r="R13" s="39"/>
      <c r="S13" s="40"/>
      <c r="T13" s="40"/>
      <c r="U13" s="40"/>
      <c r="V13" s="41"/>
    </row>
    <row r="14" spans="18:22" x14ac:dyDescent="0.3">
      <c r="R14" s="39"/>
      <c r="S14" s="40"/>
      <c r="T14" s="40"/>
      <c r="U14" s="40"/>
      <c r="V14" s="41"/>
    </row>
    <row r="15" spans="18:22" x14ac:dyDescent="0.3">
      <c r="R15" s="39"/>
      <c r="S15" s="40"/>
      <c r="T15" s="40"/>
      <c r="U15" s="40"/>
      <c r="V15" s="41"/>
    </row>
    <row r="16" spans="18:22" x14ac:dyDescent="0.3">
      <c r="R16" s="39"/>
      <c r="S16" s="40"/>
      <c r="T16" s="40"/>
      <c r="U16" s="40"/>
      <c r="V16" s="41"/>
    </row>
    <row r="17" spans="18:22" x14ac:dyDescent="0.3">
      <c r="R17" s="39"/>
      <c r="S17" s="40"/>
      <c r="T17" s="40"/>
      <c r="U17" s="40"/>
      <c r="V17" s="41"/>
    </row>
    <row r="18" spans="18:22" x14ac:dyDescent="0.3">
      <c r="R18" s="39"/>
      <c r="S18" s="40"/>
      <c r="T18" s="40"/>
      <c r="U18" s="40"/>
      <c r="V18" s="41"/>
    </row>
    <row r="19" spans="18:22" ht="15" thickBot="1" x14ac:dyDescent="0.35">
      <c r="R19" s="42"/>
      <c r="S19" s="43"/>
      <c r="T19" s="43"/>
      <c r="U19" s="43"/>
      <c r="V19" s="44"/>
    </row>
  </sheetData>
  <mergeCells count="1">
    <mergeCell ref="R5:V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6BC1-2797-49BA-ADBD-BACD681FBBB7}">
  <dimension ref="A1:V37"/>
  <sheetViews>
    <sheetView workbookViewId="0">
      <selection activeCell="D7" sqref="D7"/>
    </sheetView>
  </sheetViews>
  <sheetFormatPr defaultRowHeight="14.4" x14ac:dyDescent="0.3"/>
  <sheetData>
    <row r="1" spans="1:22" ht="15" thickBot="1" x14ac:dyDescent="0.35"/>
    <row r="2" spans="1:22" x14ac:dyDescent="0.3">
      <c r="B2" s="36" t="s">
        <v>27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1:22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9"/>
    </row>
    <row r="4" spans="1:22" ht="15" thickBot="1" x14ac:dyDescent="0.35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2"/>
    </row>
    <row r="5" spans="1:22" x14ac:dyDescent="0.3">
      <c r="A5" s="25"/>
      <c r="B5" s="24" t="s">
        <v>28</v>
      </c>
      <c r="C5" s="53" t="s">
        <v>29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spans="1:22" ht="15" thickBot="1" x14ac:dyDescent="0.35"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spans="1:22" ht="15" thickBot="1" x14ac:dyDescent="0.35">
      <c r="A7" s="26" t="s">
        <v>30</v>
      </c>
    </row>
    <row r="36" spans="1:1" ht="15" thickBot="1" x14ac:dyDescent="0.35"/>
    <row r="37" spans="1:1" ht="15" thickBot="1" x14ac:dyDescent="0.35">
      <c r="A37" s="26" t="s">
        <v>31</v>
      </c>
    </row>
  </sheetData>
  <mergeCells count="2">
    <mergeCell ref="B2:V4"/>
    <mergeCell ref="C5:V6"/>
  </mergeCells>
  <hyperlinks>
    <hyperlink ref="C5" r:id="rId1" xr:uid="{F3FDE142-D578-472A-BAA1-4B3B144EC60B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FDCD-F66D-4AB8-9EA5-3C8E2D634C02}">
  <dimension ref="B3:R23"/>
  <sheetViews>
    <sheetView tabSelected="1" topLeftCell="A4" zoomScale="96" workbookViewId="0">
      <selection activeCell="N11" sqref="N11:R23"/>
    </sheetView>
  </sheetViews>
  <sheetFormatPr defaultRowHeight="14.4" x14ac:dyDescent="0.3"/>
  <cols>
    <col min="2" max="2" width="9.109375" style="21" customWidth="1"/>
    <col min="3" max="3" width="14.77734375" style="21" customWidth="1"/>
    <col min="4" max="4" width="15.109375" style="21" customWidth="1"/>
    <col min="5" max="5" width="14.109375" style="21" customWidth="1"/>
    <col min="6" max="6" width="18.5546875" style="21" customWidth="1"/>
    <col min="7" max="7" width="20.77734375" style="21" customWidth="1"/>
    <col min="8" max="12" width="8.88671875" style="21"/>
    <col min="13" max="14" width="11.44140625" style="21" customWidth="1"/>
    <col min="15" max="16" width="8.88671875" style="21"/>
    <col min="17" max="17" width="7.33203125" style="21" customWidth="1"/>
    <col min="18" max="18" width="8.88671875" style="21" customWidth="1"/>
  </cols>
  <sheetData>
    <row r="3" spans="2:18" ht="15" thickBot="1" x14ac:dyDescent="0.35"/>
    <row r="4" spans="2:18" ht="43.8" thickBot="1" x14ac:dyDescent="0.35">
      <c r="B4" s="27" t="s">
        <v>32</v>
      </c>
      <c r="C4" s="28" t="s">
        <v>33</v>
      </c>
      <c r="D4" s="28" t="s">
        <v>34</v>
      </c>
      <c r="E4" s="28" t="s">
        <v>35</v>
      </c>
      <c r="F4" s="28" t="s">
        <v>36</v>
      </c>
      <c r="G4" s="28" t="s">
        <v>55</v>
      </c>
      <c r="H4" s="58" t="s">
        <v>37</v>
      </c>
      <c r="I4" s="59"/>
      <c r="J4" s="59"/>
      <c r="K4" s="59"/>
      <c r="L4" s="59"/>
      <c r="M4" s="59"/>
      <c r="N4" s="59"/>
      <c r="O4" s="59"/>
      <c r="P4" s="59"/>
      <c r="Q4" s="59"/>
      <c r="R4" s="60"/>
    </row>
    <row r="5" spans="2:18" ht="28.8" x14ac:dyDescent="0.3">
      <c r="B5" s="20">
        <v>1</v>
      </c>
      <c r="C5" s="21" t="s">
        <v>38</v>
      </c>
      <c r="D5" s="21" t="s">
        <v>39</v>
      </c>
      <c r="E5" s="21" t="s">
        <v>40</v>
      </c>
      <c r="F5" s="21" t="s">
        <v>41</v>
      </c>
      <c r="G5" s="21">
        <v>19000</v>
      </c>
      <c r="H5" s="61" t="s">
        <v>42</v>
      </c>
      <c r="I5" s="62"/>
      <c r="J5" s="62"/>
      <c r="K5" s="62"/>
      <c r="L5" s="62"/>
      <c r="M5" s="62"/>
      <c r="N5" s="62"/>
      <c r="O5" s="62"/>
      <c r="P5" s="62"/>
      <c r="Q5" s="62"/>
      <c r="R5" s="63"/>
    </row>
    <row r="6" spans="2:18" ht="28.8" x14ac:dyDescent="0.3">
      <c r="B6" s="20">
        <v>2</v>
      </c>
      <c r="C6" s="21" t="s">
        <v>47</v>
      </c>
      <c r="D6" s="21" t="s">
        <v>48</v>
      </c>
      <c r="E6" s="21" t="s">
        <v>49</v>
      </c>
      <c r="F6" s="21">
        <f>0.416/1.6</f>
        <v>0.25999999999999995</v>
      </c>
      <c r="G6" s="21">
        <v>1</v>
      </c>
      <c r="H6" s="67" t="s">
        <v>50</v>
      </c>
      <c r="I6" s="68"/>
      <c r="J6" s="68"/>
      <c r="K6" s="68"/>
      <c r="L6" s="68"/>
      <c r="M6" s="68"/>
      <c r="N6" s="68"/>
      <c r="O6" s="68"/>
      <c r="P6" s="68"/>
      <c r="Q6" s="68"/>
      <c r="R6" s="69"/>
    </row>
    <row r="7" spans="2:18" x14ac:dyDescent="0.3">
      <c r="B7" s="20">
        <v>3</v>
      </c>
      <c r="C7" s="21" t="s">
        <v>43</v>
      </c>
      <c r="D7" s="21" t="s">
        <v>44</v>
      </c>
      <c r="E7" s="21" t="s">
        <v>45</v>
      </c>
      <c r="F7" s="21">
        <f>2.8725/1.6*(1000)</f>
        <v>1795.3124999999998</v>
      </c>
      <c r="G7" s="21">
        <v>6900</v>
      </c>
      <c r="H7" s="64" t="s">
        <v>46</v>
      </c>
      <c r="I7" s="65"/>
      <c r="J7" s="65"/>
      <c r="K7" s="65"/>
      <c r="L7" s="65"/>
      <c r="M7" s="65"/>
      <c r="N7" s="65"/>
      <c r="O7" s="65"/>
      <c r="P7" s="65"/>
      <c r="Q7" s="65"/>
      <c r="R7" s="66"/>
    </row>
    <row r="8" spans="2:18" ht="15" thickBot="1" x14ac:dyDescent="0.35">
      <c r="B8" s="22">
        <v>4</v>
      </c>
      <c r="C8" s="23" t="s">
        <v>51</v>
      </c>
      <c r="D8" s="23" t="s">
        <v>52</v>
      </c>
      <c r="E8" s="23" t="s">
        <v>40</v>
      </c>
      <c r="F8" s="23" t="s">
        <v>53</v>
      </c>
      <c r="G8" s="23">
        <v>100</v>
      </c>
      <c r="H8" s="70" t="s">
        <v>54</v>
      </c>
      <c r="I8" s="71"/>
      <c r="J8" s="71"/>
      <c r="K8" s="71"/>
      <c r="L8" s="71"/>
      <c r="M8" s="71"/>
      <c r="N8" s="71"/>
      <c r="O8" s="71"/>
      <c r="P8" s="71"/>
      <c r="Q8" s="71"/>
      <c r="R8" s="72"/>
    </row>
    <row r="10" spans="2:18" ht="15" thickBot="1" x14ac:dyDescent="0.35"/>
    <row r="11" spans="2:18" x14ac:dyDescent="0.3">
      <c r="M11" s="56" t="s">
        <v>56</v>
      </c>
      <c r="N11" s="55" t="s">
        <v>57</v>
      </c>
      <c r="O11" s="37"/>
      <c r="P11" s="37"/>
      <c r="Q11" s="37"/>
      <c r="R11" s="38"/>
    </row>
    <row r="12" spans="2:18" ht="15" thickBot="1" x14ac:dyDescent="0.35">
      <c r="M12" s="57"/>
      <c r="N12" s="39"/>
      <c r="O12" s="40"/>
      <c r="P12" s="40"/>
      <c r="Q12" s="40"/>
      <c r="R12" s="41"/>
    </row>
    <row r="13" spans="2:18" x14ac:dyDescent="0.3">
      <c r="N13" s="39"/>
      <c r="O13" s="40"/>
      <c r="P13" s="40"/>
      <c r="Q13" s="40"/>
      <c r="R13" s="41"/>
    </row>
    <row r="14" spans="2:18" x14ac:dyDescent="0.3">
      <c r="N14" s="39"/>
      <c r="O14" s="40"/>
      <c r="P14" s="40"/>
      <c r="Q14" s="40"/>
      <c r="R14" s="41"/>
    </row>
    <row r="15" spans="2:18" x14ac:dyDescent="0.3">
      <c r="N15" s="39"/>
      <c r="O15" s="40"/>
      <c r="P15" s="40"/>
      <c r="Q15" s="40"/>
      <c r="R15" s="41"/>
    </row>
    <row r="16" spans="2:18" x14ac:dyDescent="0.3">
      <c r="N16" s="39"/>
      <c r="O16" s="40"/>
      <c r="P16" s="40"/>
      <c r="Q16" s="40"/>
      <c r="R16" s="41"/>
    </row>
    <row r="17" spans="14:18" x14ac:dyDescent="0.3">
      <c r="N17" s="39"/>
      <c r="O17" s="40"/>
      <c r="P17" s="40"/>
      <c r="Q17" s="40"/>
      <c r="R17" s="41"/>
    </row>
    <row r="18" spans="14:18" x14ac:dyDescent="0.3">
      <c r="N18" s="39"/>
      <c r="O18" s="40"/>
      <c r="P18" s="40"/>
      <c r="Q18" s="40"/>
      <c r="R18" s="41"/>
    </row>
    <row r="19" spans="14:18" x14ac:dyDescent="0.3">
      <c r="N19" s="39"/>
      <c r="O19" s="40"/>
      <c r="P19" s="40"/>
      <c r="Q19" s="40"/>
      <c r="R19" s="41"/>
    </row>
    <row r="20" spans="14:18" x14ac:dyDescent="0.3">
      <c r="N20" s="39"/>
      <c r="O20" s="40"/>
      <c r="P20" s="40"/>
      <c r="Q20" s="40"/>
      <c r="R20" s="41"/>
    </row>
    <row r="21" spans="14:18" x14ac:dyDescent="0.3">
      <c r="N21" s="39"/>
      <c r="O21" s="40"/>
      <c r="P21" s="40"/>
      <c r="Q21" s="40"/>
      <c r="R21" s="41"/>
    </row>
    <row r="22" spans="14:18" x14ac:dyDescent="0.3">
      <c r="N22" s="39"/>
      <c r="O22" s="40"/>
      <c r="P22" s="40"/>
      <c r="Q22" s="40"/>
      <c r="R22" s="41"/>
    </row>
    <row r="23" spans="14:18" ht="15" thickBot="1" x14ac:dyDescent="0.35">
      <c r="N23" s="42"/>
      <c r="O23" s="43"/>
      <c r="P23" s="43"/>
      <c r="Q23" s="43"/>
      <c r="R23" s="44"/>
    </row>
  </sheetData>
  <mergeCells count="7">
    <mergeCell ref="N11:R23"/>
    <mergeCell ref="M11:M12"/>
    <mergeCell ref="H4:R4"/>
    <mergeCell ref="H5:R5"/>
    <mergeCell ref="H7:R7"/>
    <mergeCell ref="H6:R6"/>
    <mergeCell ref="H8:R8"/>
  </mergeCells>
  <hyperlinks>
    <hyperlink ref="H8" r:id="rId1" xr:uid="{18A4729F-030C-410E-AFCF-D526B2558AE6}"/>
    <hyperlink ref="H5" r:id="rId2" location="definition" xr:uid="{833BF1D5-ADFE-4E8C-8DA6-A0087BEB98D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Q1(a)</vt:lpstr>
      <vt:lpstr>Q1(b)</vt:lpstr>
      <vt:lpstr>Q1(c)</vt:lpstr>
      <vt:lpstr>Q2(a)</vt:lpstr>
      <vt:lpstr>Q2(b)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PRAJAPATI</dc:creator>
  <cp:lastModifiedBy>KAUSHAL PRAJAPATI</cp:lastModifiedBy>
  <dcterms:created xsi:type="dcterms:W3CDTF">2023-06-16T18:54:44Z</dcterms:created>
  <dcterms:modified xsi:type="dcterms:W3CDTF">2023-06-20T01:01:12Z</dcterms:modified>
</cp:coreProperties>
</file>