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116" windowHeight="9000" activeTab="1"/>
  </bookViews>
  <sheets>
    <sheet name="Normbetriebszustände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9" i="2" l="1"/>
  <c r="F10" i="2"/>
  <c r="F14" i="2"/>
  <c r="F15" i="2"/>
  <c r="F16" i="2"/>
  <c r="F17" i="2"/>
  <c r="F18" i="2"/>
  <c r="F19" i="2"/>
  <c r="F22" i="2"/>
  <c r="F23" i="2"/>
  <c r="E5" i="2"/>
  <c r="E6" i="2"/>
  <c r="E7" i="2"/>
  <c r="E9" i="2"/>
  <c r="E14" i="2"/>
  <c r="E15" i="2"/>
  <c r="E19" i="2"/>
  <c r="E20" i="2"/>
  <c r="E21" i="2"/>
  <c r="E22" i="2"/>
  <c r="E23" i="2"/>
  <c r="F4" i="2"/>
  <c r="E4" i="2"/>
  <c r="B20" i="2"/>
  <c r="B21" i="2" s="1"/>
  <c r="B22" i="2" s="1"/>
  <c r="B23" i="2" s="1"/>
  <c r="B15" i="2"/>
  <c r="B16" i="2" s="1"/>
  <c r="B17" i="2" s="1"/>
  <c r="B18" i="2" s="1"/>
  <c r="E18" i="2" s="1"/>
  <c r="B10" i="2"/>
  <c r="B11" i="2" s="1"/>
  <c r="B12" i="2" s="1"/>
  <c r="B13" i="2" s="1"/>
  <c r="F13" i="2" s="1"/>
  <c r="B6" i="2"/>
  <c r="F6" i="2" s="1"/>
  <c r="B7" i="2"/>
  <c r="F7" i="2" s="1"/>
  <c r="B8" i="2"/>
  <c r="E8" i="2" s="1"/>
  <c r="B5" i="2"/>
  <c r="F5" i="2" s="1"/>
  <c r="E13" i="2" l="1"/>
  <c r="F8" i="2"/>
  <c r="E12" i="2"/>
  <c r="E17" i="2"/>
  <c r="F20" i="2"/>
  <c r="F12" i="2"/>
  <c r="E16" i="2"/>
  <c r="F11" i="2"/>
  <c r="E11" i="2"/>
  <c r="E10" i="2"/>
  <c r="F21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L2" i="2"/>
  <c r="I2" i="2"/>
  <c r="C4" i="2"/>
  <c r="C18" i="2"/>
  <c r="C23" i="2"/>
  <c r="C22" i="2"/>
  <c r="C21" i="2"/>
  <c r="C20" i="2"/>
  <c r="C19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5" i="2"/>
  <c r="H4" i="2"/>
  <c r="K2" i="2"/>
  <c r="H2" i="2"/>
  <c r="C2" i="2"/>
  <c r="A2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B8" i="1"/>
  <c r="C8" i="1"/>
  <c r="D8" i="1"/>
  <c r="E8" i="1"/>
  <c r="B20" i="1"/>
  <c r="C20" i="1"/>
  <c r="D20" i="1"/>
  <c r="E20" i="1"/>
  <c r="E56" i="1"/>
  <c r="D56" i="1"/>
  <c r="C56" i="1"/>
  <c r="B56" i="1"/>
  <c r="E44" i="1"/>
  <c r="D44" i="1"/>
  <c r="C44" i="1"/>
  <c r="B44" i="1"/>
  <c r="E32" i="1"/>
  <c r="D32" i="1"/>
  <c r="C32" i="1"/>
  <c r="B32" i="1"/>
  <c r="E55" i="1"/>
  <c r="D55" i="1"/>
  <c r="C55" i="1"/>
  <c r="B55" i="1"/>
  <c r="E43" i="1"/>
  <c r="D43" i="1"/>
  <c r="C43" i="1"/>
  <c r="B43" i="1"/>
  <c r="E31" i="1"/>
  <c r="D31" i="1"/>
  <c r="C31" i="1"/>
  <c r="B31" i="1"/>
  <c r="E19" i="1"/>
  <c r="D19" i="1"/>
  <c r="C19" i="1"/>
  <c r="B19" i="1"/>
  <c r="C7" i="1"/>
  <c r="D7" i="1"/>
  <c r="E7" i="1"/>
  <c r="B7" i="1"/>
  <c r="D5" i="2" l="1"/>
  <c r="G5" i="2"/>
  <c r="D15" i="2"/>
  <c r="G15" i="2"/>
  <c r="D11" i="2"/>
  <c r="G11" i="2"/>
  <c r="D20" i="2"/>
  <c r="G20" i="2"/>
  <c r="D12" i="2"/>
  <c r="G12" i="2"/>
  <c r="D21" i="2"/>
  <c r="G21" i="2"/>
  <c r="D22" i="2"/>
  <c r="G22" i="2"/>
  <c r="D6" i="2"/>
  <c r="G6" i="2"/>
  <c r="D8" i="2"/>
  <c r="G8" i="2"/>
  <c r="D16" i="2"/>
  <c r="G16" i="2"/>
  <c r="D4" i="2"/>
  <c r="G4" i="2"/>
  <c r="D9" i="2"/>
  <c r="G9" i="2"/>
  <c r="D17" i="2"/>
  <c r="G17" i="2"/>
  <c r="D13" i="2"/>
  <c r="G13" i="2"/>
  <c r="D14" i="2"/>
  <c r="G14" i="2"/>
  <c r="D23" i="2"/>
  <c r="G23" i="2"/>
  <c r="D7" i="2"/>
  <c r="G7" i="2"/>
  <c r="D18" i="2"/>
  <c r="G18" i="2"/>
  <c r="D10" i="2"/>
  <c r="G10" i="2"/>
  <c r="D19" i="2"/>
  <c r="G19" i="2"/>
  <c r="E13" i="1"/>
  <c r="D13" i="1"/>
  <c r="C13" i="1"/>
  <c r="B13" i="1"/>
  <c r="E12" i="1"/>
  <c r="D12" i="1"/>
  <c r="C12" i="1"/>
  <c r="B12" i="1"/>
  <c r="E49" i="1" l="1"/>
  <c r="D49" i="1"/>
  <c r="C49" i="1"/>
  <c r="B49" i="1"/>
  <c r="E48" i="1"/>
  <c r="D48" i="1"/>
  <c r="C48" i="1"/>
  <c r="B48" i="1"/>
  <c r="E37" i="1"/>
  <c r="D37" i="1"/>
  <c r="C37" i="1"/>
  <c r="B37" i="1"/>
  <c r="E36" i="1"/>
  <c r="D36" i="1"/>
  <c r="C36" i="1"/>
  <c r="B36" i="1"/>
  <c r="E25" i="1"/>
  <c r="D25" i="1"/>
  <c r="C25" i="1"/>
  <c r="B25" i="1"/>
  <c r="E24" i="1"/>
  <c r="D24" i="1"/>
  <c r="C24" i="1"/>
  <c r="B24" i="1"/>
  <c r="B61" i="1"/>
  <c r="C61" i="1"/>
  <c r="D61" i="1"/>
  <c r="E61" i="1"/>
  <c r="C60" i="1"/>
  <c r="D60" i="1"/>
  <c r="E60" i="1"/>
  <c r="B60" i="1"/>
</calcChain>
</file>

<file path=xl/sharedStrings.xml><?xml version="1.0" encoding="utf-8"?>
<sst xmlns="http://schemas.openxmlformats.org/spreadsheetml/2006/main" count="74" uniqueCount="24">
  <si>
    <t>°C</t>
  </si>
  <si>
    <t>kWt</t>
  </si>
  <si>
    <t>kWf</t>
  </si>
  <si>
    <t>kWe</t>
  </si>
  <si>
    <t>dT</t>
  </si>
  <si>
    <t>To =</t>
  </si>
  <si>
    <t>COPt</t>
  </si>
  <si>
    <t>EERf</t>
  </si>
  <si>
    <t>Clivet WDH SL3 Wärmepumpe; 120.1</t>
  </si>
  <si>
    <t>Tcein</t>
  </si>
  <si>
    <t>Tcaus</t>
  </si>
  <si>
    <t>Tc</t>
  </si>
  <si>
    <t>mdot*cp</t>
  </si>
  <si>
    <t>[°C]</t>
  </si>
  <si>
    <t>[kW]</t>
  </si>
  <si>
    <t>[kW/K]</t>
  </si>
  <si>
    <t>[-]</t>
  </si>
  <si>
    <t>hliq</t>
  </si>
  <si>
    <t>[KJ/kg]</t>
  </si>
  <si>
    <t>rholiq</t>
  </si>
  <si>
    <t>[kg/m³]</t>
  </si>
  <si>
    <t>Tcond</t>
  </si>
  <si>
    <t>mdot</t>
  </si>
  <si>
    <t>[kg/s]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</si>
</sst>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2" fontId="0" fillId="0" borderId="0" xfId="0" applyNumberFormat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COPt</c:v>
          </c:tx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9.6115610103897159E-2"/>
                  <c:y val="-0.18734402108634726"/>
                </c:manualLayout>
              </c:layout>
              <c:numFmt formatCode="General" sourceLinked="0"/>
            </c:trendlineLbl>
          </c:trendline>
          <c:xVal>
            <c:numRef>
              <c:f>Tabelle2!$A$4:$A$23</c:f>
              <c:numCache>
                <c:formatCode>General</c:formatCode>
                <c:ptCount val="20"/>
                <c:pt idx="0">
                  <c:v>36.5</c:v>
                </c:pt>
                <c:pt idx="1">
                  <c:v>35.5</c:v>
                </c:pt>
                <c:pt idx="2">
                  <c:v>34.5</c:v>
                </c:pt>
                <c:pt idx="3">
                  <c:v>33.5</c:v>
                </c:pt>
                <c:pt idx="4">
                  <c:v>32.5</c:v>
                </c:pt>
                <c:pt idx="5">
                  <c:v>31.5</c:v>
                </c:pt>
                <c:pt idx="6">
                  <c:v>30.5</c:v>
                </c:pt>
                <c:pt idx="7">
                  <c:v>29.5</c:v>
                </c:pt>
                <c:pt idx="8">
                  <c:v>28.5</c:v>
                </c:pt>
                <c:pt idx="9">
                  <c:v>27.5</c:v>
                </c:pt>
                <c:pt idx="10">
                  <c:v>26.5</c:v>
                </c:pt>
                <c:pt idx="11">
                  <c:v>25.5</c:v>
                </c:pt>
                <c:pt idx="12">
                  <c:v>24.5</c:v>
                </c:pt>
                <c:pt idx="13">
                  <c:v>23.5</c:v>
                </c:pt>
                <c:pt idx="14">
                  <c:v>22.5</c:v>
                </c:pt>
                <c:pt idx="15">
                  <c:v>21.5</c:v>
                </c:pt>
                <c:pt idx="16">
                  <c:v>20.5</c:v>
                </c:pt>
                <c:pt idx="17">
                  <c:v>19.5</c:v>
                </c:pt>
                <c:pt idx="18">
                  <c:v>18.5</c:v>
                </c:pt>
                <c:pt idx="19">
                  <c:v>17.5</c:v>
                </c:pt>
              </c:numCache>
            </c:numRef>
          </c:xVal>
          <c:yVal>
            <c:numRef>
              <c:f>Tabelle2!$H$4:$H$23</c:f>
              <c:numCache>
                <c:formatCode>0.00</c:formatCode>
                <c:ptCount val="20"/>
                <c:pt idx="0">
                  <c:v>4.833333333333333</c:v>
                </c:pt>
                <c:pt idx="1">
                  <c:v>4.9178082191780819</c:v>
                </c:pt>
                <c:pt idx="2">
                  <c:v>5.0405405405405403</c:v>
                </c:pt>
                <c:pt idx="3">
                  <c:v>5.2297297297297298</c:v>
                </c:pt>
                <c:pt idx="4">
                  <c:v>5.333333333333333</c:v>
                </c:pt>
                <c:pt idx="5">
                  <c:v>5.5538461538461537</c:v>
                </c:pt>
                <c:pt idx="6">
                  <c:v>5.6515151515151514</c:v>
                </c:pt>
                <c:pt idx="7">
                  <c:v>5.8636363636363633</c:v>
                </c:pt>
                <c:pt idx="8">
                  <c:v>5.9850746268656714</c:v>
                </c:pt>
                <c:pt idx="9">
                  <c:v>6.0588235294117645</c:v>
                </c:pt>
                <c:pt idx="10">
                  <c:v>6.2</c:v>
                </c:pt>
                <c:pt idx="11">
                  <c:v>6.4333333333333336</c:v>
                </c:pt>
                <c:pt idx="12">
                  <c:v>6.5737704918032787</c:v>
                </c:pt>
                <c:pt idx="13">
                  <c:v>6.693548387096774</c:v>
                </c:pt>
                <c:pt idx="14">
                  <c:v>6.8253968253968251</c:v>
                </c:pt>
                <c:pt idx="15">
                  <c:v>6.7719298245614032</c:v>
                </c:pt>
                <c:pt idx="16">
                  <c:v>6.8965517241379306</c:v>
                </c:pt>
                <c:pt idx="17">
                  <c:v>7.1551724137931032</c:v>
                </c:pt>
                <c:pt idx="18">
                  <c:v>7.2711864406779663</c:v>
                </c:pt>
                <c:pt idx="19">
                  <c:v>7.4</c:v>
                </c:pt>
              </c:numCache>
            </c:numRef>
          </c:yVal>
          <c:smooth val="0"/>
        </c:ser>
        <c:ser>
          <c:idx val="1"/>
          <c:order val="1"/>
          <c:tx>
            <c:v>EERf</c:v>
          </c:tx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6.204967261654571E-2"/>
                  <c:y val="2.7303816895769384E-2"/>
                </c:manualLayout>
              </c:layout>
              <c:numFmt formatCode="General" sourceLinked="0"/>
            </c:trendlineLbl>
          </c:trendline>
          <c:xVal>
            <c:numRef>
              <c:f>Tabelle2!$A$4:$A$23</c:f>
              <c:numCache>
                <c:formatCode>General</c:formatCode>
                <c:ptCount val="20"/>
                <c:pt idx="0">
                  <c:v>36.5</c:v>
                </c:pt>
                <c:pt idx="1">
                  <c:v>35.5</c:v>
                </c:pt>
                <c:pt idx="2">
                  <c:v>34.5</c:v>
                </c:pt>
                <c:pt idx="3">
                  <c:v>33.5</c:v>
                </c:pt>
                <c:pt idx="4">
                  <c:v>32.5</c:v>
                </c:pt>
                <c:pt idx="5">
                  <c:v>31.5</c:v>
                </c:pt>
                <c:pt idx="6">
                  <c:v>30.5</c:v>
                </c:pt>
                <c:pt idx="7">
                  <c:v>29.5</c:v>
                </c:pt>
                <c:pt idx="8">
                  <c:v>28.5</c:v>
                </c:pt>
                <c:pt idx="9">
                  <c:v>27.5</c:v>
                </c:pt>
                <c:pt idx="10">
                  <c:v>26.5</c:v>
                </c:pt>
                <c:pt idx="11">
                  <c:v>25.5</c:v>
                </c:pt>
                <c:pt idx="12">
                  <c:v>24.5</c:v>
                </c:pt>
                <c:pt idx="13">
                  <c:v>23.5</c:v>
                </c:pt>
                <c:pt idx="14">
                  <c:v>22.5</c:v>
                </c:pt>
                <c:pt idx="15">
                  <c:v>21.5</c:v>
                </c:pt>
                <c:pt idx="16">
                  <c:v>20.5</c:v>
                </c:pt>
                <c:pt idx="17">
                  <c:v>19.5</c:v>
                </c:pt>
                <c:pt idx="18">
                  <c:v>18.5</c:v>
                </c:pt>
                <c:pt idx="19">
                  <c:v>17.5</c:v>
                </c:pt>
              </c:numCache>
            </c:numRef>
          </c:xVal>
          <c:yVal>
            <c:numRef>
              <c:f>Tabelle2!$K$4:$K$23</c:f>
              <c:numCache>
                <c:formatCode>0.00</c:formatCode>
                <c:ptCount val="20"/>
                <c:pt idx="0">
                  <c:v>3.8194444444444446</c:v>
                </c:pt>
                <c:pt idx="1">
                  <c:v>3.9178082191780823</c:v>
                </c:pt>
                <c:pt idx="2">
                  <c:v>4.0405405405405403</c:v>
                </c:pt>
                <c:pt idx="3">
                  <c:v>4.2162162162162158</c:v>
                </c:pt>
                <c:pt idx="4">
                  <c:v>4.333333333333333</c:v>
                </c:pt>
                <c:pt idx="5">
                  <c:v>4.5538461538461537</c:v>
                </c:pt>
                <c:pt idx="6">
                  <c:v>4.6515151515151514</c:v>
                </c:pt>
                <c:pt idx="7">
                  <c:v>4.8636363636363633</c:v>
                </c:pt>
                <c:pt idx="8">
                  <c:v>4.9850746268656714</c:v>
                </c:pt>
                <c:pt idx="9">
                  <c:v>5.117647058823529</c:v>
                </c:pt>
                <c:pt idx="10">
                  <c:v>5.2</c:v>
                </c:pt>
                <c:pt idx="11">
                  <c:v>5.4333333333333336</c:v>
                </c:pt>
                <c:pt idx="12">
                  <c:v>5.5737704918032787</c:v>
                </c:pt>
                <c:pt idx="13">
                  <c:v>5.693548387096774</c:v>
                </c:pt>
                <c:pt idx="14">
                  <c:v>5.8253968253968251</c:v>
                </c:pt>
                <c:pt idx="15">
                  <c:v>5.7719298245614032</c:v>
                </c:pt>
                <c:pt idx="16">
                  <c:v>5.8965517241379306</c:v>
                </c:pt>
                <c:pt idx="17">
                  <c:v>6.1379310344827589</c:v>
                </c:pt>
                <c:pt idx="18">
                  <c:v>6.2711864406779663</c:v>
                </c:pt>
                <c:pt idx="19">
                  <c:v>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5136"/>
        <c:axId val="166796672"/>
      </c:scatterChart>
      <c:valAx>
        <c:axId val="166795136"/>
        <c:scaling>
          <c:orientation val="minMax"/>
          <c:max val="40"/>
          <c:min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166796672"/>
        <c:crosses val="autoZero"/>
        <c:crossBetween val="midCat"/>
        <c:majorUnit val="5"/>
      </c:valAx>
      <c:valAx>
        <c:axId val="1667966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679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Tabelle2!$C$2</c:f>
              <c:strCache>
                <c:ptCount val="1"/>
                <c:pt idx="0">
                  <c:v>kWt</c:v>
                </c:pt>
              </c:strCache>
            </c:strRef>
          </c:tx>
          <c:xVal>
            <c:numRef>
              <c:f>Tabelle2!$A$4:$A$23</c:f>
              <c:numCache>
                <c:formatCode>General</c:formatCode>
                <c:ptCount val="20"/>
                <c:pt idx="0">
                  <c:v>36.5</c:v>
                </c:pt>
                <c:pt idx="1">
                  <c:v>35.5</c:v>
                </c:pt>
                <c:pt idx="2">
                  <c:v>34.5</c:v>
                </c:pt>
                <c:pt idx="3">
                  <c:v>33.5</c:v>
                </c:pt>
                <c:pt idx="4">
                  <c:v>32.5</c:v>
                </c:pt>
                <c:pt idx="5">
                  <c:v>31.5</c:v>
                </c:pt>
                <c:pt idx="6">
                  <c:v>30.5</c:v>
                </c:pt>
                <c:pt idx="7">
                  <c:v>29.5</c:v>
                </c:pt>
                <c:pt idx="8">
                  <c:v>28.5</c:v>
                </c:pt>
                <c:pt idx="9">
                  <c:v>27.5</c:v>
                </c:pt>
                <c:pt idx="10">
                  <c:v>26.5</c:v>
                </c:pt>
                <c:pt idx="11">
                  <c:v>25.5</c:v>
                </c:pt>
                <c:pt idx="12">
                  <c:v>24.5</c:v>
                </c:pt>
                <c:pt idx="13">
                  <c:v>23.5</c:v>
                </c:pt>
                <c:pt idx="14">
                  <c:v>22.5</c:v>
                </c:pt>
                <c:pt idx="15">
                  <c:v>21.5</c:v>
                </c:pt>
                <c:pt idx="16">
                  <c:v>20.5</c:v>
                </c:pt>
                <c:pt idx="17">
                  <c:v>19.5</c:v>
                </c:pt>
                <c:pt idx="18">
                  <c:v>18.5</c:v>
                </c:pt>
                <c:pt idx="19">
                  <c:v>17.5</c:v>
                </c:pt>
              </c:numCache>
            </c:numRef>
          </c:xVal>
          <c:yVal>
            <c:numRef>
              <c:f>Tabelle2!$C$4:$C$23</c:f>
              <c:numCache>
                <c:formatCode>0.00</c:formatCode>
                <c:ptCount val="20"/>
                <c:pt idx="0">
                  <c:v>348</c:v>
                </c:pt>
                <c:pt idx="1">
                  <c:v>359</c:v>
                </c:pt>
                <c:pt idx="2">
                  <c:v>373</c:v>
                </c:pt>
                <c:pt idx="3">
                  <c:v>387</c:v>
                </c:pt>
                <c:pt idx="4">
                  <c:v>400</c:v>
                </c:pt>
                <c:pt idx="5">
                  <c:v>361</c:v>
                </c:pt>
                <c:pt idx="6">
                  <c:v>373</c:v>
                </c:pt>
                <c:pt idx="7">
                  <c:v>387</c:v>
                </c:pt>
                <c:pt idx="8">
                  <c:v>401</c:v>
                </c:pt>
                <c:pt idx="9">
                  <c:v>412</c:v>
                </c:pt>
                <c:pt idx="10">
                  <c:v>372</c:v>
                </c:pt>
                <c:pt idx="11">
                  <c:v>386</c:v>
                </c:pt>
                <c:pt idx="12">
                  <c:v>401</c:v>
                </c:pt>
                <c:pt idx="13">
                  <c:v>415</c:v>
                </c:pt>
                <c:pt idx="14">
                  <c:v>430</c:v>
                </c:pt>
                <c:pt idx="15">
                  <c:v>386</c:v>
                </c:pt>
                <c:pt idx="16">
                  <c:v>400</c:v>
                </c:pt>
                <c:pt idx="17">
                  <c:v>415</c:v>
                </c:pt>
                <c:pt idx="18">
                  <c:v>429</c:v>
                </c:pt>
                <c:pt idx="19">
                  <c:v>444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Tabelle2!$I$2</c:f>
              <c:strCache>
                <c:ptCount val="1"/>
                <c:pt idx="0">
                  <c:v>kWf</c:v>
                </c:pt>
              </c:strCache>
            </c:strRef>
          </c:tx>
          <c:xVal>
            <c:numRef>
              <c:f>Tabelle2!$A$4:$A$23</c:f>
              <c:numCache>
                <c:formatCode>General</c:formatCode>
                <c:ptCount val="20"/>
                <c:pt idx="0">
                  <c:v>36.5</c:v>
                </c:pt>
                <c:pt idx="1">
                  <c:v>35.5</c:v>
                </c:pt>
                <c:pt idx="2">
                  <c:v>34.5</c:v>
                </c:pt>
                <c:pt idx="3">
                  <c:v>33.5</c:v>
                </c:pt>
                <c:pt idx="4">
                  <c:v>32.5</c:v>
                </c:pt>
                <c:pt idx="5">
                  <c:v>31.5</c:v>
                </c:pt>
                <c:pt idx="6">
                  <c:v>30.5</c:v>
                </c:pt>
                <c:pt idx="7">
                  <c:v>29.5</c:v>
                </c:pt>
                <c:pt idx="8">
                  <c:v>28.5</c:v>
                </c:pt>
                <c:pt idx="9">
                  <c:v>27.5</c:v>
                </c:pt>
                <c:pt idx="10">
                  <c:v>26.5</c:v>
                </c:pt>
                <c:pt idx="11">
                  <c:v>25.5</c:v>
                </c:pt>
                <c:pt idx="12">
                  <c:v>24.5</c:v>
                </c:pt>
                <c:pt idx="13">
                  <c:v>23.5</c:v>
                </c:pt>
                <c:pt idx="14">
                  <c:v>22.5</c:v>
                </c:pt>
                <c:pt idx="15">
                  <c:v>21.5</c:v>
                </c:pt>
                <c:pt idx="16">
                  <c:v>20.5</c:v>
                </c:pt>
                <c:pt idx="17">
                  <c:v>19.5</c:v>
                </c:pt>
                <c:pt idx="18">
                  <c:v>18.5</c:v>
                </c:pt>
                <c:pt idx="19">
                  <c:v>17.5</c:v>
                </c:pt>
              </c:numCache>
            </c:numRef>
          </c:xVal>
          <c:yVal>
            <c:numRef>
              <c:f>Tabelle2!$I$4:$I$23</c:f>
              <c:numCache>
                <c:formatCode>0.00</c:formatCode>
                <c:ptCount val="20"/>
                <c:pt idx="0">
                  <c:v>275</c:v>
                </c:pt>
                <c:pt idx="1">
                  <c:v>286</c:v>
                </c:pt>
                <c:pt idx="2">
                  <c:v>299</c:v>
                </c:pt>
                <c:pt idx="3">
                  <c:v>312</c:v>
                </c:pt>
                <c:pt idx="4">
                  <c:v>325</c:v>
                </c:pt>
                <c:pt idx="5">
                  <c:v>296</c:v>
                </c:pt>
                <c:pt idx="6">
                  <c:v>307</c:v>
                </c:pt>
                <c:pt idx="7">
                  <c:v>321</c:v>
                </c:pt>
                <c:pt idx="8">
                  <c:v>334</c:v>
                </c:pt>
                <c:pt idx="9">
                  <c:v>348</c:v>
                </c:pt>
                <c:pt idx="10">
                  <c:v>312</c:v>
                </c:pt>
                <c:pt idx="11">
                  <c:v>326</c:v>
                </c:pt>
                <c:pt idx="12">
                  <c:v>340</c:v>
                </c:pt>
                <c:pt idx="13">
                  <c:v>353</c:v>
                </c:pt>
                <c:pt idx="14">
                  <c:v>367</c:v>
                </c:pt>
                <c:pt idx="15">
                  <c:v>329</c:v>
                </c:pt>
                <c:pt idx="16">
                  <c:v>342</c:v>
                </c:pt>
                <c:pt idx="17">
                  <c:v>356</c:v>
                </c:pt>
                <c:pt idx="18">
                  <c:v>370</c:v>
                </c:pt>
                <c:pt idx="19">
                  <c:v>384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Tabelle2!$L$2</c:f>
              <c:strCache>
                <c:ptCount val="1"/>
                <c:pt idx="0">
                  <c:v>kWe</c:v>
                </c:pt>
              </c:strCache>
            </c:strRef>
          </c:tx>
          <c:xVal>
            <c:numRef>
              <c:f>Tabelle2!$A$4:$A$23</c:f>
              <c:numCache>
                <c:formatCode>General</c:formatCode>
                <c:ptCount val="20"/>
                <c:pt idx="0">
                  <c:v>36.5</c:v>
                </c:pt>
                <c:pt idx="1">
                  <c:v>35.5</c:v>
                </c:pt>
                <c:pt idx="2">
                  <c:v>34.5</c:v>
                </c:pt>
                <c:pt idx="3">
                  <c:v>33.5</c:v>
                </c:pt>
                <c:pt idx="4">
                  <c:v>32.5</c:v>
                </c:pt>
                <c:pt idx="5">
                  <c:v>31.5</c:v>
                </c:pt>
                <c:pt idx="6">
                  <c:v>30.5</c:v>
                </c:pt>
                <c:pt idx="7">
                  <c:v>29.5</c:v>
                </c:pt>
                <c:pt idx="8">
                  <c:v>28.5</c:v>
                </c:pt>
                <c:pt idx="9">
                  <c:v>27.5</c:v>
                </c:pt>
                <c:pt idx="10">
                  <c:v>26.5</c:v>
                </c:pt>
                <c:pt idx="11">
                  <c:v>25.5</c:v>
                </c:pt>
                <c:pt idx="12">
                  <c:v>24.5</c:v>
                </c:pt>
                <c:pt idx="13">
                  <c:v>23.5</c:v>
                </c:pt>
                <c:pt idx="14">
                  <c:v>22.5</c:v>
                </c:pt>
                <c:pt idx="15">
                  <c:v>21.5</c:v>
                </c:pt>
                <c:pt idx="16">
                  <c:v>20.5</c:v>
                </c:pt>
                <c:pt idx="17">
                  <c:v>19.5</c:v>
                </c:pt>
                <c:pt idx="18">
                  <c:v>18.5</c:v>
                </c:pt>
                <c:pt idx="19">
                  <c:v>17.5</c:v>
                </c:pt>
              </c:numCache>
            </c:numRef>
          </c:xVal>
          <c:yVal>
            <c:numRef>
              <c:f>Tabelle2!$L$4:$L$23</c:f>
              <c:numCache>
                <c:formatCode>0.00</c:formatCode>
                <c:ptCount val="20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74</c:v>
                </c:pt>
                <c:pt idx="4">
                  <c:v>75</c:v>
                </c:pt>
                <c:pt idx="5">
                  <c:v>65</c:v>
                </c:pt>
                <c:pt idx="6">
                  <c:v>66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60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57</c:v>
                </c:pt>
                <c:pt idx="16">
                  <c:v>58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97216"/>
        <c:axId val="168298752"/>
      </c:scatterChart>
      <c:valAx>
        <c:axId val="168297216"/>
        <c:scaling>
          <c:orientation val="minMax"/>
          <c:max val="40"/>
          <c:min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168298752"/>
        <c:crosses val="autoZero"/>
        <c:crossBetween val="midCat"/>
        <c:majorUnit val="5"/>
      </c:valAx>
      <c:valAx>
        <c:axId val="1682987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8297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23</xdr:row>
      <xdr:rowOff>106680</xdr:rowOff>
    </xdr:from>
    <xdr:to>
      <xdr:col>12</xdr:col>
      <xdr:colOff>152400</xdr:colOff>
      <xdr:row>43</xdr:row>
      <xdr:rowOff>45720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251460</xdr:colOff>
      <xdr:row>43</xdr:row>
      <xdr:rowOff>121920</xdr:rowOff>
    </xdr:from>
    <xdr:to>
      <xdr:col>12</xdr:col>
      <xdr:colOff>137160</xdr:colOff>
      <xdr:row>63</xdr:row>
      <xdr:rowOff>60960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E7" sqref="E7"/>
    </sheetView>
  </sheetViews>
  <sheetFormatPr baseColWidth="10" defaultRowHeight="14.4" x14ac:dyDescent="0.3"/>
  <cols>
    <col min="1" max="1" width="7" customWidth="1"/>
    <col min="2" max="5" width="6.77734375" customWidth="1"/>
    <col min="7" max="7" width="6" bestFit="1" customWidth="1"/>
    <col min="8" max="11" width="6.77734375" customWidth="1"/>
  </cols>
  <sheetData>
    <row r="1" spans="1:5" s="8" customFormat="1" ht="18" x14ac:dyDescent="0.35">
      <c r="A1" s="7" t="s">
        <v>8</v>
      </c>
    </row>
    <row r="2" spans="1:5" s="8" customFormat="1" ht="18" x14ac:dyDescent="0.35">
      <c r="A2" s="7"/>
    </row>
    <row r="3" spans="1:5" x14ac:dyDescent="0.3">
      <c r="A3" t="s">
        <v>5</v>
      </c>
      <c r="B3">
        <v>6</v>
      </c>
      <c r="C3" t="s">
        <v>0</v>
      </c>
    </row>
    <row r="5" spans="1:5" x14ac:dyDescent="0.3">
      <c r="A5" t="s">
        <v>9</v>
      </c>
      <c r="B5" s="1">
        <v>30</v>
      </c>
      <c r="C5" s="1">
        <v>30</v>
      </c>
      <c r="D5" s="1">
        <v>35</v>
      </c>
      <c r="E5" s="1">
        <v>40</v>
      </c>
    </row>
    <row r="6" spans="1:5" x14ac:dyDescent="0.3">
      <c r="A6" t="s">
        <v>10</v>
      </c>
      <c r="B6" s="1">
        <v>25</v>
      </c>
      <c r="C6" s="1">
        <v>35</v>
      </c>
      <c r="D6" s="1">
        <v>40</v>
      </c>
      <c r="E6" s="1">
        <v>45</v>
      </c>
    </row>
    <row r="7" spans="1:5" x14ac:dyDescent="0.3">
      <c r="A7" s="2" t="s">
        <v>11</v>
      </c>
      <c r="B7" s="3">
        <f>(B6+B5)/2</f>
        <v>27.5</v>
      </c>
      <c r="C7" s="3">
        <f t="shared" ref="C7:E7" si="0">(C6+C5)/2</f>
        <v>32.5</v>
      </c>
      <c r="D7" s="3">
        <f t="shared" si="0"/>
        <v>37.5</v>
      </c>
      <c r="E7" s="3">
        <f t="shared" si="0"/>
        <v>42.5</v>
      </c>
    </row>
    <row r="8" spans="1:5" x14ac:dyDescent="0.3">
      <c r="A8" t="s">
        <v>4</v>
      </c>
      <c r="B8" s="1">
        <f>B7-$B3</f>
        <v>21.5</v>
      </c>
      <c r="C8" s="1">
        <f t="shared" ref="C8:E8" si="1">C7-$B3</f>
        <v>26.5</v>
      </c>
      <c r="D8" s="1">
        <f t="shared" si="1"/>
        <v>31.5</v>
      </c>
      <c r="E8" s="1">
        <f t="shared" si="1"/>
        <v>36.5</v>
      </c>
    </row>
    <row r="9" spans="1:5" x14ac:dyDescent="0.3">
      <c r="A9" t="s">
        <v>1</v>
      </c>
      <c r="B9" s="1">
        <v>386</v>
      </c>
      <c r="C9" s="1">
        <v>372</v>
      </c>
      <c r="D9" s="1">
        <v>361</v>
      </c>
      <c r="E9" s="1">
        <v>348</v>
      </c>
    </row>
    <row r="10" spans="1:5" x14ac:dyDescent="0.3">
      <c r="A10" t="s">
        <v>2</v>
      </c>
      <c r="B10" s="1">
        <v>329</v>
      </c>
      <c r="C10" s="1">
        <v>312</v>
      </c>
      <c r="D10" s="1">
        <v>296</v>
      </c>
      <c r="E10" s="1">
        <v>275</v>
      </c>
    </row>
    <row r="11" spans="1:5" x14ac:dyDescent="0.3">
      <c r="A11" s="2" t="s">
        <v>3</v>
      </c>
      <c r="B11" s="4">
        <v>57</v>
      </c>
      <c r="C11" s="4">
        <v>60</v>
      </c>
      <c r="D11" s="4">
        <v>65</v>
      </c>
      <c r="E11" s="4">
        <v>72</v>
      </c>
    </row>
    <row r="12" spans="1:5" x14ac:dyDescent="0.3">
      <c r="A12" s="5" t="s">
        <v>6</v>
      </c>
      <c r="B12" s="6">
        <f>B9/B11</f>
        <v>6.7719298245614032</v>
      </c>
      <c r="C12" s="6">
        <f>C9/C11</f>
        <v>6.2</v>
      </c>
      <c r="D12" s="6">
        <f>D9/D11</f>
        <v>5.5538461538461537</v>
      </c>
      <c r="E12" s="6">
        <f>E9/E11</f>
        <v>4.833333333333333</v>
      </c>
    </row>
    <row r="13" spans="1:5" x14ac:dyDescent="0.3">
      <c r="A13" s="5" t="s">
        <v>7</v>
      </c>
      <c r="B13" s="6">
        <f>B10/B11</f>
        <v>5.7719298245614032</v>
      </c>
      <c r="C13" s="6">
        <f>C10/C11</f>
        <v>5.2</v>
      </c>
      <c r="D13" s="6">
        <f>D10/D11</f>
        <v>4.5538461538461537</v>
      </c>
      <c r="E13" s="6">
        <f>E10/E11</f>
        <v>3.8194444444444446</v>
      </c>
    </row>
    <row r="14" spans="1:5" x14ac:dyDescent="0.3">
      <c r="A14" s="5"/>
      <c r="B14" s="6"/>
      <c r="C14" s="6"/>
      <c r="D14" s="6"/>
      <c r="E14" s="6"/>
    </row>
    <row r="15" spans="1:5" x14ac:dyDescent="0.3">
      <c r="A15" t="s">
        <v>5</v>
      </c>
      <c r="B15">
        <v>7</v>
      </c>
      <c r="C15" t="s">
        <v>0</v>
      </c>
    </row>
    <row r="17" spans="1:5" x14ac:dyDescent="0.3">
      <c r="A17" t="s">
        <v>9</v>
      </c>
      <c r="B17" s="1">
        <v>30</v>
      </c>
      <c r="C17" s="1">
        <v>30</v>
      </c>
      <c r="D17" s="1">
        <v>35</v>
      </c>
      <c r="E17" s="1">
        <v>40</v>
      </c>
    </row>
    <row r="18" spans="1:5" x14ac:dyDescent="0.3">
      <c r="A18" t="s">
        <v>10</v>
      </c>
      <c r="B18" s="1">
        <v>25</v>
      </c>
      <c r="C18" s="1">
        <v>35</v>
      </c>
      <c r="D18" s="1">
        <v>40</v>
      </c>
      <c r="E18" s="1">
        <v>45</v>
      </c>
    </row>
    <row r="19" spans="1:5" x14ac:dyDescent="0.3">
      <c r="A19" s="2" t="s">
        <v>11</v>
      </c>
      <c r="B19" s="3">
        <f>(B18+B17)/2</f>
        <v>27.5</v>
      </c>
      <c r="C19" s="3">
        <f t="shared" ref="C19" si="2">(C18+C17)/2</f>
        <v>32.5</v>
      </c>
      <c r="D19" s="3">
        <f t="shared" ref="D19" si="3">(D18+D17)/2</f>
        <v>37.5</v>
      </c>
      <c r="E19" s="3">
        <f t="shared" ref="E19" si="4">(E18+E17)/2</f>
        <v>42.5</v>
      </c>
    </row>
    <row r="20" spans="1:5" x14ac:dyDescent="0.3">
      <c r="A20" t="s">
        <v>4</v>
      </c>
      <c r="B20" s="1">
        <f>B19-$B15</f>
        <v>20.5</v>
      </c>
      <c r="C20" s="1">
        <f t="shared" ref="C20" si="5">C19-$B15</f>
        <v>25.5</v>
      </c>
      <c r="D20" s="1">
        <f t="shared" ref="D20" si="6">D19-$B15</f>
        <v>30.5</v>
      </c>
      <c r="E20" s="1">
        <f t="shared" ref="E20" si="7">E19-$B15</f>
        <v>35.5</v>
      </c>
    </row>
    <row r="21" spans="1:5" x14ac:dyDescent="0.3">
      <c r="A21" t="s">
        <v>1</v>
      </c>
      <c r="B21" s="1">
        <v>400</v>
      </c>
      <c r="C21" s="1">
        <v>386</v>
      </c>
      <c r="D21" s="1">
        <v>373</v>
      </c>
      <c r="E21" s="1">
        <v>359</v>
      </c>
    </row>
    <row r="22" spans="1:5" x14ac:dyDescent="0.3">
      <c r="A22" t="s">
        <v>2</v>
      </c>
      <c r="B22" s="1">
        <v>342</v>
      </c>
      <c r="C22" s="1">
        <v>326</v>
      </c>
      <c r="D22" s="1">
        <v>307</v>
      </c>
      <c r="E22" s="1">
        <v>286</v>
      </c>
    </row>
    <row r="23" spans="1:5" x14ac:dyDescent="0.3">
      <c r="A23" s="2" t="s">
        <v>3</v>
      </c>
      <c r="B23" s="4">
        <v>58</v>
      </c>
      <c r="C23" s="4">
        <v>60</v>
      </c>
      <c r="D23" s="4">
        <v>66</v>
      </c>
      <c r="E23" s="4">
        <v>73</v>
      </c>
    </row>
    <row r="24" spans="1:5" x14ac:dyDescent="0.3">
      <c r="A24" s="5" t="s">
        <v>6</v>
      </c>
      <c r="B24" s="6">
        <f>B21/B23</f>
        <v>6.8965517241379306</v>
      </c>
      <c r="C24" s="6">
        <f>C21/C23</f>
        <v>6.4333333333333336</v>
      </c>
      <c r="D24" s="6">
        <f>D21/D23</f>
        <v>5.6515151515151514</v>
      </c>
      <c r="E24" s="6">
        <f>E21/E23</f>
        <v>4.9178082191780819</v>
      </c>
    </row>
    <row r="25" spans="1:5" x14ac:dyDescent="0.3">
      <c r="A25" s="5" t="s">
        <v>7</v>
      </c>
      <c r="B25" s="6">
        <f>B22/B23</f>
        <v>5.8965517241379306</v>
      </c>
      <c r="C25" s="6">
        <f>C22/C23</f>
        <v>5.4333333333333336</v>
      </c>
      <c r="D25" s="6">
        <f>D22/D23</f>
        <v>4.6515151515151514</v>
      </c>
      <c r="E25" s="6">
        <f>E22/E23</f>
        <v>3.9178082191780823</v>
      </c>
    </row>
    <row r="27" spans="1:5" x14ac:dyDescent="0.3">
      <c r="A27" t="s">
        <v>5</v>
      </c>
      <c r="B27">
        <v>8</v>
      </c>
      <c r="C27" t="s">
        <v>0</v>
      </c>
    </row>
    <row r="29" spans="1:5" x14ac:dyDescent="0.3">
      <c r="A29" t="s">
        <v>9</v>
      </c>
      <c r="B29" s="1">
        <v>30</v>
      </c>
      <c r="C29" s="1">
        <v>30</v>
      </c>
      <c r="D29" s="1">
        <v>35</v>
      </c>
      <c r="E29" s="1">
        <v>40</v>
      </c>
    </row>
    <row r="30" spans="1:5" x14ac:dyDescent="0.3">
      <c r="A30" t="s">
        <v>10</v>
      </c>
      <c r="B30" s="1">
        <v>25</v>
      </c>
      <c r="C30" s="1">
        <v>35</v>
      </c>
      <c r="D30" s="1">
        <v>40</v>
      </c>
      <c r="E30" s="1">
        <v>45</v>
      </c>
    </row>
    <row r="31" spans="1:5" x14ac:dyDescent="0.3">
      <c r="A31" s="2" t="s">
        <v>11</v>
      </c>
      <c r="B31" s="3">
        <f>(B30+B29)/2</f>
        <v>27.5</v>
      </c>
      <c r="C31" s="3">
        <f t="shared" ref="C31" si="8">(C30+C29)/2</f>
        <v>32.5</v>
      </c>
      <c r="D31" s="3">
        <f t="shared" ref="D31" si="9">(D30+D29)/2</f>
        <v>37.5</v>
      </c>
      <c r="E31" s="3">
        <f t="shared" ref="E31" si="10">(E30+E29)/2</f>
        <v>42.5</v>
      </c>
    </row>
    <row r="32" spans="1:5" x14ac:dyDescent="0.3">
      <c r="A32" t="s">
        <v>4</v>
      </c>
      <c r="B32" s="1">
        <f>B31-$B27</f>
        <v>19.5</v>
      </c>
      <c r="C32" s="1">
        <f t="shared" ref="C32" si="11">C31-$B27</f>
        <v>24.5</v>
      </c>
      <c r="D32" s="1">
        <f t="shared" ref="D32" si="12">D31-$B27</f>
        <v>29.5</v>
      </c>
      <c r="E32" s="1">
        <f t="shared" ref="E32" si="13">E31-$B27</f>
        <v>34.5</v>
      </c>
    </row>
    <row r="33" spans="1:5" x14ac:dyDescent="0.3">
      <c r="A33" t="s">
        <v>1</v>
      </c>
      <c r="B33" s="1">
        <v>415</v>
      </c>
      <c r="C33" s="1">
        <v>401</v>
      </c>
      <c r="D33" s="1">
        <v>387</v>
      </c>
      <c r="E33" s="1">
        <v>373</v>
      </c>
    </row>
    <row r="34" spans="1:5" x14ac:dyDescent="0.3">
      <c r="A34" t="s">
        <v>2</v>
      </c>
      <c r="B34" s="1">
        <v>356</v>
      </c>
      <c r="C34" s="1">
        <v>340</v>
      </c>
      <c r="D34" s="1">
        <v>321</v>
      </c>
      <c r="E34" s="1">
        <v>299</v>
      </c>
    </row>
    <row r="35" spans="1:5" x14ac:dyDescent="0.3">
      <c r="A35" s="2" t="s">
        <v>3</v>
      </c>
      <c r="B35" s="4">
        <v>58</v>
      </c>
      <c r="C35" s="4">
        <v>61</v>
      </c>
      <c r="D35" s="4">
        <v>66</v>
      </c>
      <c r="E35" s="4">
        <v>74</v>
      </c>
    </row>
    <row r="36" spans="1:5" x14ac:dyDescent="0.3">
      <c r="A36" s="5" t="s">
        <v>6</v>
      </c>
      <c r="B36" s="6">
        <f>B33/B35</f>
        <v>7.1551724137931032</v>
      </c>
      <c r="C36" s="6">
        <f>C33/C35</f>
        <v>6.5737704918032787</v>
      </c>
      <c r="D36" s="6">
        <f>D33/D35</f>
        <v>5.8636363636363633</v>
      </c>
      <c r="E36" s="6">
        <f>E33/E35</f>
        <v>5.0405405405405403</v>
      </c>
    </row>
    <row r="37" spans="1:5" x14ac:dyDescent="0.3">
      <c r="A37" s="5" t="s">
        <v>7</v>
      </c>
      <c r="B37" s="6">
        <f>B34/B35</f>
        <v>6.1379310344827589</v>
      </c>
      <c r="C37" s="6">
        <f>C34/C35</f>
        <v>5.5737704918032787</v>
      </c>
      <c r="D37" s="6">
        <f>D34/D35</f>
        <v>4.8636363636363633</v>
      </c>
      <c r="E37" s="6">
        <f>E34/E35</f>
        <v>4.0405405405405403</v>
      </c>
    </row>
    <row r="39" spans="1:5" x14ac:dyDescent="0.3">
      <c r="A39" t="s">
        <v>5</v>
      </c>
      <c r="B39">
        <v>9</v>
      </c>
      <c r="C39" t="s">
        <v>0</v>
      </c>
    </row>
    <row r="41" spans="1:5" x14ac:dyDescent="0.3">
      <c r="A41" t="s">
        <v>9</v>
      </c>
      <c r="B41" s="1">
        <v>30</v>
      </c>
      <c r="C41" s="1">
        <v>30</v>
      </c>
      <c r="D41" s="1">
        <v>35</v>
      </c>
      <c r="E41" s="1">
        <v>40</v>
      </c>
    </row>
    <row r="42" spans="1:5" x14ac:dyDescent="0.3">
      <c r="A42" t="s">
        <v>10</v>
      </c>
      <c r="B42" s="1">
        <v>25</v>
      </c>
      <c r="C42" s="1">
        <v>35</v>
      </c>
      <c r="D42" s="1">
        <v>40</v>
      </c>
      <c r="E42" s="1">
        <v>45</v>
      </c>
    </row>
    <row r="43" spans="1:5" x14ac:dyDescent="0.3">
      <c r="A43" s="2" t="s">
        <v>11</v>
      </c>
      <c r="B43" s="3">
        <f>(B42+B41)/2</f>
        <v>27.5</v>
      </c>
      <c r="C43" s="3">
        <f t="shared" ref="C43" si="14">(C42+C41)/2</f>
        <v>32.5</v>
      </c>
      <c r="D43" s="3">
        <f t="shared" ref="D43" si="15">(D42+D41)/2</f>
        <v>37.5</v>
      </c>
      <c r="E43" s="3">
        <f t="shared" ref="E43" si="16">(E42+E41)/2</f>
        <v>42.5</v>
      </c>
    </row>
    <row r="44" spans="1:5" x14ac:dyDescent="0.3">
      <c r="A44" t="s">
        <v>4</v>
      </c>
      <c r="B44" s="1">
        <f>B43-$B39</f>
        <v>18.5</v>
      </c>
      <c r="C44" s="1">
        <f t="shared" ref="C44" si="17">C43-$B39</f>
        <v>23.5</v>
      </c>
      <c r="D44" s="1">
        <f t="shared" ref="D44" si="18">D43-$B39</f>
        <v>28.5</v>
      </c>
      <c r="E44" s="1">
        <f t="shared" ref="E44" si="19">E43-$B39</f>
        <v>33.5</v>
      </c>
    </row>
    <row r="45" spans="1:5" x14ac:dyDescent="0.3">
      <c r="A45" t="s">
        <v>1</v>
      </c>
      <c r="B45" s="1">
        <v>429</v>
      </c>
      <c r="C45" s="1">
        <v>415</v>
      </c>
      <c r="D45" s="1">
        <v>401</v>
      </c>
      <c r="E45" s="1">
        <v>387</v>
      </c>
    </row>
    <row r="46" spans="1:5" x14ac:dyDescent="0.3">
      <c r="A46" t="s">
        <v>2</v>
      </c>
      <c r="B46" s="1">
        <v>370</v>
      </c>
      <c r="C46" s="1">
        <v>353</v>
      </c>
      <c r="D46" s="1">
        <v>334</v>
      </c>
      <c r="E46" s="1">
        <v>312</v>
      </c>
    </row>
    <row r="47" spans="1:5" x14ac:dyDescent="0.3">
      <c r="A47" s="2" t="s">
        <v>3</v>
      </c>
      <c r="B47" s="4">
        <v>59</v>
      </c>
      <c r="C47" s="4">
        <v>62</v>
      </c>
      <c r="D47" s="4">
        <v>67</v>
      </c>
      <c r="E47" s="4">
        <v>74</v>
      </c>
    </row>
    <row r="48" spans="1:5" x14ac:dyDescent="0.3">
      <c r="A48" s="5" t="s">
        <v>6</v>
      </c>
      <c r="B48" s="6">
        <f>B45/B47</f>
        <v>7.2711864406779663</v>
      </c>
      <c r="C48" s="6">
        <f>C45/C47</f>
        <v>6.693548387096774</v>
      </c>
      <c r="D48" s="6">
        <f>D45/D47</f>
        <v>5.9850746268656714</v>
      </c>
      <c r="E48" s="6">
        <f>E45/E47</f>
        <v>5.2297297297297298</v>
      </c>
    </row>
    <row r="49" spans="1:5" x14ac:dyDescent="0.3">
      <c r="A49" s="5" t="s">
        <v>7</v>
      </c>
      <c r="B49" s="6">
        <f>B46/B47</f>
        <v>6.2711864406779663</v>
      </c>
      <c r="C49" s="6">
        <f>C46/C47</f>
        <v>5.693548387096774</v>
      </c>
      <c r="D49" s="6">
        <f>D46/D47</f>
        <v>4.9850746268656714</v>
      </c>
      <c r="E49" s="6">
        <f>E46/E47</f>
        <v>4.2162162162162158</v>
      </c>
    </row>
    <row r="51" spans="1:5" x14ac:dyDescent="0.3">
      <c r="A51" t="s">
        <v>5</v>
      </c>
      <c r="B51">
        <v>10</v>
      </c>
      <c r="C51" t="s">
        <v>0</v>
      </c>
    </row>
    <row r="53" spans="1:5" x14ac:dyDescent="0.3">
      <c r="A53" t="s">
        <v>9</v>
      </c>
      <c r="B53" s="1">
        <v>30</v>
      </c>
      <c r="C53" s="1">
        <v>30</v>
      </c>
      <c r="D53" s="1">
        <v>35</v>
      </c>
      <c r="E53" s="1">
        <v>40</v>
      </c>
    </row>
    <row r="54" spans="1:5" x14ac:dyDescent="0.3">
      <c r="A54" t="s">
        <v>10</v>
      </c>
      <c r="B54" s="1">
        <v>25</v>
      </c>
      <c r="C54" s="1">
        <v>35</v>
      </c>
      <c r="D54" s="1">
        <v>40</v>
      </c>
      <c r="E54" s="1">
        <v>45</v>
      </c>
    </row>
    <row r="55" spans="1:5" x14ac:dyDescent="0.3">
      <c r="A55" s="2" t="s">
        <v>11</v>
      </c>
      <c r="B55" s="3">
        <f>(B54+B53)/2</f>
        <v>27.5</v>
      </c>
      <c r="C55" s="3">
        <f t="shared" ref="C55" si="20">(C54+C53)/2</f>
        <v>32.5</v>
      </c>
      <c r="D55" s="3">
        <f t="shared" ref="D55" si="21">(D54+D53)/2</f>
        <v>37.5</v>
      </c>
      <c r="E55" s="3">
        <f t="shared" ref="E55" si="22">(E54+E53)/2</f>
        <v>42.5</v>
      </c>
    </row>
    <row r="56" spans="1:5" x14ac:dyDescent="0.3">
      <c r="A56" t="s">
        <v>4</v>
      </c>
      <c r="B56" s="1">
        <f>B55-$B51</f>
        <v>17.5</v>
      </c>
      <c r="C56" s="1">
        <f t="shared" ref="C56" si="23">C55-$B51</f>
        <v>22.5</v>
      </c>
      <c r="D56" s="1">
        <f t="shared" ref="D56" si="24">D55-$B51</f>
        <v>27.5</v>
      </c>
      <c r="E56" s="1">
        <f t="shared" ref="E56" si="25">E55-$B51</f>
        <v>32.5</v>
      </c>
    </row>
    <row r="57" spans="1:5" x14ac:dyDescent="0.3">
      <c r="A57" t="s">
        <v>1</v>
      </c>
      <c r="B57" s="1">
        <v>444</v>
      </c>
      <c r="C57" s="1">
        <v>430</v>
      </c>
      <c r="D57" s="1">
        <v>412</v>
      </c>
      <c r="E57" s="1">
        <v>400</v>
      </c>
    </row>
    <row r="58" spans="1:5" x14ac:dyDescent="0.3">
      <c r="A58" t="s">
        <v>2</v>
      </c>
      <c r="B58" s="1">
        <v>384</v>
      </c>
      <c r="C58" s="1">
        <v>367</v>
      </c>
      <c r="D58" s="1">
        <v>348</v>
      </c>
      <c r="E58" s="1">
        <v>325</v>
      </c>
    </row>
    <row r="59" spans="1:5" x14ac:dyDescent="0.3">
      <c r="A59" s="2" t="s">
        <v>3</v>
      </c>
      <c r="B59" s="4">
        <v>60</v>
      </c>
      <c r="C59" s="4">
        <v>63</v>
      </c>
      <c r="D59" s="4">
        <v>68</v>
      </c>
      <c r="E59" s="4">
        <v>75</v>
      </c>
    </row>
    <row r="60" spans="1:5" x14ac:dyDescent="0.3">
      <c r="A60" s="5" t="s">
        <v>6</v>
      </c>
      <c r="B60" s="6">
        <f>B57/B59</f>
        <v>7.4</v>
      </c>
      <c r="C60" s="6">
        <f>C57/C59</f>
        <v>6.8253968253968251</v>
      </c>
      <c r="D60" s="6">
        <f>D57/D59</f>
        <v>6.0588235294117645</v>
      </c>
      <c r="E60" s="6">
        <f>E57/E59</f>
        <v>5.333333333333333</v>
      </c>
    </row>
    <row r="61" spans="1:5" x14ac:dyDescent="0.3">
      <c r="A61" s="5" t="s">
        <v>7</v>
      </c>
      <c r="B61" s="6">
        <f>B58/B59</f>
        <v>6.4</v>
      </c>
      <c r="C61" s="6">
        <f>C58/C59</f>
        <v>5.8253968253968251</v>
      </c>
      <c r="D61" s="6">
        <f>D58/D59</f>
        <v>5.117647058823529</v>
      </c>
      <c r="E61" s="6">
        <f>E58/E59</f>
        <v>4.333333333333333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tabSelected="1" workbookViewId="0">
      <selection activeCell="D8" sqref="D8"/>
    </sheetView>
  </sheetViews>
  <sheetFormatPr baseColWidth="10" defaultRowHeight="14.4" x14ac:dyDescent="0.3"/>
  <cols>
    <col min="1" max="12" width="11.5546875" style="1"/>
  </cols>
  <sheetData>
    <row r="2" spans="1:12" x14ac:dyDescent="0.3">
      <c r="A2" s="19" t="str">
        <f>Normbetriebszustände!A8</f>
        <v>dT</v>
      </c>
      <c r="B2" s="20" t="s">
        <v>21</v>
      </c>
      <c r="C2" s="20" t="str">
        <f>Normbetriebszustände!A9</f>
        <v>kWt</v>
      </c>
      <c r="D2" s="21" t="s">
        <v>12</v>
      </c>
      <c r="E2" s="21" t="s">
        <v>17</v>
      </c>
      <c r="F2" s="21" t="s">
        <v>19</v>
      </c>
      <c r="G2" s="21" t="s">
        <v>22</v>
      </c>
      <c r="H2" s="22" t="str">
        <f>Normbetriebszustände!A12</f>
        <v>COPt</v>
      </c>
      <c r="I2" s="20" t="str">
        <f>Normbetriebszustände!A10</f>
        <v>kWf</v>
      </c>
      <c r="J2" s="21" t="s">
        <v>12</v>
      </c>
      <c r="K2" s="22" t="str">
        <f>Normbetriebszustände!A13</f>
        <v>EERf</v>
      </c>
      <c r="L2" s="19" t="str">
        <f>Normbetriebszustände!A11</f>
        <v>kWe</v>
      </c>
    </row>
    <row r="3" spans="1:12" x14ac:dyDescent="0.3">
      <c r="A3" s="23" t="s">
        <v>13</v>
      </c>
      <c r="B3" s="24" t="s">
        <v>13</v>
      </c>
      <c r="C3" s="24" t="s">
        <v>14</v>
      </c>
      <c r="D3" s="25" t="s">
        <v>15</v>
      </c>
      <c r="E3" s="25" t="s">
        <v>18</v>
      </c>
      <c r="F3" s="25" t="s">
        <v>20</v>
      </c>
      <c r="G3" s="25" t="s">
        <v>23</v>
      </c>
      <c r="H3" s="26" t="s">
        <v>16</v>
      </c>
      <c r="I3" s="24" t="s">
        <v>14</v>
      </c>
      <c r="J3" s="25" t="s">
        <v>15</v>
      </c>
      <c r="K3" s="26" t="s">
        <v>16</v>
      </c>
      <c r="L3" s="23" t="s">
        <v>14</v>
      </c>
    </row>
    <row r="4" spans="1:12" x14ac:dyDescent="0.3">
      <c r="A4" s="9">
        <f>Normbetriebszustände!E$8</f>
        <v>36.5</v>
      </c>
      <c r="B4" s="9">
        <v>42.5</v>
      </c>
      <c r="C4" s="11">
        <f>Normbetriebszustände!$E$9</f>
        <v>348</v>
      </c>
      <c r="D4" s="12">
        <f>C4/5</f>
        <v>69.599999999999994</v>
      </c>
      <c r="E4" s="12">
        <f>((256.41-213.58)/(40-10))*(B4-10)+213.58</f>
        <v>259.97916666666669</v>
      </c>
      <c r="F4" s="12">
        <f>((1146.7-1261)/(40-10))*(B4-10)+1261</f>
        <v>1137.175</v>
      </c>
      <c r="G4" s="12">
        <f>C4/E4</f>
        <v>1.3385687955765686</v>
      </c>
      <c r="H4" s="13">
        <f>Normbetriebszustände!$E12</f>
        <v>4.833333333333333</v>
      </c>
      <c r="I4" s="11">
        <f>Normbetriebszustände!$E$10</f>
        <v>275</v>
      </c>
      <c r="J4" s="12">
        <f>I4/5</f>
        <v>55</v>
      </c>
      <c r="K4" s="13">
        <f>Normbetriebszustände!E$13</f>
        <v>3.8194444444444446</v>
      </c>
      <c r="L4" s="17">
        <f>Normbetriebszustände!$E$11</f>
        <v>72</v>
      </c>
    </row>
    <row r="5" spans="1:12" x14ac:dyDescent="0.3">
      <c r="A5" s="9">
        <f>Normbetriebszustände!E$20</f>
        <v>35.5</v>
      </c>
      <c r="B5" s="27">
        <f>B4-5</f>
        <v>37.5</v>
      </c>
      <c r="C5" s="11">
        <f>Normbetriebszustände!$E$21</f>
        <v>359</v>
      </c>
      <c r="D5" s="12">
        <f t="shared" ref="D5:D23" si="0">C5/5</f>
        <v>71.8</v>
      </c>
      <c r="E5" s="12">
        <f>((256.41-213.58)/(40-10))*(B5-10)+213.58</f>
        <v>252.84083333333336</v>
      </c>
      <c r="F5" s="12">
        <f>((1146.7-1261)/(40-10))*(B5-10)+1261</f>
        <v>1156.2250000000001</v>
      </c>
      <c r="G5" s="12">
        <f t="shared" ref="G5:G23" si="1">C5/E5</f>
        <v>1.4198655939672189</v>
      </c>
      <c r="H5" s="13">
        <f>Normbetriebszustände!$E24</f>
        <v>4.9178082191780819</v>
      </c>
      <c r="I5" s="11">
        <f>Normbetriebszustände!$E$22</f>
        <v>286</v>
      </c>
      <c r="J5" s="12">
        <f t="shared" ref="J5:J23" si="2">I5/5</f>
        <v>57.2</v>
      </c>
      <c r="K5" s="13">
        <f>Normbetriebszustände!E$25</f>
        <v>3.9178082191780823</v>
      </c>
      <c r="L5" s="17">
        <f>Normbetriebszustände!$E$23</f>
        <v>73</v>
      </c>
    </row>
    <row r="6" spans="1:12" x14ac:dyDescent="0.3">
      <c r="A6" s="9">
        <f>Normbetriebszustände!E$32</f>
        <v>34.5</v>
      </c>
      <c r="B6" s="27">
        <f t="shared" ref="B6:B8" si="3">B5-5</f>
        <v>32.5</v>
      </c>
      <c r="C6" s="11">
        <f>Normbetriebszustände!$E$33</f>
        <v>373</v>
      </c>
      <c r="D6" s="12">
        <f t="shared" si="0"/>
        <v>74.599999999999994</v>
      </c>
      <c r="E6" s="12">
        <f>((256.41-213.58)/(40-10))*(B6-10)+213.58</f>
        <v>245.70250000000001</v>
      </c>
      <c r="F6" s="12">
        <f>((1146.7-1261)/(40-10))*(B6-10)+1261</f>
        <v>1175.2750000000001</v>
      </c>
      <c r="G6" s="12">
        <f t="shared" si="1"/>
        <v>1.5180960714685441</v>
      </c>
      <c r="H6" s="13">
        <f>Normbetriebszustände!E$36</f>
        <v>5.0405405405405403</v>
      </c>
      <c r="I6" s="11">
        <f>Normbetriebszustände!$E$34</f>
        <v>299</v>
      </c>
      <c r="J6" s="12">
        <f t="shared" si="2"/>
        <v>59.8</v>
      </c>
      <c r="K6" s="13">
        <f>Normbetriebszustände!E$37</f>
        <v>4.0405405405405403</v>
      </c>
      <c r="L6" s="17">
        <f>Normbetriebszustände!$E$35</f>
        <v>74</v>
      </c>
    </row>
    <row r="7" spans="1:12" x14ac:dyDescent="0.3">
      <c r="A7" s="9">
        <f>Normbetriebszustände!E$44</f>
        <v>33.5</v>
      </c>
      <c r="B7" s="27">
        <f t="shared" si="3"/>
        <v>27.5</v>
      </c>
      <c r="C7" s="11">
        <f>Normbetriebszustände!$E$45</f>
        <v>387</v>
      </c>
      <c r="D7" s="12">
        <f t="shared" si="0"/>
        <v>77.400000000000006</v>
      </c>
      <c r="E7" s="12">
        <f>((256.41-213.58)/(40-10))*(B7-10)+213.58</f>
        <v>238.56416666666669</v>
      </c>
      <c r="F7" s="12">
        <f>((1146.7-1261)/(40-10))*(B7-10)+1261</f>
        <v>1194.325</v>
      </c>
      <c r="G7" s="12">
        <f t="shared" si="1"/>
        <v>1.6222050671203063</v>
      </c>
      <c r="H7" s="13">
        <f>Normbetriebszustände!E$48</f>
        <v>5.2297297297297298</v>
      </c>
      <c r="I7" s="11">
        <f>Normbetriebszustände!$E$46</f>
        <v>312</v>
      </c>
      <c r="J7" s="12">
        <f t="shared" si="2"/>
        <v>62.4</v>
      </c>
      <c r="K7" s="13">
        <f>Normbetriebszustände!E$49</f>
        <v>4.2162162162162158</v>
      </c>
      <c r="L7" s="17">
        <f>Normbetriebszustände!$E$47</f>
        <v>74</v>
      </c>
    </row>
    <row r="8" spans="1:12" x14ac:dyDescent="0.3">
      <c r="A8" s="9">
        <f>Normbetriebszustände!E$56</f>
        <v>32.5</v>
      </c>
      <c r="B8" s="27">
        <f t="shared" si="3"/>
        <v>22.5</v>
      </c>
      <c r="C8" s="11">
        <f>Normbetriebszustände!$E$57</f>
        <v>400</v>
      </c>
      <c r="D8" s="12">
        <f t="shared" si="0"/>
        <v>80</v>
      </c>
      <c r="E8" s="12">
        <f>((256.41-213.58)/(40-10))*(B8-10)+213.58</f>
        <v>231.42583333333334</v>
      </c>
      <c r="F8" s="12">
        <f>((1146.7-1261)/(40-10))*(B8-10)+1261</f>
        <v>1213.375</v>
      </c>
      <c r="G8" s="12">
        <f t="shared" si="1"/>
        <v>1.7284155110888657</v>
      </c>
      <c r="H8" s="13">
        <f>Normbetriebszustände!E$60</f>
        <v>5.333333333333333</v>
      </c>
      <c r="I8" s="11">
        <f>Normbetriebszustände!$E$58</f>
        <v>325</v>
      </c>
      <c r="J8" s="12">
        <f t="shared" si="2"/>
        <v>65</v>
      </c>
      <c r="K8" s="13">
        <f>Normbetriebszustände!E$61</f>
        <v>4.333333333333333</v>
      </c>
      <c r="L8" s="17">
        <f>Normbetriebszustände!$E$59</f>
        <v>75</v>
      </c>
    </row>
    <row r="9" spans="1:12" x14ac:dyDescent="0.3">
      <c r="A9" s="9">
        <f>Normbetriebszustände!D$8</f>
        <v>31.5</v>
      </c>
      <c r="B9" s="9">
        <v>42.5</v>
      </c>
      <c r="C9" s="11">
        <f>Normbetriebszustände!$D$9</f>
        <v>361</v>
      </c>
      <c r="D9" s="12">
        <f t="shared" si="0"/>
        <v>72.2</v>
      </c>
      <c r="E9" s="12">
        <f>((256.41-213.58)/(40-10))*(B9-10)+213.58</f>
        <v>259.97916666666669</v>
      </c>
      <c r="F9" s="12">
        <f>((1146.7-1261)/(40-10))*(B9-10)+1261</f>
        <v>1137.175</v>
      </c>
      <c r="G9" s="12">
        <f t="shared" si="1"/>
        <v>1.3885728023078772</v>
      </c>
      <c r="H9" s="13">
        <f>Normbetriebszustände!D$12</f>
        <v>5.5538461538461537</v>
      </c>
      <c r="I9" s="11">
        <f>Normbetriebszustände!$D$10</f>
        <v>296</v>
      </c>
      <c r="J9" s="12">
        <f t="shared" si="2"/>
        <v>59.2</v>
      </c>
      <c r="K9" s="13">
        <f>Normbetriebszustände!D$13</f>
        <v>4.5538461538461537</v>
      </c>
      <c r="L9" s="17">
        <f>Normbetriebszustände!$D$11</f>
        <v>65</v>
      </c>
    </row>
    <row r="10" spans="1:12" x14ac:dyDescent="0.3">
      <c r="A10" s="9">
        <f>Normbetriebszustände!D$20</f>
        <v>30.5</v>
      </c>
      <c r="B10" s="27">
        <f>B9-5</f>
        <v>37.5</v>
      </c>
      <c r="C10" s="11">
        <f>Normbetriebszustände!$D$21</f>
        <v>373</v>
      </c>
      <c r="D10" s="12">
        <f t="shared" si="0"/>
        <v>74.599999999999994</v>
      </c>
      <c r="E10" s="12">
        <f>((256.41-213.58)/(40-10))*(B10-10)+213.58</f>
        <v>252.84083333333336</v>
      </c>
      <c r="F10" s="12">
        <f>((1146.7-1261)/(40-10))*(B10-10)+1261</f>
        <v>1156.2250000000001</v>
      </c>
      <c r="G10" s="12">
        <f t="shared" si="1"/>
        <v>1.4752363970745757</v>
      </c>
      <c r="H10" s="13">
        <f>Normbetriebszustände!D$24</f>
        <v>5.6515151515151514</v>
      </c>
      <c r="I10" s="11">
        <f>Normbetriebszustände!$D$22</f>
        <v>307</v>
      </c>
      <c r="J10" s="12">
        <f t="shared" si="2"/>
        <v>61.4</v>
      </c>
      <c r="K10" s="13">
        <f>Normbetriebszustände!D$25</f>
        <v>4.6515151515151514</v>
      </c>
      <c r="L10" s="17">
        <f>Normbetriebszustände!$D$23</f>
        <v>66</v>
      </c>
    </row>
    <row r="11" spans="1:12" x14ac:dyDescent="0.3">
      <c r="A11" s="9">
        <f>Normbetriebszustände!D$32</f>
        <v>29.5</v>
      </c>
      <c r="B11" s="27">
        <f t="shared" ref="B11:B13" si="4">B10-5</f>
        <v>32.5</v>
      </c>
      <c r="C11" s="11">
        <f>Normbetriebszustände!$D$33</f>
        <v>387</v>
      </c>
      <c r="D11" s="12">
        <f t="shared" si="0"/>
        <v>77.400000000000006</v>
      </c>
      <c r="E11" s="12">
        <f>((256.41-213.58)/(40-10))*(B11-10)+213.58</f>
        <v>245.70250000000001</v>
      </c>
      <c r="F11" s="12">
        <f>((1146.7-1261)/(40-10))*(B11-10)+1261</f>
        <v>1175.2750000000001</v>
      </c>
      <c r="G11" s="12">
        <f t="shared" si="1"/>
        <v>1.5750755486818409</v>
      </c>
      <c r="H11" s="13">
        <f>Normbetriebszustände!D$36</f>
        <v>5.8636363636363633</v>
      </c>
      <c r="I11" s="11">
        <f>Normbetriebszustände!$D$34</f>
        <v>321</v>
      </c>
      <c r="J11" s="12">
        <f t="shared" si="2"/>
        <v>64.2</v>
      </c>
      <c r="K11" s="13">
        <f>Normbetriebszustände!D$37</f>
        <v>4.8636363636363633</v>
      </c>
      <c r="L11" s="17">
        <f>Normbetriebszustände!$D$35</f>
        <v>66</v>
      </c>
    </row>
    <row r="12" spans="1:12" x14ac:dyDescent="0.3">
      <c r="A12" s="9">
        <f>Normbetriebszustände!D$44</f>
        <v>28.5</v>
      </c>
      <c r="B12" s="27">
        <f t="shared" si="4"/>
        <v>27.5</v>
      </c>
      <c r="C12" s="11">
        <f>Normbetriebszustände!$D$45</f>
        <v>401</v>
      </c>
      <c r="D12" s="12">
        <f t="shared" si="0"/>
        <v>80.2</v>
      </c>
      <c r="E12" s="12">
        <f>((256.41-213.58)/(40-10))*(B12-10)+213.58</f>
        <v>238.56416666666669</v>
      </c>
      <c r="F12" s="12">
        <f>((1146.7-1261)/(40-10))*(B12-10)+1261</f>
        <v>1194.325</v>
      </c>
      <c r="G12" s="12">
        <f t="shared" si="1"/>
        <v>1.6808894881530823</v>
      </c>
      <c r="H12" s="13">
        <f>Normbetriebszustände!D$48</f>
        <v>5.9850746268656714</v>
      </c>
      <c r="I12" s="11">
        <f>Normbetriebszustände!$D$46</f>
        <v>334</v>
      </c>
      <c r="J12" s="12">
        <f t="shared" si="2"/>
        <v>66.8</v>
      </c>
      <c r="K12" s="13">
        <f>Normbetriebszustände!D$49</f>
        <v>4.9850746268656714</v>
      </c>
      <c r="L12" s="17">
        <f>Normbetriebszustände!$D$47</f>
        <v>67</v>
      </c>
    </row>
    <row r="13" spans="1:12" x14ac:dyDescent="0.3">
      <c r="A13" s="9">
        <f>Normbetriebszustände!D$56</f>
        <v>27.5</v>
      </c>
      <c r="B13" s="27">
        <f t="shared" si="4"/>
        <v>22.5</v>
      </c>
      <c r="C13" s="11">
        <f>Normbetriebszustände!$D$57</f>
        <v>412</v>
      </c>
      <c r="D13" s="12">
        <f t="shared" si="0"/>
        <v>82.4</v>
      </c>
      <c r="E13" s="12">
        <f>((256.41-213.58)/(40-10))*(B13-10)+213.58</f>
        <v>231.42583333333334</v>
      </c>
      <c r="F13" s="12">
        <f>((1146.7-1261)/(40-10))*(B13-10)+1261</f>
        <v>1213.375</v>
      </c>
      <c r="G13" s="12">
        <f t="shared" si="1"/>
        <v>1.7802679764215317</v>
      </c>
      <c r="H13" s="13">
        <f>Normbetriebszustände!D$60</f>
        <v>6.0588235294117645</v>
      </c>
      <c r="I13" s="11">
        <f>Normbetriebszustände!$D$58</f>
        <v>348</v>
      </c>
      <c r="J13" s="12">
        <f t="shared" si="2"/>
        <v>69.599999999999994</v>
      </c>
      <c r="K13" s="13">
        <f>Normbetriebszustände!D$61</f>
        <v>5.117647058823529</v>
      </c>
      <c r="L13" s="17">
        <f>Normbetriebszustände!$D$59</f>
        <v>68</v>
      </c>
    </row>
    <row r="14" spans="1:12" x14ac:dyDescent="0.3">
      <c r="A14" s="9">
        <f>Normbetriebszustände!C$8</f>
        <v>26.5</v>
      </c>
      <c r="B14" s="9">
        <v>42.5</v>
      </c>
      <c r="C14" s="11">
        <f>Normbetriebszustände!$C$9</f>
        <v>372</v>
      </c>
      <c r="D14" s="12">
        <f t="shared" si="0"/>
        <v>74.400000000000006</v>
      </c>
      <c r="E14" s="12">
        <f>((256.41-213.58)/(40-10))*(B14-10)+213.58</f>
        <v>259.97916666666669</v>
      </c>
      <c r="F14" s="12">
        <f>((1146.7-1261)/(40-10))*(B14-10)+1261</f>
        <v>1137.175</v>
      </c>
      <c r="G14" s="12">
        <f t="shared" si="1"/>
        <v>1.4308838849266767</v>
      </c>
      <c r="H14" s="13">
        <f>Normbetriebszustände!C$12</f>
        <v>6.2</v>
      </c>
      <c r="I14" s="11">
        <f>Normbetriebszustände!$C$10</f>
        <v>312</v>
      </c>
      <c r="J14" s="12">
        <f t="shared" si="2"/>
        <v>62.4</v>
      </c>
      <c r="K14" s="13">
        <f>Normbetriebszustände!C$13</f>
        <v>5.2</v>
      </c>
      <c r="L14" s="17">
        <f>Normbetriebszustände!$C$11</f>
        <v>60</v>
      </c>
    </row>
    <row r="15" spans="1:12" x14ac:dyDescent="0.3">
      <c r="A15" s="9">
        <f>Normbetriebszustände!C$20</f>
        <v>25.5</v>
      </c>
      <c r="B15" s="27">
        <f>B14-5</f>
        <v>37.5</v>
      </c>
      <c r="C15" s="11">
        <f>Normbetriebszustände!$C$21</f>
        <v>386</v>
      </c>
      <c r="D15" s="12">
        <f t="shared" si="0"/>
        <v>77.2</v>
      </c>
      <c r="E15" s="12">
        <f>((256.41-213.58)/(40-10))*(B15-10)+213.58</f>
        <v>252.84083333333336</v>
      </c>
      <c r="F15" s="12">
        <f>((1146.7-1261)/(40-10))*(B15-10)+1261</f>
        <v>1156.2250000000001</v>
      </c>
      <c r="G15" s="12">
        <f t="shared" si="1"/>
        <v>1.5266521428171214</v>
      </c>
      <c r="H15" s="13">
        <f>Normbetriebszustände!C$24</f>
        <v>6.4333333333333336</v>
      </c>
      <c r="I15" s="11">
        <f>Normbetriebszustände!$C$22</f>
        <v>326</v>
      </c>
      <c r="J15" s="12">
        <f t="shared" si="2"/>
        <v>65.2</v>
      </c>
      <c r="K15" s="13">
        <f>Normbetriebszustände!C$25</f>
        <v>5.4333333333333336</v>
      </c>
      <c r="L15" s="17">
        <f>Normbetriebszustände!$C$23</f>
        <v>60</v>
      </c>
    </row>
    <row r="16" spans="1:12" x14ac:dyDescent="0.3">
      <c r="A16" s="9">
        <f>Normbetriebszustände!C$32</f>
        <v>24.5</v>
      </c>
      <c r="B16" s="27">
        <f t="shared" ref="B16:B18" si="5">B15-5</f>
        <v>32.5</v>
      </c>
      <c r="C16" s="11">
        <f>Normbetriebszustände!$C$33</f>
        <v>401</v>
      </c>
      <c r="D16" s="12">
        <f t="shared" si="0"/>
        <v>80.2</v>
      </c>
      <c r="E16" s="12">
        <f>((256.41-213.58)/(40-10))*(B16-10)+213.58</f>
        <v>245.70250000000001</v>
      </c>
      <c r="F16" s="12">
        <f>((1146.7-1261)/(40-10))*(B16-10)+1261</f>
        <v>1175.2750000000001</v>
      </c>
      <c r="G16" s="12">
        <f t="shared" si="1"/>
        <v>1.6320550258951374</v>
      </c>
      <c r="H16" s="13">
        <f>Normbetriebszustände!C$36</f>
        <v>6.5737704918032787</v>
      </c>
      <c r="I16" s="11">
        <f>Normbetriebszustände!$C$34</f>
        <v>340</v>
      </c>
      <c r="J16" s="12">
        <f t="shared" si="2"/>
        <v>68</v>
      </c>
      <c r="K16" s="13">
        <f>Normbetriebszustände!C$37</f>
        <v>5.5737704918032787</v>
      </c>
      <c r="L16" s="17">
        <f>Normbetriebszustände!$C$35</f>
        <v>61</v>
      </c>
    </row>
    <row r="17" spans="1:12" x14ac:dyDescent="0.3">
      <c r="A17" s="9">
        <f>Normbetriebszustände!C$44</f>
        <v>23.5</v>
      </c>
      <c r="B17" s="27">
        <f t="shared" si="5"/>
        <v>27.5</v>
      </c>
      <c r="C17" s="11">
        <f>Normbetriebszustände!$C$45</f>
        <v>415</v>
      </c>
      <c r="D17" s="12">
        <f t="shared" si="0"/>
        <v>83</v>
      </c>
      <c r="E17" s="12">
        <f>((256.41-213.58)/(40-10))*(B17-10)+213.58</f>
        <v>238.56416666666669</v>
      </c>
      <c r="F17" s="12">
        <f>((1146.7-1261)/(40-10))*(B17-10)+1261</f>
        <v>1194.325</v>
      </c>
      <c r="G17" s="12">
        <f t="shared" si="1"/>
        <v>1.7395739091858582</v>
      </c>
      <c r="H17" s="13">
        <f>Normbetriebszustände!C$48</f>
        <v>6.693548387096774</v>
      </c>
      <c r="I17" s="11">
        <f>Normbetriebszustände!$C$46</f>
        <v>353</v>
      </c>
      <c r="J17" s="12">
        <f t="shared" si="2"/>
        <v>70.599999999999994</v>
      </c>
      <c r="K17" s="13">
        <f>Normbetriebszustände!C$49</f>
        <v>5.693548387096774</v>
      </c>
      <c r="L17" s="17">
        <f>Normbetriebszustände!$C$47</f>
        <v>62</v>
      </c>
    </row>
    <row r="18" spans="1:12" x14ac:dyDescent="0.3">
      <c r="A18" s="9">
        <f>Normbetriebszustände!C$56</f>
        <v>22.5</v>
      </c>
      <c r="B18" s="27">
        <f t="shared" si="5"/>
        <v>22.5</v>
      </c>
      <c r="C18" s="11">
        <f>Normbetriebszustände!$C$57</f>
        <v>430</v>
      </c>
      <c r="D18" s="12">
        <f t="shared" si="0"/>
        <v>86</v>
      </c>
      <c r="E18" s="12">
        <f>((256.41-213.58)/(40-10))*(B18-10)+213.58</f>
        <v>231.42583333333334</v>
      </c>
      <c r="F18" s="12">
        <f>((1146.7-1261)/(40-10))*(B18-10)+1261</f>
        <v>1213.375</v>
      </c>
      <c r="G18" s="12">
        <f t="shared" si="1"/>
        <v>1.8580466744205306</v>
      </c>
      <c r="H18" s="13">
        <f>Normbetriebszustände!C$60</f>
        <v>6.8253968253968251</v>
      </c>
      <c r="I18" s="11">
        <f>Normbetriebszustände!$C$58</f>
        <v>367</v>
      </c>
      <c r="J18" s="12">
        <f t="shared" si="2"/>
        <v>73.400000000000006</v>
      </c>
      <c r="K18" s="13">
        <f>Normbetriebszustände!C$61</f>
        <v>5.8253968253968251</v>
      </c>
      <c r="L18" s="17">
        <f>Normbetriebszustände!$C$59</f>
        <v>63</v>
      </c>
    </row>
    <row r="19" spans="1:12" x14ac:dyDescent="0.3">
      <c r="A19" s="9">
        <f>Normbetriebszustände!B$8</f>
        <v>21.5</v>
      </c>
      <c r="B19" s="9">
        <v>42.5</v>
      </c>
      <c r="C19" s="11">
        <f>Normbetriebszustände!$B$9</f>
        <v>386</v>
      </c>
      <c r="D19" s="12">
        <f t="shared" si="0"/>
        <v>77.2</v>
      </c>
      <c r="E19" s="12">
        <f>((256.41-213.58)/(40-10))*(B19-10)+213.58</f>
        <v>259.97916666666669</v>
      </c>
      <c r="F19" s="12">
        <f>((1146.7-1261)/(40-10))*(B19-10)+1261</f>
        <v>1137.175</v>
      </c>
      <c r="G19" s="12">
        <f t="shared" si="1"/>
        <v>1.4847343537142399</v>
      </c>
      <c r="H19" s="13">
        <f>Normbetriebszustände!B$12</f>
        <v>6.7719298245614032</v>
      </c>
      <c r="I19" s="11">
        <f>Normbetriebszustände!$B$10</f>
        <v>329</v>
      </c>
      <c r="J19" s="12">
        <f t="shared" si="2"/>
        <v>65.8</v>
      </c>
      <c r="K19" s="13">
        <f>Normbetriebszustände!B$13</f>
        <v>5.7719298245614032</v>
      </c>
      <c r="L19" s="17">
        <f>Normbetriebszustände!$B$11</f>
        <v>57</v>
      </c>
    </row>
    <row r="20" spans="1:12" x14ac:dyDescent="0.3">
      <c r="A20" s="9">
        <f>Normbetriebszustände!B$20</f>
        <v>20.5</v>
      </c>
      <c r="B20" s="27">
        <f>B19-5</f>
        <v>37.5</v>
      </c>
      <c r="C20" s="11">
        <f>Normbetriebszustände!$B$21</f>
        <v>400</v>
      </c>
      <c r="D20" s="12">
        <f t="shared" si="0"/>
        <v>80</v>
      </c>
      <c r="E20" s="12">
        <f>((256.41-213.58)/(40-10))*(B20-10)+213.58</f>
        <v>252.84083333333336</v>
      </c>
      <c r="F20" s="12">
        <f>((1146.7-1261)/(40-10))*(B20-10)+1261</f>
        <v>1156.2250000000001</v>
      </c>
      <c r="G20" s="12">
        <f t="shared" si="1"/>
        <v>1.5820229459244779</v>
      </c>
      <c r="H20" s="13">
        <f>Normbetriebszustände!B$24</f>
        <v>6.8965517241379306</v>
      </c>
      <c r="I20" s="11">
        <f>Normbetriebszustände!$B$22</f>
        <v>342</v>
      </c>
      <c r="J20" s="12">
        <f t="shared" si="2"/>
        <v>68.400000000000006</v>
      </c>
      <c r="K20" s="13">
        <f>Normbetriebszustände!B$25</f>
        <v>5.8965517241379306</v>
      </c>
      <c r="L20" s="17">
        <f>Normbetriebszustände!$B$23</f>
        <v>58</v>
      </c>
    </row>
    <row r="21" spans="1:12" x14ac:dyDescent="0.3">
      <c r="A21" s="9">
        <f>Normbetriebszustände!B$32</f>
        <v>19.5</v>
      </c>
      <c r="B21" s="27">
        <f t="shared" ref="B21:B23" si="6">B20-5</f>
        <v>32.5</v>
      </c>
      <c r="C21" s="11">
        <f>Normbetriebszustände!$B$33</f>
        <v>415</v>
      </c>
      <c r="D21" s="12">
        <f t="shared" si="0"/>
        <v>83</v>
      </c>
      <c r="E21" s="12">
        <f>((256.41-213.58)/(40-10))*(B21-10)+213.58</f>
        <v>245.70250000000001</v>
      </c>
      <c r="F21" s="12">
        <f>((1146.7-1261)/(40-10))*(B21-10)+1261</f>
        <v>1175.2750000000001</v>
      </c>
      <c r="G21" s="12">
        <f t="shared" si="1"/>
        <v>1.6890345031084339</v>
      </c>
      <c r="H21" s="13">
        <f>Normbetriebszustände!B$36</f>
        <v>7.1551724137931032</v>
      </c>
      <c r="I21" s="11">
        <f>Normbetriebszustände!$B$34</f>
        <v>356</v>
      </c>
      <c r="J21" s="12">
        <f t="shared" si="2"/>
        <v>71.2</v>
      </c>
      <c r="K21" s="13">
        <f>Normbetriebszustände!B$37</f>
        <v>6.1379310344827589</v>
      </c>
      <c r="L21" s="17">
        <f>Normbetriebszustände!$B$35</f>
        <v>58</v>
      </c>
    </row>
    <row r="22" spans="1:12" x14ac:dyDescent="0.3">
      <c r="A22" s="9">
        <f>Normbetriebszustände!B$44</f>
        <v>18.5</v>
      </c>
      <c r="B22" s="27">
        <f t="shared" si="6"/>
        <v>27.5</v>
      </c>
      <c r="C22" s="11">
        <f>Normbetriebszustände!$B$45</f>
        <v>429</v>
      </c>
      <c r="D22" s="12">
        <f t="shared" si="0"/>
        <v>85.8</v>
      </c>
      <c r="E22" s="12">
        <f>((256.41-213.58)/(40-10))*(B22-10)+213.58</f>
        <v>238.56416666666669</v>
      </c>
      <c r="F22" s="12">
        <f>((1146.7-1261)/(40-10))*(B22-10)+1261</f>
        <v>1194.325</v>
      </c>
      <c r="G22" s="12">
        <f t="shared" si="1"/>
        <v>1.7982583302186341</v>
      </c>
      <c r="H22" s="13">
        <f>Normbetriebszustände!B$48</f>
        <v>7.2711864406779663</v>
      </c>
      <c r="I22" s="11">
        <f>Normbetriebszustände!$B$46</f>
        <v>370</v>
      </c>
      <c r="J22" s="12">
        <f t="shared" si="2"/>
        <v>74</v>
      </c>
      <c r="K22" s="13">
        <f>Normbetriebszustände!B$49</f>
        <v>6.2711864406779663</v>
      </c>
      <c r="L22" s="17">
        <f>Normbetriebszustände!$B$47</f>
        <v>59</v>
      </c>
    </row>
    <row r="23" spans="1:12" x14ac:dyDescent="0.3">
      <c r="A23" s="10">
        <f>Normbetriebszustände!B$56</f>
        <v>17.5</v>
      </c>
      <c r="B23" s="10">
        <f t="shared" si="6"/>
        <v>22.5</v>
      </c>
      <c r="C23" s="14">
        <f>Normbetriebszustände!$B$57</f>
        <v>444</v>
      </c>
      <c r="D23" s="15">
        <f t="shared" si="0"/>
        <v>88.8</v>
      </c>
      <c r="E23" s="15">
        <f>((256.41-213.58)/(40-10))*(B23-10)+213.58</f>
        <v>231.42583333333334</v>
      </c>
      <c r="F23" s="15">
        <f>((1146.7-1261)/(40-10))*(B23-10)+1261</f>
        <v>1213.375</v>
      </c>
      <c r="G23" s="15">
        <f t="shared" si="1"/>
        <v>1.9185412173086409</v>
      </c>
      <c r="H23" s="16">
        <f>Normbetriebszustände!B$60</f>
        <v>7.4</v>
      </c>
      <c r="I23" s="14">
        <f>Normbetriebszustände!$B$58</f>
        <v>384</v>
      </c>
      <c r="J23" s="15">
        <f t="shared" si="2"/>
        <v>76.8</v>
      </c>
      <c r="K23" s="16">
        <f>Normbetriebszustände!B$61</f>
        <v>6.4</v>
      </c>
      <c r="L23" s="18">
        <f>Normbetriebszustände!$B$59</f>
        <v>60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Normbetriebszustände</vt:lpstr>
      <vt:lpstr>Tabelle2</vt:lpstr>
      <vt:lpstr>Tabelle3</vt:lpstr>
    </vt:vector>
  </TitlesOfParts>
  <Company>iC -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 - KARL Andreas</dc:creator>
  <cp:lastModifiedBy>CES - KARL Andreas</cp:lastModifiedBy>
  <dcterms:created xsi:type="dcterms:W3CDTF">2016-02-29T15:44:28Z</dcterms:created>
  <dcterms:modified xsi:type="dcterms:W3CDTF">2016-03-01T10:51:09Z</dcterms:modified>
</cp:coreProperties>
</file>